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5.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1\"/>
    </mc:Choice>
  </mc:AlternateContent>
  <xr:revisionPtr revIDLastSave="0" documentId="13_ncr:1_{2D61A0F5-A893-4BD1-B69D-977B5664271F}" xr6:coauthVersionLast="47" xr6:coauthVersionMax="47" xr10:uidLastSave="{00000000-0000-0000-0000-000000000000}"/>
  <bookViews>
    <workbookView xWindow="19090" yWindow="-10760" windowWidth="38620" windowHeight="21220" tabRatio="951"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Investment" sheetId="13" state="hidden" r:id="rId13"/>
    <sheet name="ARCHITECTURE" sheetId="16" r:id="rId14"/>
    <sheet name="PROGRAM" sheetId="14" r:id="rId15"/>
    <sheet name="R1" sheetId="48" r:id="rId16"/>
    <sheet name="R1_V20" sheetId="65" r:id="rId17"/>
    <sheet name="R2" sheetId="34" r:id="rId18"/>
    <sheet name="R3" sheetId="50" r:id="rId19"/>
    <sheet name="R4" sheetId="38" r:id="rId20"/>
    <sheet name="R5" sheetId="51" r:id="rId21"/>
    <sheet name="R6" sheetId="53" r:id="rId22"/>
    <sheet name="R7" sheetId="56" r:id="rId23"/>
    <sheet name="R8" sheetId="70" r:id="rId24"/>
    <sheet name="Oma raportti" sheetId="68" r:id="rId25"/>
    <sheet name="Oma raportti esimerkki" sheetId="77" r:id="rId26"/>
    <sheet name="Taso1" sheetId="76" r:id="rId27"/>
    <sheet name="Perustaso - lista" sheetId="79" r:id="rId28"/>
    <sheet name="Perustason käytännöt" sheetId="78" r:id="rId29"/>
    <sheet name="Riippuvuudet" sheetId="74" r:id="rId30"/>
    <sheet name="Tiedonvaihto" sheetId="75" r:id="rId31"/>
    <sheet name="Ohje Kehitys" sheetId="73" r:id="rId32"/>
    <sheet name="Kehitys" sheetId="72" r:id="rId33"/>
    <sheet name="Export" sheetId="39" r:id="rId34"/>
    <sheet name="Export_KTK" sheetId="58" r:id="rId35"/>
    <sheet name="Infoimport" sheetId="57" r:id="rId36"/>
    <sheet name="Import" sheetId="32" r:id="rId37"/>
    <sheet name="Data" sheetId="5" r:id="rId38"/>
    <sheet name="NIST CSF" sheetId="62" r:id="rId39"/>
    <sheet name="NISTmap" sheetId="49" r:id="rId40"/>
    <sheet name="NISTmap2" sheetId="63" r:id="rId41"/>
    <sheet name="NIS2" sheetId="69" r:id="rId42"/>
    <sheet name="NIS2_valinta" sheetId="71" r:id="rId43"/>
    <sheet name="NIS2map" sheetId="66" r:id="rId44"/>
    <sheet name="Languages" sheetId="4" r:id="rId45"/>
    <sheet name="Parameters" sheetId="7" r:id="rId46"/>
    <sheet name="NISTmap_v2" sheetId="60" state="hidden" r:id="rId47"/>
  </sheets>
  <definedNames>
    <definedName name="_xlnm._FilterDatabase" localSheetId="37" hidden="1">Data!$A$1:$I$384</definedName>
    <definedName name="_xlnm._FilterDatabase" localSheetId="32" hidden="1">Kehitys!$C$24:$N$407</definedName>
    <definedName name="_xlnm._FilterDatabase" localSheetId="44" hidden="1">Languages!$A$1:$G$622</definedName>
    <definedName name="_xlnm._FilterDatabase" localSheetId="43" hidden="1">NIS2map!$A$1:$G$1</definedName>
    <definedName name="_xlnm._FilterDatabase" localSheetId="39" hidden="1">NISTmap!$A$1:$G$813</definedName>
    <definedName name="_xlnm._FilterDatabase" localSheetId="46" hidden="1">NISTmap_v2!$A$1:$G$1</definedName>
    <definedName name="_xlnm._FilterDatabase" localSheetId="40" hidden="1">NISTmap2!$A$1:$I$1025</definedName>
    <definedName name="_xlnm._FilterDatabase" localSheetId="31" hidden="1">'Ohje Kehitys'!$C$13:$F$86</definedName>
    <definedName name="_xlnm._FilterDatabase" localSheetId="24" hidden="1">'Oma raportti'!$C$24:$K$124</definedName>
    <definedName name="_xlnm._FilterDatabase" localSheetId="25" hidden="1">'Oma raportti esimerkki'!$C$24:$K$83</definedName>
    <definedName name="_xlnm._FilterDatabase" localSheetId="27" hidden="1">'Perustaso - lista'!$C$13:$F$28</definedName>
    <definedName name="_xlnm._FilterDatabase" localSheetId="28" hidden="1">'Perustason käytännöt'!$C$24:$K$158</definedName>
    <definedName name="_xlnm._FilterDatabase" localSheetId="29" hidden="1">Riippuvuudet!$C$24:$K$47</definedName>
    <definedName name="_xlnm._FilterDatabase" localSheetId="26" hidden="1">Taso1!$C$24:$L$90</definedName>
    <definedName name="_xlnm.Print_Area" localSheetId="34">Export_KTK!$A$1:$B$464</definedName>
    <definedName name="_xlnm.Print_Area" localSheetId="15">'R1'!$A$1:$M$21</definedName>
    <definedName name="_xlnm.Print_Area" localSheetId="16">'R1_V20'!$A$1:$M$23</definedName>
    <definedName name="_xlnm.Print_Area" localSheetId="17">'R2'!$A$1:$K$47</definedName>
    <definedName name="_xlnm.Print_Area" localSheetId="18">'R3'!$A$1:$S$118</definedName>
    <definedName name="_xlnm.Print_Area" localSheetId="19">'R4'!$A$1:$K$41</definedName>
    <definedName name="_xlnm.Print_Area" localSheetId="2">Summary!$A$1:$W$48</definedName>
    <definedName name="Testssss" localSheetId="33">Export!#REF!</definedName>
    <definedName name="Testssss" localSheetId="34">Export_KTK!#REF!</definedName>
    <definedName name="wide_schema" localSheetId="33">Export!#REF!</definedName>
    <definedName name="wide_schema" localSheetId="34">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68" l="1"/>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3" i="68"/>
  <c r="E104" i="68"/>
  <c r="E105" i="68"/>
  <c r="E106" i="68"/>
  <c r="E107" i="68"/>
  <c r="E108" i="68"/>
  <c r="E109" i="68"/>
  <c r="E110" i="68"/>
  <c r="E111" i="68"/>
  <c r="E112" i="68"/>
  <c r="E113" i="68"/>
  <c r="E114" i="68"/>
  <c r="E115" i="68"/>
  <c r="E116" i="68"/>
  <c r="E117" i="68"/>
  <c r="E118" i="68"/>
  <c r="E119" i="68"/>
  <c r="E120" i="68"/>
  <c r="E121" i="68"/>
  <c r="E122" i="68"/>
  <c r="E123" i="68"/>
  <c r="E124" i="68"/>
  <c r="G146" i="78" l="1"/>
  <c r="G147" i="78"/>
  <c r="G148" i="78"/>
  <c r="G149" i="78"/>
  <c r="G150" i="78"/>
  <c r="G151" i="78"/>
  <c r="G152" i="78"/>
  <c r="G153" i="78"/>
  <c r="G154" i="78"/>
  <c r="G155" i="78"/>
  <c r="G156" i="78"/>
  <c r="G157" i="78"/>
  <c r="G158" i="78"/>
  <c r="E146" i="78"/>
  <c r="E147" i="78"/>
  <c r="E148" i="78"/>
  <c r="E149" i="78"/>
  <c r="E150" i="78"/>
  <c r="E151" i="78"/>
  <c r="E152" i="78"/>
  <c r="E153" i="78"/>
  <c r="E154" i="78"/>
  <c r="E155" i="78"/>
  <c r="E156" i="78"/>
  <c r="E157" i="78"/>
  <c r="E158"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C102" i="78"/>
  <c r="C103" i="78"/>
  <c r="C104" i="78"/>
  <c r="C105" i="78"/>
  <c r="C106" i="78"/>
  <c r="C107" i="78"/>
  <c r="C108" i="78"/>
  <c r="C109" i="78"/>
  <c r="C110" i="78"/>
  <c r="C111" i="78"/>
  <c r="C112" i="78"/>
  <c r="C113" i="78"/>
  <c r="C114" i="78"/>
  <c r="C115" i="78"/>
  <c r="C116" i="78"/>
  <c r="C117" i="78"/>
  <c r="C118" i="78"/>
  <c r="C119" i="78"/>
  <c r="C120" i="78"/>
  <c r="C121" i="78"/>
  <c r="C122" i="78"/>
  <c r="C123" i="78"/>
  <c r="C124" i="78"/>
  <c r="C125" i="78"/>
  <c r="C126" i="78"/>
  <c r="C127" i="78"/>
  <c r="C128" i="78"/>
  <c r="C129" i="78"/>
  <c r="C130" i="78"/>
  <c r="C131" i="78"/>
  <c r="C132" i="78"/>
  <c r="C133" i="78"/>
  <c r="C134" i="78"/>
  <c r="C135" i="78"/>
  <c r="C136" i="78"/>
  <c r="C137" i="78"/>
  <c r="C138" i="78"/>
  <c r="C139" i="78"/>
  <c r="C140" i="78"/>
  <c r="C141" i="78"/>
  <c r="C142" i="78"/>
  <c r="C143" i="78"/>
  <c r="C144" i="78"/>
  <c r="C145" i="78"/>
  <c r="C146" i="78"/>
  <c r="C147" i="78"/>
  <c r="C148" i="78"/>
  <c r="C149" i="78"/>
  <c r="C150" i="78"/>
  <c r="C151" i="78"/>
  <c r="C152" i="78"/>
  <c r="C153" i="78"/>
  <c r="C154" i="78"/>
  <c r="C155" i="78"/>
  <c r="C156" i="78"/>
  <c r="C157" i="78"/>
  <c r="C158" i="78"/>
  <c r="C25" i="78"/>
  <c r="G83" i="77" l="1"/>
  <c r="E83" i="77"/>
  <c r="C83" i="77"/>
  <c r="G82" i="77"/>
  <c r="E82" i="77"/>
  <c r="C82" i="77"/>
  <c r="G81" i="77"/>
  <c r="E81" i="77"/>
  <c r="C81" i="77"/>
  <c r="G80" i="77"/>
  <c r="E80" i="77"/>
  <c r="C80" i="77"/>
  <c r="G79" i="77"/>
  <c r="E79" i="77"/>
  <c r="C79" i="77"/>
  <c r="G78" i="77"/>
  <c r="E78" i="77"/>
  <c r="C78" i="77"/>
  <c r="G77" i="77"/>
  <c r="E77" i="77"/>
  <c r="C77" i="77"/>
  <c r="G76" i="77"/>
  <c r="E76" i="77"/>
  <c r="C76" i="77"/>
  <c r="G75" i="77"/>
  <c r="E75" i="77"/>
  <c r="C75" i="77"/>
  <c r="G74" i="77"/>
  <c r="E74" i="77"/>
  <c r="C74" i="77"/>
  <c r="G73" i="77"/>
  <c r="E73" i="77"/>
  <c r="C73" i="77"/>
  <c r="G72" i="77"/>
  <c r="E72" i="77"/>
  <c r="C72" i="77"/>
  <c r="G71" i="77"/>
  <c r="E71" i="77"/>
  <c r="C71" i="77"/>
  <c r="G70" i="77"/>
  <c r="E70" i="77"/>
  <c r="C70" i="77"/>
  <c r="G69" i="77"/>
  <c r="E69" i="77"/>
  <c r="C69" i="77"/>
  <c r="G68" i="77"/>
  <c r="E68" i="77"/>
  <c r="C68" i="77"/>
  <c r="G67" i="77"/>
  <c r="E67" i="77"/>
  <c r="C67" i="77"/>
  <c r="G66" i="77"/>
  <c r="E66" i="77"/>
  <c r="C66" i="77"/>
  <c r="G65" i="77"/>
  <c r="E65" i="77"/>
  <c r="C65" i="77"/>
  <c r="G64" i="77"/>
  <c r="E64" i="77"/>
  <c r="C64" i="77"/>
  <c r="G63" i="77"/>
  <c r="E63" i="77"/>
  <c r="C63" i="77"/>
  <c r="G62" i="77"/>
  <c r="E62" i="77"/>
  <c r="C62" i="77"/>
  <c r="G61" i="77"/>
  <c r="E61" i="77"/>
  <c r="C61" i="77"/>
  <c r="G60" i="77"/>
  <c r="E60" i="77"/>
  <c r="C60" i="77"/>
  <c r="G59" i="77"/>
  <c r="E59" i="77"/>
  <c r="C59" i="77"/>
  <c r="G58" i="77"/>
  <c r="E58" i="77"/>
  <c r="C58" i="77"/>
  <c r="G57" i="77"/>
  <c r="E57" i="77"/>
  <c r="C57" i="77"/>
  <c r="G56" i="77"/>
  <c r="E56" i="77"/>
  <c r="C56" i="77"/>
  <c r="G55" i="77"/>
  <c r="E55" i="77"/>
  <c r="C55" i="77"/>
  <c r="G54" i="77"/>
  <c r="E54" i="77"/>
  <c r="C54" i="77"/>
  <c r="G53" i="77"/>
  <c r="E53" i="77"/>
  <c r="C53" i="77"/>
  <c r="G52" i="77"/>
  <c r="E52" i="77"/>
  <c r="C52" i="77"/>
  <c r="G51" i="77"/>
  <c r="E51" i="77"/>
  <c r="C51" i="77"/>
  <c r="G50" i="77"/>
  <c r="E50" i="77"/>
  <c r="C50" i="77"/>
  <c r="G49" i="77"/>
  <c r="E49" i="77"/>
  <c r="C49" i="77"/>
  <c r="G48" i="77"/>
  <c r="E48" i="77"/>
  <c r="C48" i="77"/>
  <c r="G47" i="77"/>
  <c r="E47" i="77"/>
  <c r="C47" i="77"/>
  <c r="G46" i="77"/>
  <c r="E46" i="77"/>
  <c r="C46" i="77"/>
  <c r="G45" i="77"/>
  <c r="E45" i="77"/>
  <c r="C45" i="77"/>
  <c r="G44" i="77"/>
  <c r="E44" i="77"/>
  <c r="C44" i="77"/>
  <c r="G43" i="77"/>
  <c r="E43" i="77"/>
  <c r="C43" i="77"/>
  <c r="G42" i="77"/>
  <c r="E42" i="77"/>
  <c r="C42" i="77"/>
  <c r="G41" i="77"/>
  <c r="E41" i="77"/>
  <c r="C41" i="77"/>
  <c r="G40" i="77"/>
  <c r="E40" i="77"/>
  <c r="C40" i="77"/>
  <c r="G39" i="77"/>
  <c r="E39" i="77"/>
  <c r="C39" i="77"/>
  <c r="G38" i="77"/>
  <c r="E38" i="77"/>
  <c r="C38" i="77"/>
  <c r="G37" i="77"/>
  <c r="E37" i="77"/>
  <c r="C37" i="77"/>
  <c r="C36" i="77"/>
  <c r="C35" i="77"/>
  <c r="C34" i="77"/>
  <c r="C33" i="77"/>
  <c r="C32" i="77"/>
  <c r="C31" i="77"/>
  <c r="C30" i="77"/>
  <c r="C29" i="77"/>
  <c r="C28" i="77"/>
  <c r="C27" i="77"/>
  <c r="C26" i="77"/>
  <c r="C25" i="77"/>
  <c r="H564" i="63"/>
  <c r="H566" i="63"/>
  <c r="H570" i="63"/>
  <c r="H572" i="63"/>
  <c r="H576" i="63"/>
  <c r="H579" i="63"/>
  <c r="H580" i="63"/>
  <c r="H593" i="63"/>
  <c r="H594" i="63"/>
  <c r="H595" i="63"/>
  <c r="H599" i="63"/>
  <c r="H611" i="63"/>
  <c r="H613" i="63"/>
  <c r="H616" i="63"/>
  <c r="H617" i="63"/>
  <c r="H623" i="63"/>
  <c r="H627" i="63"/>
  <c r="H628" i="63"/>
  <c r="H629" i="63"/>
  <c r="H630" i="63"/>
  <c r="H631" i="63"/>
  <c r="H634" i="63"/>
  <c r="H635" i="63"/>
  <c r="H636" i="63"/>
  <c r="H637" i="63"/>
  <c r="H638" i="63"/>
  <c r="H640" i="63"/>
  <c r="H642" i="63"/>
  <c r="H644" i="63"/>
  <c r="H646" i="63"/>
  <c r="H649" i="63"/>
  <c r="H650" i="63"/>
  <c r="H651" i="63"/>
  <c r="H653" i="63"/>
  <c r="H654" i="63"/>
  <c r="H655" i="63"/>
  <c r="H657" i="63"/>
  <c r="H658" i="63"/>
  <c r="H659" i="63"/>
  <c r="H660" i="63"/>
  <c r="H663" i="63"/>
  <c r="H664" i="63"/>
  <c r="H665" i="63"/>
  <c r="H666" i="63"/>
  <c r="H668" i="63"/>
  <c r="H671" i="63"/>
  <c r="H672" i="63"/>
  <c r="H676" i="63"/>
  <c r="H677" i="63"/>
  <c r="H681" i="63"/>
  <c r="H683" i="63"/>
  <c r="H684" i="63"/>
  <c r="H685" i="63"/>
  <c r="H691" i="63"/>
  <c r="H696" i="63"/>
  <c r="H697" i="63"/>
  <c r="H698" i="63"/>
  <c r="H699" i="63"/>
  <c r="H703" i="63"/>
  <c r="H704" i="63"/>
  <c r="H705" i="63"/>
  <c r="H709" i="63"/>
  <c r="H710" i="63"/>
  <c r="H711" i="63"/>
  <c r="H714" i="63"/>
  <c r="H718" i="63"/>
  <c r="H719" i="63"/>
  <c r="H723" i="63"/>
  <c r="H726" i="63"/>
  <c r="H730" i="63"/>
  <c r="H731" i="63"/>
  <c r="H732" i="63"/>
  <c r="H734" i="63"/>
  <c r="H735" i="63"/>
  <c r="H736" i="63"/>
  <c r="H739" i="63"/>
  <c r="H742" i="63"/>
  <c r="H743" i="63"/>
  <c r="H744" i="63"/>
  <c r="H747" i="63"/>
  <c r="H748" i="63"/>
  <c r="H753" i="63"/>
  <c r="H754" i="63"/>
  <c r="H762" i="63"/>
  <c r="H767" i="63"/>
  <c r="H775" i="63"/>
  <c r="H780" i="63"/>
  <c r="H782" i="63"/>
  <c r="H783" i="63"/>
  <c r="H788" i="63"/>
  <c r="H483" i="63"/>
  <c r="H790" i="63"/>
  <c r="H796" i="63"/>
  <c r="H506" i="63"/>
  <c r="H806" i="63"/>
  <c r="H544" i="63"/>
  <c r="H820" i="63"/>
  <c r="H821" i="63"/>
  <c r="H824" i="63"/>
  <c r="H825" i="63"/>
  <c r="H586" i="63"/>
  <c r="H832" i="63"/>
  <c r="H836" i="63"/>
  <c r="H837" i="63"/>
  <c r="H838" i="63"/>
  <c r="H840" i="63"/>
  <c r="H842" i="63"/>
  <c r="H843" i="63"/>
  <c r="H844" i="63"/>
  <c r="H846" i="63"/>
  <c r="H847" i="63"/>
  <c r="H848" i="63"/>
  <c r="H850" i="63"/>
  <c r="H851" i="63"/>
  <c r="H853" i="63"/>
  <c r="H855" i="63"/>
  <c r="H857" i="63"/>
  <c r="H858" i="63"/>
  <c r="H859" i="63"/>
  <c r="H860" i="63"/>
  <c r="H862" i="63"/>
  <c r="H863" i="63"/>
  <c r="H864" i="63"/>
  <c r="H866" i="63"/>
  <c r="H868" i="63"/>
  <c r="H870" i="63"/>
  <c r="H873" i="63"/>
  <c r="H874" i="63"/>
  <c r="H876" i="63"/>
  <c r="H877" i="63"/>
  <c r="H879" i="63"/>
  <c r="H880" i="63"/>
  <c r="H881" i="63"/>
  <c r="H884" i="63"/>
  <c r="H885" i="63"/>
  <c r="H887" i="63"/>
  <c r="H888" i="63"/>
  <c r="H889" i="63"/>
  <c r="H890" i="63"/>
  <c r="H893" i="63"/>
  <c r="H894" i="63"/>
  <c r="H899" i="63"/>
  <c r="H901" i="63"/>
  <c r="H902" i="63"/>
  <c r="H903" i="63"/>
  <c r="H943" i="63"/>
  <c r="H946" i="63"/>
  <c r="H948" i="63"/>
  <c r="H949" i="63"/>
  <c r="H952" i="63"/>
  <c r="H953" i="63"/>
  <c r="H963" i="63"/>
  <c r="H968" i="63"/>
  <c r="H970" i="63"/>
  <c r="H975" i="63"/>
  <c r="H977" i="63"/>
  <c r="H982" i="63"/>
  <c r="H987" i="63"/>
  <c r="H989" i="63"/>
  <c r="H994" i="63"/>
  <c r="H999" i="63"/>
  <c r="H1000" i="63"/>
  <c r="H1015" i="63"/>
  <c r="H1016" i="63"/>
  <c r="H1019" i="63"/>
  <c r="H1020" i="63"/>
  <c r="H157" i="63"/>
  <c r="H162" i="63"/>
  <c r="H172" i="63"/>
  <c r="H186" i="63"/>
  <c r="H192" i="63"/>
  <c r="H199" i="63"/>
  <c r="H214" i="63"/>
  <c r="H434" i="63"/>
  <c r="H437" i="63"/>
  <c r="H464" i="63"/>
  <c r="H469" i="63"/>
  <c r="H472" i="63"/>
  <c r="H481" i="63"/>
  <c r="H488" i="63"/>
  <c r="H491" i="63"/>
  <c r="H500" i="63"/>
  <c r="H501" i="63"/>
  <c r="H505" i="63"/>
  <c r="H525" i="63"/>
  <c r="H531" i="63"/>
  <c r="H535" i="63"/>
  <c r="H538" i="63"/>
  <c r="H549" i="63"/>
  <c r="H565" i="63"/>
  <c r="H585" i="63"/>
  <c r="H607" i="63"/>
  <c r="H727" i="63"/>
  <c r="H785" i="63"/>
  <c r="H791" i="63"/>
  <c r="H797" i="63"/>
  <c r="H800" i="63"/>
  <c r="H918" i="63"/>
  <c r="H193" i="63"/>
  <c r="H201" i="63"/>
  <c r="H203" i="63"/>
  <c r="H205" i="63"/>
  <c r="H208" i="63"/>
  <c r="H210" i="63"/>
  <c r="H211" i="63"/>
  <c r="H215" i="63"/>
  <c r="H216" i="63"/>
  <c r="H289" i="63"/>
  <c r="H314" i="63"/>
  <c r="H326" i="63"/>
  <c r="H343" i="63"/>
  <c r="H356" i="63"/>
  <c r="G74" i="16" l="1"/>
  <c r="D90" i="76"/>
  <c r="D89" i="76"/>
  <c r="D88" i="76"/>
  <c r="D87" i="76"/>
  <c r="D86" i="76"/>
  <c r="D85" i="76"/>
  <c r="D84" i="76"/>
  <c r="D83" i="76"/>
  <c r="D82" i="76"/>
  <c r="D81" i="76"/>
  <c r="D80" i="76"/>
  <c r="D79" i="76"/>
  <c r="D78" i="76"/>
  <c r="D77" i="76"/>
  <c r="D76" i="76"/>
  <c r="D75" i="76"/>
  <c r="D74" i="76"/>
  <c r="D73" i="76"/>
  <c r="D72" i="76"/>
  <c r="D71" i="76"/>
  <c r="D70" i="76"/>
  <c r="D69" i="76"/>
  <c r="D68" i="76"/>
  <c r="D67" i="76"/>
  <c r="D66" i="76"/>
  <c r="D65" i="76"/>
  <c r="D64" i="76"/>
  <c r="D63" i="76"/>
  <c r="D62" i="76"/>
  <c r="D61" i="76"/>
  <c r="D60" i="76"/>
  <c r="D59" i="76"/>
  <c r="D58" i="76"/>
  <c r="D57" i="76"/>
  <c r="D56" i="76"/>
  <c r="D55" i="76"/>
  <c r="D54" i="76"/>
  <c r="D53" i="76"/>
  <c r="D52" i="76"/>
  <c r="D51" i="76"/>
  <c r="D50" i="76"/>
  <c r="D49" i="76"/>
  <c r="D48" i="76"/>
  <c r="D47" i="76"/>
  <c r="D46" i="76"/>
  <c r="D45" i="76"/>
  <c r="D44" i="76"/>
  <c r="D43" i="76"/>
  <c r="D42" i="76"/>
  <c r="D41" i="76"/>
  <c r="D40" i="76"/>
  <c r="D39" i="76"/>
  <c r="D38" i="76"/>
  <c r="D37" i="76"/>
  <c r="D36" i="76"/>
  <c r="D35" i="76"/>
  <c r="D34" i="76"/>
  <c r="D33" i="76"/>
  <c r="D32" i="76"/>
  <c r="D31" i="76"/>
  <c r="D30" i="76"/>
  <c r="D29" i="76"/>
  <c r="D28" i="76"/>
  <c r="D27" i="76"/>
  <c r="D26" i="76"/>
  <c r="D25" i="76"/>
  <c r="G41" i="75"/>
  <c r="E41" i="75"/>
  <c r="C41" i="75"/>
  <c r="G40" i="75"/>
  <c r="E40" i="75"/>
  <c r="C40" i="75"/>
  <c r="G39" i="75"/>
  <c r="E39" i="75"/>
  <c r="C39" i="75"/>
  <c r="G38" i="75"/>
  <c r="E38" i="75"/>
  <c r="C38" i="75"/>
  <c r="G37" i="75"/>
  <c r="E37" i="75"/>
  <c r="C37" i="75"/>
  <c r="G36" i="75"/>
  <c r="E36" i="75"/>
  <c r="C36" i="75"/>
  <c r="C35" i="75"/>
  <c r="C34" i="75"/>
  <c r="C33" i="75"/>
  <c r="C32" i="75"/>
  <c r="C31" i="75"/>
  <c r="C30" i="75"/>
  <c r="C29" i="75"/>
  <c r="C28" i="75"/>
  <c r="C27" i="75"/>
  <c r="C26" i="75"/>
  <c r="C25" i="75"/>
  <c r="C26" i="74" l="1"/>
  <c r="C27" i="74"/>
  <c r="C28" i="74"/>
  <c r="C29" i="74"/>
  <c r="C30" i="74"/>
  <c r="C31" i="74"/>
  <c r="C32" i="74"/>
  <c r="C33" i="74"/>
  <c r="C34" i="74"/>
  <c r="C35" i="74"/>
  <c r="C36" i="74"/>
  <c r="C37" i="74"/>
  <c r="C38" i="74"/>
  <c r="C39" i="74"/>
  <c r="C40" i="74"/>
  <c r="C41" i="74"/>
  <c r="C42" i="74"/>
  <c r="C43" i="74"/>
  <c r="C44" i="74"/>
  <c r="C45" i="74"/>
  <c r="C46" i="74"/>
  <c r="C47" i="74"/>
  <c r="C25" i="74"/>
  <c r="D26" i="72"/>
  <c r="D27" i="72"/>
  <c r="D28" i="72"/>
  <c r="D29" i="72"/>
  <c r="D30" i="72"/>
  <c r="D31" i="72"/>
  <c r="D32" i="72"/>
  <c r="D33" i="72"/>
  <c r="D34" i="72"/>
  <c r="D35" i="72"/>
  <c r="D36" i="72"/>
  <c r="D37" i="72"/>
  <c r="D38" i="72"/>
  <c r="D39" i="72"/>
  <c r="D40" i="72"/>
  <c r="D41" i="72"/>
  <c r="D42" i="72"/>
  <c r="D43" i="72"/>
  <c r="D44" i="72"/>
  <c r="D45" i="72"/>
  <c r="D46" i="72"/>
  <c r="D47" i="72"/>
  <c r="D48" i="72"/>
  <c r="D49" i="72"/>
  <c r="D50" i="72"/>
  <c r="D51" i="72"/>
  <c r="D52" i="72"/>
  <c r="D53" i="72"/>
  <c r="D54" i="72"/>
  <c r="D55" i="72"/>
  <c r="D56" i="72"/>
  <c r="D57" i="72"/>
  <c r="D58" i="72"/>
  <c r="D59" i="72"/>
  <c r="D60" i="72"/>
  <c r="D61" i="72"/>
  <c r="D62" i="72"/>
  <c r="D63" i="72"/>
  <c r="D64" i="72"/>
  <c r="D65" i="72"/>
  <c r="D66" i="72"/>
  <c r="D67" i="72"/>
  <c r="D68" i="72"/>
  <c r="D69" i="72"/>
  <c r="D70" i="72"/>
  <c r="D71" i="72"/>
  <c r="D72" i="72"/>
  <c r="D73" i="72"/>
  <c r="D74" i="72"/>
  <c r="D75" i="72"/>
  <c r="D76" i="72"/>
  <c r="D77" i="72"/>
  <c r="D78" i="72"/>
  <c r="D79" i="72"/>
  <c r="D80" i="72"/>
  <c r="D81" i="72"/>
  <c r="D82" i="72"/>
  <c r="D83" i="72"/>
  <c r="D84" i="72"/>
  <c r="D85" i="72"/>
  <c r="D86" i="72"/>
  <c r="D87" i="72"/>
  <c r="D88" i="72"/>
  <c r="D89" i="72"/>
  <c r="D90" i="72"/>
  <c r="D91" i="72"/>
  <c r="D92" i="72"/>
  <c r="D93" i="72"/>
  <c r="D94" i="72"/>
  <c r="D95" i="72"/>
  <c r="D96" i="72"/>
  <c r="D97" i="72"/>
  <c r="D98" i="72"/>
  <c r="D99" i="72"/>
  <c r="D100" i="72"/>
  <c r="D101" i="72"/>
  <c r="D102" i="72"/>
  <c r="D103" i="72"/>
  <c r="D104" i="72"/>
  <c r="D105" i="72"/>
  <c r="D106" i="72"/>
  <c r="D107" i="72"/>
  <c r="D108" i="72"/>
  <c r="D109" i="72"/>
  <c r="D110" i="72"/>
  <c r="D111" i="72"/>
  <c r="D112" i="72"/>
  <c r="D113" i="72"/>
  <c r="D114" i="72"/>
  <c r="D115" i="72"/>
  <c r="D116" i="72"/>
  <c r="D117" i="72"/>
  <c r="D118" i="72"/>
  <c r="D119" i="72"/>
  <c r="D120" i="72"/>
  <c r="D121" i="72"/>
  <c r="D122" i="72"/>
  <c r="D123" i="72"/>
  <c r="D124" i="72"/>
  <c r="D125" i="72"/>
  <c r="D126" i="72"/>
  <c r="D127" i="72"/>
  <c r="D128" i="72"/>
  <c r="D129" i="72"/>
  <c r="D130" i="72"/>
  <c r="D131" i="72"/>
  <c r="D132" i="72"/>
  <c r="D133" i="72"/>
  <c r="D134" i="72"/>
  <c r="D135" i="72"/>
  <c r="D136" i="72"/>
  <c r="D137" i="72"/>
  <c r="D138" i="72"/>
  <c r="D139" i="72"/>
  <c r="D140" i="72"/>
  <c r="D141" i="72"/>
  <c r="D142" i="72"/>
  <c r="D143" i="72"/>
  <c r="D144" i="72"/>
  <c r="D145" i="72"/>
  <c r="D146" i="72"/>
  <c r="D147" i="72"/>
  <c r="D148" i="72"/>
  <c r="D149" i="72"/>
  <c r="D150" i="72"/>
  <c r="D151" i="72"/>
  <c r="D152" i="72"/>
  <c r="D153" i="72"/>
  <c r="D154" i="72"/>
  <c r="D155" i="72"/>
  <c r="D156" i="72"/>
  <c r="D157" i="72"/>
  <c r="D158" i="72"/>
  <c r="D159" i="72"/>
  <c r="D160" i="72"/>
  <c r="D161" i="72"/>
  <c r="D162" i="72"/>
  <c r="D163" i="72"/>
  <c r="D164" i="72"/>
  <c r="D165" i="72"/>
  <c r="D166" i="72"/>
  <c r="D167" i="72"/>
  <c r="D168" i="72"/>
  <c r="D169" i="72"/>
  <c r="D170" i="72"/>
  <c r="D171" i="72"/>
  <c r="D172" i="72"/>
  <c r="D173" i="72"/>
  <c r="D174" i="72"/>
  <c r="D175" i="72"/>
  <c r="D176" i="72"/>
  <c r="D177" i="72"/>
  <c r="D178" i="72"/>
  <c r="D179" i="72"/>
  <c r="D180" i="72"/>
  <c r="D181" i="72"/>
  <c r="D182" i="72"/>
  <c r="D183" i="72"/>
  <c r="D184" i="72"/>
  <c r="D185" i="72"/>
  <c r="D186" i="72"/>
  <c r="D187" i="72"/>
  <c r="D188" i="72"/>
  <c r="D189" i="72"/>
  <c r="D190" i="72"/>
  <c r="D191" i="72"/>
  <c r="D192" i="72"/>
  <c r="D193" i="72"/>
  <c r="D194" i="72"/>
  <c r="D195" i="72"/>
  <c r="D196" i="72"/>
  <c r="D197" i="72"/>
  <c r="D198" i="72"/>
  <c r="D199" i="72"/>
  <c r="D200" i="72"/>
  <c r="D201" i="72"/>
  <c r="D202" i="72"/>
  <c r="D203" i="72"/>
  <c r="D204" i="72"/>
  <c r="D205" i="72"/>
  <c r="D206" i="72"/>
  <c r="D207" i="72"/>
  <c r="D208" i="72"/>
  <c r="D209" i="72"/>
  <c r="D210" i="72"/>
  <c r="D211" i="72"/>
  <c r="D212" i="72"/>
  <c r="D213" i="72"/>
  <c r="D214" i="72"/>
  <c r="D215" i="72"/>
  <c r="D216" i="72"/>
  <c r="D217" i="72"/>
  <c r="D218" i="72"/>
  <c r="D219" i="72"/>
  <c r="D220" i="72"/>
  <c r="D221" i="72"/>
  <c r="D222" i="72"/>
  <c r="D223" i="72"/>
  <c r="D224" i="72"/>
  <c r="D225" i="72"/>
  <c r="D226" i="72"/>
  <c r="D227" i="72"/>
  <c r="D228" i="72"/>
  <c r="D229" i="72"/>
  <c r="D230" i="72"/>
  <c r="D231" i="72"/>
  <c r="D232" i="72"/>
  <c r="D233" i="72"/>
  <c r="D234" i="72"/>
  <c r="D235" i="72"/>
  <c r="D236" i="72"/>
  <c r="D237" i="72"/>
  <c r="D238" i="72"/>
  <c r="D239" i="72"/>
  <c r="D240" i="72"/>
  <c r="D241" i="72"/>
  <c r="D242" i="72"/>
  <c r="D243" i="72"/>
  <c r="D244" i="72"/>
  <c r="D245" i="72"/>
  <c r="D246" i="72"/>
  <c r="D247" i="72"/>
  <c r="D248" i="72"/>
  <c r="D249" i="72"/>
  <c r="D250" i="72"/>
  <c r="D251" i="72"/>
  <c r="D252" i="72"/>
  <c r="D253" i="72"/>
  <c r="D254" i="72"/>
  <c r="D255" i="72"/>
  <c r="D256" i="72"/>
  <c r="D257" i="72"/>
  <c r="D258" i="72"/>
  <c r="D259" i="72"/>
  <c r="D260" i="72"/>
  <c r="D261" i="72"/>
  <c r="D262" i="72"/>
  <c r="D263" i="72"/>
  <c r="D264" i="72"/>
  <c r="D265" i="72"/>
  <c r="D266" i="72"/>
  <c r="D267" i="72"/>
  <c r="D268" i="72"/>
  <c r="D269" i="72"/>
  <c r="D270" i="72"/>
  <c r="D271" i="72"/>
  <c r="D272" i="72"/>
  <c r="D273" i="72"/>
  <c r="D274" i="72"/>
  <c r="D275" i="72"/>
  <c r="D276" i="72"/>
  <c r="D277" i="72"/>
  <c r="D278" i="72"/>
  <c r="D279" i="72"/>
  <c r="D280" i="72"/>
  <c r="D281" i="72"/>
  <c r="D282" i="72"/>
  <c r="D283" i="72"/>
  <c r="D284" i="72"/>
  <c r="D285" i="72"/>
  <c r="D286" i="72"/>
  <c r="D287" i="72"/>
  <c r="D288" i="72"/>
  <c r="D289" i="72"/>
  <c r="D290" i="72"/>
  <c r="D291" i="72"/>
  <c r="D292" i="72"/>
  <c r="D293" i="72"/>
  <c r="D294" i="72"/>
  <c r="D295" i="72"/>
  <c r="D296" i="72"/>
  <c r="D297" i="72"/>
  <c r="D298" i="72"/>
  <c r="D299" i="72"/>
  <c r="D300" i="72"/>
  <c r="D301" i="72"/>
  <c r="D302" i="72"/>
  <c r="D303" i="72"/>
  <c r="D304" i="72"/>
  <c r="D305" i="72"/>
  <c r="D306" i="72"/>
  <c r="D307" i="72"/>
  <c r="D308" i="72"/>
  <c r="D309" i="72"/>
  <c r="D310" i="72"/>
  <c r="D311" i="72"/>
  <c r="D312" i="72"/>
  <c r="D313" i="72"/>
  <c r="D314" i="72"/>
  <c r="D315" i="72"/>
  <c r="D316" i="72"/>
  <c r="D317" i="72"/>
  <c r="D318" i="72"/>
  <c r="D319" i="72"/>
  <c r="D320" i="72"/>
  <c r="D321" i="72"/>
  <c r="D322" i="72"/>
  <c r="D323" i="72"/>
  <c r="D324" i="72"/>
  <c r="D325" i="72"/>
  <c r="D326" i="72"/>
  <c r="D327" i="72"/>
  <c r="D328" i="72"/>
  <c r="D329" i="72"/>
  <c r="D330" i="72"/>
  <c r="D331" i="72"/>
  <c r="D332" i="72"/>
  <c r="D333" i="72"/>
  <c r="D334" i="72"/>
  <c r="D335" i="72"/>
  <c r="D336" i="72"/>
  <c r="D337" i="72"/>
  <c r="D338" i="72"/>
  <c r="D339" i="72"/>
  <c r="D340" i="72"/>
  <c r="D341" i="72"/>
  <c r="D342" i="72"/>
  <c r="D343" i="72"/>
  <c r="D344" i="72"/>
  <c r="D345" i="72"/>
  <c r="D346" i="72"/>
  <c r="D347" i="72"/>
  <c r="D348" i="72"/>
  <c r="D349" i="72"/>
  <c r="D350" i="72"/>
  <c r="D351" i="72"/>
  <c r="D352" i="72"/>
  <c r="D353" i="72"/>
  <c r="D354" i="72"/>
  <c r="D355" i="72"/>
  <c r="D356" i="72"/>
  <c r="D357" i="72"/>
  <c r="D358" i="72"/>
  <c r="D359" i="72"/>
  <c r="D360" i="72"/>
  <c r="D361" i="72"/>
  <c r="D362" i="72"/>
  <c r="D363" i="72"/>
  <c r="D364" i="72"/>
  <c r="D365" i="72"/>
  <c r="D366" i="72"/>
  <c r="D367" i="72"/>
  <c r="D368" i="72"/>
  <c r="D369" i="72"/>
  <c r="D370" i="72"/>
  <c r="D371" i="72"/>
  <c r="D372" i="72"/>
  <c r="D373" i="72"/>
  <c r="D374" i="72"/>
  <c r="D375" i="72"/>
  <c r="D376" i="72"/>
  <c r="D377" i="72"/>
  <c r="D378" i="72"/>
  <c r="D379" i="72"/>
  <c r="D380" i="72"/>
  <c r="D381" i="72"/>
  <c r="D382" i="72"/>
  <c r="D383" i="72"/>
  <c r="D384" i="72"/>
  <c r="D385" i="72"/>
  <c r="D386" i="72"/>
  <c r="D387" i="72"/>
  <c r="D388" i="72"/>
  <c r="D389" i="72"/>
  <c r="D390" i="72"/>
  <c r="D391" i="72"/>
  <c r="D392" i="72"/>
  <c r="D393" i="72"/>
  <c r="D394" i="72"/>
  <c r="D395" i="72"/>
  <c r="D396" i="72"/>
  <c r="D397" i="72"/>
  <c r="D398" i="72"/>
  <c r="D399" i="72"/>
  <c r="D400" i="72"/>
  <c r="D401" i="72"/>
  <c r="D402" i="72"/>
  <c r="D403" i="72"/>
  <c r="D404" i="72"/>
  <c r="D405" i="72"/>
  <c r="D406" i="72"/>
  <c r="D407" i="72"/>
  <c r="D25" i="72"/>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105" i="68"/>
  <c r="C106" i="68"/>
  <c r="C107" i="68"/>
  <c r="C108" i="68"/>
  <c r="C109" i="68"/>
  <c r="C110" i="68"/>
  <c r="C111" i="68"/>
  <c r="C112" i="68"/>
  <c r="C113" i="68"/>
  <c r="C114" i="68"/>
  <c r="C115" i="68"/>
  <c r="C116" i="68"/>
  <c r="C117" i="68"/>
  <c r="C118" i="68"/>
  <c r="C119" i="68"/>
  <c r="C120" i="68"/>
  <c r="C122" i="68"/>
  <c r="C124" i="68"/>
  <c r="C37" i="66"/>
  <c r="D37" i="66" s="1"/>
  <c r="C38" i="66"/>
  <c r="D38" i="66" s="1"/>
  <c r="C39" i="66"/>
  <c r="D39" i="66" s="1"/>
  <c r="C40" i="66"/>
  <c r="D40" i="66" s="1"/>
  <c r="C41" i="66"/>
  <c r="D41" i="66" s="1"/>
  <c r="C42" i="66"/>
  <c r="D42" i="66" s="1"/>
  <c r="C43" i="66"/>
  <c r="D43" i="66" s="1"/>
  <c r="C44" i="66"/>
  <c r="D44" i="66" s="1"/>
  <c r="C45" i="66"/>
  <c r="D45" i="66" s="1"/>
  <c r="C46" i="66"/>
  <c r="D46" i="66" s="1"/>
  <c r="C47" i="66"/>
  <c r="D47" i="66" s="1"/>
  <c r="C48" i="66"/>
  <c r="D48" i="66" s="1"/>
  <c r="C49" i="66"/>
  <c r="D49" i="66" s="1"/>
  <c r="C50" i="66"/>
  <c r="D50" i="66" s="1"/>
  <c r="C51" i="66"/>
  <c r="D51" i="66" s="1"/>
  <c r="C52" i="66"/>
  <c r="D52" i="66" s="1"/>
  <c r="C53" i="66"/>
  <c r="D53" i="66" s="1"/>
  <c r="C54" i="66"/>
  <c r="D54" i="66" s="1"/>
  <c r="C55" i="66"/>
  <c r="D55" i="66" s="1"/>
  <c r="C56" i="66"/>
  <c r="D56" i="66" s="1"/>
  <c r="C57" i="66"/>
  <c r="D57" i="66" s="1"/>
  <c r="C58" i="66"/>
  <c r="D58" i="66" s="1"/>
  <c r="C59" i="66"/>
  <c r="D59" i="66" s="1"/>
  <c r="C60" i="66"/>
  <c r="D60" i="66" s="1"/>
  <c r="C61" i="66"/>
  <c r="D61" i="66" s="1"/>
  <c r="C62" i="66"/>
  <c r="D62" i="66" s="1"/>
  <c r="C63" i="66"/>
  <c r="D63" i="66" s="1"/>
  <c r="C64" i="66"/>
  <c r="D64" i="66" s="1"/>
  <c r="C65" i="66"/>
  <c r="D65" i="66" s="1"/>
  <c r="C66" i="66"/>
  <c r="D66" i="66" s="1"/>
  <c r="C67" i="66"/>
  <c r="D67" i="66" s="1"/>
  <c r="C68" i="66"/>
  <c r="D68" i="66" s="1"/>
  <c r="C69" i="66"/>
  <c r="D69" i="66" s="1"/>
  <c r="C70" i="66"/>
  <c r="D70" i="66" s="1"/>
  <c r="C71" i="66"/>
  <c r="D71" i="66" s="1"/>
  <c r="C72" i="66"/>
  <c r="D72" i="66" s="1"/>
  <c r="C73" i="66"/>
  <c r="D73" i="66" s="1"/>
  <c r="C74" i="66"/>
  <c r="D74" i="66" s="1"/>
  <c r="C75" i="66"/>
  <c r="D75" i="66" s="1"/>
  <c r="C76" i="66"/>
  <c r="D76" i="66" s="1"/>
  <c r="C77" i="66"/>
  <c r="D77" i="66" s="1"/>
  <c r="C78" i="66"/>
  <c r="D78" i="66" s="1"/>
  <c r="C79" i="66"/>
  <c r="D79" i="66" s="1"/>
  <c r="C80" i="66"/>
  <c r="D80" i="66" s="1"/>
  <c r="C81" i="66"/>
  <c r="D81" i="66" s="1"/>
  <c r="C82" i="66"/>
  <c r="D82" i="66" s="1"/>
  <c r="C83" i="66"/>
  <c r="D83" i="66" s="1"/>
  <c r="C84" i="66"/>
  <c r="D84" i="66" s="1"/>
  <c r="C85" i="66"/>
  <c r="D85" i="66" s="1"/>
  <c r="C86" i="66"/>
  <c r="D86" i="66" s="1"/>
  <c r="C87" i="66"/>
  <c r="D87" i="66" s="1"/>
  <c r="C88" i="66"/>
  <c r="D88" i="66" s="1"/>
  <c r="C89" i="66"/>
  <c r="D89" i="66" s="1"/>
  <c r="C90" i="66"/>
  <c r="D90" i="66" s="1"/>
  <c r="C91" i="66"/>
  <c r="D91" i="66" s="1"/>
  <c r="C92" i="66"/>
  <c r="D92" i="66" s="1"/>
  <c r="C93" i="66"/>
  <c r="D93" i="66" s="1"/>
  <c r="C94" i="66"/>
  <c r="D94" i="66" s="1"/>
  <c r="C95" i="66"/>
  <c r="D95" i="66" s="1"/>
  <c r="C96" i="66"/>
  <c r="D96" i="66" s="1"/>
  <c r="C97" i="66"/>
  <c r="D97" i="66" s="1"/>
  <c r="C98" i="66"/>
  <c r="D98" i="66" s="1"/>
  <c r="C99" i="66"/>
  <c r="D99" i="66" s="1"/>
  <c r="C100" i="66"/>
  <c r="D100" i="66" s="1"/>
  <c r="C101" i="66"/>
  <c r="D101" i="66" s="1"/>
  <c r="C102" i="66"/>
  <c r="D102" i="66" s="1"/>
  <c r="C103" i="66"/>
  <c r="D103" i="66" s="1"/>
  <c r="C104" i="66"/>
  <c r="D104" i="66" s="1"/>
  <c r="C105" i="66"/>
  <c r="D105" i="66" s="1"/>
  <c r="C106" i="66"/>
  <c r="D106" i="66" s="1"/>
  <c r="C107" i="66"/>
  <c r="D107" i="66" s="1"/>
  <c r="C108" i="66"/>
  <c r="D108" i="66" s="1"/>
  <c r="C109" i="66"/>
  <c r="D109" i="66" s="1"/>
  <c r="C110" i="66"/>
  <c r="D110" i="66" s="1"/>
  <c r="C111" i="66"/>
  <c r="D111" i="66" s="1"/>
  <c r="C112" i="66"/>
  <c r="D112" i="66" s="1"/>
  <c r="C113" i="66"/>
  <c r="D113" i="66" s="1"/>
  <c r="C114" i="66"/>
  <c r="D114" i="66" s="1"/>
  <c r="C115" i="66"/>
  <c r="D115" i="66" s="1"/>
  <c r="C116" i="66"/>
  <c r="D116" i="66" s="1"/>
  <c r="C117" i="66"/>
  <c r="D117" i="66" s="1"/>
  <c r="C118" i="66"/>
  <c r="D118" i="66" s="1"/>
  <c r="C119" i="66"/>
  <c r="D119" i="66" s="1"/>
  <c r="C120" i="66"/>
  <c r="D120" i="66" s="1"/>
  <c r="C121" i="66"/>
  <c r="D121" i="66" s="1"/>
  <c r="C122" i="66"/>
  <c r="D122" i="66" s="1"/>
  <c r="C123" i="66"/>
  <c r="D123" i="66" s="1"/>
  <c r="C124" i="66"/>
  <c r="D124" i="66" s="1"/>
  <c r="C125" i="66"/>
  <c r="D125" i="66" s="1"/>
  <c r="C126" i="66"/>
  <c r="D126" i="66" s="1"/>
  <c r="C127" i="66"/>
  <c r="D127" i="66" s="1"/>
  <c r="C128" i="66"/>
  <c r="D128" i="66" s="1"/>
  <c r="C129" i="66"/>
  <c r="D129" i="66" s="1"/>
  <c r="C130" i="66"/>
  <c r="D130" i="66" s="1"/>
  <c r="C131" i="66"/>
  <c r="D131" i="66" s="1"/>
  <c r="C132" i="66"/>
  <c r="D132" i="66" s="1"/>
  <c r="C133" i="66"/>
  <c r="D133" i="66" s="1"/>
  <c r="C134" i="66"/>
  <c r="D134" i="66" s="1"/>
  <c r="C135" i="66"/>
  <c r="D135" i="66" s="1"/>
  <c r="C136" i="66"/>
  <c r="D136" i="66" s="1"/>
  <c r="C137" i="66"/>
  <c r="D137" i="66" s="1"/>
  <c r="C138" i="66"/>
  <c r="D138" i="66" s="1"/>
  <c r="C139" i="66"/>
  <c r="D139" i="66" s="1"/>
  <c r="C140" i="66"/>
  <c r="D140" i="66" s="1"/>
  <c r="C141" i="66"/>
  <c r="D141" i="66" s="1"/>
  <c r="C142" i="66"/>
  <c r="D142" i="66" s="1"/>
  <c r="C143" i="66"/>
  <c r="D143" i="66" s="1"/>
  <c r="C144" i="66"/>
  <c r="D144" i="66" s="1"/>
  <c r="C145" i="66"/>
  <c r="D145" i="66" s="1"/>
  <c r="C146" i="66"/>
  <c r="D146" i="66" s="1"/>
  <c r="C147" i="66"/>
  <c r="D147" i="66" s="1"/>
  <c r="C148" i="66"/>
  <c r="D148" i="66" s="1"/>
  <c r="C149" i="66"/>
  <c r="D149" i="66" s="1"/>
  <c r="C150" i="66"/>
  <c r="D150" i="66" s="1"/>
  <c r="C151" i="66"/>
  <c r="D151" i="66" s="1"/>
  <c r="C152" i="66"/>
  <c r="D152" i="66" s="1"/>
  <c r="C153" i="66"/>
  <c r="D153" i="66" s="1"/>
  <c r="C154" i="66"/>
  <c r="D154" i="66" s="1"/>
  <c r="C155" i="66"/>
  <c r="D155" i="66" s="1"/>
  <c r="C156" i="66"/>
  <c r="D156" i="66" s="1"/>
  <c r="C157" i="66"/>
  <c r="D157" i="66" s="1"/>
  <c r="C158" i="66"/>
  <c r="D158" i="66" s="1"/>
  <c r="C159" i="66"/>
  <c r="D159" i="66" s="1"/>
  <c r="C160" i="66"/>
  <c r="D160" i="66" s="1"/>
  <c r="C161" i="66"/>
  <c r="D161" i="66" s="1"/>
  <c r="C162" i="66"/>
  <c r="D162" i="66" s="1"/>
  <c r="C163" i="66"/>
  <c r="D163" i="66" s="1"/>
  <c r="C164" i="66"/>
  <c r="D164" i="66" s="1"/>
  <c r="C165" i="66"/>
  <c r="D165" i="66" s="1"/>
  <c r="C166" i="66"/>
  <c r="D166" i="66" s="1"/>
  <c r="C167" i="66"/>
  <c r="D167" i="66" s="1"/>
  <c r="C168" i="66"/>
  <c r="D168" i="66" s="1"/>
  <c r="C169" i="66"/>
  <c r="D169" i="66" s="1"/>
  <c r="C170" i="66"/>
  <c r="D170" i="66" s="1"/>
  <c r="C171" i="66"/>
  <c r="D171" i="66" s="1"/>
  <c r="C172" i="66"/>
  <c r="D172" i="66" s="1"/>
  <c r="C173" i="66"/>
  <c r="D173" i="66" s="1"/>
  <c r="C174" i="66"/>
  <c r="D174" i="66" s="1"/>
  <c r="C175" i="66"/>
  <c r="D175" i="66" s="1"/>
  <c r="C176" i="66"/>
  <c r="D176" i="66" s="1"/>
  <c r="C177" i="66"/>
  <c r="D177" i="66" s="1"/>
  <c r="C178" i="66"/>
  <c r="D178" i="66" s="1"/>
  <c r="C179" i="66"/>
  <c r="D179" i="66" s="1"/>
  <c r="C180" i="66"/>
  <c r="D180" i="66" s="1"/>
  <c r="C181" i="66"/>
  <c r="D181" i="66" s="1"/>
  <c r="C182" i="66"/>
  <c r="D182" i="66" s="1"/>
  <c r="C183" i="66"/>
  <c r="D183" i="66" s="1"/>
  <c r="C184" i="66"/>
  <c r="D184" i="66" s="1"/>
  <c r="C185" i="66"/>
  <c r="D185" i="66" s="1"/>
  <c r="C186" i="66"/>
  <c r="D186" i="66" s="1"/>
  <c r="C187" i="66"/>
  <c r="D187" i="66" s="1"/>
  <c r="C188" i="66"/>
  <c r="D188" i="66" s="1"/>
  <c r="C189" i="66"/>
  <c r="D189" i="66" s="1"/>
  <c r="C190" i="66"/>
  <c r="D190" i="66" s="1"/>
  <c r="C191" i="66"/>
  <c r="D191" i="66" s="1"/>
  <c r="C192" i="66"/>
  <c r="D192" i="66" s="1"/>
  <c r="C193" i="66"/>
  <c r="D193" i="66" s="1"/>
  <c r="C194" i="66"/>
  <c r="D194" i="66" s="1"/>
  <c r="C195" i="66"/>
  <c r="D195" i="66" s="1"/>
  <c r="C196" i="66"/>
  <c r="D196" i="66" s="1"/>
  <c r="C197" i="66"/>
  <c r="D197" i="66" s="1"/>
  <c r="C198" i="66"/>
  <c r="D198" i="66" s="1"/>
  <c r="C199" i="66"/>
  <c r="D199" i="66" s="1"/>
  <c r="C200" i="66"/>
  <c r="D200" i="66" s="1"/>
  <c r="C201" i="66"/>
  <c r="D201" i="66" s="1"/>
  <c r="C202" i="66"/>
  <c r="D202" i="66" s="1"/>
  <c r="C203" i="66"/>
  <c r="D203" i="66" s="1"/>
  <c r="C204" i="66"/>
  <c r="D204" i="66" s="1"/>
  <c r="C205" i="66"/>
  <c r="D205" i="66" s="1"/>
  <c r="C206" i="66"/>
  <c r="D206" i="66" s="1"/>
  <c r="C207" i="66"/>
  <c r="D207" i="66" s="1"/>
  <c r="C208" i="66"/>
  <c r="D208" i="66" s="1"/>
  <c r="C209" i="66"/>
  <c r="D209" i="66" s="1"/>
  <c r="C210" i="66"/>
  <c r="D210" i="66" s="1"/>
  <c r="C211" i="66"/>
  <c r="D211" i="66" s="1"/>
  <c r="C212" i="66"/>
  <c r="D212" i="66" s="1"/>
  <c r="C213" i="66"/>
  <c r="D213" i="66" s="1"/>
  <c r="C214" i="66"/>
  <c r="D214" i="66" s="1"/>
  <c r="C215" i="66"/>
  <c r="D215" i="66" s="1"/>
  <c r="C216" i="66"/>
  <c r="D216" i="66" s="1"/>
  <c r="C217" i="66"/>
  <c r="D217" i="66" s="1"/>
  <c r="C218" i="66"/>
  <c r="D218" i="66" s="1"/>
  <c r="C219" i="66"/>
  <c r="D219" i="66" s="1"/>
  <c r="C220" i="66"/>
  <c r="D220" i="66" s="1"/>
  <c r="C221" i="66"/>
  <c r="D221" i="66" s="1"/>
  <c r="C222" i="66"/>
  <c r="D222" i="66" s="1"/>
  <c r="C223" i="66"/>
  <c r="D223" i="66" s="1"/>
  <c r="C224" i="66"/>
  <c r="D224" i="66" s="1"/>
  <c r="C225" i="66"/>
  <c r="D225" i="66" s="1"/>
  <c r="C226" i="66"/>
  <c r="D226" i="66" s="1"/>
  <c r="C227" i="66"/>
  <c r="D227" i="66" s="1"/>
  <c r="C228" i="66"/>
  <c r="D228" i="66" s="1"/>
  <c r="C229" i="66"/>
  <c r="D229" i="66" s="1"/>
  <c r="C230" i="66"/>
  <c r="D230" i="66" s="1"/>
  <c r="C231" i="66"/>
  <c r="D231" i="66" s="1"/>
  <c r="C232" i="66"/>
  <c r="D232" i="66" s="1"/>
  <c r="C233" i="66"/>
  <c r="D233" i="66" s="1"/>
  <c r="C234" i="66"/>
  <c r="D234" i="66" s="1"/>
  <c r="C235" i="66"/>
  <c r="D235" i="66" s="1"/>
  <c r="C236" i="66"/>
  <c r="D236" i="66" s="1"/>
  <c r="C237" i="66"/>
  <c r="D237" i="66" s="1"/>
  <c r="C238" i="66"/>
  <c r="D238" i="66" s="1"/>
  <c r="C239" i="66"/>
  <c r="D239" i="66" s="1"/>
  <c r="C240" i="66"/>
  <c r="D240" i="66" s="1"/>
  <c r="C241" i="66"/>
  <c r="D241" i="66" s="1"/>
  <c r="C242" i="66"/>
  <c r="D242" i="66" s="1"/>
  <c r="C243" i="66"/>
  <c r="D243" i="66" s="1"/>
  <c r="C244" i="66"/>
  <c r="D244" i="66" s="1"/>
  <c r="C245" i="66"/>
  <c r="D245" i="66" s="1"/>
  <c r="C246" i="66"/>
  <c r="D246" i="66" s="1"/>
  <c r="C247" i="66"/>
  <c r="D247" i="66" s="1"/>
  <c r="C248" i="66"/>
  <c r="D248" i="66" s="1"/>
  <c r="C249" i="66"/>
  <c r="D249" i="66" s="1"/>
  <c r="C250" i="66"/>
  <c r="D250" i="66" s="1"/>
  <c r="C251" i="66"/>
  <c r="D251" i="66" s="1"/>
  <c r="C252" i="66"/>
  <c r="D252" i="66" s="1"/>
  <c r="C253" i="66"/>
  <c r="D253" i="66" s="1"/>
  <c r="C254" i="66"/>
  <c r="D254" i="66" s="1"/>
  <c r="C255" i="66"/>
  <c r="D255" i="66" s="1"/>
  <c r="C256" i="66"/>
  <c r="D256" i="66" s="1"/>
  <c r="C257" i="66"/>
  <c r="D257" i="66" s="1"/>
  <c r="C258" i="66"/>
  <c r="D258" i="66" s="1"/>
  <c r="C259" i="66"/>
  <c r="D259" i="66" s="1"/>
  <c r="C260" i="66"/>
  <c r="D260" i="66" s="1"/>
  <c r="C261" i="66"/>
  <c r="D261" i="66" s="1"/>
  <c r="C262" i="66"/>
  <c r="D262" i="66" s="1"/>
  <c r="C263" i="66"/>
  <c r="D263" i="66" s="1"/>
  <c r="C264" i="66"/>
  <c r="D264" i="66" s="1"/>
  <c r="C265" i="66"/>
  <c r="D265" i="66" s="1"/>
  <c r="C266" i="66"/>
  <c r="D266" i="66" s="1"/>
  <c r="C267" i="66"/>
  <c r="D267" i="66" s="1"/>
  <c r="C268" i="66"/>
  <c r="D268" i="66" s="1"/>
  <c r="C269" i="66"/>
  <c r="D269" i="66" s="1"/>
  <c r="C270" i="66"/>
  <c r="D270" i="66" s="1"/>
  <c r="C271" i="66"/>
  <c r="D271" i="66" s="1"/>
  <c r="C272" i="66"/>
  <c r="D272" i="66" s="1"/>
  <c r="C273" i="66"/>
  <c r="D273" i="66" s="1"/>
  <c r="C274" i="66"/>
  <c r="D274" i="66" s="1"/>
  <c r="C275" i="66"/>
  <c r="D275" i="66" s="1"/>
  <c r="C276" i="66"/>
  <c r="D276" i="66" s="1"/>
  <c r="C277" i="66"/>
  <c r="D277" i="66" s="1"/>
  <c r="C278" i="66"/>
  <c r="D278" i="66" s="1"/>
  <c r="C279" i="66"/>
  <c r="D279" i="66" s="1"/>
  <c r="C280" i="66"/>
  <c r="D280" i="66" s="1"/>
  <c r="C281" i="66"/>
  <c r="D281" i="66" s="1"/>
  <c r="C282" i="66"/>
  <c r="D282" i="66" s="1"/>
  <c r="C283" i="66"/>
  <c r="D283" i="66" s="1"/>
  <c r="C284" i="66"/>
  <c r="D284" i="66" s="1"/>
  <c r="C285" i="66"/>
  <c r="D285" i="66" s="1"/>
  <c r="C286" i="66"/>
  <c r="D286" i="66" s="1"/>
  <c r="C287" i="66"/>
  <c r="D287" i="66" s="1"/>
  <c r="C288" i="66"/>
  <c r="D288" i="66" s="1"/>
  <c r="C289" i="66"/>
  <c r="D289" i="66" s="1"/>
  <c r="C290" i="66"/>
  <c r="D290" i="66" s="1"/>
  <c r="C291" i="66"/>
  <c r="D291" i="66" s="1"/>
  <c r="C292" i="66"/>
  <c r="D292" i="66" s="1"/>
  <c r="C293" i="66"/>
  <c r="D293" i="66" s="1"/>
  <c r="C294" i="66"/>
  <c r="D294" i="66" s="1"/>
  <c r="C295" i="66"/>
  <c r="D295" i="66" s="1"/>
  <c r="C296" i="66"/>
  <c r="D296" i="66" s="1"/>
  <c r="C297" i="66"/>
  <c r="D297" i="66" s="1"/>
  <c r="C298" i="66"/>
  <c r="D298" i="66" s="1"/>
  <c r="C299" i="66"/>
  <c r="D299" i="66" s="1"/>
  <c r="C300" i="66"/>
  <c r="D300" i="66" s="1"/>
  <c r="C301" i="66"/>
  <c r="D301" i="66" s="1"/>
  <c r="C302" i="66"/>
  <c r="D302" i="66" s="1"/>
  <c r="C303" i="66"/>
  <c r="D303" i="66" s="1"/>
  <c r="C304" i="66"/>
  <c r="D304" i="66" s="1"/>
  <c r="C305" i="66"/>
  <c r="D305" i="66" s="1"/>
  <c r="C306" i="66"/>
  <c r="D306" i="66" s="1"/>
  <c r="C307" i="66"/>
  <c r="D307" i="66" s="1"/>
  <c r="C308" i="66"/>
  <c r="D308" i="66" s="1"/>
  <c r="C309" i="66"/>
  <c r="D309" i="66" s="1"/>
  <c r="C310" i="66"/>
  <c r="D310" i="66" s="1"/>
  <c r="C311" i="66"/>
  <c r="D311" i="66" s="1"/>
  <c r="C312" i="66"/>
  <c r="D312" i="66" s="1"/>
  <c r="C313" i="66"/>
  <c r="D313" i="66" s="1"/>
  <c r="C314" i="66"/>
  <c r="D314" i="66" s="1"/>
  <c r="C315" i="66"/>
  <c r="D315" i="66" s="1"/>
  <c r="C316" i="66"/>
  <c r="D316" i="66" s="1"/>
  <c r="C317" i="66"/>
  <c r="D317" i="66" s="1"/>
  <c r="C318" i="66"/>
  <c r="D318" i="66" s="1"/>
  <c r="C319" i="66"/>
  <c r="D319" i="66" s="1"/>
  <c r="C320" i="66"/>
  <c r="D320" i="66" s="1"/>
  <c r="C321" i="66"/>
  <c r="D321" i="66" s="1"/>
  <c r="C322" i="66"/>
  <c r="D322" i="66" s="1"/>
  <c r="C323" i="66"/>
  <c r="D323" i="66" s="1"/>
  <c r="C324" i="66"/>
  <c r="D324" i="66" s="1"/>
  <c r="C325" i="66"/>
  <c r="D325" i="66" s="1"/>
  <c r="C326" i="66"/>
  <c r="D326" i="66" s="1"/>
  <c r="C327" i="66"/>
  <c r="D327" i="66" s="1"/>
  <c r="C328" i="66"/>
  <c r="D328" i="66" s="1"/>
  <c r="C329" i="66"/>
  <c r="D329" i="66" s="1"/>
  <c r="C330" i="66"/>
  <c r="D330" i="66" s="1"/>
  <c r="C331" i="66"/>
  <c r="D331" i="66" s="1"/>
  <c r="C332" i="66"/>
  <c r="D332" i="66" s="1"/>
  <c r="C333" i="66"/>
  <c r="D333" i="66" s="1"/>
  <c r="C334" i="66"/>
  <c r="D334" i="66" s="1"/>
  <c r="C335" i="66"/>
  <c r="D335" i="66" s="1"/>
  <c r="C336" i="66"/>
  <c r="D336" i="66" s="1"/>
  <c r="C337" i="66"/>
  <c r="D337" i="66" s="1"/>
  <c r="C338" i="66"/>
  <c r="D338" i="66" s="1"/>
  <c r="C339" i="66"/>
  <c r="D339" i="66" s="1"/>
  <c r="C340" i="66"/>
  <c r="D340" i="66" s="1"/>
  <c r="C341" i="66"/>
  <c r="D341" i="66" s="1"/>
  <c r="C342" i="66"/>
  <c r="D342" i="66" s="1"/>
  <c r="C343" i="66"/>
  <c r="D343" i="66" s="1"/>
  <c r="C344" i="66"/>
  <c r="D344" i="66" s="1"/>
  <c r="C345" i="66"/>
  <c r="D345" i="66" s="1"/>
  <c r="C346" i="66"/>
  <c r="D346" i="66" s="1"/>
  <c r="C347" i="66"/>
  <c r="D347" i="66" s="1"/>
  <c r="C348" i="66"/>
  <c r="D348" i="66" s="1"/>
  <c r="C349" i="66"/>
  <c r="D349" i="66" s="1"/>
  <c r="C350" i="66"/>
  <c r="D350" i="66" s="1"/>
  <c r="C351" i="66"/>
  <c r="D351" i="66" s="1"/>
  <c r="C352" i="66"/>
  <c r="D352" i="66" s="1"/>
  <c r="C353" i="66"/>
  <c r="D353" i="66" s="1"/>
  <c r="C354" i="66"/>
  <c r="D354" i="66" s="1"/>
  <c r="C355" i="66"/>
  <c r="D355" i="66" s="1"/>
  <c r="C356" i="66"/>
  <c r="D356" i="66" s="1"/>
  <c r="C357" i="66"/>
  <c r="D357" i="66" s="1"/>
  <c r="C358" i="66"/>
  <c r="D358" i="66" s="1"/>
  <c r="C359" i="66"/>
  <c r="D359" i="66" s="1"/>
  <c r="C360" i="66"/>
  <c r="D360" i="66" s="1"/>
  <c r="C361" i="66"/>
  <c r="D361" i="66" s="1"/>
  <c r="C362" i="66"/>
  <c r="D362" i="66" s="1"/>
  <c r="C363" i="66"/>
  <c r="D363" i="66" s="1"/>
  <c r="C364" i="66"/>
  <c r="D364" i="66" s="1"/>
  <c r="C365" i="66"/>
  <c r="D365" i="66" s="1"/>
  <c r="C366" i="66"/>
  <c r="D366" i="66" s="1"/>
  <c r="C367" i="66"/>
  <c r="D367" i="66" s="1"/>
  <c r="C368" i="66"/>
  <c r="D368" i="66" s="1"/>
  <c r="C369" i="66"/>
  <c r="D369" i="66" s="1"/>
  <c r="C370" i="66"/>
  <c r="D370" i="66" s="1"/>
  <c r="C371" i="66"/>
  <c r="D371" i="66" s="1"/>
  <c r="C372" i="66"/>
  <c r="D372" i="66" s="1"/>
  <c r="C373" i="66"/>
  <c r="D373" i="66" s="1"/>
  <c r="C374" i="66"/>
  <c r="D374" i="66" s="1"/>
  <c r="C375" i="66"/>
  <c r="D375" i="66" s="1"/>
  <c r="C376" i="66"/>
  <c r="D376" i="66" s="1"/>
  <c r="C377" i="66"/>
  <c r="D377" i="66" s="1"/>
  <c r="C378" i="66"/>
  <c r="D378" i="66" s="1"/>
  <c r="C379" i="66"/>
  <c r="D379" i="66" s="1"/>
  <c r="C380" i="66"/>
  <c r="D380" i="66" s="1"/>
  <c r="C381" i="66"/>
  <c r="D381" i="66" s="1"/>
  <c r="C382" i="66"/>
  <c r="D382" i="66" s="1"/>
  <c r="C383" i="66"/>
  <c r="D383" i="66" s="1"/>
  <c r="C384" i="66"/>
  <c r="D384" i="66" s="1"/>
  <c r="C2" i="66"/>
  <c r="D2" i="66" s="1"/>
  <c r="C3" i="66"/>
  <c r="D3" i="66" s="1"/>
  <c r="C4" i="66"/>
  <c r="D4" i="66" s="1"/>
  <c r="C5" i="66"/>
  <c r="D5" i="66" s="1"/>
  <c r="C6" i="66"/>
  <c r="D6" i="66" s="1"/>
  <c r="C7" i="66"/>
  <c r="D7" i="66" s="1"/>
  <c r="C8" i="66"/>
  <c r="D8" i="66" s="1"/>
  <c r="C9" i="66"/>
  <c r="D9" i="66" s="1"/>
  <c r="C10" i="66"/>
  <c r="D10" i="66" s="1"/>
  <c r="C11" i="66"/>
  <c r="D11" i="66" s="1"/>
  <c r="C12" i="66"/>
  <c r="D12" i="66" s="1"/>
  <c r="C13" i="66"/>
  <c r="D13" i="66" s="1"/>
  <c r="C14" i="66"/>
  <c r="D14" i="66" s="1"/>
  <c r="C15" i="66"/>
  <c r="D15" i="66" s="1"/>
  <c r="C16" i="66"/>
  <c r="D16" i="66" s="1"/>
  <c r="C17" i="66"/>
  <c r="D17" i="66" s="1"/>
  <c r="C18" i="66"/>
  <c r="D18" i="66" s="1"/>
  <c r="C19" i="66"/>
  <c r="D19" i="66" s="1"/>
  <c r="C20" i="66"/>
  <c r="D20" i="66" s="1"/>
  <c r="C21" i="66"/>
  <c r="D21" i="66" s="1"/>
  <c r="C22" i="66"/>
  <c r="D22" i="66" s="1"/>
  <c r="C23" i="66"/>
  <c r="D23" i="66" s="1"/>
  <c r="C24" i="66"/>
  <c r="D24" i="66" s="1"/>
  <c r="C25" i="66"/>
  <c r="D25" i="66" s="1"/>
  <c r="C26" i="66"/>
  <c r="D26" i="66" s="1"/>
  <c r="C27" i="66"/>
  <c r="D27" i="66" s="1"/>
  <c r="C28" i="66"/>
  <c r="D28" i="66" s="1"/>
  <c r="C29" i="66"/>
  <c r="D29" i="66" s="1"/>
  <c r="C30" i="66"/>
  <c r="D30" i="66" s="1"/>
  <c r="C31" i="66"/>
  <c r="D31" i="66" s="1"/>
  <c r="C32" i="66"/>
  <c r="D32" i="66" s="1"/>
  <c r="C33" i="66"/>
  <c r="D33" i="66" s="1"/>
  <c r="C34" i="66"/>
  <c r="D34" i="66" s="1"/>
  <c r="C35" i="66"/>
  <c r="D35" i="66" s="1"/>
  <c r="C36" i="66"/>
  <c r="D36" i="66" s="1"/>
  <c r="N10" i="63" l="1"/>
  <c r="O10" i="63"/>
  <c r="P10" i="63"/>
  <c r="Q10" i="63"/>
  <c r="R10" i="63"/>
  <c r="M10" i="63"/>
  <c r="R9" i="63"/>
  <c r="Q9" i="63"/>
  <c r="P9" i="63"/>
  <c r="O9" i="63"/>
  <c r="N9" i="63"/>
  <c r="M9" i="63"/>
  <c r="B3" i="66"/>
  <c r="B4" i="66"/>
  <c r="B5" i="66"/>
  <c r="F5" i="66" s="1"/>
  <c r="B6" i="66"/>
  <c r="B7" i="66"/>
  <c r="B8" i="66"/>
  <c r="B9" i="66"/>
  <c r="B10" i="66"/>
  <c r="B11" i="66"/>
  <c r="B12" i="66"/>
  <c r="B13" i="66"/>
  <c r="F13" i="66" s="1"/>
  <c r="B14" i="66"/>
  <c r="F14" i="66" s="1"/>
  <c r="B15" i="66"/>
  <c r="F15" i="66" s="1"/>
  <c r="B16" i="66"/>
  <c r="B17" i="66"/>
  <c r="F17" i="66" s="1"/>
  <c r="B18" i="66"/>
  <c r="B19" i="66"/>
  <c r="B20" i="66"/>
  <c r="B21" i="66"/>
  <c r="F21" i="66" s="1"/>
  <c r="B22" i="66"/>
  <c r="F22" i="66" s="1"/>
  <c r="B23" i="66"/>
  <c r="B24" i="66"/>
  <c r="B25" i="66"/>
  <c r="B26" i="66"/>
  <c r="B27" i="66"/>
  <c r="B28" i="66"/>
  <c r="B29" i="66"/>
  <c r="B30" i="66"/>
  <c r="F30" i="66" s="1"/>
  <c r="B31" i="66"/>
  <c r="B32" i="66"/>
  <c r="B33" i="66"/>
  <c r="F33" i="66" s="1"/>
  <c r="B34" i="66"/>
  <c r="B35" i="66"/>
  <c r="F35" i="66" s="1"/>
  <c r="B36" i="66"/>
  <c r="F36" i="66" s="1"/>
  <c r="B37" i="66"/>
  <c r="F37" i="66" s="1"/>
  <c r="B38" i="66"/>
  <c r="F38" i="66" s="1"/>
  <c r="B39" i="66"/>
  <c r="B40" i="66"/>
  <c r="B41" i="66"/>
  <c r="B42" i="66"/>
  <c r="B43" i="66"/>
  <c r="B44" i="66"/>
  <c r="B45" i="66"/>
  <c r="F45" i="66" s="1"/>
  <c r="B46" i="66"/>
  <c r="B47" i="66"/>
  <c r="F47" i="66" s="1"/>
  <c r="B48" i="66"/>
  <c r="B49" i="66"/>
  <c r="B50" i="66"/>
  <c r="B51" i="66"/>
  <c r="B52" i="66"/>
  <c r="B53" i="66"/>
  <c r="F53" i="66" s="1"/>
  <c r="B54" i="66"/>
  <c r="F54" i="66" s="1"/>
  <c r="B55" i="66"/>
  <c r="F55" i="66" s="1"/>
  <c r="B56" i="66"/>
  <c r="B57" i="66"/>
  <c r="B58" i="66"/>
  <c r="B59" i="66"/>
  <c r="B60" i="66"/>
  <c r="B61" i="66"/>
  <c r="F61" i="66" s="1"/>
  <c r="B62" i="66"/>
  <c r="F62" i="66" s="1"/>
  <c r="B63" i="66"/>
  <c r="F63" i="66" s="1"/>
  <c r="B64" i="66"/>
  <c r="B65" i="66"/>
  <c r="B66" i="66"/>
  <c r="B67" i="66"/>
  <c r="B68" i="66"/>
  <c r="B69" i="66"/>
  <c r="F69" i="66" s="1"/>
  <c r="B70" i="66"/>
  <c r="F70" i="66" s="1"/>
  <c r="B71" i="66"/>
  <c r="F71" i="66" s="1"/>
  <c r="B72" i="66"/>
  <c r="B73" i="66"/>
  <c r="B74" i="66"/>
  <c r="B75" i="66"/>
  <c r="B76" i="66"/>
  <c r="B77" i="66"/>
  <c r="F77" i="66" s="1"/>
  <c r="B78" i="66"/>
  <c r="F78" i="66" s="1"/>
  <c r="B79" i="66"/>
  <c r="F79" i="66" s="1"/>
  <c r="B80" i="66"/>
  <c r="B81" i="66"/>
  <c r="B82" i="66"/>
  <c r="B83" i="66"/>
  <c r="B84" i="66"/>
  <c r="B85" i="66"/>
  <c r="F85" i="66" s="1"/>
  <c r="B86" i="66"/>
  <c r="F86" i="66" s="1"/>
  <c r="B87" i="66"/>
  <c r="B88" i="66"/>
  <c r="B89" i="66"/>
  <c r="B90" i="66"/>
  <c r="B91" i="66"/>
  <c r="B92" i="66"/>
  <c r="B93" i="66"/>
  <c r="F93" i="66" s="1"/>
  <c r="B94" i="66"/>
  <c r="F94" i="66" s="1"/>
  <c r="B95" i="66"/>
  <c r="F95" i="66" s="1"/>
  <c r="B96" i="66"/>
  <c r="B97" i="66"/>
  <c r="B98" i="66"/>
  <c r="B99" i="66"/>
  <c r="F99" i="66" s="1"/>
  <c r="B100" i="66"/>
  <c r="B101" i="66"/>
  <c r="F101" i="66" s="1"/>
  <c r="B102" i="66"/>
  <c r="F102" i="66" s="1"/>
  <c r="B103" i="66"/>
  <c r="F103" i="66" s="1"/>
  <c r="B104" i="66"/>
  <c r="B105" i="66"/>
  <c r="B106" i="66"/>
  <c r="B107" i="66"/>
  <c r="B108" i="66"/>
  <c r="B109" i="66"/>
  <c r="F109" i="66" s="1"/>
  <c r="B110" i="66"/>
  <c r="F110" i="66" s="1"/>
  <c r="B111" i="66"/>
  <c r="F111" i="66" s="1"/>
  <c r="B112" i="66"/>
  <c r="B113" i="66"/>
  <c r="B114" i="66"/>
  <c r="B115" i="66"/>
  <c r="B116" i="66"/>
  <c r="B117" i="66"/>
  <c r="F117" i="66" s="1"/>
  <c r="B118" i="66"/>
  <c r="F118" i="66" s="1"/>
  <c r="B119" i="66"/>
  <c r="F119" i="66" s="1"/>
  <c r="B120" i="66"/>
  <c r="B121" i="66"/>
  <c r="B122" i="66"/>
  <c r="B123" i="66"/>
  <c r="B124" i="66"/>
  <c r="B125" i="66"/>
  <c r="F125" i="66" s="1"/>
  <c r="B126" i="66"/>
  <c r="F126" i="66" s="1"/>
  <c r="B127" i="66"/>
  <c r="B128" i="66"/>
  <c r="B129" i="66"/>
  <c r="B130" i="66"/>
  <c r="B131" i="66"/>
  <c r="B132" i="66"/>
  <c r="B133" i="66"/>
  <c r="F133" i="66" s="1"/>
  <c r="B134" i="66"/>
  <c r="F134" i="66" s="1"/>
  <c r="B135" i="66"/>
  <c r="B136" i="66"/>
  <c r="B137" i="66"/>
  <c r="B138" i="66"/>
  <c r="B139" i="66"/>
  <c r="B140" i="66"/>
  <c r="B141" i="66"/>
  <c r="F141" i="66" s="1"/>
  <c r="B142" i="66"/>
  <c r="F142" i="66" s="1"/>
  <c r="B143" i="66"/>
  <c r="F143" i="66" s="1"/>
  <c r="B144" i="66"/>
  <c r="B145" i="66"/>
  <c r="B146" i="66"/>
  <c r="B147" i="66"/>
  <c r="B148" i="66"/>
  <c r="B149" i="66"/>
  <c r="F149" i="66" s="1"/>
  <c r="B150" i="66"/>
  <c r="F150" i="66" s="1"/>
  <c r="B151" i="66"/>
  <c r="B152" i="66"/>
  <c r="B153" i="66"/>
  <c r="B154" i="66"/>
  <c r="B155" i="66"/>
  <c r="B156" i="66"/>
  <c r="B157" i="66"/>
  <c r="F157" i="66" s="1"/>
  <c r="B158" i="66"/>
  <c r="F158" i="66" s="1"/>
  <c r="B159" i="66"/>
  <c r="F159" i="66" s="1"/>
  <c r="B160" i="66"/>
  <c r="B161" i="66"/>
  <c r="B162" i="66"/>
  <c r="B163" i="66"/>
  <c r="B164" i="66"/>
  <c r="B165" i="66"/>
  <c r="F165" i="66" s="1"/>
  <c r="B166" i="66"/>
  <c r="F166" i="66" s="1"/>
  <c r="B167" i="66"/>
  <c r="F167" i="66" s="1"/>
  <c r="B168" i="66"/>
  <c r="B169" i="66"/>
  <c r="B170" i="66"/>
  <c r="B171" i="66"/>
  <c r="B172" i="66"/>
  <c r="B173" i="66"/>
  <c r="F173" i="66" s="1"/>
  <c r="B174" i="66"/>
  <c r="F174" i="66" s="1"/>
  <c r="B175" i="66"/>
  <c r="B176" i="66"/>
  <c r="B177" i="66"/>
  <c r="B178" i="66"/>
  <c r="B179" i="66"/>
  <c r="F179" i="66" s="1"/>
  <c r="B180" i="66"/>
  <c r="B181" i="66"/>
  <c r="F181" i="66" s="1"/>
  <c r="B182" i="66"/>
  <c r="B183" i="66"/>
  <c r="F183" i="66" s="1"/>
  <c r="B184" i="66"/>
  <c r="B185" i="66"/>
  <c r="B186" i="66"/>
  <c r="B187" i="66"/>
  <c r="B188" i="66"/>
  <c r="B189" i="66"/>
  <c r="F189" i="66" s="1"/>
  <c r="B190" i="66"/>
  <c r="F190" i="66" s="1"/>
  <c r="B191" i="66"/>
  <c r="F191" i="66" s="1"/>
  <c r="B192" i="66"/>
  <c r="B193" i="66"/>
  <c r="B194" i="66"/>
  <c r="B195" i="66"/>
  <c r="B196" i="66"/>
  <c r="B197" i="66"/>
  <c r="F197" i="66" s="1"/>
  <c r="B198" i="66"/>
  <c r="F198" i="66" s="1"/>
  <c r="B199" i="66"/>
  <c r="F199" i="66" s="1"/>
  <c r="B200" i="66"/>
  <c r="B201" i="66"/>
  <c r="B202" i="66"/>
  <c r="B203" i="66"/>
  <c r="B204" i="66"/>
  <c r="F204" i="66" s="1"/>
  <c r="B205" i="66"/>
  <c r="F205" i="66" s="1"/>
  <c r="B206" i="66"/>
  <c r="F206" i="66" s="1"/>
  <c r="B207" i="66"/>
  <c r="F207" i="66" s="1"/>
  <c r="B208" i="66"/>
  <c r="B209" i="66"/>
  <c r="B210" i="66"/>
  <c r="B211" i="66"/>
  <c r="B212" i="66"/>
  <c r="B213" i="66"/>
  <c r="F213" i="66" s="1"/>
  <c r="B214" i="66"/>
  <c r="F214" i="66" s="1"/>
  <c r="B215" i="66"/>
  <c r="B216" i="66"/>
  <c r="B217" i="66"/>
  <c r="B218" i="66"/>
  <c r="B219" i="66"/>
  <c r="B220" i="66"/>
  <c r="B221" i="66"/>
  <c r="F221" i="66" s="1"/>
  <c r="B222" i="66"/>
  <c r="F222" i="66" s="1"/>
  <c r="B223" i="66"/>
  <c r="F223" i="66" s="1"/>
  <c r="B224" i="66"/>
  <c r="B225" i="66"/>
  <c r="B226" i="66"/>
  <c r="B227" i="66"/>
  <c r="B228" i="66"/>
  <c r="B229" i="66"/>
  <c r="F229" i="66" s="1"/>
  <c r="B230" i="66"/>
  <c r="F230" i="66" s="1"/>
  <c r="B231" i="66"/>
  <c r="F231" i="66" s="1"/>
  <c r="B232" i="66"/>
  <c r="B233" i="66"/>
  <c r="B234" i="66"/>
  <c r="B235" i="66"/>
  <c r="B236" i="66"/>
  <c r="B237" i="66"/>
  <c r="F237" i="66" s="1"/>
  <c r="B238" i="66"/>
  <c r="F238" i="66" s="1"/>
  <c r="B239" i="66"/>
  <c r="B240" i="66"/>
  <c r="B241" i="66"/>
  <c r="B242" i="66"/>
  <c r="B243" i="66"/>
  <c r="B244" i="66"/>
  <c r="B245" i="66"/>
  <c r="F245" i="66" s="1"/>
  <c r="B246" i="66"/>
  <c r="F246" i="66" s="1"/>
  <c r="B247" i="66"/>
  <c r="F247" i="66" s="1"/>
  <c r="B248" i="66"/>
  <c r="B249" i="66"/>
  <c r="B250" i="66"/>
  <c r="B251" i="66"/>
  <c r="B252" i="66"/>
  <c r="B253" i="66"/>
  <c r="F253" i="66" s="1"/>
  <c r="B254" i="66"/>
  <c r="F254" i="66" s="1"/>
  <c r="B255" i="66"/>
  <c r="B256" i="66"/>
  <c r="B257" i="66"/>
  <c r="B258" i="66"/>
  <c r="B259" i="66"/>
  <c r="B260" i="66"/>
  <c r="B261" i="66"/>
  <c r="F261" i="66" s="1"/>
  <c r="B262" i="66"/>
  <c r="B263" i="66"/>
  <c r="B264" i="66"/>
  <c r="F264" i="66" s="1"/>
  <c r="B265" i="66"/>
  <c r="B266" i="66"/>
  <c r="B267" i="66"/>
  <c r="B268" i="66"/>
  <c r="B269" i="66"/>
  <c r="F269" i="66" s="1"/>
  <c r="B270" i="66"/>
  <c r="F270" i="66" s="1"/>
  <c r="B271" i="66"/>
  <c r="F271" i="66" s="1"/>
  <c r="B272" i="66"/>
  <c r="F272" i="66" s="1"/>
  <c r="B273" i="66"/>
  <c r="B274" i="66"/>
  <c r="B275" i="66"/>
  <c r="B276" i="66"/>
  <c r="B277" i="66"/>
  <c r="F277" i="66" s="1"/>
  <c r="B278" i="66"/>
  <c r="F278" i="66" s="1"/>
  <c r="B279" i="66"/>
  <c r="F279" i="66" s="1"/>
  <c r="B280" i="66"/>
  <c r="F280" i="66" s="1"/>
  <c r="B281" i="66"/>
  <c r="B282" i="66"/>
  <c r="B283" i="66"/>
  <c r="B284" i="66"/>
  <c r="B285" i="66"/>
  <c r="F285" i="66" s="1"/>
  <c r="B286" i="66"/>
  <c r="F286" i="66" s="1"/>
  <c r="B287" i="66"/>
  <c r="F287" i="66" s="1"/>
  <c r="B288" i="66"/>
  <c r="F288" i="66" s="1"/>
  <c r="B289" i="66"/>
  <c r="B290" i="66"/>
  <c r="B291" i="66"/>
  <c r="B292" i="66"/>
  <c r="B293" i="66"/>
  <c r="F293" i="66" s="1"/>
  <c r="B294" i="66"/>
  <c r="F294" i="66" s="1"/>
  <c r="B295" i="66"/>
  <c r="F295" i="66" s="1"/>
  <c r="B296" i="66"/>
  <c r="F296" i="66" s="1"/>
  <c r="B297" i="66"/>
  <c r="B298" i="66"/>
  <c r="B299" i="66"/>
  <c r="F299" i="66" s="1"/>
  <c r="B300" i="66"/>
  <c r="B301" i="66"/>
  <c r="F301" i="66" s="1"/>
  <c r="B302" i="66"/>
  <c r="F302" i="66" s="1"/>
  <c r="B303" i="66"/>
  <c r="B304" i="66"/>
  <c r="F304" i="66" s="1"/>
  <c r="B305" i="66"/>
  <c r="B306" i="66"/>
  <c r="B307" i="66"/>
  <c r="B308" i="66"/>
  <c r="B309" i="66"/>
  <c r="F309" i="66" s="1"/>
  <c r="B310" i="66"/>
  <c r="F310" i="66" s="1"/>
  <c r="B311" i="66"/>
  <c r="F311" i="66" s="1"/>
  <c r="B312" i="66"/>
  <c r="F312" i="66" s="1"/>
  <c r="B313" i="66"/>
  <c r="B314" i="66"/>
  <c r="B315" i="66"/>
  <c r="B316" i="66"/>
  <c r="B317" i="66"/>
  <c r="F317" i="66" s="1"/>
  <c r="B318" i="66"/>
  <c r="B319" i="66"/>
  <c r="B320" i="66"/>
  <c r="F320" i="66" s="1"/>
  <c r="B321" i="66"/>
  <c r="B322" i="66"/>
  <c r="B323" i="66"/>
  <c r="B324" i="66"/>
  <c r="B325" i="66"/>
  <c r="F325" i="66" s="1"/>
  <c r="B326" i="66"/>
  <c r="F326" i="66" s="1"/>
  <c r="B327" i="66"/>
  <c r="B328" i="66"/>
  <c r="F328" i="66" s="1"/>
  <c r="B329" i="66"/>
  <c r="B330" i="66"/>
  <c r="B331" i="66"/>
  <c r="B332" i="66"/>
  <c r="B333" i="66"/>
  <c r="F333" i="66" s="1"/>
  <c r="B334" i="66"/>
  <c r="F334" i="66" s="1"/>
  <c r="B335" i="66"/>
  <c r="F335" i="66" s="1"/>
  <c r="B336" i="66"/>
  <c r="F336" i="66" s="1"/>
  <c r="B337" i="66"/>
  <c r="B338" i="66"/>
  <c r="B339" i="66"/>
  <c r="B340" i="66"/>
  <c r="B341" i="66"/>
  <c r="B342" i="66"/>
  <c r="F342" i="66" s="1"/>
  <c r="B343" i="66"/>
  <c r="B344" i="66"/>
  <c r="F344" i="66" s="1"/>
  <c r="B345" i="66"/>
  <c r="B346" i="66"/>
  <c r="B347" i="66"/>
  <c r="B348" i="66"/>
  <c r="B349" i="66"/>
  <c r="F349" i="66" s="1"/>
  <c r="B350" i="66"/>
  <c r="F350" i="66" s="1"/>
  <c r="B351" i="66"/>
  <c r="B352" i="66"/>
  <c r="F352" i="66" s="1"/>
  <c r="B353" i="66"/>
  <c r="B354" i="66"/>
  <c r="B355" i="66"/>
  <c r="B356" i="66"/>
  <c r="B357" i="66"/>
  <c r="F357" i="66" s="1"/>
  <c r="B358" i="66"/>
  <c r="F358" i="66" s="1"/>
  <c r="B359" i="66"/>
  <c r="F359" i="66" s="1"/>
  <c r="B360" i="66"/>
  <c r="F360" i="66" s="1"/>
  <c r="B361" i="66"/>
  <c r="B362" i="66"/>
  <c r="B363" i="66"/>
  <c r="F363" i="66" s="1"/>
  <c r="B364" i="66"/>
  <c r="F364" i="66" s="1"/>
  <c r="B365" i="66"/>
  <c r="F365" i="66" s="1"/>
  <c r="B366" i="66"/>
  <c r="F366" i="66" s="1"/>
  <c r="B367" i="66"/>
  <c r="F367" i="66" s="1"/>
  <c r="B368" i="66"/>
  <c r="F368" i="66" s="1"/>
  <c r="B369" i="66"/>
  <c r="B370" i="66"/>
  <c r="B371" i="66"/>
  <c r="F371" i="66" s="1"/>
  <c r="B372" i="66"/>
  <c r="F372" i="66" s="1"/>
  <c r="B373" i="66"/>
  <c r="F373" i="66" s="1"/>
  <c r="B374" i="66"/>
  <c r="B375" i="66"/>
  <c r="F375" i="66" s="1"/>
  <c r="B376" i="66"/>
  <c r="F376" i="66" s="1"/>
  <c r="B377" i="66"/>
  <c r="B378" i="66"/>
  <c r="B379" i="66"/>
  <c r="B380" i="66"/>
  <c r="B381" i="66"/>
  <c r="F381" i="66" s="1"/>
  <c r="B382" i="66"/>
  <c r="F382" i="66" s="1"/>
  <c r="B383" i="66"/>
  <c r="F383" i="66" s="1"/>
  <c r="B384" i="66"/>
  <c r="F384" i="66" s="1"/>
  <c r="B2" i="66"/>
  <c r="F107" i="66"/>
  <c r="F155" i="66"/>
  <c r="F182" i="66"/>
  <c r="F203" i="66"/>
  <c r="F291" i="66"/>
  <c r="F6" i="66"/>
  <c r="F27" i="66"/>
  <c r="F28" i="66"/>
  <c r="F29" i="66"/>
  <c r="F40" i="66"/>
  <c r="F46" i="66"/>
  <c r="F48" i="66"/>
  <c r="F2" i="49"/>
  <c r="C25" i="68"/>
  <c r="F351" i="66" l="1"/>
  <c r="F327" i="66"/>
  <c r="F319" i="66"/>
  <c r="F303" i="66"/>
  <c r="F263" i="66"/>
  <c r="F255" i="66"/>
  <c r="F239" i="66"/>
  <c r="F215" i="66"/>
  <c r="F175" i="66"/>
  <c r="F151" i="66"/>
  <c r="F135" i="66"/>
  <c r="F127" i="66"/>
  <c r="F87" i="66"/>
  <c r="F39" i="66"/>
  <c r="F31" i="66"/>
  <c r="F23" i="66"/>
  <c r="F7" i="66"/>
  <c r="F18" i="66"/>
  <c r="F341" i="66"/>
  <c r="F340" i="66"/>
  <c r="F339" i="66"/>
  <c r="F256" i="66"/>
  <c r="F248" i="66"/>
  <c r="F240" i="66"/>
  <c r="F232" i="66"/>
  <c r="F224" i="66"/>
  <c r="F216" i="66"/>
  <c r="F208" i="66"/>
  <c r="F200" i="66"/>
  <c r="F192" i="66"/>
  <c r="F184" i="66"/>
  <c r="F176" i="66"/>
  <c r="F168" i="66"/>
  <c r="F160" i="66"/>
  <c r="F152" i="66"/>
  <c r="F144" i="66"/>
  <c r="F136" i="66"/>
  <c r="F128" i="66"/>
  <c r="F120" i="66"/>
  <c r="F112" i="66"/>
  <c r="F104" i="66"/>
  <c r="F96" i="66"/>
  <c r="F88" i="66"/>
  <c r="F80" i="66"/>
  <c r="F72" i="66"/>
  <c r="F64" i="66"/>
  <c r="F56" i="66"/>
  <c r="F32" i="66"/>
  <c r="F24" i="66"/>
  <c r="F16" i="66"/>
  <c r="F8" i="66"/>
  <c r="F377" i="66"/>
  <c r="F345" i="66"/>
  <c r="F343" i="66"/>
  <c r="F374" i="66"/>
  <c r="F318" i="66"/>
  <c r="F262" i="66"/>
  <c r="F380" i="66"/>
  <c r="F356" i="66"/>
  <c r="F348" i="66"/>
  <c r="F332" i="66"/>
  <c r="F324" i="66"/>
  <c r="F316" i="66"/>
  <c r="F308" i="66"/>
  <c r="F300" i="66"/>
  <c r="F292" i="66"/>
  <c r="F284" i="66"/>
  <c r="F276" i="66"/>
  <c r="F268" i="66"/>
  <c r="F260" i="66"/>
  <c r="F252" i="66"/>
  <c r="F244" i="66"/>
  <c r="F236" i="66"/>
  <c r="F228" i="66"/>
  <c r="F220" i="66"/>
  <c r="F212" i="66"/>
  <c r="F196" i="66"/>
  <c r="F188" i="66"/>
  <c r="F180" i="66"/>
  <c r="F172" i="66"/>
  <c r="F164" i="66"/>
  <c r="F156" i="66"/>
  <c r="F148" i="66"/>
  <c r="F140" i="66"/>
  <c r="F132" i="66"/>
  <c r="F124" i="66"/>
  <c r="F116" i="66"/>
  <c r="F108" i="66"/>
  <c r="F100" i="66"/>
  <c r="F92" i="66"/>
  <c r="F84" i="66"/>
  <c r="F76" i="66"/>
  <c r="F68" i="66"/>
  <c r="F60" i="66"/>
  <c r="F52" i="66"/>
  <c r="F44" i="66"/>
  <c r="F20" i="66"/>
  <c r="F12" i="66"/>
  <c r="F4" i="66"/>
  <c r="F379" i="66"/>
  <c r="F355" i="66"/>
  <c r="F347" i="66"/>
  <c r="F331" i="66"/>
  <c r="F323" i="66"/>
  <c r="F315" i="66"/>
  <c r="F307" i="66"/>
  <c r="F283" i="66"/>
  <c r="F275" i="66"/>
  <c r="F267" i="66"/>
  <c r="F259" i="66"/>
  <c r="F251" i="66"/>
  <c r="F243" i="66"/>
  <c r="F235" i="66"/>
  <c r="F227" i="66"/>
  <c r="F219" i="66"/>
  <c r="F211" i="66"/>
  <c r="F195" i="66"/>
  <c r="F187" i="66"/>
  <c r="F171" i="66"/>
  <c r="F163" i="66"/>
  <c r="F147" i="66"/>
  <c r="F139" i="66"/>
  <c r="F131" i="66"/>
  <c r="F123" i="66"/>
  <c r="F115" i="66"/>
  <c r="F91" i="66"/>
  <c r="F83" i="66"/>
  <c r="F75" i="66"/>
  <c r="F67" i="66"/>
  <c r="F59" i="66"/>
  <c r="F51" i="66"/>
  <c r="F43" i="66"/>
  <c r="F19" i="66"/>
  <c r="F11" i="66"/>
  <c r="F3" i="66"/>
  <c r="F354" i="66"/>
  <c r="F330" i="66"/>
  <c r="F306" i="66"/>
  <c r="F282" i="66"/>
  <c r="F250" i="66"/>
  <c r="F218" i="66"/>
  <c r="F186" i="66"/>
  <c r="F170" i="66"/>
  <c r="F146" i="66"/>
  <c r="F122" i="66"/>
  <c r="F82" i="66"/>
  <c r="F42" i="66"/>
  <c r="F369" i="66"/>
  <c r="F361" i="66"/>
  <c r="F353" i="66"/>
  <c r="F337" i="66"/>
  <c r="F329" i="66"/>
  <c r="F321" i="66"/>
  <c r="F313" i="66"/>
  <c r="F305" i="66"/>
  <c r="F297" i="66"/>
  <c r="F289" i="66"/>
  <c r="F281" i="66"/>
  <c r="F273" i="66"/>
  <c r="F265" i="66"/>
  <c r="F257" i="66"/>
  <c r="F249" i="66"/>
  <c r="F241" i="66"/>
  <c r="F233" i="66"/>
  <c r="F225" i="66"/>
  <c r="F217" i="66"/>
  <c r="F209" i="66"/>
  <c r="F201" i="66"/>
  <c r="F193" i="66"/>
  <c r="F185" i="66"/>
  <c r="F177" i="66"/>
  <c r="F169" i="66"/>
  <c r="F161" i="66"/>
  <c r="F153" i="66"/>
  <c r="F145" i="66"/>
  <c r="F137" i="66"/>
  <c r="F129" i="66"/>
  <c r="F121" i="66"/>
  <c r="F113" i="66"/>
  <c r="F105" i="66"/>
  <c r="F97" i="66"/>
  <c r="F89" i="66"/>
  <c r="F81" i="66"/>
  <c r="F73" i="66"/>
  <c r="F65" i="66"/>
  <c r="F57" i="66"/>
  <c r="F49" i="66"/>
  <c r="F41" i="66"/>
  <c r="F25" i="66"/>
  <c r="F9" i="66"/>
  <c r="F378" i="66"/>
  <c r="F346" i="66"/>
  <c r="F314" i="66"/>
  <c r="F274" i="66"/>
  <c r="F242" i="66"/>
  <c r="F202" i="66"/>
  <c r="F154" i="66"/>
  <c r="F106" i="66"/>
  <c r="F66" i="66"/>
  <c r="F370" i="66"/>
  <c r="F338" i="66"/>
  <c r="F298" i="66"/>
  <c r="F266" i="66"/>
  <c r="F226" i="66"/>
  <c r="F194" i="66"/>
  <c r="F162" i="66"/>
  <c r="F130" i="66"/>
  <c r="F90" i="66"/>
  <c r="F58" i="66"/>
  <c r="F34" i="66"/>
  <c r="F10" i="66"/>
  <c r="F362" i="66"/>
  <c r="F322" i="66"/>
  <c r="F290" i="66"/>
  <c r="F258" i="66"/>
  <c r="F234" i="66"/>
  <c r="F210" i="66"/>
  <c r="F178" i="66"/>
  <c r="F138" i="66"/>
  <c r="F114" i="66"/>
  <c r="F98" i="66"/>
  <c r="F74" i="66"/>
  <c r="F50" i="66"/>
  <c r="F26" i="66"/>
  <c r="F2" i="66"/>
  <c r="O24" i="66" l="1"/>
  <c r="R24" i="66"/>
  <c r="U24" i="66"/>
  <c r="U16" i="66"/>
  <c r="R22" i="66"/>
  <c r="U17" i="66"/>
  <c r="R20" i="66"/>
  <c r="O21" i="66"/>
  <c r="O23" i="66"/>
  <c r="U22" i="66"/>
  <c r="R19" i="66"/>
  <c r="U21" i="66"/>
  <c r="R21" i="66"/>
  <c r="U20" i="66"/>
  <c r="O16" i="66"/>
  <c r="O19" i="66"/>
  <c r="U23" i="66"/>
  <c r="O17" i="66"/>
  <c r="U18" i="66"/>
  <c r="U26" i="66"/>
  <c r="U19" i="66"/>
  <c r="R26" i="66"/>
  <c r="R18" i="66"/>
  <c r="R23" i="66"/>
  <c r="O26" i="66"/>
  <c r="R17" i="66"/>
  <c r="O22" i="66"/>
  <c r="R16" i="66"/>
  <c r="U25" i="66"/>
  <c r="R25" i="66"/>
  <c r="O18" i="66"/>
  <c r="O20" i="66"/>
  <c r="O25" i="66"/>
  <c r="O2" i="63"/>
  <c r="P2" i="63"/>
  <c r="Q2" i="63"/>
  <c r="R2" i="63"/>
  <c r="M2" i="63"/>
  <c r="N2" i="63"/>
  <c r="H3" i="63"/>
  <c r="H4" i="63"/>
  <c r="H5" i="63"/>
  <c r="H7" i="63"/>
  <c r="H6" i="63"/>
  <c r="H8" i="63"/>
  <c r="H10" i="63"/>
  <c r="H9" i="63"/>
  <c r="H12" i="63"/>
  <c r="H11" i="63"/>
  <c r="H13" i="63"/>
  <c r="H14" i="63"/>
  <c r="H15" i="63"/>
  <c r="H17" i="63"/>
  <c r="H21" i="63"/>
  <c r="H19" i="63"/>
  <c r="H18" i="63"/>
  <c r="H29" i="63"/>
  <c r="H22" i="63"/>
  <c r="H20" i="63"/>
  <c r="H34" i="63"/>
  <c r="H24" i="63"/>
  <c r="H28" i="63"/>
  <c r="H46" i="63"/>
  <c r="H30" i="63"/>
  <c r="H27" i="63"/>
  <c r="H114" i="63"/>
  <c r="H35" i="63"/>
  <c r="H33" i="63"/>
  <c r="H143" i="63"/>
  <c r="H37" i="63"/>
  <c r="H38" i="63"/>
  <c r="H39" i="63"/>
  <c r="H40" i="63"/>
  <c r="H149" i="63"/>
  <c r="H47" i="63"/>
  <c r="H49" i="63"/>
  <c r="H42" i="63"/>
  <c r="H43" i="63"/>
  <c r="H41" i="63"/>
  <c r="H50" i="63"/>
  <c r="H51" i="63"/>
  <c r="H52" i="63"/>
  <c r="H53" i="63"/>
  <c r="H74" i="63"/>
  <c r="H55" i="63"/>
  <c r="H57" i="63"/>
  <c r="H59" i="63"/>
  <c r="H61" i="63"/>
  <c r="H62" i="63"/>
  <c r="H60" i="63"/>
  <c r="H63" i="63"/>
  <c r="H64" i="63"/>
  <c r="H65" i="63"/>
  <c r="H66" i="63"/>
  <c r="H68" i="63"/>
  <c r="H67" i="63"/>
  <c r="H70" i="63"/>
  <c r="H69" i="63"/>
  <c r="H71" i="63"/>
  <c r="H73" i="63"/>
  <c r="H72" i="63"/>
  <c r="H80" i="63"/>
  <c r="H79" i="63"/>
  <c r="H75" i="63"/>
  <c r="H76" i="63"/>
  <c r="H77" i="63"/>
  <c r="H83" i="63"/>
  <c r="H82" i="63"/>
  <c r="H81" i="63"/>
  <c r="H88" i="63"/>
  <c r="H84" i="63"/>
  <c r="H85" i="63"/>
  <c r="H123" i="63"/>
  <c r="H90" i="63"/>
  <c r="H89" i="63"/>
  <c r="H92" i="63"/>
  <c r="H99" i="63"/>
  <c r="H95" i="63"/>
  <c r="H94" i="63"/>
  <c r="H101" i="63"/>
  <c r="H100" i="63"/>
  <c r="H233" i="63"/>
  <c r="H261" i="63"/>
  <c r="H102" i="63"/>
  <c r="H103" i="63"/>
  <c r="H104" i="63"/>
  <c r="H105" i="63"/>
  <c r="H107" i="63"/>
  <c r="H106" i="63"/>
  <c r="H108" i="63"/>
  <c r="H109" i="63"/>
  <c r="H110" i="63"/>
  <c r="H112" i="63"/>
  <c r="H115" i="63"/>
  <c r="H117" i="63"/>
  <c r="H119" i="63"/>
  <c r="H122" i="63"/>
  <c r="H120" i="63"/>
  <c r="H127" i="63"/>
  <c r="H129" i="63"/>
  <c r="H139" i="63"/>
  <c r="H131" i="63"/>
  <c r="H152" i="63"/>
  <c r="H130" i="63"/>
  <c r="H133" i="63"/>
  <c r="H135" i="63"/>
  <c r="H137" i="63"/>
  <c r="H144" i="63"/>
  <c r="H163" i="63"/>
  <c r="H146" i="63"/>
  <c r="H148" i="63"/>
  <c r="H150" i="63"/>
  <c r="H156" i="63"/>
  <c r="H155" i="63"/>
  <c r="H165" i="63"/>
  <c r="H178" i="63"/>
  <c r="H158" i="63"/>
  <c r="H159" i="63"/>
  <c r="H160" i="63"/>
  <c r="H161" i="63"/>
  <c r="H164" i="63"/>
  <c r="H23" i="63"/>
  <c r="H194" i="63"/>
  <c r="H171" i="63"/>
  <c r="H32" i="63"/>
  <c r="H175" i="63"/>
  <c r="H176" i="63"/>
  <c r="H183" i="63"/>
  <c r="H184" i="63"/>
  <c r="H185" i="63"/>
  <c r="H179" i="63"/>
  <c r="H444" i="63"/>
  <c r="H56" i="63"/>
  <c r="H189" i="63"/>
  <c r="H198" i="63"/>
  <c r="H197" i="63"/>
  <c r="H756" i="63"/>
  <c r="H764" i="63"/>
  <c r="H200" i="63"/>
  <c r="H202" i="63"/>
  <c r="H204" i="63"/>
  <c r="H207" i="63"/>
  <c r="H209" i="63"/>
  <c r="H169" i="63"/>
  <c r="H190" i="63"/>
  <c r="H218" i="63"/>
  <c r="H213" i="63"/>
  <c r="H221" i="63"/>
  <c r="H224" i="63"/>
  <c r="H225" i="63"/>
  <c r="H217" i="63"/>
  <c r="H228" i="63"/>
  <c r="H229" i="63"/>
  <c r="H232" i="63"/>
  <c r="H220" i="63"/>
  <c r="H235" i="63"/>
  <c r="H223" i="63"/>
  <c r="H237" i="63"/>
  <c r="H238" i="63"/>
  <c r="H227" i="63"/>
  <c r="H241" i="63"/>
  <c r="H242" i="63"/>
  <c r="H234" i="63"/>
  <c r="H236" i="63"/>
  <c r="H247" i="63"/>
  <c r="H240" i="63"/>
  <c r="H249" i="63"/>
  <c r="H248" i="63"/>
  <c r="H252" i="63"/>
  <c r="H246" i="63"/>
  <c r="H259" i="63"/>
  <c r="H256" i="63"/>
  <c r="H255" i="63"/>
  <c r="H375" i="63"/>
  <c r="H260" i="63"/>
  <c r="H404" i="63"/>
  <c r="H408" i="63"/>
  <c r="H262" i="63"/>
  <c r="H263" i="63"/>
  <c r="H264" i="63"/>
  <c r="H265" i="63"/>
  <c r="H45" i="63"/>
  <c r="H269" i="63"/>
  <c r="H270" i="63"/>
  <c r="H272" i="63"/>
  <c r="H273" i="63"/>
  <c r="H274" i="63"/>
  <c r="H275" i="63"/>
  <c r="H174" i="63"/>
  <c r="H279" i="63"/>
  <c r="H280" i="63"/>
  <c r="H188" i="63"/>
  <c r="H251" i="63"/>
  <c r="H206" i="63"/>
  <c r="H286" i="63"/>
  <c r="H267" i="63"/>
  <c r="H277" i="63"/>
  <c r="H296" i="63"/>
  <c r="H298" i="63"/>
  <c r="H282" i="63"/>
  <c r="H284" i="63"/>
  <c r="H292" i="63"/>
  <c r="H311" i="63"/>
  <c r="H303" i="63"/>
  <c r="H316" i="63"/>
  <c r="H315" i="63"/>
  <c r="H317" i="63"/>
  <c r="H320" i="63"/>
  <c r="H319" i="63"/>
  <c r="H322" i="63"/>
  <c r="H321" i="63"/>
  <c r="H324" i="63"/>
  <c r="H306" i="63"/>
  <c r="H328" i="63"/>
  <c r="H309" i="63"/>
  <c r="H323" i="63"/>
  <c r="H332" i="63"/>
  <c r="H327" i="63"/>
  <c r="H331" i="63"/>
  <c r="H336" i="63"/>
  <c r="H335" i="63"/>
  <c r="H340" i="63"/>
  <c r="H339" i="63"/>
  <c r="H344" i="63"/>
  <c r="H345" i="63"/>
  <c r="H348" i="63"/>
  <c r="H351" i="63"/>
  <c r="H285" i="63"/>
  <c r="H352" i="63"/>
  <c r="H357" i="63"/>
  <c r="H361" i="63"/>
  <c r="H358" i="63"/>
  <c r="H362" i="63"/>
  <c r="H366" i="63"/>
  <c r="H365" i="63"/>
  <c r="H373" i="63"/>
  <c r="H370" i="63"/>
  <c r="H369" i="63"/>
  <c r="H427" i="63"/>
  <c r="H374" i="63"/>
  <c r="H479" i="63"/>
  <c r="H620" i="63"/>
  <c r="H376" i="63"/>
  <c r="H377" i="63"/>
  <c r="H378" i="63"/>
  <c r="H379" i="63"/>
  <c r="H381" i="63"/>
  <c r="H380" i="63"/>
  <c r="H382" i="63"/>
  <c r="H384" i="63"/>
  <c r="H389" i="63"/>
  <c r="H386" i="63"/>
  <c r="H391" i="63"/>
  <c r="H390" i="63"/>
  <c r="H393" i="63"/>
  <c r="H394" i="63"/>
  <c r="H395" i="63"/>
  <c r="H397" i="63"/>
  <c r="H399" i="63"/>
  <c r="H403" i="63"/>
  <c r="H751" i="63"/>
  <c r="H407" i="63"/>
  <c r="H828" i="63"/>
  <c r="H897" i="63"/>
  <c r="H409" i="63"/>
  <c r="H411" i="63"/>
  <c r="H413" i="63"/>
  <c r="H412" i="63"/>
  <c r="H415" i="63"/>
  <c r="H418" i="63"/>
  <c r="H417" i="63"/>
  <c r="H425" i="63"/>
  <c r="H422" i="63"/>
  <c r="H421" i="63"/>
  <c r="H956" i="63"/>
  <c r="H426" i="63"/>
  <c r="H967" i="63"/>
  <c r="H986" i="63"/>
  <c r="H428" i="63"/>
  <c r="H430" i="63"/>
  <c r="H431" i="63"/>
  <c r="H438" i="63"/>
  <c r="H439" i="63"/>
  <c r="H441" i="63"/>
  <c r="H442" i="63"/>
  <c r="H443" i="63"/>
  <c r="H768" i="63"/>
  <c r="H445" i="63"/>
  <c r="H446" i="63"/>
  <c r="H447" i="63"/>
  <c r="H778" i="63"/>
  <c r="H450" i="63"/>
  <c r="H449" i="63"/>
  <c r="H451" i="63"/>
  <c r="H452" i="63"/>
  <c r="H454" i="63"/>
  <c r="H457" i="63"/>
  <c r="H455" i="63"/>
  <c r="H456" i="63"/>
  <c r="H458" i="63"/>
  <c r="H459" i="63"/>
  <c r="H460" i="63"/>
  <c r="H466" i="63"/>
  <c r="H465" i="63"/>
  <c r="H470" i="63"/>
  <c r="H471" i="63"/>
  <c r="H467" i="63"/>
  <c r="H473" i="63"/>
  <c r="H474" i="63"/>
  <c r="H478" i="63"/>
  <c r="H497" i="63"/>
  <c r="H482" i="63"/>
  <c r="H484" i="63"/>
  <c r="H485" i="63"/>
  <c r="H480" i="63"/>
  <c r="H486" i="63"/>
  <c r="H489" i="63"/>
  <c r="H490" i="63"/>
  <c r="H494" i="63"/>
  <c r="H492" i="63"/>
  <c r="H496" i="63"/>
  <c r="H493" i="63"/>
  <c r="H503" i="63"/>
  <c r="H619" i="63"/>
  <c r="H502" i="63"/>
  <c r="H504" i="63"/>
  <c r="H507" i="63"/>
  <c r="H508" i="63"/>
  <c r="H499" i="63"/>
  <c r="H510" i="63"/>
  <c r="H509" i="63"/>
  <c r="H511" i="63"/>
  <c r="H513" i="63"/>
  <c r="H512" i="63"/>
  <c r="H528" i="63"/>
  <c r="H515" i="63"/>
  <c r="H516" i="63"/>
  <c r="H519" i="63"/>
  <c r="H517" i="63"/>
  <c r="H522" i="63"/>
  <c r="H523" i="63"/>
  <c r="H521" i="63"/>
  <c r="H518" i="63"/>
  <c r="H527" i="63"/>
  <c r="H526" i="63"/>
  <c r="H537" i="63"/>
  <c r="H536" i="63"/>
  <c r="H534" i="63"/>
  <c r="H530" i="63"/>
  <c r="H529" i="63"/>
  <c r="H539" i="63"/>
  <c r="H540" i="63"/>
  <c r="H542" i="63"/>
  <c r="H545" i="63"/>
  <c r="H546" i="63"/>
  <c r="H547" i="63"/>
  <c r="H551" i="63"/>
  <c r="H548" i="63"/>
  <c r="H554" i="63"/>
  <c r="H552" i="63"/>
  <c r="H553" i="63"/>
  <c r="H557" i="63"/>
  <c r="H556" i="63"/>
  <c r="H560" i="63"/>
  <c r="H559" i="63"/>
  <c r="H563" i="63"/>
  <c r="H558" i="63"/>
  <c r="H569" i="63"/>
  <c r="H567" i="63"/>
  <c r="H568" i="63"/>
  <c r="H571" i="63"/>
  <c r="H575" i="63"/>
  <c r="H573" i="63"/>
  <c r="H574" i="63"/>
  <c r="H577" i="63"/>
  <c r="H578" i="63"/>
  <c r="H582" i="63"/>
  <c r="H581" i="63"/>
  <c r="H583" i="63"/>
  <c r="H584" i="63"/>
  <c r="H587" i="63"/>
  <c r="H590" i="63"/>
  <c r="H588" i="63"/>
  <c r="H591" i="63"/>
  <c r="H589" i="63"/>
  <c r="H310" i="63"/>
  <c r="H353" i="63"/>
  <c r="H597" i="63"/>
  <c r="H596" i="63"/>
  <c r="H598" i="63"/>
  <c r="H601" i="63"/>
  <c r="H600" i="63"/>
  <c r="H603" i="63"/>
  <c r="H602" i="63"/>
  <c r="H605" i="63"/>
  <c r="H608" i="63"/>
  <c r="H604" i="63"/>
  <c r="H606" i="63"/>
  <c r="H610" i="63"/>
  <c r="H609" i="63"/>
  <c r="H612" i="63"/>
  <c r="H618" i="63"/>
  <c r="H615" i="63"/>
  <c r="H614" i="63"/>
  <c r="H993" i="63"/>
  <c r="H621" i="63"/>
  <c r="H998" i="63"/>
  <c r="H1009" i="63"/>
  <c r="H750" i="63"/>
  <c r="H752" i="63"/>
  <c r="H827" i="63"/>
  <c r="H622" i="63"/>
  <c r="H626" i="63"/>
  <c r="H624" i="63"/>
  <c r="H625" i="63"/>
  <c r="H632" i="63"/>
  <c r="H633" i="63"/>
  <c r="H639" i="63"/>
  <c r="H641" i="63"/>
  <c r="H643" i="63"/>
  <c r="H645" i="63"/>
  <c r="H648" i="63"/>
  <c r="H647" i="63"/>
  <c r="H652" i="63"/>
  <c r="H656" i="63"/>
  <c r="H662" i="63"/>
  <c r="H661" i="63"/>
  <c r="H667" i="63"/>
  <c r="H669" i="63"/>
  <c r="H673" i="63"/>
  <c r="H674" i="63"/>
  <c r="H670" i="63"/>
  <c r="H675" i="63"/>
  <c r="H678" i="63"/>
  <c r="H679" i="63"/>
  <c r="H680" i="63"/>
  <c r="H682" i="63"/>
  <c r="H688" i="63"/>
  <c r="H686" i="63"/>
  <c r="H687" i="63"/>
  <c r="H690" i="63"/>
  <c r="H689" i="63"/>
  <c r="H692" i="63"/>
  <c r="H693" i="63"/>
  <c r="H700" i="63"/>
  <c r="H701" i="63"/>
  <c r="H694" i="63"/>
  <c r="H695" i="63"/>
  <c r="H706" i="63"/>
  <c r="H707" i="63"/>
  <c r="H702" i="63"/>
  <c r="H712" i="63"/>
  <c r="H713" i="63"/>
  <c r="H708" i="63"/>
  <c r="H715" i="63"/>
  <c r="H716" i="63"/>
  <c r="H720" i="63"/>
  <c r="H717" i="63"/>
  <c r="H722" i="63"/>
  <c r="H721" i="63"/>
  <c r="H724" i="63"/>
  <c r="H725" i="63"/>
  <c r="H728" i="63"/>
  <c r="H729" i="63"/>
  <c r="H733" i="63"/>
  <c r="H738" i="63"/>
  <c r="H737" i="63"/>
  <c r="H741" i="63"/>
  <c r="H740" i="63"/>
  <c r="H749" i="63"/>
  <c r="H746" i="63"/>
  <c r="H745" i="63"/>
  <c r="H1023" i="63"/>
  <c r="H829" i="63"/>
  <c r="H896" i="63"/>
  <c r="H755" i="63"/>
  <c r="H757" i="63"/>
  <c r="H807" i="63"/>
  <c r="H758" i="63"/>
  <c r="H759" i="63"/>
  <c r="H760" i="63"/>
  <c r="H761" i="63"/>
  <c r="H763" i="63"/>
  <c r="H765" i="63"/>
  <c r="H773" i="63"/>
  <c r="H766" i="63"/>
  <c r="H769" i="63"/>
  <c r="H770" i="63"/>
  <c r="H772" i="63"/>
  <c r="H771" i="63"/>
  <c r="H774" i="63"/>
  <c r="H776" i="63"/>
  <c r="H777" i="63"/>
  <c r="H779" i="63"/>
  <c r="H781" i="63"/>
  <c r="H784" i="63"/>
  <c r="H786" i="63"/>
  <c r="H787" i="63"/>
  <c r="H789" i="63"/>
  <c r="H792" i="63"/>
  <c r="H794" i="63"/>
  <c r="H793" i="63"/>
  <c r="H798" i="63"/>
  <c r="H799" i="63"/>
  <c r="H795" i="63"/>
  <c r="H801" i="63"/>
  <c r="H802" i="63"/>
  <c r="H804" i="63"/>
  <c r="H803" i="63"/>
  <c r="H812" i="63"/>
  <c r="H813" i="63"/>
  <c r="H805" i="63"/>
  <c r="H808" i="63"/>
  <c r="H809" i="63"/>
  <c r="H811" i="63"/>
  <c r="H810" i="63"/>
  <c r="H814" i="63"/>
  <c r="H815" i="63"/>
  <c r="H817" i="63"/>
  <c r="H816" i="63"/>
  <c r="H819" i="63"/>
  <c r="H818" i="63"/>
  <c r="H826" i="63"/>
  <c r="H823" i="63"/>
  <c r="H822" i="63"/>
  <c r="H898" i="63"/>
  <c r="H955" i="63"/>
  <c r="H957" i="63"/>
  <c r="H830" i="63"/>
  <c r="H834" i="63"/>
  <c r="H831" i="63"/>
  <c r="H833" i="63"/>
  <c r="H835" i="63"/>
  <c r="H839" i="63"/>
  <c r="H841" i="63"/>
  <c r="H845" i="63"/>
  <c r="H852" i="63"/>
  <c r="H849" i="63"/>
  <c r="H854" i="63"/>
  <c r="H856" i="63"/>
  <c r="H861" i="63"/>
  <c r="H865" i="63"/>
  <c r="H867" i="63"/>
  <c r="H869" i="63"/>
  <c r="H871" i="63"/>
  <c r="H872" i="63"/>
  <c r="H592" i="63"/>
  <c r="H875" i="63"/>
  <c r="H878" i="63"/>
  <c r="H883" i="63"/>
  <c r="H882" i="63"/>
  <c r="H886" i="63"/>
  <c r="H895" i="63"/>
  <c r="H892" i="63"/>
  <c r="H891" i="63"/>
  <c r="H966" i="63"/>
  <c r="H973" i="63"/>
  <c r="H900" i="63"/>
  <c r="H904" i="63"/>
  <c r="H905" i="63"/>
  <c r="H906" i="63"/>
  <c r="H907" i="63"/>
  <c r="H908" i="63"/>
  <c r="H909" i="63"/>
  <c r="H911" i="63"/>
  <c r="H913" i="63"/>
  <c r="H910" i="63"/>
  <c r="H912" i="63"/>
  <c r="H915" i="63"/>
  <c r="H914" i="63"/>
  <c r="H920" i="63"/>
  <c r="H941" i="63"/>
  <c r="H917" i="63"/>
  <c r="H916" i="63"/>
  <c r="H919" i="63"/>
  <c r="H947" i="63"/>
  <c r="H921" i="63"/>
  <c r="H922" i="63"/>
  <c r="H923" i="63"/>
  <c r="H924" i="63"/>
  <c r="H926" i="63"/>
  <c r="H925" i="63"/>
  <c r="H927" i="63"/>
  <c r="H928" i="63"/>
  <c r="H929" i="63"/>
  <c r="H930" i="63"/>
  <c r="H931" i="63"/>
  <c r="H932" i="63"/>
  <c r="H933" i="63"/>
  <c r="H934" i="63"/>
  <c r="H935" i="63"/>
  <c r="H936" i="63"/>
  <c r="H938" i="63"/>
  <c r="H937" i="63"/>
  <c r="H939" i="63"/>
  <c r="H940" i="63"/>
  <c r="H942" i="63"/>
  <c r="H945" i="63"/>
  <c r="H944" i="63"/>
  <c r="H954" i="63"/>
  <c r="H951" i="63"/>
  <c r="H950" i="63"/>
  <c r="H976" i="63"/>
  <c r="H980" i="63"/>
  <c r="H958" i="63"/>
  <c r="H959" i="63"/>
  <c r="H960" i="63"/>
  <c r="H961" i="63"/>
  <c r="H962" i="63"/>
  <c r="H965" i="63"/>
  <c r="H985" i="63"/>
  <c r="H992" i="63"/>
  <c r="H969" i="63"/>
  <c r="H964" i="63"/>
  <c r="H971" i="63"/>
  <c r="H972" i="63"/>
  <c r="H997" i="63"/>
  <c r="H974" i="63"/>
  <c r="H1004" i="63"/>
  <c r="H979" i="63"/>
  <c r="H978" i="63"/>
  <c r="H1008" i="63"/>
  <c r="H984" i="63"/>
  <c r="H981" i="63"/>
  <c r="H1011" i="63"/>
  <c r="H983" i="63"/>
  <c r="H1022" i="63"/>
  <c r="H991" i="63"/>
  <c r="H988" i="63"/>
  <c r="H1024" i="63"/>
  <c r="H990" i="63"/>
  <c r="H996" i="63"/>
  <c r="H995" i="63"/>
  <c r="H1001" i="63"/>
  <c r="H1002" i="63"/>
  <c r="H1003" i="63"/>
  <c r="H1005" i="63"/>
  <c r="H1006" i="63"/>
  <c r="H1007" i="63"/>
  <c r="H1010" i="63"/>
  <c r="H1012" i="63"/>
  <c r="H1014" i="63"/>
  <c r="H1013" i="63"/>
  <c r="H1021" i="63"/>
  <c r="H1018" i="63"/>
  <c r="H1017" i="63"/>
  <c r="H1025" i="63"/>
  <c r="H16" i="63"/>
  <c r="H25" i="63"/>
  <c r="H26" i="63"/>
  <c r="H31" i="63"/>
  <c r="H36" i="63"/>
  <c r="H44" i="63"/>
  <c r="H48" i="63"/>
  <c r="H54" i="63"/>
  <c r="H58" i="63"/>
  <c r="H78" i="63"/>
  <c r="H86" i="63"/>
  <c r="H87" i="63"/>
  <c r="H91" i="63"/>
  <c r="H93" i="63"/>
  <c r="H96" i="63"/>
  <c r="H97" i="63"/>
  <c r="H98" i="63"/>
  <c r="H111" i="63"/>
  <c r="H113" i="63"/>
  <c r="H116" i="63"/>
  <c r="H118" i="63"/>
  <c r="H121" i="63"/>
  <c r="H124" i="63"/>
  <c r="H125" i="63"/>
  <c r="H126" i="63"/>
  <c r="H128" i="63"/>
  <c r="H132" i="63"/>
  <c r="H134" i="63"/>
  <c r="H136" i="63"/>
  <c r="H138" i="63"/>
  <c r="H140" i="63"/>
  <c r="H141" i="63"/>
  <c r="H142" i="63"/>
  <c r="H145" i="63"/>
  <c r="H147" i="63"/>
  <c r="H151" i="63"/>
  <c r="H153" i="63"/>
  <c r="H154" i="63"/>
  <c r="H166" i="63"/>
  <c r="H167" i="63"/>
  <c r="H168" i="63"/>
  <c r="H170" i="63"/>
  <c r="H173" i="63"/>
  <c r="H177" i="63"/>
  <c r="H180" i="63"/>
  <c r="H181" i="63"/>
  <c r="H182" i="63"/>
  <c r="H187" i="63"/>
  <c r="H191" i="63"/>
  <c r="H195" i="63"/>
  <c r="H196" i="63"/>
  <c r="H212" i="63"/>
  <c r="H219" i="63"/>
  <c r="H222" i="63"/>
  <c r="H226" i="63"/>
  <c r="H230" i="63"/>
  <c r="H231" i="63"/>
  <c r="H239" i="63"/>
  <c r="H243" i="63"/>
  <c r="H244" i="63"/>
  <c r="H245" i="63"/>
  <c r="H250" i="63"/>
  <c r="H253" i="63"/>
  <c r="H254" i="63"/>
  <c r="H257" i="63"/>
  <c r="H258" i="63"/>
  <c r="H266" i="63"/>
  <c r="H268" i="63"/>
  <c r="H271" i="63"/>
  <c r="H276" i="63"/>
  <c r="H278" i="63"/>
  <c r="H281" i="63"/>
  <c r="H283" i="63"/>
  <c r="H287" i="63"/>
  <c r="H288" i="63"/>
  <c r="H290" i="63"/>
  <c r="H291" i="63"/>
  <c r="H293" i="63"/>
  <c r="H294" i="63"/>
  <c r="H295" i="63"/>
  <c r="H297" i="63"/>
  <c r="H299" i="63"/>
  <c r="H300" i="63"/>
  <c r="H301" i="63"/>
  <c r="H302" i="63"/>
  <c r="H304" i="63"/>
  <c r="H305" i="63"/>
  <c r="H307" i="63"/>
  <c r="H308" i="63"/>
  <c r="H312" i="63"/>
  <c r="H313" i="63"/>
  <c r="H318" i="63"/>
  <c r="H325" i="63"/>
  <c r="H329" i="63"/>
  <c r="H330" i="63"/>
  <c r="H333" i="63"/>
  <c r="H334" i="63"/>
  <c r="H337" i="63"/>
  <c r="H338" i="63"/>
  <c r="H341" i="63"/>
  <c r="H342" i="63"/>
  <c r="H346" i="63"/>
  <c r="H347" i="63"/>
  <c r="H349" i="63"/>
  <c r="H350" i="63"/>
  <c r="H354" i="63"/>
  <c r="H355" i="63"/>
  <c r="H359" i="63"/>
  <c r="H360" i="63"/>
  <c r="H363" i="63"/>
  <c r="H364" i="63"/>
  <c r="H367" i="63"/>
  <c r="H368" i="63"/>
  <c r="H371" i="63"/>
  <c r="H372" i="63"/>
  <c r="H383" i="63"/>
  <c r="H385" i="63"/>
  <c r="H387" i="63"/>
  <c r="H388" i="63"/>
  <c r="H392" i="63"/>
  <c r="H396" i="63"/>
  <c r="H398" i="63"/>
  <c r="H400" i="63"/>
  <c r="H401" i="63"/>
  <c r="H402" i="63"/>
  <c r="H405" i="63"/>
  <c r="H406" i="63"/>
  <c r="H410" i="63"/>
  <c r="H414" i="63"/>
  <c r="H416" i="63"/>
  <c r="H419" i="63"/>
  <c r="H420" i="63"/>
  <c r="H423" i="63"/>
  <c r="H424" i="63"/>
  <c r="H429" i="63"/>
  <c r="H432" i="63"/>
  <c r="H433" i="63"/>
  <c r="H435" i="63"/>
  <c r="H436" i="63"/>
  <c r="H440" i="63"/>
  <c r="H448" i="63"/>
  <c r="H453" i="63"/>
  <c r="H461" i="63"/>
  <c r="H462" i="63"/>
  <c r="H463" i="63"/>
  <c r="H468" i="63"/>
  <c r="H475" i="63"/>
  <c r="H476" i="63"/>
  <c r="H477" i="63"/>
  <c r="H487" i="63"/>
  <c r="H495" i="63"/>
  <c r="H498" i="63"/>
  <c r="H514" i="63"/>
  <c r="H520" i="63"/>
  <c r="H524" i="63"/>
  <c r="H532" i="63"/>
  <c r="H533" i="63"/>
  <c r="H541" i="63"/>
  <c r="H543" i="63"/>
  <c r="H550" i="63"/>
  <c r="H555" i="63"/>
  <c r="H561" i="63"/>
  <c r="H562" i="63"/>
  <c r="H2" i="63"/>
  <c r="E13" i="39"/>
  <c r="H13" i="39"/>
  <c r="T19" i="17"/>
  <c r="S19" i="17"/>
  <c r="R19" i="17"/>
  <c r="Q19" i="17"/>
  <c r="P19" i="17"/>
  <c r="P15" i="17"/>
  <c r="Q15" i="17"/>
  <c r="R15" i="17"/>
  <c r="S15" i="17"/>
  <c r="T15" i="17"/>
  <c r="P17" i="17"/>
  <c r="Q17" i="17"/>
  <c r="R17" i="17"/>
  <c r="S17" i="17"/>
  <c r="T17" i="17"/>
  <c r="T13" i="17"/>
  <c r="S13" i="17"/>
  <c r="R13" i="17"/>
  <c r="Q13" i="17"/>
  <c r="P13" i="17"/>
  <c r="T21" i="18"/>
  <c r="S21" i="18"/>
  <c r="R21" i="18"/>
  <c r="Q21" i="18"/>
  <c r="P21" i="18"/>
  <c r="T19" i="18"/>
  <c r="S19" i="18"/>
  <c r="R19" i="18"/>
  <c r="Q19" i="18"/>
  <c r="P19" i="18"/>
  <c r="T17" i="18"/>
  <c r="S17" i="18"/>
  <c r="R17" i="18"/>
  <c r="Q17" i="18"/>
  <c r="P17" i="18"/>
  <c r="T15" i="18"/>
  <c r="S15" i="18"/>
  <c r="R15" i="18"/>
  <c r="Q15" i="18"/>
  <c r="P15" i="18"/>
  <c r="T13" i="18"/>
  <c r="S13" i="18"/>
  <c r="R13" i="18"/>
  <c r="Q13" i="18"/>
  <c r="P13" i="18"/>
  <c r="T17" i="19"/>
  <c r="S17" i="19"/>
  <c r="R17" i="19"/>
  <c r="Q17" i="19"/>
  <c r="P17" i="19"/>
  <c r="T15" i="19"/>
  <c r="S15" i="19"/>
  <c r="R15" i="19"/>
  <c r="Q15" i="19"/>
  <c r="P15" i="19"/>
  <c r="T13" i="19"/>
  <c r="S13" i="19"/>
  <c r="R13" i="19"/>
  <c r="Q13" i="19"/>
  <c r="P13" i="19"/>
  <c r="T21" i="20"/>
  <c r="S21" i="20"/>
  <c r="R21" i="20"/>
  <c r="Q21" i="20"/>
  <c r="P21" i="20"/>
  <c r="T19" i="20"/>
  <c r="S19" i="20"/>
  <c r="R19" i="20"/>
  <c r="Q19" i="20"/>
  <c r="P19" i="20"/>
  <c r="T17" i="20"/>
  <c r="S17" i="20"/>
  <c r="R17" i="20"/>
  <c r="Q17" i="20"/>
  <c r="P17" i="20"/>
  <c r="T15" i="20"/>
  <c r="S15" i="20"/>
  <c r="R15" i="20"/>
  <c r="Q15" i="20"/>
  <c r="P15" i="20"/>
  <c r="T13" i="20"/>
  <c r="S13" i="20"/>
  <c r="R13" i="20"/>
  <c r="Q13" i="20"/>
  <c r="P13" i="20"/>
  <c r="T24" i="16"/>
  <c r="S24" i="16"/>
  <c r="R24" i="16"/>
  <c r="Q24" i="16"/>
  <c r="P24" i="16"/>
  <c r="T22" i="16"/>
  <c r="S22" i="16"/>
  <c r="R22" i="16"/>
  <c r="Q22" i="16"/>
  <c r="P22" i="16"/>
  <c r="T20" i="16"/>
  <c r="S20" i="16"/>
  <c r="R20" i="16"/>
  <c r="Q20" i="16"/>
  <c r="P20" i="16"/>
  <c r="T18" i="16"/>
  <c r="S18" i="16"/>
  <c r="R18" i="16"/>
  <c r="Q18" i="16"/>
  <c r="P18" i="16"/>
  <c r="T16" i="16"/>
  <c r="S16" i="16"/>
  <c r="R16" i="16"/>
  <c r="Q16" i="16"/>
  <c r="P16" i="16"/>
  <c r="T14" i="16"/>
  <c r="S14" i="16"/>
  <c r="R14" i="16"/>
  <c r="Q14" i="16"/>
  <c r="P14" i="16"/>
  <c r="T17" i="14"/>
  <c r="S17" i="14"/>
  <c r="R17" i="14"/>
  <c r="Q17" i="14"/>
  <c r="P17" i="14"/>
  <c r="T15" i="14"/>
  <c r="S15" i="14"/>
  <c r="R15" i="14"/>
  <c r="Q15" i="14"/>
  <c r="P15" i="14"/>
  <c r="T13" i="14"/>
  <c r="S13" i="14"/>
  <c r="R13" i="14"/>
  <c r="Q13" i="14"/>
  <c r="P13" i="14"/>
  <c r="T19" i="10"/>
  <c r="S19" i="10"/>
  <c r="R19" i="10"/>
  <c r="Q19" i="10"/>
  <c r="P19" i="10"/>
  <c r="T17" i="10"/>
  <c r="S17" i="10"/>
  <c r="R17" i="10"/>
  <c r="Q17" i="10"/>
  <c r="P17" i="10"/>
  <c r="T15" i="10"/>
  <c r="S15" i="10"/>
  <c r="R15" i="10"/>
  <c r="Q15" i="10"/>
  <c r="P15" i="10"/>
  <c r="T13" i="10"/>
  <c r="S13" i="10"/>
  <c r="R13" i="10"/>
  <c r="Q13" i="10"/>
  <c r="P13" i="10"/>
  <c r="T21" i="1"/>
  <c r="S21" i="1"/>
  <c r="R21" i="1"/>
  <c r="Q21" i="1"/>
  <c r="P21" i="1"/>
  <c r="T19" i="1"/>
  <c r="S19" i="1"/>
  <c r="R19" i="1"/>
  <c r="Q19" i="1"/>
  <c r="P19" i="1"/>
  <c r="T17" i="1"/>
  <c r="S17" i="1"/>
  <c r="R17" i="1"/>
  <c r="Q17" i="1"/>
  <c r="P17" i="1"/>
  <c r="T15" i="1"/>
  <c r="S15" i="1"/>
  <c r="R15" i="1"/>
  <c r="Q15" i="1"/>
  <c r="P15" i="1"/>
  <c r="T13" i="1"/>
  <c r="S13" i="1"/>
  <c r="R13" i="1"/>
  <c r="Q13" i="1"/>
  <c r="P13" i="1"/>
  <c r="T17" i="21"/>
  <c r="S17" i="21"/>
  <c r="R17" i="21"/>
  <c r="Q17" i="21"/>
  <c r="P17" i="21"/>
  <c r="T15" i="21"/>
  <c r="S15" i="21"/>
  <c r="R15" i="21"/>
  <c r="Q15" i="21"/>
  <c r="P15" i="21"/>
  <c r="T13" i="21"/>
  <c r="S13" i="21"/>
  <c r="R13" i="21"/>
  <c r="Q13" i="21"/>
  <c r="P13" i="21"/>
  <c r="T21" i="8"/>
  <c r="S21" i="8"/>
  <c r="R21" i="8"/>
  <c r="Q21" i="8"/>
  <c r="P21" i="8"/>
  <c r="T19" i="8"/>
  <c r="S19" i="8"/>
  <c r="R19" i="8"/>
  <c r="Q19" i="8"/>
  <c r="P19" i="8"/>
  <c r="T17" i="8"/>
  <c r="S17" i="8"/>
  <c r="R17" i="8"/>
  <c r="Q17" i="8"/>
  <c r="P17" i="8"/>
  <c r="T15" i="8"/>
  <c r="S15" i="8"/>
  <c r="R15" i="8"/>
  <c r="Q15" i="8"/>
  <c r="P15" i="8"/>
  <c r="T13" i="8"/>
  <c r="S13" i="8"/>
  <c r="R13" i="8"/>
  <c r="Q13" i="8"/>
  <c r="P13" i="8"/>
  <c r="L24" i="66" l="1"/>
  <c r="O27" i="66"/>
  <c r="L16" i="66"/>
  <c r="U27" i="66"/>
  <c r="R27" i="66"/>
  <c r="L22" i="66"/>
  <c r="L17" i="66"/>
  <c r="L25" i="66"/>
  <c r="L20" i="66"/>
  <c r="L18" i="66"/>
  <c r="L23" i="66"/>
  <c r="L21" i="66"/>
  <c r="L26" i="66"/>
  <c r="L19" i="66"/>
  <c r="Q98" i="63"/>
  <c r="W68" i="63"/>
  <c r="Q34" i="63"/>
  <c r="T80" i="63"/>
  <c r="W16" i="63"/>
  <c r="W60" i="63"/>
  <c r="Q90" i="63"/>
  <c r="W52" i="63"/>
  <c r="T64" i="63"/>
  <c r="W108" i="63"/>
  <c r="W44" i="63"/>
  <c r="W21" i="63"/>
  <c r="W116" i="63"/>
  <c r="Q18" i="63"/>
  <c r="Q74" i="63"/>
  <c r="T120" i="63"/>
  <c r="T56" i="63"/>
  <c r="W100" i="63"/>
  <c r="W36" i="63"/>
  <c r="T72" i="63"/>
  <c r="Q82" i="63"/>
  <c r="Q66" i="63"/>
  <c r="T112" i="63"/>
  <c r="T48" i="63"/>
  <c r="W92" i="63"/>
  <c r="W28" i="63"/>
  <c r="Q26" i="63"/>
  <c r="Q16" i="63"/>
  <c r="Q58" i="63"/>
  <c r="T104" i="63"/>
  <c r="T40" i="63"/>
  <c r="W84" i="63"/>
  <c r="W20" i="63"/>
  <c r="Q114" i="63"/>
  <c r="Q50" i="63"/>
  <c r="T96" i="63"/>
  <c r="T32" i="63"/>
  <c r="W76" i="63"/>
  <c r="Q106" i="63"/>
  <c r="Q42" i="63"/>
  <c r="T88" i="63"/>
  <c r="T24" i="63"/>
  <c r="Q121" i="63"/>
  <c r="Q113" i="63"/>
  <c r="Q105" i="63"/>
  <c r="Q97" i="63"/>
  <c r="Q89" i="63"/>
  <c r="Q81" i="63"/>
  <c r="Q73" i="63"/>
  <c r="Q65" i="63"/>
  <c r="Q57" i="63"/>
  <c r="Q49" i="63"/>
  <c r="Q41" i="63"/>
  <c r="Q33" i="63"/>
  <c r="Q25" i="63"/>
  <c r="Q17" i="63"/>
  <c r="T119" i="63"/>
  <c r="T111" i="63"/>
  <c r="T103" i="63"/>
  <c r="T95" i="63"/>
  <c r="T87" i="63"/>
  <c r="T79" i="63"/>
  <c r="T71" i="63"/>
  <c r="T63" i="63"/>
  <c r="T55" i="63"/>
  <c r="T47" i="63"/>
  <c r="T39" i="63"/>
  <c r="T31" i="63"/>
  <c r="T23" i="63"/>
  <c r="W115" i="63"/>
  <c r="W107" i="63"/>
  <c r="W99" i="63"/>
  <c r="W91" i="63"/>
  <c r="W83" i="63"/>
  <c r="W75" i="63"/>
  <c r="W67" i="63"/>
  <c r="W59" i="63"/>
  <c r="W51" i="63"/>
  <c r="W43" i="63"/>
  <c r="W35" i="63"/>
  <c r="W27" i="63"/>
  <c r="W19" i="63"/>
  <c r="Q120" i="63"/>
  <c r="Q96" i="63"/>
  <c r="Q88" i="63"/>
  <c r="Q80" i="63"/>
  <c r="Q72" i="63"/>
  <c r="Q64" i="63"/>
  <c r="Q56" i="63"/>
  <c r="Q48" i="63"/>
  <c r="Q40" i="63"/>
  <c r="Q32" i="63"/>
  <c r="Q24" i="63"/>
  <c r="T118" i="63"/>
  <c r="T110" i="63"/>
  <c r="T102" i="63"/>
  <c r="T94" i="63"/>
  <c r="T86" i="63"/>
  <c r="T78" i="63"/>
  <c r="T70" i="63"/>
  <c r="T62" i="63"/>
  <c r="T54" i="63"/>
  <c r="T46" i="63"/>
  <c r="T38" i="63"/>
  <c r="T30" i="63"/>
  <c r="T22" i="63"/>
  <c r="W114" i="63"/>
  <c r="W106" i="63"/>
  <c r="W98" i="63"/>
  <c r="W90" i="63"/>
  <c r="W82" i="63"/>
  <c r="W74" i="63"/>
  <c r="W66" i="63"/>
  <c r="W58" i="63"/>
  <c r="W50" i="63"/>
  <c r="W42" i="63"/>
  <c r="W34" i="63"/>
  <c r="W26" i="63"/>
  <c r="W18" i="63"/>
  <c r="Q104" i="63"/>
  <c r="Q119" i="63"/>
  <c r="Q111" i="63"/>
  <c r="Q103" i="63"/>
  <c r="Q95" i="63"/>
  <c r="Q87" i="63"/>
  <c r="Q79" i="63"/>
  <c r="Q71" i="63"/>
  <c r="Q63" i="63"/>
  <c r="Q55" i="63"/>
  <c r="Q47" i="63"/>
  <c r="Q39" i="63"/>
  <c r="Q31" i="63"/>
  <c r="Q23" i="63"/>
  <c r="T117" i="63"/>
  <c r="T109" i="63"/>
  <c r="T101" i="63"/>
  <c r="T93" i="63"/>
  <c r="T85" i="63"/>
  <c r="T77" i="63"/>
  <c r="T69" i="63"/>
  <c r="T61" i="63"/>
  <c r="T53" i="63"/>
  <c r="T45" i="63"/>
  <c r="T37" i="63"/>
  <c r="T29" i="63"/>
  <c r="T21" i="63"/>
  <c r="W121" i="63"/>
  <c r="W113" i="63"/>
  <c r="W105" i="63"/>
  <c r="W97" i="63"/>
  <c r="W89" i="63"/>
  <c r="W81" i="63"/>
  <c r="W73" i="63"/>
  <c r="W65" i="63"/>
  <c r="W57" i="63"/>
  <c r="W49" i="63"/>
  <c r="W41" i="63"/>
  <c r="W33" i="63"/>
  <c r="W25" i="63"/>
  <c r="W17" i="63"/>
  <c r="Q112" i="63"/>
  <c r="Q118" i="63"/>
  <c r="Q110" i="63"/>
  <c r="Q102" i="63"/>
  <c r="Q94" i="63"/>
  <c r="Q86" i="63"/>
  <c r="Q78" i="63"/>
  <c r="Q70" i="63"/>
  <c r="Q62" i="63"/>
  <c r="Q54" i="63"/>
  <c r="Q46" i="63"/>
  <c r="Q38" i="63"/>
  <c r="Q30" i="63"/>
  <c r="Q22" i="63"/>
  <c r="T16" i="63"/>
  <c r="T116" i="63"/>
  <c r="T108" i="63"/>
  <c r="T100" i="63"/>
  <c r="T92" i="63"/>
  <c r="T84" i="63"/>
  <c r="T76" i="63"/>
  <c r="T68" i="63"/>
  <c r="T60" i="63"/>
  <c r="T52" i="63"/>
  <c r="T44" i="63"/>
  <c r="T36" i="63"/>
  <c r="T28" i="63"/>
  <c r="T20" i="63"/>
  <c r="W120" i="63"/>
  <c r="W112" i="63"/>
  <c r="W104" i="63"/>
  <c r="W96" i="63"/>
  <c r="W88" i="63"/>
  <c r="W80" i="63"/>
  <c r="W72" i="63"/>
  <c r="W64" i="63"/>
  <c r="W56" i="63"/>
  <c r="W48" i="63"/>
  <c r="W40" i="63"/>
  <c r="W32" i="63"/>
  <c r="W24" i="63"/>
  <c r="V24" i="63" s="1"/>
  <c r="Q117" i="63"/>
  <c r="Q109" i="63"/>
  <c r="Q101" i="63"/>
  <c r="Q93" i="63"/>
  <c r="Q85" i="63"/>
  <c r="Q77" i="63"/>
  <c r="Q69" i="63"/>
  <c r="Q61" i="63"/>
  <c r="Q53" i="63"/>
  <c r="Q45" i="63"/>
  <c r="Q37" i="63"/>
  <c r="Q29" i="63"/>
  <c r="Q21" i="63"/>
  <c r="T115" i="63"/>
  <c r="T107" i="63"/>
  <c r="T99" i="63"/>
  <c r="T91" i="63"/>
  <c r="T83" i="63"/>
  <c r="T75" i="63"/>
  <c r="T67" i="63"/>
  <c r="T59" i="63"/>
  <c r="T51" i="63"/>
  <c r="T43" i="63"/>
  <c r="T35" i="63"/>
  <c r="T27" i="63"/>
  <c r="T19" i="63"/>
  <c r="W119" i="63"/>
  <c r="W111" i="63"/>
  <c r="W103" i="63"/>
  <c r="W95" i="63"/>
  <c r="W87" i="63"/>
  <c r="W79" i="63"/>
  <c r="W71" i="63"/>
  <c r="W63" i="63"/>
  <c r="W55" i="63"/>
  <c r="W47" i="63"/>
  <c r="W39" i="63"/>
  <c r="W31" i="63"/>
  <c r="W23" i="63"/>
  <c r="Q116" i="63"/>
  <c r="Q100" i="63"/>
  <c r="Q92" i="63"/>
  <c r="Q84" i="63"/>
  <c r="Q76" i="63"/>
  <c r="Q68" i="63"/>
  <c r="Q60" i="63"/>
  <c r="Q52" i="63"/>
  <c r="Q44" i="63"/>
  <c r="Q36" i="63"/>
  <c r="Q28" i="63"/>
  <c r="Q20" i="63"/>
  <c r="T114" i="63"/>
  <c r="T106" i="63"/>
  <c r="T98" i="63"/>
  <c r="T90" i="63"/>
  <c r="T82" i="63"/>
  <c r="T74" i="63"/>
  <c r="T66" i="63"/>
  <c r="T58" i="63"/>
  <c r="T50" i="63"/>
  <c r="T42" i="63"/>
  <c r="T34" i="63"/>
  <c r="T26" i="63"/>
  <c r="T18" i="63"/>
  <c r="W118" i="63"/>
  <c r="W110" i="63"/>
  <c r="W102" i="63"/>
  <c r="W94" i="63"/>
  <c r="W86" i="63"/>
  <c r="W78" i="63"/>
  <c r="W70" i="63"/>
  <c r="W62" i="63"/>
  <c r="W54" i="63"/>
  <c r="W46" i="63"/>
  <c r="W38" i="63"/>
  <c r="W30" i="63"/>
  <c r="W22" i="63"/>
  <c r="Q108" i="63"/>
  <c r="Q115" i="63"/>
  <c r="Q107" i="63"/>
  <c r="Q99" i="63"/>
  <c r="Q91" i="63"/>
  <c r="Q83" i="63"/>
  <c r="Q75" i="63"/>
  <c r="Q67" i="63"/>
  <c r="Q59" i="63"/>
  <c r="Q51" i="63"/>
  <c r="Q43" i="63"/>
  <c r="Q35" i="63"/>
  <c r="Q27" i="63"/>
  <c r="Q19" i="63"/>
  <c r="T121" i="63"/>
  <c r="T113" i="63"/>
  <c r="T105" i="63"/>
  <c r="T97" i="63"/>
  <c r="T89" i="63"/>
  <c r="T81" i="63"/>
  <c r="T73" i="63"/>
  <c r="T65" i="63"/>
  <c r="T57" i="63"/>
  <c r="T49" i="63"/>
  <c r="T41" i="63"/>
  <c r="T33" i="63"/>
  <c r="T25" i="63"/>
  <c r="T17" i="63"/>
  <c r="W117" i="63"/>
  <c r="W109" i="63"/>
  <c r="W101" i="63"/>
  <c r="W93" i="63"/>
  <c r="W85" i="63"/>
  <c r="W77" i="63"/>
  <c r="W69" i="63"/>
  <c r="W61" i="63"/>
  <c r="W53" i="63"/>
  <c r="W45" i="63"/>
  <c r="W37" i="63"/>
  <c r="W29" i="63"/>
  <c r="Q15" i="12"/>
  <c r="R15" i="12"/>
  <c r="S15" i="12"/>
  <c r="T15" i="12"/>
  <c r="Q17" i="12"/>
  <c r="R17" i="12"/>
  <c r="S17" i="12"/>
  <c r="T17" i="12"/>
  <c r="T13" i="12"/>
  <c r="S13" i="12"/>
  <c r="R13" i="12"/>
  <c r="Q13" i="12"/>
  <c r="P13" i="12"/>
  <c r="P15" i="12"/>
  <c r="P17" i="12"/>
  <c r="F846" i="60"/>
  <c r="F845" i="60"/>
  <c r="F844" i="60"/>
  <c r="F843" i="60"/>
  <c r="F842" i="60"/>
  <c r="F841" i="60"/>
  <c r="F840" i="60"/>
  <c r="F839" i="60"/>
  <c r="F838" i="60"/>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E702" i="60"/>
  <c r="F701" i="60"/>
  <c r="E701" i="60"/>
  <c r="F700" i="60"/>
  <c r="E700" i="60"/>
  <c r="F699" i="60"/>
  <c r="E699" i="60"/>
  <c r="F698" i="60"/>
  <c r="E698" i="60"/>
  <c r="F697" i="60"/>
  <c r="E697" i="60"/>
  <c r="G697" i="60" s="1"/>
  <c r="F696" i="60"/>
  <c r="E696" i="60"/>
  <c r="G696" i="60" s="1"/>
  <c r="F695" i="60"/>
  <c r="E695" i="60"/>
  <c r="G695" i="60" s="1"/>
  <c r="F694" i="60"/>
  <c r="E694" i="60"/>
  <c r="F693" i="60"/>
  <c r="E693" i="60"/>
  <c r="G693" i="60" s="1"/>
  <c r="F692" i="60"/>
  <c r="E692" i="60"/>
  <c r="F691" i="60"/>
  <c r="E691" i="60"/>
  <c r="F690" i="60"/>
  <c r="E690" i="60"/>
  <c r="G690" i="60" s="1"/>
  <c r="F689" i="60"/>
  <c r="E689" i="60"/>
  <c r="F688" i="60"/>
  <c r="E688" i="60"/>
  <c r="F687" i="60"/>
  <c r="E687" i="60"/>
  <c r="G687" i="60" s="1"/>
  <c r="F686" i="60"/>
  <c r="E686" i="60"/>
  <c r="G686" i="60" s="1"/>
  <c r="F685" i="60"/>
  <c r="E685" i="60"/>
  <c r="G685" i="60" s="1"/>
  <c r="F684" i="60"/>
  <c r="E684" i="60"/>
  <c r="F683" i="60"/>
  <c r="E683" i="60"/>
  <c r="G683" i="60" s="1"/>
  <c r="F682" i="60"/>
  <c r="E682" i="60"/>
  <c r="G682" i="60" s="1"/>
  <c r="F681" i="60"/>
  <c r="E681" i="60"/>
  <c r="G681" i="60" s="1"/>
  <c r="F680" i="60"/>
  <c r="E680" i="60"/>
  <c r="F679" i="60"/>
  <c r="E679" i="60"/>
  <c r="G679" i="60" s="1"/>
  <c r="F678" i="60"/>
  <c r="E678" i="60"/>
  <c r="F677" i="60"/>
  <c r="E677" i="60"/>
  <c r="F676" i="60"/>
  <c r="E676" i="60"/>
  <c r="F675" i="60"/>
  <c r="E675" i="60"/>
  <c r="F674" i="60"/>
  <c r="E674" i="60"/>
  <c r="F673" i="60"/>
  <c r="E673" i="60"/>
  <c r="F672" i="60"/>
  <c r="E672" i="60"/>
  <c r="G672" i="60" s="1"/>
  <c r="F671" i="60"/>
  <c r="E671" i="60"/>
  <c r="G671" i="60" s="1"/>
  <c r="F670" i="60"/>
  <c r="E670" i="60"/>
  <c r="G670" i="60" s="1"/>
  <c r="F669" i="60"/>
  <c r="E669" i="60"/>
  <c r="F668" i="60"/>
  <c r="E668" i="60"/>
  <c r="F667" i="60"/>
  <c r="E667" i="60"/>
  <c r="G667" i="60" s="1"/>
  <c r="F666" i="60"/>
  <c r="E666" i="60"/>
  <c r="F665" i="60"/>
  <c r="E665" i="60"/>
  <c r="G665" i="60" s="1"/>
  <c r="F664" i="60"/>
  <c r="E664" i="60"/>
  <c r="F663" i="60"/>
  <c r="E663" i="60"/>
  <c r="G663" i="60" s="1"/>
  <c r="F662" i="60"/>
  <c r="E662" i="60"/>
  <c r="F661" i="60"/>
  <c r="E661" i="60"/>
  <c r="G661" i="60" s="1"/>
  <c r="F660" i="60"/>
  <c r="E660" i="60"/>
  <c r="F659" i="60"/>
  <c r="E659" i="60"/>
  <c r="F658" i="60"/>
  <c r="F657" i="60"/>
  <c r="F656" i="60"/>
  <c r="F655" i="60"/>
  <c r="F654" i="60"/>
  <c r="F653" i="60"/>
  <c r="F652" i="60"/>
  <c r="F651" i="60"/>
  <c r="F650" i="60"/>
  <c r="F649" i="60"/>
  <c r="F648" i="60"/>
  <c r="F647" i="60"/>
  <c r="E647" i="60"/>
  <c r="G647" i="60" s="1"/>
  <c r="F646" i="60"/>
  <c r="E646" i="60"/>
  <c r="F645" i="60"/>
  <c r="E645" i="60"/>
  <c r="G645" i="60" s="1"/>
  <c r="F644" i="60"/>
  <c r="E644" i="60"/>
  <c r="F643" i="60"/>
  <c r="E643" i="60"/>
  <c r="F642" i="60"/>
  <c r="E642" i="60"/>
  <c r="G642" i="60" s="1"/>
  <c r="F641" i="60"/>
  <c r="G641" i="60" s="1"/>
  <c r="E641" i="60"/>
  <c r="F640" i="60"/>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E482" i="60"/>
  <c r="F481" i="60"/>
  <c r="E481" i="60"/>
  <c r="G481" i="60" s="1"/>
  <c r="F480" i="60"/>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F346" i="60"/>
  <c r="E346" i="60"/>
  <c r="G346" i="60" s="1"/>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E236" i="60"/>
  <c r="F235" i="60"/>
  <c r="F234" i="60"/>
  <c r="F233" i="60"/>
  <c r="F232" i="60"/>
  <c r="F231" i="60"/>
  <c r="F230" i="60"/>
  <c r="F229" i="60"/>
  <c r="F228" i="60"/>
  <c r="F227" i="60"/>
  <c r="E227" i="60"/>
  <c r="G227" i="60" s="1"/>
  <c r="F226" i="60"/>
  <c r="E226" i="60"/>
  <c r="G226" i="60" s="1"/>
  <c r="F225" i="60"/>
  <c r="F224" i="60"/>
  <c r="F223" i="60"/>
  <c r="F222" i="60"/>
  <c r="F221" i="60"/>
  <c r="F220" i="60"/>
  <c r="F219" i="60"/>
  <c r="F218" i="60"/>
  <c r="F217" i="60"/>
  <c r="F216" i="60"/>
  <c r="F215" i="60"/>
  <c r="F214" i="60"/>
  <c r="F213" i="60"/>
  <c r="F212" i="60"/>
  <c r="F211" i="60"/>
  <c r="F210" i="60"/>
  <c r="F209" i="60"/>
  <c r="F208" i="60"/>
  <c r="F207" i="60"/>
  <c r="F206" i="60"/>
  <c r="F205" i="60"/>
  <c r="E205" i="60"/>
  <c r="G205" i="60" s="1"/>
  <c r="F204" i="60"/>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F6" i="60"/>
  <c r="F5" i="60"/>
  <c r="F4" i="60"/>
  <c r="F3" i="60"/>
  <c r="N2" i="60"/>
  <c r="M2" i="60"/>
  <c r="L2" i="60"/>
  <c r="K2" i="60"/>
  <c r="J2" i="60"/>
  <c r="F2" i="60"/>
  <c r="U55" i="60" s="1"/>
  <c r="AC38" i="56"/>
  <c r="AC32" i="56"/>
  <c r="AC26" i="56"/>
  <c r="G34" i="10"/>
  <c r="G42" i="20"/>
  <c r="F378" i="5"/>
  <c r="G674" i="60" l="1"/>
  <c r="G678" i="60"/>
  <c r="G701" i="60"/>
  <c r="G480" i="60"/>
  <c r="G660" i="60"/>
  <c r="G204" i="60"/>
  <c r="G680" i="60"/>
  <c r="G673" i="60"/>
  <c r="G677" i="60"/>
  <c r="G662" i="60"/>
  <c r="G643" i="60"/>
  <c r="G236" i="60"/>
  <c r="G640" i="60"/>
  <c r="G664" i="60"/>
  <c r="G691" i="60"/>
  <c r="G482" i="60"/>
  <c r="G668" i="60"/>
  <c r="G675" i="60"/>
  <c r="G688" i="60"/>
  <c r="G698" i="60"/>
  <c r="G702" i="60"/>
  <c r="G689" i="60"/>
  <c r="G699" i="60"/>
  <c r="G838" i="60"/>
  <c r="G659" i="60"/>
  <c r="G666" i="60"/>
  <c r="G700" i="60"/>
  <c r="G684" i="60"/>
  <c r="L27" i="66"/>
  <c r="N57" i="63"/>
  <c r="N43" i="63"/>
  <c r="N97" i="63"/>
  <c r="N94" i="63"/>
  <c r="N110" i="63"/>
  <c r="N121" i="63"/>
  <c r="N32" i="63"/>
  <c r="N47" i="63"/>
  <c r="N82" i="63"/>
  <c r="P42" i="63"/>
  <c r="N42" i="63"/>
  <c r="N64" i="63"/>
  <c r="N76" i="63"/>
  <c r="N109" i="63"/>
  <c r="N71" i="63"/>
  <c r="N108" i="63"/>
  <c r="N28" i="63"/>
  <c r="N118" i="63"/>
  <c r="N70" i="63"/>
  <c r="N68" i="63"/>
  <c r="N66" i="63"/>
  <c r="P62" i="63"/>
  <c r="N62" i="63"/>
  <c r="N53" i="63"/>
  <c r="N52" i="63"/>
  <c r="N27" i="63"/>
  <c r="N86" i="63"/>
  <c r="N83" i="63"/>
  <c r="N73" i="63"/>
  <c r="N72" i="63"/>
  <c r="N95" i="63"/>
  <c r="N93" i="63"/>
  <c r="N114" i="63"/>
  <c r="N24" i="63"/>
  <c r="N74" i="63"/>
  <c r="N115" i="63"/>
  <c r="N30" i="63"/>
  <c r="N48" i="63"/>
  <c r="N31" i="63"/>
  <c r="N51" i="63"/>
  <c r="N101" i="63"/>
  <c r="N96" i="63"/>
  <c r="N98" i="63"/>
  <c r="N120" i="63"/>
  <c r="N56" i="63"/>
  <c r="N16" i="63"/>
  <c r="N25" i="63"/>
  <c r="N117" i="63"/>
  <c r="N22" i="63"/>
  <c r="N113" i="63"/>
  <c r="N40" i="63"/>
  <c r="N29" i="63"/>
  <c r="N55" i="63"/>
  <c r="N46" i="63"/>
  <c r="N37" i="63"/>
  <c r="N36" i="63"/>
  <c r="N50" i="63"/>
  <c r="N67" i="63"/>
  <c r="N84" i="63"/>
  <c r="N99" i="63"/>
  <c r="N107" i="63"/>
  <c r="N79" i="63"/>
  <c r="N103" i="63"/>
  <c r="N77" i="63"/>
  <c r="N100" i="63"/>
  <c r="N116" i="63"/>
  <c r="N90" i="63"/>
  <c r="N89" i="63"/>
  <c r="N23" i="63"/>
  <c r="N41" i="63"/>
  <c r="N20" i="63"/>
  <c r="N26" i="63"/>
  <c r="N38" i="63"/>
  <c r="N61" i="63"/>
  <c r="N60" i="63"/>
  <c r="N35" i="63"/>
  <c r="N91" i="63"/>
  <c r="N81" i="63"/>
  <c r="N80" i="63"/>
  <c r="N111" i="63"/>
  <c r="N119" i="63"/>
  <c r="N105" i="63"/>
  <c r="N112" i="63"/>
  <c r="N102" i="63"/>
  <c r="N49" i="63"/>
  <c r="N18" i="63"/>
  <c r="N39" i="63"/>
  <c r="N78" i="63"/>
  <c r="N59" i="63"/>
  <c r="N34" i="63"/>
  <c r="N17" i="63"/>
  <c r="N33" i="63"/>
  <c r="N88" i="63"/>
  <c r="N21" i="63"/>
  <c r="N63" i="63"/>
  <c r="N54" i="63"/>
  <c r="N45" i="63"/>
  <c r="N44" i="63"/>
  <c r="N58" i="63"/>
  <c r="N92" i="63"/>
  <c r="N75" i="63"/>
  <c r="N65" i="63"/>
  <c r="N87" i="63"/>
  <c r="N85" i="63"/>
  <c r="P85" i="63"/>
  <c r="N104" i="63"/>
  <c r="N106" i="63"/>
  <c r="N19" i="63"/>
  <c r="N69" i="63"/>
  <c r="R27" i="60"/>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G40" i="16"/>
  <c r="G67" i="16"/>
  <c r="G68" i="16"/>
  <c r="G69" i="16"/>
  <c r="G33" i="20"/>
  <c r="G58" i="20"/>
  <c r="G28" i="19"/>
  <c r="G42" i="19"/>
  <c r="G43" i="19"/>
  <c r="G57" i="18"/>
  <c r="G30" i="17"/>
  <c r="G31" i="10"/>
  <c r="G32" i="10"/>
  <c r="G33" i="10"/>
  <c r="G57" i="10"/>
  <c r="G33" i="1"/>
  <c r="G34" i="1"/>
  <c r="G35" i="21"/>
  <c r="G60" i="8"/>
  <c r="G61" i="8"/>
  <c r="G62" i="8"/>
  <c r="B9" i="58" l="1"/>
  <c r="B13" i="58" l="1"/>
  <c r="H17" i="39"/>
  <c r="E17" i="39"/>
  <c r="B12" i="58" l="1"/>
  <c r="B11" i="58"/>
  <c r="B10" i="58"/>
  <c r="B8" i="58"/>
  <c r="B7" i="58"/>
  <c r="B6" i="58"/>
  <c r="H12" i="39" l="1"/>
  <c r="E12" i="39"/>
  <c r="C2" i="57"/>
  <c r="B1" i="7"/>
  <c r="C5" i="57" l="1"/>
  <c r="P3" i="8" s="1"/>
  <c r="C11" i="57"/>
  <c r="P3" i="19" s="1"/>
  <c r="B13" i="7"/>
  <c r="B85" i="7"/>
  <c r="B19" i="7"/>
  <c r="C6" i="57"/>
  <c r="P3" i="21" s="1"/>
  <c r="B41" i="7"/>
  <c r="C9" i="57"/>
  <c r="P3" i="17" s="1"/>
  <c r="B51" i="7"/>
  <c r="C8" i="57"/>
  <c r="P3" i="10" s="1"/>
  <c r="B26" i="7"/>
  <c r="C4" i="57"/>
  <c r="P3" i="12" s="1"/>
  <c r="C7" i="57"/>
  <c r="P3" i="1" s="1"/>
  <c r="C12" i="57"/>
  <c r="P3" i="20" s="1"/>
  <c r="C10" i="57"/>
  <c r="P3" i="18" s="1"/>
  <c r="C14" i="57"/>
  <c r="P3" i="14" s="1"/>
  <c r="C13" i="57"/>
  <c r="P3" i="16" s="1"/>
  <c r="J15" i="56"/>
  <c r="I15" i="56"/>
  <c r="H15" i="56"/>
  <c r="G15" i="56"/>
  <c r="F15" i="56"/>
  <c r="E15" i="56"/>
  <c r="I8" i="56"/>
  <c r="H8" i="56"/>
  <c r="G8" i="56"/>
  <c r="F8" i="56"/>
  <c r="E8" i="56"/>
  <c r="I18" i="68" l="1"/>
  <c r="I18" i="78"/>
  <c r="I18" i="77"/>
  <c r="I18" i="75"/>
  <c r="J18" i="76"/>
  <c r="L18" i="72"/>
  <c r="I18" i="74"/>
  <c r="E14" i="39"/>
  <c r="G20" i="1" l="1"/>
  <c r="G18" i="1"/>
  <c r="G16" i="1"/>
  <c r="G14" i="1"/>
  <c r="H16" i="39" l="1"/>
  <c r="E16"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N10" i="49"/>
  <c r="M10" i="49"/>
  <c r="L10" i="49"/>
  <c r="K10" i="49"/>
  <c r="J10" i="49"/>
  <c r="N9" i="49"/>
  <c r="M9" i="49"/>
  <c r="L9" i="49"/>
  <c r="K9" i="49"/>
  <c r="J9" i="49"/>
  <c r="O122" i="49" l="1"/>
  <c r="M115" i="50" s="1"/>
  <c r="L115" i="50" s="1"/>
  <c r="R122" i="49"/>
  <c r="O115" i="50" s="1"/>
  <c r="U122" i="49"/>
  <c r="U123" i="49"/>
  <c r="Q116" i="50" s="1"/>
  <c r="O123" i="49"/>
  <c r="M116" i="50" s="1"/>
  <c r="L116" i="50" s="1"/>
  <c r="R123" i="49"/>
  <c r="O116" i="50" s="1"/>
  <c r="O18" i="49"/>
  <c r="M11" i="50" s="1"/>
  <c r="L11" i="50" s="1"/>
  <c r="O16" i="49"/>
  <c r="R121" i="49"/>
  <c r="O114" i="50" s="1"/>
  <c r="O120" i="49"/>
  <c r="M113" i="50" s="1"/>
  <c r="L113" i="50" s="1"/>
  <c r="U118" i="49"/>
  <c r="Q111" i="50" s="1"/>
  <c r="O117" i="49"/>
  <c r="M110" i="50" s="1"/>
  <c r="L110" i="50" s="1"/>
  <c r="U115" i="49"/>
  <c r="Q108" i="50" s="1"/>
  <c r="R114" i="49"/>
  <c r="O107" i="50" s="1"/>
  <c r="O113" i="49"/>
  <c r="M106" i="50" s="1"/>
  <c r="U111" i="49"/>
  <c r="Q104" i="50" s="1"/>
  <c r="R110" i="49"/>
  <c r="O103" i="50" s="1"/>
  <c r="O109" i="49"/>
  <c r="M102" i="50" s="1"/>
  <c r="L102" i="50" s="1"/>
  <c r="U107" i="49"/>
  <c r="Q100" i="50" s="1"/>
  <c r="R106" i="49"/>
  <c r="O99" i="50" s="1"/>
  <c r="O105" i="49"/>
  <c r="M98" i="50" s="1"/>
  <c r="U103" i="49"/>
  <c r="Q96" i="50" s="1"/>
  <c r="R102" i="49"/>
  <c r="O95" i="50" s="1"/>
  <c r="O101" i="49"/>
  <c r="M94" i="50" s="1"/>
  <c r="L94" i="50" s="1"/>
  <c r="U99" i="49"/>
  <c r="Q92" i="50" s="1"/>
  <c r="R98" i="49"/>
  <c r="O91" i="50" s="1"/>
  <c r="O97" i="49"/>
  <c r="M90" i="50" s="1"/>
  <c r="U95" i="49"/>
  <c r="Q88" i="50" s="1"/>
  <c r="R94" i="49"/>
  <c r="O87" i="50" s="1"/>
  <c r="O93" i="49"/>
  <c r="M86" i="50" s="1"/>
  <c r="U91" i="49"/>
  <c r="Q84" i="50" s="1"/>
  <c r="R90" i="49"/>
  <c r="O83" i="50" s="1"/>
  <c r="O89" i="49"/>
  <c r="M82" i="50" s="1"/>
  <c r="U87" i="49"/>
  <c r="Q80" i="50" s="1"/>
  <c r="P80" i="50" s="1"/>
  <c r="R86" i="49"/>
  <c r="O79" i="50" s="1"/>
  <c r="O85" i="49"/>
  <c r="M78" i="50" s="1"/>
  <c r="L78" i="50" s="1"/>
  <c r="U83" i="49"/>
  <c r="Q76" i="50" s="1"/>
  <c r="R82" i="49"/>
  <c r="O75" i="50" s="1"/>
  <c r="O81" i="49"/>
  <c r="M74" i="50" s="1"/>
  <c r="L74" i="50" s="1"/>
  <c r="U79" i="49"/>
  <c r="Q72" i="50" s="1"/>
  <c r="R78" i="49"/>
  <c r="O71" i="50" s="1"/>
  <c r="O77" i="49"/>
  <c r="M70" i="50" s="1"/>
  <c r="U75" i="49"/>
  <c r="Q68" i="50" s="1"/>
  <c r="R74" i="49"/>
  <c r="O67" i="50" s="1"/>
  <c r="O73" i="49"/>
  <c r="M66" i="50" s="1"/>
  <c r="U71" i="49"/>
  <c r="Q64" i="50" s="1"/>
  <c r="R70" i="49"/>
  <c r="O63" i="50" s="1"/>
  <c r="O69" i="49"/>
  <c r="M62" i="50" s="1"/>
  <c r="U67" i="49"/>
  <c r="Q60" i="50" s="1"/>
  <c r="R66" i="49"/>
  <c r="O59" i="50" s="1"/>
  <c r="O65" i="49"/>
  <c r="M58" i="50" s="1"/>
  <c r="U63" i="49"/>
  <c r="Q56" i="50" s="1"/>
  <c r="R62" i="49"/>
  <c r="O55" i="50" s="1"/>
  <c r="O61" i="49"/>
  <c r="M54" i="50" s="1"/>
  <c r="U59" i="49"/>
  <c r="Q52" i="50" s="1"/>
  <c r="R58" i="49"/>
  <c r="O51" i="50" s="1"/>
  <c r="O57" i="49"/>
  <c r="M50" i="50" s="1"/>
  <c r="U55" i="49"/>
  <c r="Q48" i="50" s="1"/>
  <c r="R54" i="49"/>
  <c r="O47" i="50" s="1"/>
  <c r="O53" i="49"/>
  <c r="M46" i="50" s="1"/>
  <c r="U51" i="49"/>
  <c r="Q44" i="50" s="1"/>
  <c r="R50" i="49"/>
  <c r="O43" i="50" s="1"/>
  <c r="O49" i="49"/>
  <c r="M42" i="50" s="1"/>
  <c r="U47" i="49"/>
  <c r="Q40" i="50" s="1"/>
  <c r="P40" i="50" s="1"/>
  <c r="R46" i="49"/>
  <c r="O39" i="50" s="1"/>
  <c r="O45" i="49"/>
  <c r="M38" i="50" s="1"/>
  <c r="U44" i="49"/>
  <c r="Q37" i="50" s="1"/>
  <c r="R43" i="49"/>
  <c r="O36" i="50" s="1"/>
  <c r="O42" i="49"/>
  <c r="M35" i="50" s="1"/>
  <c r="L35" i="50" s="1"/>
  <c r="U40" i="49"/>
  <c r="Q33" i="50" s="1"/>
  <c r="O38" i="49"/>
  <c r="M31" i="50" s="1"/>
  <c r="R35" i="49"/>
  <c r="O28" i="50" s="1"/>
  <c r="U32" i="49"/>
  <c r="Q25" i="50" s="1"/>
  <c r="O30" i="49"/>
  <c r="M23" i="50" s="1"/>
  <c r="R27" i="49"/>
  <c r="O20" i="50" s="1"/>
  <c r="U24" i="49"/>
  <c r="Q17" i="50" s="1"/>
  <c r="P17" i="50" s="1"/>
  <c r="O22" i="49"/>
  <c r="M15" i="50" s="1"/>
  <c r="R19" i="49"/>
  <c r="O12" i="50" s="1"/>
  <c r="R16" i="49"/>
  <c r="O9" i="50" s="1"/>
  <c r="O121" i="49"/>
  <c r="M114" i="50" s="1"/>
  <c r="L114" i="50" s="1"/>
  <c r="U119" i="49"/>
  <c r="Q112" i="50" s="1"/>
  <c r="R118" i="49"/>
  <c r="O111" i="50" s="1"/>
  <c r="U116" i="49"/>
  <c r="Q109" i="50" s="1"/>
  <c r="R115" i="49"/>
  <c r="O108" i="50" s="1"/>
  <c r="O114" i="49"/>
  <c r="M107" i="50" s="1"/>
  <c r="U112" i="49"/>
  <c r="Q105" i="50" s="1"/>
  <c r="R111" i="49"/>
  <c r="O104" i="50" s="1"/>
  <c r="O110" i="49"/>
  <c r="M103" i="50" s="1"/>
  <c r="L103" i="50" s="1"/>
  <c r="U108" i="49"/>
  <c r="Q101" i="50" s="1"/>
  <c r="R107" i="49"/>
  <c r="O100" i="50" s="1"/>
  <c r="O106" i="49"/>
  <c r="M99" i="50" s="1"/>
  <c r="U104" i="49"/>
  <c r="Q97" i="50" s="1"/>
  <c r="R103" i="49"/>
  <c r="O96" i="50" s="1"/>
  <c r="O102" i="49"/>
  <c r="M95" i="50" s="1"/>
  <c r="U100" i="49"/>
  <c r="Q93" i="50" s="1"/>
  <c r="R99" i="49"/>
  <c r="O92" i="50" s="1"/>
  <c r="O98" i="49"/>
  <c r="M91" i="50" s="1"/>
  <c r="L91" i="50" s="1"/>
  <c r="U96" i="49"/>
  <c r="Q89" i="50" s="1"/>
  <c r="P89" i="50" s="1"/>
  <c r="R95" i="49"/>
  <c r="O88" i="50" s="1"/>
  <c r="O94" i="49"/>
  <c r="M87" i="50" s="1"/>
  <c r="U92" i="49"/>
  <c r="Q85" i="50" s="1"/>
  <c r="R91" i="49"/>
  <c r="O84" i="50" s="1"/>
  <c r="O90" i="49"/>
  <c r="M83" i="50" s="1"/>
  <c r="U88" i="49"/>
  <c r="Q81" i="50" s="1"/>
  <c r="R87" i="49"/>
  <c r="O80" i="50" s="1"/>
  <c r="O86" i="49"/>
  <c r="M79" i="50" s="1"/>
  <c r="U84" i="49"/>
  <c r="Q77" i="50" s="1"/>
  <c r="R83" i="49"/>
  <c r="O76" i="50" s="1"/>
  <c r="O82" i="49"/>
  <c r="M75" i="50" s="1"/>
  <c r="U80" i="49"/>
  <c r="Q73" i="50" s="1"/>
  <c r="R79" i="49"/>
  <c r="O72" i="50" s="1"/>
  <c r="O78" i="49"/>
  <c r="M71" i="50" s="1"/>
  <c r="L71" i="50" s="1"/>
  <c r="U76" i="49"/>
  <c r="Q69" i="50" s="1"/>
  <c r="R75" i="49"/>
  <c r="O68" i="50" s="1"/>
  <c r="O74" i="49"/>
  <c r="M67" i="50" s="1"/>
  <c r="L67" i="50" s="1"/>
  <c r="U72" i="49"/>
  <c r="Q65" i="50" s="1"/>
  <c r="R71" i="49"/>
  <c r="O64" i="50" s="1"/>
  <c r="O70" i="49"/>
  <c r="M63" i="50" s="1"/>
  <c r="L63" i="50" s="1"/>
  <c r="U68" i="49"/>
  <c r="Q61" i="50" s="1"/>
  <c r="P61" i="50" s="1"/>
  <c r="R67" i="49"/>
  <c r="O60" i="50" s="1"/>
  <c r="O66" i="49"/>
  <c r="M59" i="50" s="1"/>
  <c r="L59" i="50" s="1"/>
  <c r="U64" i="49"/>
  <c r="Q57" i="50" s="1"/>
  <c r="R63" i="49"/>
  <c r="O56" i="50" s="1"/>
  <c r="O62" i="49"/>
  <c r="M55" i="50" s="1"/>
  <c r="L55" i="50" s="1"/>
  <c r="U60" i="49"/>
  <c r="Q53" i="50" s="1"/>
  <c r="P53" i="50" s="1"/>
  <c r="R59" i="49"/>
  <c r="O52" i="50" s="1"/>
  <c r="O58" i="49"/>
  <c r="M51" i="50" s="1"/>
  <c r="L51" i="50" s="1"/>
  <c r="U56" i="49"/>
  <c r="Q49" i="50" s="1"/>
  <c r="R55" i="49"/>
  <c r="O48" i="50" s="1"/>
  <c r="O54" i="49"/>
  <c r="M47" i="50" s="1"/>
  <c r="U52" i="49"/>
  <c r="Q45" i="50" s="1"/>
  <c r="R51" i="49"/>
  <c r="O44" i="50" s="1"/>
  <c r="O50" i="49"/>
  <c r="M43" i="50" s="1"/>
  <c r="U48" i="49"/>
  <c r="Q41" i="50" s="1"/>
  <c r="R47" i="49"/>
  <c r="O40" i="50" s="1"/>
  <c r="O46" i="49"/>
  <c r="M39" i="50" s="1"/>
  <c r="R44" i="49"/>
  <c r="O37" i="50" s="1"/>
  <c r="O43" i="49"/>
  <c r="M36" i="50" s="1"/>
  <c r="L36" i="50" s="1"/>
  <c r="U41" i="49"/>
  <c r="Q34" i="50" s="1"/>
  <c r="O40" i="49"/>
  <c r="M33" i="50" s="1"/>
  <c r="L33" i="50" s="1"/>
  <c r="R37" i="49"/>
  <c r="O30" i="50" s="1"/>
  <c r="U34" i="49"/>
  <c r="Q27" i="50" s="1"/>
  <c r="P27" i="50" s="1"/>
  <c r="O32" i="49"/>
  <c r="M25" i="50" s="1"/>
  <c r="R29" i="49"/>
  <c r="O22" i="50" s="1"/>
  <c r="U26" i="49"/>
  <c r="Q19" i="50" s="1"/>
  <c r="O24" i="49"/>
  <c r="M17" i="50" s="1"/>
  <c r="R21" i="49"/>
  <c r="O14" i="50" s="1"/>
  <c r="U18" i="49"/>
  <c r="Q11" i="50" s="1"/>
  <c r="P11" i="50" s="1"/>
  <c r="U16" i="49"/>
  <c r="Q9" i="50" s="1"/>
  <c r="U120" i="49"/>
  <c r="Q113" i="50" s="1"/>
  <c r="R119" i="49"/>
  <c r="O112" i="50" s="1"/>
  <c r="O118" i="49"/>
  <c r="M111" i="50" s="1"/>
  <c r="U117" i="49"/>
  <c r="Q110" i="50" s="1"/>
  <c r="R116" i="49"/>
  <c r="O109" i="50" s="1"/>
  <c r="O115" i="49"/>
  <c r="M108" i="50" s="1"/>
  <c r="U113" i="49"/>
  <c r="Q106" i="50" s="1"/>
  <c r="R112" i="49"/>
  <c r="O105" i="50" s="1"/>
  <c r="O111" i="49"/>
  <c r="M104" i="50" s="1"/>
  <c r="U109" i="49"/>
  <c r="Q102" i="50" s="1"/>
  <c r="R108" i="49"/>
  <c r="O101" i="50" s="1"/>
  <c r="N101" i="50" s="1"/>
  <c r="O107" i="49"/>
  <c r="M100" i="50" s="1"/>
  <c r="U105" i="49"/>
  <c r="Q98" i="50" s="1"/>
  <c r="R104" i="49"/>
  <c r="O97" i="50" s="1"/>
  <c r="O103" i="49"/>
  <c r="M96" i="50" s="1"/>
  <c r="U101" i="49"/>
  <c r="Q94" i="50" s="1"/>
  <c r="R100" i="49"/>
  <c r="O93" i="50" s="1"/>
  <c r="O99" i="49"/>
  <c r="M92" i="50" s="1"/>
  <c r="U97" i="49"/>
  <c r="Q90" i="50" s="1"/>
  <c r="R96" i="49"/>
  <c r="O89" i="50" s="1"/>
  <c r="O95" i="49"/>
  <c r="M88" i="50" s="1"/>
  <c r="U93" i="49"/>
  <c r="Q86" i="50" s="1"/>
  <c r="R92" i="49"/>
  <c r="O85" i="50" s="1"/>
  <c r="O91" i="49"/>
  <c r="M84" i="50" s="1"/>
  <c r="U89" i="49"/>
  <c r="Q82" i="50" s="1"/>
  <c r="R88" i="49"/>
  <c r="O81" i="50" s="1"/>
  <c r="O87" i="49"/>
  <c r="M80" i="50" s="1"/>
  <c r="U85" i="49"/>
  <c r="Q78" i="50" s="1"/>
  <c r="R84" i="49"/>
  <c r="O77" i="50" s="1"/>
  <c r="O83" i="49"/>
  <c r="M76" i="50" s="1"/>
  <c r="U81" i="49"/>
  <c r="Q74" i="50" s="1"/>
  <c r="R80" i="49"/>
  <c r="O73" i="50" s="1"/>
  <c r="O79" i="49"/>
  <c r="M72" i="50" s="1"/>
  <c r="U77" i="49"/>
  <c r="Q70" i="50" s="1"/>
  <c r="R76" i="49"/>
  <c r="O69" i="50" s="1"/>
  <c r="O75" i="49"/>
  <c r="M68" i="50" s="1"/>
  <c r="U73" i="49"/>
  <c r="Q66" i="50" s="1"/>
  <c r="R72" i="49"/>
  <c r="O65" i="50" s="1"/>
  <c r="O71" i="49"/>
  <c r="M64" i="50" s="1"/>
  <c r="L64" i="50" s="1"/>
  <c r="U69" i="49"/>
  <c r="Q62" i="50" s="1"/>
  <c r="R68" i="49"/>
  <c r="O61" i="50" s="1"/>
  <c r="N61" i="50" s="1"/>
  <c r="O67" i="49"/>
  <c r="M60" i="50" s="1"/>
  <c r="U65" i="49"/>
  <c r="Q58" i="50" s="1"/>
  <c r="R64" i="49"/>
  <c r="O57" i="50" s="1"/>
  <c r="N57" i="50" s="1"/>
  <c r="O63" i="49"/>
  <c r="M56" i="50" s="1"/>
  <c r="L56" i="50" s="1"/>
  <c r="U61" i="49"/>
  <c r="Q54" i="50" s="1"/>
  <c r="R60" i="49"/>
  <c r="O53" i="50" s="1"/>
  <c r="O59" i="49"/>
  <c r="M52" i="50" s="1"/>
  <c r="U57" i="49"/>
  <c r="Q50" i="50" s="1"/>
  <c r="R56" i="49"/>
  <c r="O49" i="50" s="1"/>
  <c r="O55" i="49"/>
  <c r="M48" i="50" s="1"/>
  <c r="U53" i="49"/>
  <c r="Q46" i="50" s="1"/>
  <c r="R52" i="49"/>
  <c r="O45" i="50" s="1"/>
  <c r="O51" i="49"/>
  <c r="M44" i="50" s="1"/>
  <c r="U49" i="49"/>
  <c r="Q42" i="50" s="1"/>
  <c r="R48" i="49"/>
  <c r="O41" i="50" s="1"/>
  <c r="O47" i="49"/>
  <c r="M40" i="50" s="1"/>
  <c r="U45" i="49"/>
  <c r="Q38" i="50" s="1"/>
  <c r="O44" i="49"/>
  <c r="M37" i="50" s="1"/>
  <c r="L37" i="50" s="1"/>
  <c r="U42" i="49"/>
  <c r="Q35" i="50" s="1"/>
  <c r="R41" i="49"/>
  <c r="O34" i="50" s="1"/>
  <c r="R39" i="49"/>
  <c r="O32" i="50" s="1"/>
  <c r="U36" i="49"/>
  <c r="Q29" i="50" s="1"/>
  <c r="P29" i="50" s="1"/>
  <c r="O34" i="49"/>
  <c r="M27" i="50" s="1"/>
  <c r="R31" i="49"/>
  <c r="O24" i="50" s="1"/>
  <c r="U28" i="49"/>
  <c r="Q21" i="50" s="1"/>
  <c r="O26" i="49"/>
  <c r="M19" i="50" s="1"/>
  <c r="R23" i="49"/>
  <c r="O16" i="50" s="1"/>
  <c r="U20" i="49"/>
  <c r="Q13" i="50" s="1"/>
  <c r="P13" i="50" s="1"/>
  <c r="U17" i="49"/>
  <c r="Q10" i="50" s="1"/>
  <c r="O19" i="49"/>
  <c r="M12" i="50" s="1"/>
  <c r="R20" i="49"/>
  <c r="O13" i="50" s="1"/>
  <c r="U21" i="49"/>
  <c r="Q14" i="50" s="1"/>
  <c r="O23" i="49"/>
  <c r="M16" i="50" s="1"/>
  <c r="R24" i="49"/>
  <c r="O17" i="50" s="1"/>
  <c r="U25" i="49"/>
  <c r="Q18" i="50" s="1"/>
  <c r="O27" i="49"/>
  <c r="M20" i="50" s="1"/>
  <c r="L20" i="50" s="1"/>
  <c r="R28" i="49"/>
  <c r="O21" i="50" s="1"/>
  <c r="U29" i="49"/>
  <c r="Q22" i="50" s="1"/>
  <c r="O31" i="49"/>
  <c r="M24" i="50" s="1"/>
  <c r="R32" i="49"/>
  <c r="O25" i="50" s="1"/>
  <c r="U33" i="49"/>
  <c r="Q26" i="50" s="1"/>
  <c r="O35" i="49"/>
  <c r="M28" i="50" s="1"/>
  <c r="R36" i="49"/>
  <c r="O29" i="50" s="1"/>
  <c r="U37" i="49"/>
  <c r="Q30" i="50" s="1"/>
  <c r="O39" i="49"/>
  <c r="M32" i="50" s="1"/>
  <c r="R40" i="49"/>
  <c r="O33" i="50" s="1"/>
  <c r="O17" i="49"/>
  <c r="M10" i="50" s="1"/>
  <c r="R18" i="49"/>
  <c r="O11" i="50" s="1"/>
  <c r="U19" i="49"/>
  <c r="Q12" i="50" s="1"/>
  <c r="O21" i="49"/>
  <c r="M14" i="50" s="1"/>
  <c r="R22" i="49"/>
  <c r="O15" i="50" s="1"/>
  <c r="U23" i="49"/>
  <c r="Q16" i="50" s="1"/>
  <c r="O25" i="49"/>
  <c r="M18" i="50" s="1"/>
  <c r="R26" i="49"/>
  <c r="O19" i="50" s="1"/>
  <c r="U27" i="49"/>
  <c r="Q20" i="50" s="1"/>
  <c r="O29" i="49"/>
  <c r="M22" i="50" s="1"/>
  <c r="R30" i="49"/>
  <c r="O23" i="50" s="1"/>
  <c r="U31" i="49"/>
  <c r="Q24" i="50" s="1"/>
  <c r="O33" i="49"/>
  <c r="M26" i="50" s="1"/>
  <c r="R34" i="49"/>
  <c r="O27" i="50" s="1"/>
  <c r="U35" i="49"/>
  <c r="Q28" i="50" s="1"/>
  <c r="O37" i="49"/>
  <c r="M30" i="50" s="1"/>
  <c r="R38" i="49"/>
  <c r="O31" i="50" s="1"/>
  <c r="U39" i="49"/>
  <c r="Q32" i="50" s="1"/>
  <c r="U121" i="49"/>
  <c r="Q114" i="50" s="1"/>
  <c r="P114" i="50" s="1"/>
  <c r="R120" i="49"/>
  <c r="O113" i="50" s="1"/>
  <c r="O119" i="49"/>
  <c r="M112" i="50" s="1"/>
  <c r="L112" i="50" s="1"/>
  <c r="R117" i="49"/>
  <c r="O110" i="50" s="1"/>
  <c r="O116" i="49"/>
  <c r="M109" i="50" s="1"/>
  <c r="L109" i="50" s="1"/>
  <c r="U114" i="49"/>
  <c r="Q107" i="50" s="1"/>
  <c r="P107" i="50" s="1"/>
  <c r="R113" i="49"/>
  <c r="O106" i="50" s="1"/>
  <c r="O112" i="49"/>
  <c r="M105" i="50" s="1"/>
  <c r="U110" i="49"/>
  <c r="Q103" i="50" s="1"/>
  <c r="R109" i="49"/>
  <c r="O102" i="50" s="1"/>
  <c r="O108" i="49"/>
  <c r="M101" i="50" s="1"/>
  <c r="U106" i="49"/>
  <c r="Q99" i="50" s="1"/>
  <c r="R105" i="49"/>
  <c r="O98" i="50" s="1"/>
  <c r="O104" i="49"/>
  <c r="M97" i="50" s="1"/>
  <c r="U102" i="49"/>
  <c r="Q95" i="50" s="1"/>
  <c r="R101" i="49"/>
  <c r="O94" i="50" s="1"/>
  <c r="O100" i="49"/>
  <c r="M93" i="50" s="1"/>
  <c r="U98" i="49"/>
  <c r="Q91" i="50" s="1"/>
  <c r="R97" i="49"/>
  <c r="O90" i="50" s="1"/>
  <c r="O96" i="49"/>
  <c r="M89" i="50" s="1"/>
  <c r="U94" i="49"/>
  <c r="Q87" i="50" s="1"/>
  <c r="R93" i="49"/>
  <c r="O86" i="50" s="1"/>
  <c r="N86" i="50" s="1"/>
  <c r="O92" i="49"/>
  <c r="M85" i="50" s="1"/>
  <c r="U90" i="49"/>
  <c r="Q83" i="50" s="1"/>
  <c r="R89" i="49"/>
  <c r="O82" i="50" s="1"/>
  <c r="O88" i="49"/>
  <c r="M81" i="50" s="1"/>
  <c r="U86" i="49"/>
  <c r="Q79" i="50" s="1"/>
  <c r="R85" i="49"/>
  <c r="O78" i="50" s="1"/>
  <c r="N78" i="50" s="1"/>
  <c r="O84" i="49"/>
  <c r="M77" i="50" s="1"/>
  <c r="L77" i="50" s="1"/>
  <c r="U82" i="49"/>
  <c r="Q75" i="50" s="1"/>
  <c r="R81" i="49"/>
  <c r="O74" i="50" s="1"/>
  <c r="O80" i="49"/>
  <c r="M73" i="50" s="1"/>
  <c r="L73" i="50" s="1"/>
  <c r="U78" i="49"/>
  <c r="Q71" i="50" s="1"/>
  <c r="P71" i="50" s="1"/>
  <c r="R77" i="49"/>
  <c r="O70" i="50" s="1"/>
  <c r="O76" i="49"/>
  <c r="M69" i="50" s="1"/>
  <c r="L69" i="50" s="1"/>
  <c r="U74" i="49"/>
  <c r="Q67" i="50" s="1"/>
  <c r="R73" i="49"/>
  <c r="O66" i="50" s="1"/>
  <c r="O72" i="49"/>
  <c r="M65" i="50" s="1"/>
  <c r="L65" i="50" s="1"/>
  <c r="U70" i="49"/>
  <c r="Q63" i="50" s="1"/>
  <c r="R69" i="49"/>
  <c r="O62" i="50" s="1"/>
  <c r="O68" i="49"/>
  <c r="M61" i="50" s="1"/>
  <c r="U66" i="49"/>
  <c r="Q59" i="50" s="1"/>
  <c r="R65" i="49"/>
  <c r="O58" i="50" s="1"/>
  <c r="O64" i="49"/>
  <c r="M57" i="50" s="1"/>
  <c r="L57" i="50" s="1"/>
  <c r="U62" i="49"/>
  <c r="Q55" i="50" s="1"/>
  <c r="R61" i="49"/>
  <c r="O54" i="50" s="1"/>
  <c r="O60" i="49"/>
  <c r="M53" i="50" s="1"/>
  <c r="U58" i="49"/>
  <c r="Q51" i="50" s="1"/>
  <c r="R57" i="49"/>
  <c r="O50" i="50" s="1"/>
  <c r="O56" i="49"/>
  <c r="M49" i="50" s="1"/>
  <c r="U54" i="49"/>
  <c r="Q47" i="50" s="1"/>
  <c r="R53" i="49"/>
  <c r="O46" i="50" s="1"/>
  <c r="O52" i="49"/>
  <c r="M45" i="50" s="1"/>
  <c r="U50" i="49"/>
  <c r="Q43" i="50" s="1"/>
  <c r="P43" i="50" s="1"/>
  <c r="R49" i="49"/>
  <c r="O42" i="50" s="1"/>
  <c r="O48" i="49"/>
  <c r="M41" i="50" s="1"/>
  <c r="U46" i="49"/>
  <c r="Q39" i="50" s="1"/>
  <c r="R45" i="49"/>
  <c r="O38" i="50" s="1"/>
  <c r="U43" i="49"/>
  <c r="Q36" i="50" s="1"/>
  <c r="R42" i="49"/>
  <c r="O35" i="50" s="1"/>
  <c r="O41" i="49"/>
  <c r="M34" i="50" s="1"/>
  <c r="U38" i="49"/>
  <c r="Q31" i="50" s="1"/>
  <c r="P31" i="50" s="1"/>
  <c r="O36" i="49"/>
  <c r="M29" i="50" s="1"/>
  <c r="R33" i="49"/>
  <c r="O26" i="50" s="1"/>
  <c r="U30" i="49"/>
  <c r="Q23" i="50" s="1"/>
  <c r="O28" i="49"/>
  <c r="M21" i="50" s="1"/>
  <c r="R25" i="49"/>
  <c r="O18" i="50" s="1"/>
  <c r="U22" i="49"/>
  <c r="Q15" i="50" s="1"/>
  <c r="O20" i="49"/>
  <c r="M13" i="50" s="1"/>
  <c r="L13" i="50" s="1"/>
  <c r="R17" i="49"/>
  <c r="O10" i="50" s="1"/>
  <c r="T122" i="49" l="1"/>
  <c r="Q115" i="50"/>
  <c r="P115" i="50" s="1"/>
  <c r="N123" i="49"/>
  <c r="L123" i="49"/>
  <c r="K116" i="50" s="1"/>
  <c r="L122" i="49"/>
  <c r="K115" i="50" s="1"/>
  <c r="N122" i="49"/>
  <c r="L20" i="49"/>
  <c r="K13" i="50" s="1"/>
  <c r="L41" i="49"/>
  <c r="K34" i="50" s="1"/>
  <c r="L56" i="49"/>
  <c r="K49" i="50" s="1"/>
  <c r="L72" i="49"/>
  <c r="K65" i="50" s="1"/>
  <c r="L88" i="49"/>
  <c r="K81" i="50" s="1"/>
  <c r="L104" i="49"/>
  <c r="K97" i="50" s="1"/>
  <c r="N119" i="49"/>
  <c r="L119" i="49"/>
  <c r="K112" i="50" s="1"/>
  <c r="L33" i="49"/>
  <c r="K26" i="50" s="1"/>
  <c r="L17" i="49"/>
  <c r="K10" i="50" s="1"/>
  <c r="L31" i="49"/>
  <c r="K24" i="50" s="1"/>
  <c r="L34" i="49"/>
  <c r="K27" i="50" s="1"/>
  <c r="L47" i="49"/>
  <c r="K40" i="50" s="1"/>
  <c r="L63" i="49"/>
  <c r="K56" i="50" s="1"/>
  <c r="L79" i="49"/>
  <c r="K72" i="50" s="1"/>
  <c r="L95" i="49"/>
  <c r="K88" i="50" s="1"/>
  <c r="L111" i="49"/>
  <c r="K104" i="50" s="1"/>
  <c r="L24" i="49"/>
  <c r="K17" i="50" s="1"/>
  <c r="L43" i="49"/>
  <c r="K36" i="50" s="1"/>
  <c r="L58" i="49"/>
  <c r="K51" i="50" s="1"/>
  <c r="L74" i="49"/>
  <c r="K67" i="50" s="1"/>
  <c r="L90" i="49"/>
  <c r="K83" i="50" s="1"/>
  <c r="L106" i="49"/>
  <c r="K99" i="50" s="1"/>
  <c r="N121" i="49"/>
  <c r="L121" i="49"/>
  <c r="K114" i="50" s="1"/>
  <c r="L53" i="49"/>
  <c r="K46" i="50" s="1"/>
  <c r="L69" i="49"/>
  <c r="K62" i="50" s="1"/>
  <c r="L85" i="49"/>
  <c r="K78" i="50" s="1"/>
  <c r="L101" i="49"/>
  <c r="K94" i="50" s="1"/>
  <c r="L117" i="49"/>
  <c r="K110" i="50" s="1"/>
  <c r="L68" i="49"/>
  <c r="K61" i="50" s="1"/>
  <c r="L84" i="49"/>
  <c r="K77" i="50" s="1"/>
  <c r="L100" i="49"/>
  <c r="K93" i="50" s="1"/>
  <c r="N116" i="49"/>
  <c r="L116" i="49"/>
  <c r="K109" i="50" s="1"/>
  <c r="L37" i="49"/>
  <c r="K30" i="50" s="1"/>
  <c r="L21" i="49"/>
  <c r="K14" i="50" s="1"/>
  <c r="L35" i="49"/>
  <c r="K28" i="50" s="1"/>
  <c r="L19" i="49"/>
  <c r="K12" i="50" s="1"/>
  <c r="L26" i="49"/>
  <c r="K19" i="50" s="1"/>
  <c r="L44" i="49"/>
  <c r="K37" i="50" s="1"/>
  <c r="L59" i="49"/>
  <c r="K52" i="50" s="1"/>
  <c r="L75" i="49"/>
  <c r="K68" i="50" s="1"/>
  <c r="L91" i="49"/>
  <c r="K84" i="50" s="1"/>
  <c r="L107" i="49"/>
  <c r="K100" i="50" s="1"/>
  <c r="L54" i="49"/>
  <c r="K47" i="50" s="1"/>
  <c r="N70" i="49"/>
  <c r="L70" i="49"/>
  <c r="K63" i="50" s="1"/>
  <c r="L86" i="49"/>
  <c r="K79" i="50" s="1"/>
  <c r="L102" i="49"/>
  <c r="K95" i="50" s="1"/>
  <c r="L38" i="49"/>
  <c r="K31" i="50" s="1"/>
  <c r="L49" i="49"/>
  <c r="K42" i="50" s="1"/>
  <c r="L65" i="49"/>
  <c r="K58" i="50" s="1"/>
  <c r="L81" i="49"/>
  <c r="K74" i="50" s="1"/>
  <c r="L97" i="49"/>
  <c r="K90" i="50" s="1"/>
  <c r="L113" i="49"/>
  <c r="K106" i="50" s="1"/>
  <c r="M9" i="50"/>
  <c r="L16" i="49"/>
  <c r="K9" i="50" s="1"/>
  <c r="L48" i="49"/>
  <c r="K41" i="50" s="1"/>
  <c r="L64" i="49"/>
  <c r="K57" i="50" s="1"/>
  <c r="L80" i="49"/>
  <c r="K73" i="50" s="1"/>
  <c r="L96" i="49"/>
  <c r="K89" i="50" s="1"/>
  <c r="L112" i="49"/>
  <c r="K105" i="50" s="1"/>
  <c r="L23" i="49"/>
  <c r="K16" i="50" s="1"/>
  <c r="L55" i="49"/>
  <c r="K48" i="50" s="1"/>
  <c r="L71" i="49"/>
  <c r="K64" i="50" s="1"/>
  <c r="L87" i="49"/>
  <c r="K80" i="50" s="1"/>
  <c r="L103" i="49"/>
  <c r="K96" i="50" s="1"/>
  <c r="L118" i="49"/>
  <c r="K111" i="50" s="1"/>
  <c r="L40" i="49"/>
  <c r="K33" i="50" s="1"/>
  <c r="L50" i="49"/>
  <c r="K43" i="50" s="1"/>
  <c r="L66" i="49"/>
  <c r="K59" i="50" s="1"/>
  <c r="L82" i="49"/>
  <c r="K75" i="50" s="1"/>
  <c r="L98" i="49"/>
  <c r="K91" i="50" s="1"/>
  <c r="L114" i="49"/>
  <c r="K107" i="50" s="1"/>
  <c r="L30" i="49"/>
  <c r="K23" i="50" s="1"/>
  <c r="L45" i="49"/>
  <c r="K38" i="50" s="1"/>
  <c r="L61" i="49"/>
  <c r="K54" i="50" s="1"/>
  <c r="L77" i="49"/>
  <c r="K70" i="50" s="1"/>
  <c r="L93" i="49"/>
  <c r="K86" i="50" s="1"/>
  <c r="L109" i="49"/>
  <c r="K102" i="50" s="1"/>
  <c r="L18" i="49"/>
  <c r="K11" i="50" s="1"/>
  <c r="L52" i="49"/>
  <c r="K45" i="50" s="1"/>
  <c r="L36" i="49"/>
  <c r="K29" i="50" s="1"/>
  <c r="L25" i="49"/>
  <c r="K18" i="50" s="1"/>
  <c r="L39" i="49"/>
  <c r="K32" i="50" s="1"/>
  <c r="L28" i="49"/>
  <c r="K21" i="50" s="1"/>
  <c r="L60" i="49"/>
  <c r="K53" i="50" s="1"/>
  <c r="L76" i="49"/>
  <c r="K69" i="50" s="1"/>
  <c r="L92" i="49"/>
  <c r="K85" i="50" s="1"/>
  <c r="L108" i="49"/>
  <c r="K101" i="50" s="1"/>
  <c r="L29" i="49"/>
  <c r="K22" i="50" s="1"/>
  <c r="L27" i="49"/>
  <c r="K20" i="50" s="1"/>
  <c r="L51" i="49"/>
  <c r="K44" i="50" s="1"/>
  <c r="L67" i="49"/>
  <c r="K60" i="50" s="1"/>
  <c r="L83" i="49"/>
  <c r="K76" i="50" s="1"/>
  <c r="L99" i="49"/>
  <c r="K92" i="50" s="1"/>
  <c r="L115" i="49"/>
  <c r="K108" i="50" s="1"/>
  <c r="L32" i="49"/>
  <c r="K25" i="50" s="1"/>
  <c r="L46" i="49"/>
  <c r="K39" i="50" s="1"/>
  <c r="L62" i="49"/>
  <c r="K55" i="50" s="1"/>
  <c r="L78" i="49"/>
  <c r="K71" i="50" s="1"/>
  <c r="L94" i="49"/>
  <c r="K87" i="50" s="1"/>
  <c r="L110" i="49"/>
  <c r="K103" i="50" s="1"/>
  <c r="L22" i="49"/>
  <c r="K15" i="50" s="1"/>
  <c r="L42" i="49"/>
  <c r="K35" i="50" s="1"/>
  <c r="L57" i="49"/>
  <c r="K50" i="50" s="1"/>
  <c r="L73" i="49"/>
  <c r="K66" i="50" s="1"/>
  <c r="L89" i="49"/>
  <c r="K82" i="50" s="1"/>
  <c r="L105" i="49"/>
  <c r="K98" i="50" s="1"/>
  <c r="N120" i="49"/>
  <c r="L120" i="49"/>
  <c r="K113" i="50" s="1"/>
  <c r="N2" i="49"/>
  <c r="M2" i="49"/>
  <c r="L2" i="49"/>
  <c r="K2" i="49"/>
  <c r="J2" i="49"/>
  <c r="E15" i="39" l="1"/>
  <c r="E11" i="39"/>
  <c r="E10" i="39"/>
  <c r="H15" i="39"/>
  <c r="H14" i="39"/>
  <c r="H11" i="39"/>
  <c r="H10" i="39"/>
  <c r="U10" i="5" l="1"/>
  <c r="G24" i="12" l="1"/>
  <c r="G25" i="12"/>
  <c r="G26" i="12"/>
  <c r="G27" i="12"/>
  <c r="G28" i="12"/>
  <c r="G29" i="12"/>
  <c r="G30" i="12"/>
  <c r="G31" i="12"/>
  <c r="G35" i="12"/>
  <c r="G36" i="12"/>
  <c r="G37" i="12"/>
  <c r="G38" i="12"/>
  <c r="G39" i="12"/>
  <c r="G40" i="12"/>
  <c r="G41" i="12"/>
  <c r="G42" i="12"/>
  <c r="G43" i="12"/>
  <c r="G44" i="12"/>
  <c r="G45" i="12"/>
  <c r="G49" i="12"/>
  <c r="G50" i="12"/>
  <c r="G51" i="12"/>
  <c r="G52" i="12"/>
  <c r="G53" i="12"/>
  <c r="G54" i="12"/>
  <c r="G55" i="12"/>
  <c r="G56" i="12"/>
  <c r="F29" i="6"/>
  <c r="T10" i="5" l="1"/>
  <c r="T3" i="5"/>
  <c r="G81" i="16" l="1"/>
  <c r="G80" i="16"/>
  <c r="G70" i="16"/>
  <c r="G66" i="16"/>
  <c r="G65" i="16"/>
  <c r="G64" i="16"/>
  <c r="G63" i="16"/>
  <c r="G58" i="16"/>
  <c r="G55" i="16"/>
  <c r="G54" i="16"/>
  <c r="G53" i="16"/>
  <c r="G52" i="16"/>
  <c r="G51" i="16"/>
  <c r="G50" i="16"/>
  <c r="G49" i="16"/>
  <c r="G48" i="16"/>
  <c r="G47" i="16"/>
  <c r="G41" i="16"/>
  <c r="G91" i="16"/>
  <c r="G90" i="16"/>
  <c r="G89" i="16"/>
  <c r="G88" i="16"/>
  <c r="G87" i="16"/>
  <c r="G86" i="16"/>
  <c r="G85" i="16"/>
  <c r="G84" i="16"/>
  <c r="G58" i="18"/>
  <c r="G76" i="18"/>
  <c r="G75" i="18"/>
  <c r="G74" i="18"/>
  <c r="G73" i="18"/>
  <c r="G72" i="18"/>
  <c r="G71" i="18"/>
  <c r="G70" i="18"/>
  <c r="G69" i="18"/>
  <c r="G68" i="18"/>
  <c r="G67" i="18"/>
  <c r="G66" i="18"/>
  <c r="G65" i="18"/>
  <c r="G64" i="18"/>
  <c r="G63" i="18"/>
  <c r="G62" i="18"/>
  <c r="G61" i="18"/>
  <c r="G31" i="17"/>
  <c r="G58" i="10"/>
  <c r="G46" i="10"/>
  <c r="G56" i="10"/>
  <c r="G55" i="10"/>
  <c r="G54" i="10"/>
  <c r="G53" i="10"/>
  <c r="G52" i="10"/>
  <c r="G51" i="10"/>
  <c r="G50" i="10"/>
  <c r="G49" i="10"/>
  <c r="G50" i="1"/>
  <c r="G49" i="1"/>
  <c r="G38" i="1"/>
  <c r="G39" i="1"/>
  <c r="G40" i="1"/>
  <c r="G41" i="1"/>
  <c r="G42" i="1"/>
  <c r="G43" i="1"/>
  <c r="G44" i="1"/>
  <c r="G45" i="1"/>
  <c r="G46" i="1"/>
  <c r="G47" i="1"/>
  <c r="G48" i="1"/>
  <c r="G75" i="1"/>
  <c r="G74" i="1"/>
  <c r="G73" i="1"/>
  <c r="G72" i="1"/>
  <c r="G71" i="1"/>
  <c r="G70" i="1"/>
  <c r="G67" i="1"/>
  <c r="G66" i="1"/>
  <c r="G65" i="1"/>
  <c r="G64" i="1"/>
  <c r="G63" i="1"/>
  <c r="G62" i="1"/>
  <c r="G60" i="1"/>
  <c r="O61" i="5"/>
  <c r="G45" i="8"/>
  <c r="G44" i="8"/>
  <c r="G35" i="8"/>
  <c r="G34"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G378" i="5" l="1"/>
  <c r="G123" i="5"/>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M73" i="5" s="1"/>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N73" i="5" l="1"/>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L87" i="5"/>
  <c r="N112" i="5"/>
  <c r="O112" i="5" s="1"/>
  <c r="N122" i="5"/>
  <c r="O122" i="5" s="1"/>
  <c r="M96" i="5"/>
  <c r="O96" i="5" s="1"/>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70" i="5"/>
  <c r="M88" i="5"/>
  <c r="O76" i="5"/>
  <c r="O80" i="5"/>
  <c r="O83" i="5"/>
  <c r="O68" i="5"/>
  <c r="L78" i="5"/>
  <c r="O79" i="5"/>
  <c r="N84" i="5"/>
  <c r="O106" i="5"/>
  <c r="M66" i="5"/>
  <c r="O82" i="5"/>
  <c r="O97" i="5"/>
  <c r="O93" i="5"/>
  <c r="N78" i="5"/>
  <c r="O81" i="5"/>
  <c r="O67" i="5"/>
  <c r="L66" i="5"/>
  <c r="L109" i="5"/>
  <c r="L113" i="5"/>
  <c r="M109" i="5"/>
  <c r="O91" i="5"/>
  <c r="L71" i="5"/>
  <c r="M78" i="5"/>
  <c r="O73" i="5"/>
  <c r="O75" i="5"/>
  <c r="L104" i="5"/>
  <c r="F19" i="13"/>
  <c r="K8" i="13"/>
  <c r="L19" i="13"/>
  <c r="I19" i="13"/>
  <c r="H19" i="13"/>
  <c r="G19" i="13"/>
  <c r="J19" i="13"/>
  <c r="K18" i="13"/>
  <c r="K17" i="13"/>
  <c r="K16" i="13"/>
  <c r="K15" i="13"/>
  <c r="K14" i="13"/>
  <c r="K13" i="13"/>
  <c r="K12" i="13"/>
  <c r="K11" i="13"/>
  <c r="K10" i="13"/>
  <c r="K9" i="13"/>
  <c r="O111" i="5" l="1"/>
  <c r="M117" i="5"/>
  <c r="O86" i="5"/>
  <c r="O87" i="5"/>
  <c r="N109" i="5"/>
  <c r="O109" i="5" s="1"/>
  <c r="M92" i="5"/>
  <c r="N117" i="5"/>
  <c r="O90" i="5"/>
  <c r="O95" i="5"/>
  <c r="N92" i="5"/>
  <c r="O105" i="5"/>
  <c r="L84" i="5"/>
  <c r="L123" i="5" s="1"/>
  <c r="O99" i="5"/>
  <c r="O72" i="5"/>
  <c r="O85" i="5"/>
  <c r="M84" i="5"/>
  <c r="N98" i="5"/>
  <c r="L92" i="5"/>
  <c r="L98" i="5"/>
  <c r="O116" i="5"/>
  <c r="O100" i="5"/>
  <c r="M104" i="5"/>
  <c r="O104" i="5" s="1"/>
  <c r="N113" i="5"/>
  <c r="O113" i="5" s="1"/>
  <c r="O118" i="5"/>
  <c r="M98" i="5"/>
  <c r="O94" i="5"/>
  <c r="O119" i="5"/>
  <c r="L117" i="5"/>
  <c r="L88" i="5"/>
  <c r="O88" i="5" s="1"/>
  <c r="N66" i="5"/>
  <c r="O74" i="5"/>
  <c r="O71" i="5"/>
  <c r="O78" i="5"/>
  <c r="K19" i="13"/>
  <c r="M123" i="5" l="1"/>
  <c r="O66" i="5"/>
  <c r="N123" i="5"/>
  <c r="O92" i="5"/>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B81" i="7"/>
  <c r="B78" i="7"/>
  <c r="B82" i="7"/>
  <c r="B86" i="7"/>
  <c r="B22" i="7"/>
  <c r="B18" i="7"/>
  <c r="B79" i="7"/>
  <c r="B83" i="7"/>
  <c r="B87" i="7"/>
  <c r="B21" i="7"/>
  <c r="B14" i="7"/>
  <c r="B17" i="7"/>
  <c r="B16" i="7"/>
  <c r="B15" i="7"/>
  <c r="B12" i="7"/>
  <c r="B11" i="7"/>
  <c r="B44" i="7"/>
  <c r="B24" i="7"/>
  <c r="B27" i="7"/>
  <c r="B42" i="7"/>
  <c r="B46" i="7"/>
  <c r="B23" i="7"/>
  <c r="B45" i="7"/>
  <c r="B25" i="7"/>
  <c r="B28" i="7"/>
  <c r="B43" i="7"/>
  <c r="B47" i="7"/>
  <c r="G49" i="14"/>
  <c r="K18" i="68" l="1"/>
  <c r="K18" i="78"/>
  <c r="K18" i="77"/>
  <c r="L18" i="76"/>
  <c r="K18" i="75"/>
  <c r="N18" i="72"/>
  <c r="K18" i="74"/>
  <c r="J18" i="68"/>
  <c r="J18" i="78"/>
  <c r="J18" i="77"/>
  <c r="K18" i="76"/>
  <c r="J18" i="75"/>
  <c r="M18" i="72"/>
  <c r="J18" i="74"/>
  <c r="H18" i="68"/>
  <c r="H18" i="78"/>
  <c r="H18" i="77"/>
  <c r="H18" i="75"/>
  <c r="I18" i="76"/>
  <c r="H18" i="74"/>
  <c r="K18" i="72"/>
  <c r="L18" i="68"/>
  <c r="L18" i="78"/>
  <c r="L18" i="77"/>
  <c r="L18" i="75"/>
  <c r="M18" i="76"/>
  <c r="O18" i="72"/>
  <c r="L18" i="74"/>
  <c r="I6" i="56"/>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7" i="6"/>
  <c r="C4" i="10" l="1"/>
  <c r="E29" i="78"/>
  <c r="E37" i="78"/>
  <c r="E45" i="78"/>
  <c r="E53" i="78"/>
  <c r="E61" i="78"/>
  <c r="E69" i="78"/>
  <c r="E77" i="78"/>
  <c r="E85" i="78"/>
  <c r="E93" i="78"/>
  <c r="E101" i="78"/>
  <c r="E109" i="78"/>
  <c r="E117" i="78"/>
  <c r="E125" i="78"/>
  <c r="E133" i="78"/>
  <c r="E141" i="78"/>
  <c r="E30" i="78"/>
  <c r="E38" i="78"/>
  <c r="E46" i="78"/>
  <c r="E54" i="78"/>
  <c r="E62" i="78"/>
  <c r="E70" i="78"/>
  <c r="E78" i="78"/>
  <c r="E86" i="78"/>
  <c r="E94" i="78"/>
  <c r="E102" i="78"/>
  <c r="E110" i="78"/>
  <c r="E118" i="78"/>
  <c r="E126" i="78"/>
  <c r="E134" i="78"/>
  <c r="E142" i="78"/>
  <c r="K24" i="78"/>
  <c r="J24" i="78"/>
  <c r="I24" i="78"/>
  <c r="H24" i="78"/>
  <c r="G24" i="78"/>
  <c r="I9" i="78"/>
  <c r="E24" i="78"/>
  <c r="I7" i="78"/>
  <c r="E25" i="78"/>
  <c r="C24" i="78"/>
  <c r="I3" i="78"/>
  <c r="E31" i="78"/>
  <c r="E39" i="78"/>
  <c r="E47" i="78"/>
  <c r="E55" i="78"/>
  <c r="E63" i="78"/>
  <c r="E71" i="78"/>
  <c r="E79" i="78"/>
  <c r="E87" i="78"/>
  <c r="E95" i="78"/>
  <c r="E103" i="78"/>
  <c r="E111" i="78"/>
  <c r="E119" i="78"/>
  <c r="E127" i="78"/>
  <c r="E135" i="78"/>
  <c r="E143" i="78"/>
  <c r="E32" i="78"/>
  <c r="E40" i="78"/>
  <c r="E48" i="78"/>
  <c r="E56" i="78"/>
  <c r="E64" i="78"/>
  <c r="E72" i="78"/>
  <c r="E80" i="78"/>
  <c r="E88" i="78"/>
  <c r="E96" i="78"/>
  <c r="E104" i="78"/>
  <c r="E112" i="78"/>
  <c r="E120" i="78"/>
  <c r="E128" i="78"/>
  <c r="E136" i="78"/>
  <c r="E144" i="78"/>
  <c r="E33" i="78"/>
  <c r="E41" i="78"/>
  <c r="E49" i="78"/>
  <c r="E57" i="78"/>
  <c r="E65" i="78"/>
  <c r="E73" i="78"/>
  <c r="E81" i="78"/>
  <c r="E89" i="78"/>
  <c r="E97" i="78"/>
  <c r="E105" i="78"/>
  <c r="E113" i="78"/>
  <c r="E121" i="78"/>
  <c r="E129" i="78"/>
  <c r="E137" i="78"/>
  <c r="E145" i="78"/>
  <c r="E26" i="78"/>
  <c r="E34" i="78"/>
  <c r="E42" i="78"/>
  <c r="E50" i="78"/>
  <c r="E58" i="78"/>
  <c r="E66" i="78"/>
  <c r="E74" i="78"/>
  <c r="E82" i="78"/>
  <c r="E90" i="78"/>
  <c r="E98" i="78"/>
  <c r="E106" i="78"/>
  <c r="E114" i="78"/>
  <c r="E122" i="78"/>
  <c r="E130" i="78"/>
  <c r="E138" i="78"/>
  <c r="E27" i="78"/>
  <c r="E35" i="78"/>
  <c r="E43" i="78"/>
  <c r="E51" i="78"/>
  <c r="E59" i="78"/>
  <c r="E67" i="78"/>
  <c r="E75" i="78"/>
  <c r="E83" i="78"/>
  <c r="E91" i="78"/>
  <c r="E99" i="78"/>
  <c r="E107" i="78"/>
  <c r="E115" i="78"/>
  <c r="E123" i="78"/>
  <c r="E131" i="78"/>
  <c r="E139" i="78"/>
  <c r="E28" i="78"/>
  <c r="E36" i="78"/>
  <c r="E44" i="78"/>
  <c r="E52" i="78"/>
  <c r="E60" i="78"/>
  <c r="E68" i="78"/>
  <c r="E76" i="78"/>
  <c r="E84" i="78"/>
  <c r="E92" i="78"/>
  <c r="E100" i="78"/>
  <c r="E108" i="78"/>
  <c r="E116" i="78"/>
  <c r="E124" i="78"/>
  <c r="E132" i="78"/>
  <c r="E140" i="78"/>
  <c r="E34" i="77"/>
  <c r="E30" i="77"/>
  <c r="E26" i="77"/>
  <c r="G24" i="77"/>
  <c r="E24" i="77"/>
  <c r="I7" i="77"/>
  <c r="C24" i="77"/>
  <c r="E33" i="77"/>
  <c r="E29" i="77"/>
  <c r="E25" i="77"/>
  <c r="I3" i="77"/>
  <c r="K24" i="77"/>
  <c r="E36" i="77"/>
  <c r="E32" i="77"/>
  <c r="E28" i="77"/>
  <c r="J24" i="77"/>
  <c r="E27" i="77"/>
  <c r="I9" i="77"/>
  <c r="E35" i="77"/>
  <c r="E31" i="77"/>
  <c r="I24" i="77"/>
  <c r="H24" i="77"/>
  <c r="F74" i="16"/>
  <c r="K24" i="76"/>
  <c r="E35" i="75"/>
  <c r="E31" i="75"/>
  <c r="E27" i="75"/>
  <c r="I24" i="75"/>
  <c r="E24" i="75"/>
  <c r="F44" i="76"/>
  <c r="F87" i="76"/>
  <c r="F83" i="76"/>
  <c r="F79" i="76"/>
  <c r="F75" i="76"/>
  <c r="F71" i="76"/>
  <c r="F67" i="76"/>
  <c r="F63" i="76"/>
  <c r="F59" i="76"/>
  <c r="F55" i="76"/>
  <c r="F51" i="76"/>
  <c r="F47" i="76"/>
  <c r="F43" i="76"/>
  <c r="F39" i="76"/>
  <c r="F35" i="76"/>
  <c r="F31" i="76"/>
  <c r="F27" i="76"/>
  <c r="J24" i="76"/>
  <c r="H24" i="75"/>
  <c r="I7" i="75"/>
  <c r="F48" i="76"/>
  <c r="E34" i="74"/>
  <c r="I24" i="76"/>
  <c r="E34" i="75"/>
  <c r="E30" i="75"/>
  <c r="E26" i="75"/>
  <c r="G24" i="75"/>
  <c r="I9" i="75"/>
  <c r="F30" i="76"/>
  <c r="H24" i="76"/>
  <c r="F56" i="76"/>
  <c r="L24" i="76"/>
  <c r="F90" i="76"/>
  <c r="F86" i="76"/>
  <c r="F82" i="76"/>
  <c r="F78" i="76"/>
  <c r="F74" i="76"/>
  <c r="F70" i="76"/>
  <c r="F66" i="76"/>
  <c r="F62" i="76"/>
  <c r="F58" i="76"/>
  <c r="F54" i="76"/>
  <c r="F50" i="76"/>
  <c r="F46" i="76"/>
  <c r="F42" i="76"/>
  <c r="F38" i="76"/>
  <c r="F34" i="76"/>
  <c r="F26" i="76"/>
  <c r="J9" i="76"/>
  <c r="F60" i="76"/>
  <c r="F32" i="76"/>
  <c r="F24" i="76"/>
  <c r="J7" i="76"/>
  <c r="E33" i="75"/>
  <c r="E29" i="75"/>
  <c r="E25" i="75"/>
  <c r="C24" i="75"/>
  <c r="I3" i="75"/>
  <c r="F25" i="76"/>
  <c r="J3" i="76"/>
  <c r="F52" i="76"/>
  <c r="F28" i="76"/>
  <c r="F89" i="76"/>
  <c r="F85" i="76"/>
  <c r="F81" i="76"/>
  <c r="F77" i="76"/>
  <c r="F73" i="76"/>
  <c r="F69" i="76"/>
  <c r="F65" i="76"/>
  <c r="F61" i="76"/>
  <c r="F57" i="76"/>
  <c r="F53" i="76"/>
  <c r="F49" i="76"/>
  <c r="F45" i="76"/>
  <c r="F41" i="76"/>
  <c r="F37" i="76"/>
  <c r="F33" i="76"/>
  <c r="F29" i="76"/>
  <c r="D24" i="76"/>
  <c r="F64" i="76"/>
  <c r="F36" i="76"/>
  <c r="E32" i="75"/>
  <c r="E28" i="75"/>
  <c r="K24" i="75"/>
  <c r="F88" i="76"/>
  <c r="F84" i="76"/>
  <c r="F80" i="76"/>
  <c r="F76" i="76"/>
  <c r="F72" i="76"/>
  <c r="F68" i="76"/>
  <c r="F40" i="76"/>
  <c r="J24" i="75"/>
  <c r="E26" i="74"/>
  <c r="E35" i="74"/>
  <c r="E43" i="74"/>
  <c r="H24" i="74"/>
  <c r="F30" i="72"/>
  <c r="F38" i="72"/>
  <c r="F46" i="72"/>
  <c r="F54" i="72"/>
  <c r="F62" i="72"/>
  <c r="F70" i="72"/>
  <c r="F78" i="72"/>
  <c r="F86" i="72"/>
  <c r="F94" i="72"/>
  <c r="F102" i="72"/>
  <c r="F110" i="72"/>
  <c r="F118" i="72"/>
  <c r="F126" i="72"/>
  <c r="F134" i="72"/>
  <c r="F142" i="72"/>
  <c r="F150" i="72"/>
  <c r="F158" i="72"/>
  <c r="F166" i="72"/>
  <c r="F174" i="72"/>
  <c r="F182" i="72"/>
  <c r="F190" i="72"/>
  <c r="F198" i="72"/>
  <c r="F206" i="72"/>
  <c r="F214" i="72"/>
  <c r="F222" i="72"/>
  <c r="F230" i="72"/>
  <c r="F238" i="72"/>
  <c r="F246" i="72"/>
  <c r="F254" i="72"/>
  <c r="F262" i="72"/>
  <c r="F270" i="72"/>
  <c r="F278" i="72"/>
  <c r="F286" i="72"/>
  <c r="F294" i="72"/>
  <c r="F302" i="72"/>
  <c r="F310" i="72"/>
  <c r="F318" i="72"/>
  <c r="F326" i="72"/>
  <c r="F334" i="72"/>
  <c r="F342" i="72"/>
  <c r="F350" i="72"/>
  <c r="F358" i="72"/>
  <c r="F366" i="72"/>
  <c r="F374" i="72"/>
  <c r="F382" i="72"/>
  <c r="F390" i="72"/>
  <c r="F398" i="72"/>
  <c r="F406" i="72"/>
  <c r="E27" i="74"/>
  <c r="E36" i="74"/>
  <c r="E44" i="74"/>
  <c r="G24" i="74"/>
  <c r="I9" i="74"/>
  <c r="F31" i="72"/>
  <c r="F39" i="72"/>
  <c r="F47" i="72"/>
  <c r="F55" i="72"/>
  <c r="F63" i="72"/>
  <c r="F71" i="72"/>
  <c r="F79" i="72"/>
  <c r="F87" i="72"/>
  <c r="F95" i="72"/>
  <c r="F103" i="72"/>
  <c r="F111" i="72"/>
  <c r="F119" i="72"/>
  <c r="F127" i="72"/>
  <c r="F135" i="72"/>
  <c r="F143" i="72"/>
  <c r="F151" i="72"/>
  <c r="F159" i="72"/>
  <c r="F167" i="72"/>
  <c r="F175" i="72"/>
  <c r="F183" i="72"/>
  <c r="F191" i="72"/>
  <c r="F199" i="72"/>
  <c r="F207" i="72"/>
  <c r="F215" i="72"/>
  <c r="F223" i="72"/>
  <c r="F231" i="72"/>
  <c r="F239" i="72"/>
  <c r="F247" i="72"/>
  <c r="F255" i="72"/>
  <c r="F263" i="72"/>
  <c r="F271" i="72"/>
  <c r="F279" i="72"/>
  <c r="F287" i="72"/>
  <c r="F295" i="72"/>
  <c r="F303" i="72"/>
  <c r="F311" i="72"/>
  <c r="F319" i="72"/>
  <c r="F327" i="72"/>
  <c r="F335" i="72"/>
  <c r="F343" i="72"/>
  <c r="F351" i="72"/>
  <c r="F359" i="72"/>
  <c r="F367" i="72"/>
  <c r="F375" i="72"/>
  <c r="F383" i="72"/>
  <c r="F391" i="72"/>
  <c r="F399" i="72"/>
  <c r="F407" i="72"/>
  <c r="F25" i="72"/>
  <c r="E28" i="74"/>
  <c r="E37" i="74"/>
  <c r="E45" i="74"/>
  <c r="E24" i="74"/>
  <c r="I7" i="74"/>
  <c r="F32" i="72"/>
  <c r="F40" i="72"/>
  <c r="F48" i="72"/>
  <c r="F56" i="72"/>
  <c r="F64" i="72"/>
  <c r="F72" i="72"/>
  <c r="F80" i="72"/>
  <c r="F88" i="72"/>
  <c r="F96" i="72"/>
  <c r="F104" i="72"/>
  <c r="F112" i="72"/>
  <c r="F120" i="72"/>
  <c r="F128" i="72"/>
  <c r="F136" i="72"/>
  <c r="F144" i="72"/>
  <c r="F152" i="72"/>
  <c r="F160" i="72"/>
  <c r="F168" i="72"/>
  <c r="F176" i="72"/>
  <c r="F184" i="72"/>
  <c r="F192" i="72"/>
  <c r="F200" i="72"/>
  <c r="F208" i="72"/>
  <c r="F216" i="72"/>
  <c r="F224" i="72"/>
  <c r="F232" i="72"/>
  <c r="F240" i="72"/>
  <c r="F248" i="72"/>
  <c r="F256" i="72"/>
  <c r="F264" i="72"/>
  <c r="F272" i="72"/>
  <c r="F280" i="72"/>
  <c r="F288" i="72"/>
  <c r="F296" i="72"/>
  <c r="F304" i="72"/>
  <c r="F312" i="72"/>
  <c r="F320" i="72"/>
  <c r="F328" i="72"/>
  <c r="F336" i="72"/>
  <c r="F344" i="72"/>
  <c r="F352" i="72"/>
  <c r="F360" i="72"/>
  <c r="F368" i="72"/>
  <c r="F376" i="72"/>
  <c r="F384" i="72"/>
  <c r="F392" i="72"/>
  <c r="F400" i="72"/>
  <c r="N24" i="72"/>
  <c r="L24" i="72"/>
  <c r="E29" i="74"/>
  <c r="E38" i="74"/>
  <c r="E46" i="74"/>
  <c r="E25" i="74"/>
  <c r="C24" i="74"/>
  <c r="I3" i="74"/>
  <c r="F33" i="72"/>
  <c r="F41" i="72"/>
  <c r="F49" i="72"/>
  <c r="F57" i="72"/>
  <c r="F65" i="72"/>
  <c r="F73" i="72"/>
  <c r="F81" i="72"/>
  <c r="F89" i="72"/>
  <c r="F97" i="72"/>
  <c r="F105" i="72"/>
  <c r="F113" i="72"/>
  <c r="F121" i="72"/>
  <c r="F129" i="72"/>
  <c r="F137" i="72"/>
  <c r="F145" i="72"/>
  <c r="F153" i="72"/>
  <c r="F161" i="72"/>
  <c r="F169" i="72"/>
  <c r="F177" i="72"/>
  <c r="F185" i="72"/>
  <c r="F193" i="72"/>
  <c r="F201" i="72"/>
  <c r="F209" i="72"/>
  <c r="F217" i="72"/>
  <c r="F225" i="72"/>
  <c r="F233" i="72"/>
  <c r="F241" i="72"/>
  <c r="F249" i="72"/>
  <c r="F257" i="72"/>
  <c r="F265" i="72"/>
  <c r="F273" i="72"/>
  <c r="F281" i="72"/>
  <c r="F289" i="72"/>
  <c r="F297" i="72"/>
  <c r="F305" i="72"/>
  <c r="F313" i="72"/>
  <c r="F321" i="72"/>
  <c r="F329" i="72"/>
  <c r="F337" i="72"/>
  <c r="F345" i="72"/>
  <c r="F353" i="72"/>
  <c r="F361" i="72"/>
  <c r="F369" i="72"/>
  <c r="F377" i="72"/>
  <c r="F385" i="72"/>
  <c r="F393" i="72"/>
  <c r="F401" i="72"/>
  <c r="M24" i="72"/>
  <c r="D24" i="72"/>
  <c r="E30" i="74"/>
  <c r="E39" i="74"/>
  <c r="E47" i="74"/>
  <c r="F26" i="72"/>
  <c r="F34" i="72"/>
  <c r="F42" i="72"/>
  <c r="F50" i="72"/>
  <c r="F58" i="72"/>
  <c r="F66" i="72"/>
  <c r="F74" i="72"/>
  <c r="F82" i="72"/>
  <c r="F90" i="72"/>
  <c r="F98" i="72"/>
  <c r="F106" i="72"/>
  <c r="F114" i="72"/>
  <c r="F122" i="72"/>
  <c r="F130" i="72"/>
  <c r="F138" i="72"/>
  <c r="F146" i="72"/>
  <c r="F154" i="72"/>
  <c r="F162" i="72"/>
  <c r="F170" i="72"/>
  <c r="F178" i="72"/>
  <c r="F186" i="72"/>
  <c r="F194" i="72"/>
  <c r="F202" i="72"/>
  <c r="F210" i="72"/>
  <c r="F218" i="72"/>
  <c r="F226" i="72"/>
  <c r="F234" i="72"/>
  <c r="F242" i="72"/>
  <c r="F250" i="72"/>
  <c r="F258" i="72"/>
  <c r="F266" i="72"/>
  <c r="F274" i="72"/>
  <c r="F282" i="72"/>
  <c r="F290" i="72"/>
  <c r="F298" i="72"/>
  <c r="F306" i="72"/>
  <c r="F314" i="72"/>
  <c r="F322" i="72"/>
  <c r="F330" i="72"/>
  <c r="F338" i="72"/>
  <c r="F346" i="72"/>
  <c r="F354" i="72"/>
  <c r="F362" i="72"/>
  <c r="F370" i="72"/>
  <c r="F378" i="72"/>
  <c r="F386" i="72"/>
  <c r="F394" i="72"/>
  <c r="F402" i="72"/>
  <c r="E31" i="74"/>
  <c r="E40" i="74"/>
  <c r="K24" i="74"/>
  <c r="F27" i="72"/>
  <c r="F35" i="72"/>
  <c r="F43" i="72"/>
  <c r="F51" i="72"/>
  <c r="F59" i="72"/>
  <c r="F67" i="72"/>
  <c r="F75" i="72"/>
  <c r="F83" i="72"/>
  <c r="F91" i="72"/>
  <c r="F99" i="72"/>
  <c r="F107" i="72"/>
  <c r="F115" i="72"/>
  <c r="F123" i="72"/>
  <c r="F131" i="72"/>
  <c r="F139" i="72"/>
  <c r="F147" i="72"/>
  <c r="F155" i="72"/>
  <c r="F163" i="72"/>
  <c r="F171" i="72"/>
  <c r="F179" i="72"/>
  <c r="F187" i="72"/>
  <c r="F195" i="72"/>
  <c r="F203" i="72"/>
  <c r="F211" i="72"/>
  <c r="F219" i="72"/>
  <c r="F227" i="72"/>
  <c r="F235" i="72"/>
  <c r="F243" i="72"/>
  <c r="F251" i="72"/>
  <c r="F259" i="72"/>
  <c r="F267" i="72"/>
  <c r="F275" i="72"/>
  <c r="F283" i="72"/>
  <c r="F291" i="72"/>
  <c r="F299" i="72"/>
  <c r="F307" i="72"/>
  <c r="F315" i="72"/>
  <c r="F323" i="72"/>
  <c r="F331" i="72"/>
  <c r="F339" i="72"/>
  <c r="F347" i="72"/>
  <c r="F355" i="72"/>
  <c r="F363" i="72"/>
  <c r="F371" i="72"/>
  <c r="F379" i="72"/>
  <c r="F387" i="72"/>
  <c r="F395" i="72"/>
  <c r="F403" i="72"/>
  <c r="K24" i="72"/>
  <c r="L9" i="72"/>
  <c r="E32" i="74"/>
  <c r="E41" i="74"/>
  <c r="J24" i="74"/>
  <c r="F28" i="72"/>
  <c r="F36" i="72"/>
  <c r="F44" i="72"/>
  <c r="F52" i="72"/>
  <c r="F60" i="72"/>
  <c r="F68" i="72"/>
  <c r="F76" i="72"/>
  <c r="F84" i="72"/>
  <c r="F92" i="72"/>
  <c r="F100" i="72"/>
  <c r="F108" i="72"/>
  <c r="F116" i="72"/>
  <c r="F124" i="72"/>
  <c r="F132" i="72"/>
  <c r="F140" i="72"/>
  <c r="F148" i="72"/>
  <c r="F156" i="72"/>
  <c r="F164" i="72"/>
  <c r="F172" i="72"/>
  <c r="F180" i="72"/>
  <c r="F188" i="72"/>
  <c r="F196" i="72"/>
  <c r="F204" i="72"/>
  <c r="F212" i="72"/>
  <c r="F220" i="72"/>
  <c r="F228" i="72"/>
  <c r="F236" i="72"/>
  <c r="F244" i="72"/>
  <c r="F252" i="72"/>
  <c r="F260" i="72"/>
  <c r="F268" i="72"/>
  <c r="F276" i="72"/>
  <c r="F284" i="72"/>
  <c r="F292" i="72"/>
  <c r="F300" i="72"/>
  <c r="F308" i="72"/>
  <c r="F316" i="72"/>
  <c r="F324" i="72"/>
  <c r="F332" i="72"/>
  <c r="F340" i="72"/>
  <c r="F348" i="72"/>
  <c r="F356" i="72"/>
  <c r="F364" i="72"/>
  <c r="F372" i="72"/>
  <c r="F380" i="72"/>
  <c r="F388" i="72"/>
  <c r="F396" i="72"/>
  <c r="F404" i="72"/>
  <c r="J24" i="72"/>
  <c r="F24" i="72"/>
  <c r="E33" i="74"/>
  <c r="E42" i="74"/>
  <c r="I24" i="74"/>
  <c r="F29" i="72"/>
  <c r="F37" i="72"/>
  <c r="F45" i="72"/>
  <c r="F53" i="72"/>
  <c r="F61" i="72"/>
  <c r="F69" i="72"/>
  <c r="F77" i="72"/>
  <c r="F85" i="72"/>
  <c r="F93" i="72"/>
  <c r="F101" i="72"/>
  <c r="F109" i="72"/>
  <c r="F117" i="72"/>
  <c r="F125" i="72"/>
  <c r="F133" i="72"/>
  <c r="F141" i="72"/>
  <c r="F149" i="72"/>
  <c r="F157" i="72"/>
  <c r="F165" i="72"/>
  <c r="F173" i="72"/>
  <c r="F181" i="72"/>
  <c r="F189" i="72"/>
  <c r="F197" i="72"/>
  <c r="F205" i="72"/>
  <c r="F213" i="72"/>
  <c r="F221" i="72"/>
  <c r="F229" i="72"/>
  <c r="F237" i="72"/>
  <c r="F245" i="72"/>
  <c r="F253" i="72"/>
  <c r="F261" i="72"/>
  <c r="F269" i="72"/>
  <c r="F277" i="72"/>
  <c r="F285" i="72"/>
  <c r="F293" i="72"/>
  <c r="F301" i="72"/>
  <c r="F309" i="72"/>
  <c r="F317" i="72"/>
  <c r="F325" i="72"/>
  <c r="F333" i="72"/>
  <c r="F341" i="72"/>
  <c r="F349" i="72"/>
  <c r="F357" i="72"/>
  <c r="F365" i="72"/>
  <c r="F373" i="72"/>
  <c r="F381" i="72"/>
  <c r="F389" i="72"/>
  <c r="F397" i="72"/>
  <c r="F405" i="72"/>
  <c r="L7" i="72"/>
  <c r="L3" i="72"/>
  <c r="C4" i="1"/>
  <c r="E95" i="71"/>
  <c r="E103" i="71"/>
  <c r="E111" i="71"/>
  <c r="E119" i="71"/>
  <c r="E127" i="71"/>
  <c r="E135" i="71"/>
  <c r="E143" i="71"/>
  <c r="E151" i="71"/>
  <c r="E159" i="71"/>
  <c r="E167" i="71"/>
  <c r="E175" i="71"/>
  <c r="E183" i="71"/>
  <c r="E191" i="71"/>
  <c r="E199" i="71"/>
  <c r="E207" i="71"/>
  <c r="E215" i="71"/>
  <c r="E223" i="71"/>
  <c r="E231" i="71"/>
  <c r="E239" i="71"/>
  <c r="E247" i="71"/>
  <c r="E255" i="71"/>
  <c r="E263" i="71"/>
  <c r="E271" i="71"/>
  <c r="E279" i="71"/>
  <c r="E287" i="71"/>
  <c r="E295" i="71"/>
  <c r="E303" i="71"/>
  <c r="E311" i="71"/>
  <c r="E319" i="71"/>
  <c r="E327" i="71"/>
  <c r="E335" i="71"/>
  <c r="E343" i="71"/>
  <c r="E351" i="71"/>
  <c r="E359" i="71"/>
  <c r="E367" i="71"/>
  <c r="E375" i="71"/>
  <c r="E383" i="71"/>
  <c r="E391" i="71"/>
  <c r="E415" i="71"/>
  <c r="E423" i="71"/>
  <c r="E447" i="71"/>
  <c r="E132" i="71"/>
  <c r="E188" i="71"/>
  <c r="E236" i="71"/>
  <c r="E300" i="71"/>
  <c r="E356" i="71"/>
  <c r="E412" i="71"/>
  <c r="E468" i="71"/>
  <c r="E96" i="71"/>
  <c r="E104" i="71"/>
  <c r="E112" i="71"/>
  <c r="E120" i="71"/>
  <c r="E128" i="71"/>
  <c r="E136" i="71"/>
  <c r="E144" i="71"/>
  <c r="E152" i="71"/>
  <c r="E160" i="71"/>
  <c r="E168" i="71"/>
  <c r="E176" i="71"/>
  <c r="E184" i="71"/>
  <c r="E192" i="71"/>
  <c r="E200" i="71"/>
  <c r="E208" i="71"/>
  <c r="E216" i="71"/>
  <c r="E224" i="71"/>
  <c r="E232" i="71"/>
  <c r="E240" i="71"/>
  <c r="E248" i="71"/>
  <c r="E256" i="71"/>
  <c r="E264" i="71"/>
  <c r="E272" i="71"/>
  <c r="E280" i="71"/>
  <c r="E288" i="71"/>
  <c r="E296" i="71"/>
  <c r="E304" i="71"/>
  <c r="E312" i="71"/>
  <c r="E320" i="71"/>
  <c r="E328" i="71"/>
  <c r="E336" i="71"/>
  <c r="E344" i="71"/>
  <c r="E352" i="71"/>
  <c r="E360" i="71"/>
  <c r="E368" i="71"/>
  <c r="E376" i="71"/>
  <c r="E384" i="71"/>
  <c r="E392" i="71"/>
  <c r="E400" i="71"/>
  <c r="E408" i="71"/>
  <c r="E416" i="71"/>
  <c r="E424" i="71"/>
  <c r="E432" i="71"/>
  <c r="E440" i="71"/>
  <c r="E448" i="71"/>
  <c r="E456" i="71"/>
  <c r="E464" i="71"/>
  <c r="E88" i="71"/>
  <c r="E116" i="71"/>
  <c r="E156" i="71"/>
  <c r="E220" i="71"/>
  <c r="E276" i="71"/>
  <c r="E332" i="71"/>
  <c r="E396" i="71"/>
  <c r="E444" i="71"/>
  <c r="E89" i="71"/>
  <c r="E97" i="71"/>
  <c r="E105" i="71"/>
  <c r="E113" i="71"/>
  <c r="E121" i="71"/>
  <c r="E129" i="71"/>
  <c r="E137" i="71"/>
  <c r="E145" i="71"/>
  <c r="E153" i="71"/>
  <c r="E161" i="71"/>
  <c r="E169" i="71"/>
  <c r="E177" i="71"/>
  <c r="E185" i="71"/>
  <c r="E193" i="71"/>
  <c r="E201" i="71"/>
  <c r="E209" i="71"/>
  <c r="E217" i="71"/>
  <c r="E225" i="71"/>
  <c r="E233" i="71"/>
  <c r="E241" i="71"/>
  <c r="E249" i="71"/>
  <c r="E257" i="71"/>
  <c r="E265" i="71"/>
  <c r="E273" i="71"/>
  <c r="E281" i="71"/>
  <c r="E289" i="71"/>
  <c r="E297" i="71"/>
  <c r="E305" i="71"/>
  <c r="E313" i="71"/>
  <c r="E321" i="71"/>
  <c r="E329" i="71"/>
  <c r="E337" i="71"/>
  <c r="E345" i="71"/>
  <c r="E353" i="71"/>
  <c r="E361" i="71"/>
  <c r="E369" i="71"/>
  <c r="E377" i="71"/>
  <c r="E385" i="71"/>
  <c r="E393" i="71"/>
  <c r="E401" i="71"/>
  <c r="E409" i="71"/>
  <c r="E417" i="71"/>
  <c r="E425" i="71"/>
  <c r="E433" i="71"/>
  <c r="E441" i="71"/>
  <c r="E449" i="71"/>
  <c r="E457" i="71"/>
  <c r="E465" i="71"/>
  <c r="F24" i="14"/>
  <c r="E458" i="71"/>
  <c r="E100" i="71"/>
  <c r="E172" i="71"/>
  <c r="E228" i="71"/>
  <c r="E284" i="71"/>
  <c r="E340" i="71"/>
  <c r="E404" i="71"/>
  <c r="E460" i="71"/>
  <c r="E90" i="71"/>
  <c r="E98" i="71"/>
  <c r="E106" i="71"/>
  <c r="E114" i="71"/>
  <c r="E122" i="71"/>
  <c r="E130" i="71"/>
  <c r="E138" i="71"/>
  <c r="E146" i="71"/>
  <c r="E154" i="71"/>
  <c r="E162" i="71"/>
  <c r="E170" i="71"/>
  <c r="E178" i="71"/>
  <c r="E186" i="71"/>
  <c r="E194" i="71"/>
  <c r="E202" i="71"/>
  <c r="E210" i="71"/>
  <c r="E218" i="71"/>
  <c r="E226" i="71"/>
  <c r="E234" i="71"/>
  <c r="E242" i="71"/>
  <c r="E250" i="71"/>
  <c r="E258" i="71"/>
  <c r="E266" i="71"/>
  <c r="E274" i="71"/>
  <c r="E282" i="71"/>
  <c r="E290" i="71"/>
  <c r="E298" i="71"/>
  <c r="E306" i="71"/>
  <c r="E314" i="71"/>
  <c r="E322" i="71"/>
  <c r="E330" i="71"/>
  <c r="E338" i="71"/>
  <c r="E346" i="71"/>
  <c r="E354" i="71"/>
  <c r="E362" i="71"/>
  <c r="E370" i="71"/>
  <c r="E378" i="71"/>
  <c r="E386" i="71"/>
  <c r="E394" i="71"/>
  <c r="E402" i="71"/>
  <c r="E410" i="71"/>
  <c r="E418" i="71"/>
  <c r="E426" i="71"/>
  <c r="E434" i="71"/>
  <c r="E442" i="71"/>
  <c r="E450" i="71"/>
  <c r="E466" i="71"/>
  <c r="E92" i="71"/>
  <c r="E140" i="71"/>
  <c r="E196" i="71"/>
  <c r="E244" i="71"/>
  <c r="E292" i="71"/>
  <c r="E348" i="71"/>
  <c r="E372" i="71"/>
  <c r="E428" i="71"/>
  <c r="E91" i="71"/>
  <c r="E99" i="71"/>
  <c r="E107" i="71"/>
  <c r="E115" i="71"/>
  <c r="E123" i="71"/>
  <c r="E131" i="71"/>
  <c r="E139" i="71"/>
  <c r="E147" i="71"/>
  <c r="E155" i="71"/>
  <c r="E163" i="71"/>
  <c r="E171" i="71"/>
  <c r="E179" i="71"/>
  <c r="E187" i="71"/>
  <c r="E195" i="71"/>
  <c r="E203" i="71"/>
  <c r="E211" i="71"/>
  <c r="E219" i="71"/>
  <c r="E227" i="71"/>
  <c r="E235" i="71"/>
  <c r="E243" i="71"/>
  <c r="E251" i="71"/>
  <c r="E259" i="71"/>
  <c r="E267" i="71"/>
  <c r="E275" i="71"/>
  <c r="E283" i="71"/>
  <c r="E291" i="71"/>
  <c r="E299" i="71"/>
  <c r="E307" i="71"/>
  <c r="E315" i="71"/>
  <c r="E323" i="71"/>
  <c r="E331" i="71"/>
  <c r="E339" i="71"/>
  <c r="E347" i="71"/>
  <c r="E355" i="71"/>
  <c r="E363" i="71"/>
  <c r="E371" i="71"/>
  <c r="E379" i="71"/>
  <c r="E387" i="71"/>
  <c r="E395" i="71"/>
  <c r="E403" i="71"/>
  <c r="E411" i="71"/>
  <c r="E419" i="71"/>
  <c r="E427" i="71"/>
  <c r="E435" i="71"/>
  <c r="E443" i="71"/>
  <c r="E451" i="71"/>
  <c r="E459" i="71"/>
  <c r="E467" i="71"/>
  <c r="E108" i="71"/>
  <c r="E164" i="71"/>
  <c r="E212" i="71"/>
  <c r="E268" i="71"/>
  <c r="E324" i="71"/>
  <c r="E380" i="71"/>
  <c r="E452" i="71"/>
  <c r="E93" i="71"/>
  <c r="E101" i="71"/>
  <c r="E109" i="71"/>
  <c r="E117" i="71"/>
  <c r="E125" i="71"/>
  <c r="E133" i="71"/>
  <c r="E141" i="71"/>
  <c r="E149" i="71"/>
  <c r="E157" i="71"/>
  <c r="E165" i="71"/>
  <c r="E173" i="71"/>
  <c r="E181" i="71"/>
  <c r="E189" i="71"/>
  <c r="E197" i="71"/>
  <c r="E205" i="71"/>
  <c r="E213" i="71"/>
  <c r="E221" i="71"/>
  <c r="E229" i="71"/>
  <c r="E237" i="71"/>
  <c r="E245" i="71"/>
  <c r="E253" i="71"/>
  <c r="E261" i="71"/>
  <c r="E269" i="71"/>
  <c r="E277" i="71"/>
  <c r="E285" i="71"/>
  <c r="E293" i="71"/>
  <c r="E301" i="71"/>
  <c r="E309" i="71"/>
  <c r="E317" i="71"/>
  <c r="E325" i="71"/>
  <c r="E333" i="71"/>
  <c r="E341" i="71"/>
  <c r="E349" i="71"/>
  <c r="E357" i="71"/>
  <c r="E365" i="71"/>
  <c r="E373" i="71"/>
  <c r="E381" i="71"/>
  <c r="E389" i="71"/>
  <c r="E397" i="71"/>
  <c r="E405" i="71"/>
  <c r="E413" i="71"/>
  <c r="E421" i="71"/>
  <c r="E429" i="71"/>
  <c r="E437" i="71"/>
  <c r="E445" i="71"/>
  <c r="E453" i="71"/>
  <c r="E461" i="71"/>
  <c r="E469" i="71"/>
  <c r="E446" i="71"/>
  <c r="E462" i="71"/>
  <c r="E399" i="71"/>
  <c r="E431" i="71"/>
  <c r="E455" i="71"/>
  <c r="F23" i="14"/>
  <c r="E148" i="71"/>
  <c r="E204" i="71"/>
  <c r="E260" i="71"/>
  <c r="E316" i="71"/>
  <c r="E388" i="71"/>
  <c r="E436" i="71"/>
  <c r="E94" i="71"/>
  <c r="E102" i="71"/>
  <c r="E110" i="71"/>
  <c r="E118" i="71"/>
  <c r="E126" i="71"/>
  <c r="E134" i="71"/>
  <c r="E142" i="71"/>
  <c r="E150" i="71"/>
  <c r="E158" i="71"/>
  <c r="E166" i="71"/>
  <c r="E174" i="71"/>
  <c r="E182" i="71"/>
  <c r="E190" i="71"/>
  <c r="E198" i="71"/>
  <c r="E206" i="71"/>
  <c r="E214" i="71"/>
  <c r="E222" i="71"/>
  <c r="E230" i="71"/>
  <c r="E238" i="71"/>
  <c r="E246" i="71"/>
  <c r="E254" i="71"/>
  <c r="E262" i="71"/>
  <c r="E270" i="71"/>
  <c r="E278" i="71"/>
  <c r="E286" i="71"/>
  <c r="E294" i="71"/>
  <c r="E302" i="71"/>
  <c r="E310" i="71"/>
  <c r="E318" i="71"/>
  <c r="E326" i="71"/>
  <c r="E334" i="71"/>
  <c r="E342" i="71"/>
  <c r="E350" i="71"/>
  <c r="E358" i="71"/>
  <c r="E366" i="71"/>
  <c r="E374" i="71"/>
  <c r="E382" i="71"/>
  <c r="E390" i="71"/>
  <c r="E398" i="71"/>
  <c r="E406" i="71"/>
  <c r="E414" i="71"/>
  <c r="E422" i="71"/>
  <c r="E430" i="71"/>
  <c r="E438" i="71"/>
  <c r="E454" i="71"/>
  <c r="E470" i="71"/>
  <c r="E407" i="71"/>
  <c r="E439" i="71"/>
  <c r="E463" i="71"/>
  <c r="E124" i="71"/>
  <c r="E180" i="71"/>
  <c r="E252" i="71"/>
  <c r="E308" i="71"/>
  <c r="E364" i="71"/>
  <c r="E420" i="71"/>
  <c r="E10" i="65"/>
  <c r="I7" i="68"/>
  <c r="G24" i="68"/>
  <c r="J7" i="20"/>
  <c r="E24" i="68"/>
  <c r="I3" i="68"/>
  <c r="C24" i="68"/>
  <c r="E3" i="69"/>
  <c r="J3" i="19"/>
  <c r="E25" i="68"/>
  <c r="F28" i="20"/>
  <c r="D3" i="69"/>
  <c r="K24" i="68"/>
  <c r="I24" i="68"/>
  <c r="C3" i="69"/>
  <c r="J24" i="68"/>
  <c r="H24" i="68"/>
  <c r="I9" i="68"/>
  <c r="J9" i="20"/>
  <c r="D5" i="65"/>
  <c r="I60" i="18"/>
  <c r="H11" i="6"/>
  <c r="E20" i="65"/>
  <c r="O6" i="63"/>
  <c r="R12" i="18"/>
  <c r="T12" i="14"/>
  <c r="Q13" i="16"/>
  <c r="S12" i="17"/>
  <c r="P12" i="10"/>
  <c r="R12" i="21"/>
  <c r="T12" i="12"/>
  <c r="P12" i="12"/>
  <c r="R12" i="10"/>
  <c r="P12" i="19"/>
  <c r="E18" i="65"/>
  <c r="N6" i="63"/>
  <c r="Q12" i="18"/>
  <c r="S12" i="14"/>
  <c r="P13" i="16"/>
  <c r="R12" i="17"/>
  <c r="T12" i="1"/>
  <c r="Q12" i="21"/>
  <c r="S12" i="12"/>
  <c r="T12" i="18"/>
  <c r="T12" i="21"/>
  <c r="R13" i="16"/>
  <c r="E16" i="65"/>
  <c r="P12" i="18"/>
  <c r="R12" i="14"/>
  <c r="T12" i="20"/>
  <c r="Q12" i="17"/>
  <c r="S12" i="1"/>
  <c r="P12" i="21"/>
  <c r="R12" i="12"/>
  <c r="Q12" i="1"/>
  <c r="Q12" i="19"/>
  <c r="P6" i="63"/>
  <c r="S12" i="21"/>
  <c r="E14" i="65"/>
  <c r="T12" i="19"/>
  <c r="Q12" i="14"/>
  <c r="S12" i="20"/>
  <c r="P12" i="17"/>
  <c r="R12" i="1"/>
  <c r="T12" i="8"/>
  <c r="Q12" i="12"/>
  <c r="S12" i="8"/>
  <c r="S13" i="16"/>
  <c r="S12" i="18"/>
  <c r="Q12" i="10"/>
  <c r="E12" i="65"/>
  <c r="S12" i="19"/>
  <c r="P12" i="14"/>
  <c r="R12" i="20"/>
  <c r="T12" i="10"/>
  <c r="P12" i="20"/>
  <c r="P12" i="8"/>
  <c r="R6" i="63"/>
  <c r="R12" i="19"/>
  <c r="T13" i="16"/>
  <c r="Q12" i="20"/>
  <c r="S12" i="10"/>
  <c r="P12" i="1"/>
  <c r="R12" i="8"/>
  <c r="D4" i="65"/>
  <c r="Q6" i="63"/>
  <c r="Q12" i="8"/>
  <c r="T12" i="17"/>
  <c r="F8" i="12"/>
  <c r="F34" i="10"/>
  <c r="N6" i="60"/>
  <c r="M6" i="60"/>
  <c r="K6" i="60"/>
  <c r="J6" i="60"/>
  <c r="L6" i="60"/>
  <c r="F35" i="21"/>
  <c r="F57" i="18"/>
  <c r="F57" i="10"/>
  <c r="F33" i="1"/>
  <c r="F42" i="19"/>
  <c r="F60" i="8"/>
  <c r="F33" i="10"/>
  <c r="F40" i="16"/>
  <c r="F43" i="19"/>
  <c r="F61" i="8"/>
  <c r="F35" i="10"/>
  <c r="F28" i="19"/>
  <c r="F62" i="8"/>
  <c r="F33" i="20"/>
  <c r="F30" i="17"/>
  <c r="F67" i="16"/>
  <c r="F31" i="10"/>
  <c r="F58" i="20"/>
  <c r="F34" i="1"/>
  <c r="F68" i="16"/>
  <c r="F32" i="10"/>
  <c r="F42" i="20"/>
  <c r="F35" i="1"/>
  <c r="F69" i="16"/>
  <c r="H12" i="6"/>
  <c r="H45" i="6"/>
  <c r="D46" i="6"/>
  <c r="D45" i="6"/>
  <c r="H44" i="6"/>
  <c r="D41" i="6"/>
  <c r="D42" i="6"/>
  <c r="L48" i="12"/>
  <c r="K48" i="12"/>
  <c r="J48" i="12"/>
  <c r="I48" i="12"/>
  <c r="I34" i="12"/>
  <c r="L34" i="12"/>
  <c r="K34" i="12"/>
  <c r="J34" i="12"/>
  <c r="L33" i="14"/>
  <c r="I45" i="14"/>
  <c r="J45" i="14"/>
  <c r="K45" i="14"/>
  <c r="I33" i="14"/>
  <c r="L45" i="14"/>
  <c r="J33" i="14"/>
  <c r="K33" i="14"/>
  <c r="A2" i="58"/>
  <c r="A3" i="58"/>
  <c r="C6" i="6"/>
  <c r="C6" i="32"/>
  <c r="E3" i="55"/>
  <c r="C7" i="32"/>
  <c r="D3" i="55"/>
  <c r="C3" i="55"/>
  <c r="D4" i="39"/>
  <c r="C4" i="32"/>
  <c r="D43" i="6"/>
  <c r="I22" i="6"/>
  <c r="O28" i="16"/>
  <c r="O21" i="19"/>
  <c r="O23" i="17"/>
  <c r="O25" i="1"/>
  <c r="O25" i="8"/>
  <c r="R23" i="17"/>
  <c r="R21" i="14"/>
  <c r="R25" i="20"/>
  <c r="R25" i="18"/>
  <c r="R23" i="10"/>
  <c r="R21" i="21"/>
  <c r="R21" i="12"/>
  <c r="R28" i="16"/>
  <c r="R25" i="1"/>
  <c r="O21" i="14"/>
  <c r="O25" i="20"/>
  <c r="O25" i="18"/>
  <c r="O23" i="10"/>
  <c r="O21" i="21"/>
  <c r="O21" i="12"/>
  <c r="R21" i="19"/>
  <c r="R25" i="8"/>
  <c r="P2" i="6"/>
  <c r="D9" i="6"/>
  <c r="C4" i="6"/>
  <c r="D14" i="6"/>
  <c r="H13" i="6"/>
  <c r="H15" i="6"/>
  <c r="D15" i="6"/>
  <c r="D16" i="56"/>
  <c r="D10" i="56"/>
  <c r="D17" i="56"/>
  <c r="D11" i="56"/>
  <c r="D9" i="56"/>
  <c r="D18" i="56"/>
  <c r="D4" i="56"/>
  <c r="D9" i="51"/>
  <c r="D21" i="6"/>
  <c r="D22" i="6"/>
  <c r="E12" i="8"/>
  <c r="D15" i="34"/>
  <c r="D10" i="51"/>
  <c r="D4" i="51"/>
  <c r="F67" i="8"/>
  <c r="D13" i="51"/>
  <c r="D11" i="51"/>
  <c r="D12" i="51"/>
  <c r="D8" i="51"/>
  <c r="P48" i="12"/>
  <c r="P54" i="8"/>
  <c r="P51" i="21"/>
  <c r="P61" i="1"/>
  <c r="P60" i="10"/>
  <c r="P54" i="17"/>
  <c r="P78" i="18"/>
  <c r="P27" i="18"/>
  <c r="P61" i="20"/>
  <c r="P27" i="20"/>
  <c r="P93" i="16"/>
  <c r="P43" i="16"/>
  <c r="E26" i="20"/>
  <c r="E24" i="10"/>
  <c r="E22" i="14"/>
  <c r="E14" i="14"/>
  <c r="E21" i="16"/>
  <c r="E17" i="16"/>
  <c r="E20" i="20"/>
  <c r="E16" i="20"/>
  <c r="E16" i="19"/>
  <c r="I23" i="19"/>
  <c r="Q23" i="19"/>
  <c r="E20" i="18"/>
  <c r="E16" i="18"/>
  <c r="E18" i="17"/>
  <c r="E14" i="17"/>
  <c r="E16" i="10"/>
  <c r="E18" i="1"/>
  <c r="C15" i="1"/>
  <c r="E16" i="21"/>
  <c r="C15" i="17"/>
  <c r="P34" i="12"/>
  <c r="P47" i="8"/>
  <c r="P38" i="21"/>
  <c r="P52" i="1"/>
  <c r="P48" i="10"/>
  <c r="P44" i="17"/>
  <c r="P60" i="18"/>
  <c r="P46" i="19"/>
  <c r="P53" i="20"/>
  <c r="P23" i="14"/>
  <c r="P83" i="16"/>
  <c r="P30" i="16"/>
  <c r="E22" i="19"/>
  <c r="E26" i="1"/>
  <c r="C17" i="14"/>
  <c r="C24" i="16"/>
  <c r="C20" i="16"/>
  <c r="C16" i="16"/>
  <c r="C19" i="20"/>
  <c r="C15" i="20"/>
  <c r="C23" i="19"/>
  <c r="J23" i="19"/>
  <c r="R23" i="19"/>
  <c r="C15" i="19"/>
  <c r="C19" i="18"/>
  <c r="C15" i="18"/>
  <c r="C17" i="17"/>
  <c r="C19" i="10"/>
  <c r="C15" i="10"/>
  <c r="E20" i="1"/>
  <c r="C17" i="1"/>
  <c r="C15" i="21"/>
  <c r="H23" i="19"/>
  <c r="L23" i="19"/>
  <c r="C17" i="18"/>
  <c r="C21" i="1"/>
  <c r="E16" i="1"/>
  <c r="P23" i="12"/>
  <c r="P37" i="8"/>
  <c r="P23" i="21"/>
  <c r="P37" i="1"/>
  <c r="P37" i="10"/>
  <c r="P33" i="17"/>
  <c r="P46" i="18"/>
  <c r="P31" i="19"/>
  <c r="P45" i="20"/>
  <c r="P33" i="14"/>
  <c r="P72" i="16"/>
  <c r="H30" i="16"/>
  <c r="E26" i="18"/>
  <c r="E22" i="21"/>
  <c r="E16" i="14"/>
  <c r="E23" i="16"/>
  <c r="E19" i="16"/>
  <c r="E15" i="16"/>
  <c r="E18" i="20"/>
  <c r="E14" i="20"/>
  <c r="F23" i="19"/>
  <c r="K23" i="19"/>
  <c r="S23" i="19"/>
  <c r="E14" i="19"/>
  <c r="E18" i="18"/>
  <c r="E14" i="18"/>
  <c r="E16" i="17"/>
  <c r="E18" i="10"/>
  <c r="E14" i="10"/>
  <c r="C19" i="1"/>
  <c r="E14" i="1"/>
  <c r="E14" i="21"/>
  <c r="C17" i="19"/>
  <c r="C21" i="18"/>
  <c r="C17" i="10"/>
  <c r="C17" i="21"/>
  <c r="P65" i="8"/>
  <c r="P27" i="8"/>
  <c r="P68" i="1"/>
  <c r="P27" i="1"/>
  <c r="P25" i="10"/>
  <c r="P25" i="17"/>
  <c r="P35" i="18"/>
  <c r="P23" i="19"/>
  <c r="P36" i="20"/>
  <c r="P45" i="14"/>
  <c r="P57" i="16"/>
  <c r="E29" i="16"/>
  <c r="E24" i="17"/>
  <c r="E26" i="8"/>
  <c r="C15" i="14"/>
  <c r="C22" i="16"/>
  <c r="C18" i="16"/>
  <c r="C21" i="20"/>
  <c r="C17" i="20"/>
  <c r="T23" i="19"/>
  <c r="C19" i="17"/>
  <c r="T65" i="8"/>
  <c r="T54" i="8"/>
  <c r="T47" i="8"/>
  <c r="T37" i="8"/>
  <c r="T27" i="8"/>
  <c r="Q54" i="8"/>
  <c r="Q47" i="8"/>
  <c r="Q27" i="8"/>
  <c r="S65" i="8"/>
  <c r="S54" i="8"/>
  <c r="S47" i="8"/>
  <c r="S37" i="8"/>
  <c r="S27" i="8"/>
  <c r="R65" i="8"/>
  <c r="R54" i="8"/>
  <c r="R47" i="8"/>
  <c r="R37" i="8"/>
  <c r="R27" i="8"/>
  <c r="Q37" i="8"/>
  <c r="Q65" i="8"/>
  <c r="C21" i="8"/>
  <c r="C17" i="8"/>
  <c r="E47" i="12"/>
  <c r="C15" i="8"/>
  <c r="E22" i="12"/>
  <c r="E14" i="8"/>
  <c r="E20" i="8"/>
  <c r="E16" i="8"/>
  <c r="E33" i="12"/>
  <c r="C19" i="8"/>
  <c r="E18" i="8"/>
  <c r="H43" i="6"/>
  <c r="D4" i="38"/>
  <c r="M9" i="32"/>
  <c r="J9" i="32"/>
  <c r="N6" i="49"/>
  <c r="J6" i="49"/>
  <c r="D4" i="50"/>
  <c r="E14" i="48"/>
  <c r="M6" i="49"/>
  <c r="E10" i="48"/>
  <c r="E12" i="48"/>
  <c r="L6" i="49"/>
  <c r="D5" i="50"/>
  <c r="E18" i="48"/>
  <c r="K6" i="49"/>
  <c r="E16" i="48"/>
  <c r="D5" i="48"/>
  <c r="D4" i="48"/>
  <c r="J3" i="14"/>
  <c r="J3" i="20"/>
  <c r="J3" i="18"/>
  <c r="I3" i="19"/>
  <c r="I3" i="14"/>
  <c r="I3" i="20"/>
  <c r="I3" i="18"/>
  <c r="I3" i="16"/>
  <c r="J3" i="16"/>
  <c r="C13" i="10"/>
  <c r="J7" i="21"/>
  <c r="J7" i="12"/>
  <c r="J9" i="21"/>
  <c r="G6" i="39"/>
  <c r="D6" i="39"/>
  <c r="H41" i="6"/>
  <c r="Q23" i="21"/>
  <c r="I23" i="21"/>
  <c r="T38" i="21"/>
  <c r="L38" i="21"/>
  <c r="S51" i="21"/>
  <c r="K51" i="21"/>
  <c r="F51" i="21"/>
  <c r="R27" i="1"/>
  <c r="J27" i="1"/>
  <c r="C27" i="1"/>
  <c r="Q37" i="1"/>
  <c r="I37" i="1"/>
  <c r="T52" i="1"/>
  <c r="L52" i="1"/>
  <c r="S61" i="1"/>
  <c r="K61" i="1"/>
  <c r="F61" i="1"/>
  <c r="R68" i="1"/>
  <c r="J68" i="1"/>
  <c r="C68" i="1"/>
  <c r="Q25" i="10"/>
  <c r="I25" i="10"/>
  <c r="T37" i="10"/>
  <c r="L37" i="10"/>
  <c r="S48" i="10"/>
  <c r="K48" i="10"/>
  <c r="F48" i="10"/>
  <c r="R60" i="10"/>
  <c r="J60" i="10"/>
  <c r="C60" i="10"/>
  <c r="Q25" i="17"/>
  <c r="I25" i="17"/>
  <c r="T33" i="17"/>
  <c r="L33" i="17"/>
  <c r="S44" i="17"/>
  <c r="K44" i="17"/>
  <c r="F44" i="17"/>
  <c r="R54" i="17"/>
  <c r="J54" i="17"/>
  <c r="C54" i="17"/>
  <c r="Q27" i="18"/>
  <c r="I27" i="18"/>
  <c r="T35" i="18"/>
  <c r="L35" i="18"/>
  <c r="S46" i="18"/>
  <c r="K46" i="18"/>
  <c r="F46" i="18"/>
  <c r="R60" i="18"/>
  <c r="J60" i="18"/>
  <c r="C60" i="18"/>
  <c r="Q78" i="18"/>
  <c r="I78" i="18"/>
  <c r="S31" i="19"/>
  <c r="K31" i="19"/>
  <c r="F31" i="19"/>
  <c r="R46" i="19"/>
  <c r="J46" i="19"/>
  <c r="C46" i="19"/>
  <c r="Q27" i="20"/>
  <c r="I27" i="20"/>
  <c r="T36" i="20"/>
  <c r="L36" i="20"/>
  <c r="S45" i="20"/>
  <c r="K45" i="20"/>
  <c r="F45" i="20"/>
  <c r="R53" i="20"/>
  <c r="J53" i="20"/>
  <c r="C53" i="20"/>
  <c r="Q61" i="20"/>
  <c r="I61" i="20"/>
  <c r="T30" i="16"/>
  <c r="L30" i="16"/>
  <c r="S43" i="16"/>
  <c r="K43" i="16"/>
  <c r="F43" i="16"/>
  <c r="R57" i="16"/>
  <c r="J57" i="16"/>
  <c r="C57" i="16"/>
  <c r="Q72" i="16"/>
  <c r="I72" i="16"/>
  <c r="T83" i="16"/>
  <c r="L83" i="16"/>
  <c r="S93" i="16"/>
  <c r="K93" i="16"/>
  <c r="F93" i="16"/>
  <c r="R23" i="14"/>
  <c r="J23" i="14"/>
  <c r="C23" i="14"/>
  <c r="Q33" i="14"/>
  <c r="T45" i="14"/>
  <c r="J9" i="14"/>
  <c r="J7" i="16"/>
  <c r="T23" i="21"/>
  <c r="L23" i="21"/>
  <c r="H23" i="21"/>
  <c r="S38" i="21"/>
  <c r="K38" i="21"/>
  <c r="F38" i="21"/>
  <c r="R51" i="21"/>
  <c r="J51" i="21"/>
  <c r="C51" i="21"/>
  <c r="Q27" i="1"/>
  <c r="I27" i="1"/>
  <c r="T37" i="1"/>
  <c r="L37" i="1"/>
  <c r="S52" i="1"/>
  <c r="K52" i="1"/>
  <c r="F52" i="1"/>
  <c r="R61" i="1"/>
  <c r="J61" i="1"/>
  <c r="C61" i="1"/>
  <c r="Q68" i="1"/>
  <c r="I68" i="1"/>
  <c r="T25" i="10"/>
  <c r="L25" i="10"/>
  <c r="H25" i="10"/>
  <c r="S37" i="10"/>
  <c r="K37" i="10"/>
  <c r="F37" i="10"/>
  <c r="R48" i="10"/>
  <c r="J48" i="10"/>
  <c r="C48" i="10"/>
  <c r="Q60" i="10"/>
  <c r="I60" i="10"/>
  <c r="T25" i="17"/>
  <c r="L25" i="17"/>
  <c r="H25" i="17"/>
  <c r="S33" i="17"/>
  <c r="K33" i="17"/>
  <c r="F33" i="17"/>
  <c r="R44" i="17"/>
  <c r="J44" i="17"/>
  <c r="C44" i="17"/>
  <c r="Q54" i="17"/>
  <c r="I54" i="17"/>
  <c r="T27" i="18"/>
  <c r="L27" i="18"/>
  <c r="H27" i="18"/>
  <c r="S35" i="18"/>
  <c r="K35" i="18"/>
  <c r="F35" i="18"/>
  <c r="R46" i="18"/>
  <c r="J46" i="18"/>
  <c r="C46" i="18"/>
  <c r="Q60" i="18"/>
  <c r="T78" i="18"/>
  <c r="L78" i="18"/>
  <c r="R31" i="19"/>
  <c r="J31" i="19"/>
  <c r="C31" i="19"/>
  <c r="Q46" i="19"/>
  <c r="I46" i="19"/>
  <c r="T27" i="20"/>
  <c r="L27" i="20"/>
  <c r="H27" i="20"/>
  <c r="S36" i="20"/>
  <c r="K36" i="20"/>
  <c r="F36" i="20"/>
  <c r="R45" i="20"/>
  <c r="J45" i="20"/>
  <c r="C45" i="20"/>
  <c r="Q53" i="20"/>
  <c r="I53" i="20"/>
  <c r="T61" i="20"/>
  <c r="L61" i="20"/>
  <c r="S30" i="16"/>
  <c r="K30" i="16"/>
  <c r="F30" i="16"/>
  <c r="R43" i="16"/>
  <c r="J43" i="16"/>
  <c r="C43" i="16"/>
  <c r="Q57" i="16"/>
  <c r="I57" i="16"/>
  <c r="T72" i="16"/>
  <c r="L72" i="16"/>
  <c r="S83" i="16"/>
  <c r="K83" i="16"/>
  <c r="F83" i="16"/>
  <c r="R93" i="16"/>
  <c r="J93" i="16"/>
  <c r="C93" i="16"/>
  <c r="Q23" i="14"/>
  <c r="I23" i="14"/>
  <c r="T33" i="14"/>
  <c r="S45" i="14"/>
  <c r="F45" i="14"/>
  <c r="J7" i="14"/>
  <c r="S23" i="21"/>
  <c r="K23" i="21"/>
  <c r="F23" i="21"/>
  <c r="R38" i="21"/>
  <c r="J38" i="21"/>
  <c r="C38" i="21"/>
  <c r="Q51" i="21"/>
  <c r="I51" i="21"/>
  <c r="T27" i="1"/>
  <c r="L27" i="1"/>
  <c r="H27" i="1"/>
  <c r="S37" i="1"/>
  <c r="K37" i="1"/>
  <c r="F37" i="1"/>
  <c r="R52" i="1"/>
  <c r="J52" i="1"/>
  <c r="C52" i="1"/>
  <c r="Q61" i="1"/>
  <c r="I61" i="1"/>
  <c r="T68" i="1"/>
  <c r="L68" i="1"/>
  <c r="S25" i="10"/>
  <c r="K25" i="10"/>
  <c r="F25" i="10"/>
  <c r="R37" i="10"/>
  <c r="J37" i="10"/>
  <c r="C37" i="10"/>
  <c r="Q48" i="10"/>
  <c r="I48" i="10"/>
  <c r="T60" i="10"/>
  <c r="L60" i="10"/>
  <c r="S25" i="17"/>
  <c r="K25" i="17"/>
  <c r="F25" i="17"/>
  <c r="R33" i="17"/>
  <c r="J33" i="17"/>
  <c r="C33" i="17"/>
  <c r="Q44" i="17"/>
  <c r="I44" i="17"/>
  <c r="T54" i="17"/>
  <c r="L54" i="17"/>
  <c r="S27" i="18"/>
  <c r="K27" i="18"/>
  <c r="F27" i="18"/>
  <c r="R35" i="18"/>
  <c r="J35" i="18"/>
  <c r="C35" i="18"/>
  <c r="Q46" i="18"/>
  <c r="I46" i="18"/>
  <c r="T60" i="18"/>
  <c r="L60" i="18"/>
  <c r="S78" i="18"/>
  <c r="K78" i="18"/>
  <c r="F78" i="18"/>
  <c r="Q31" i="19"/>
  <c r="I31" i="19"/>
  <c r="T46" i="19"/>
  <c r="L46" i="19"/>
  <c r="S27" i="20"/>
  <c r="K27" i="20"/>
  <c r="F27" i="20"/>
  <c r="R36" i="20"/>
  <c r="J36" i="20"/>
  <c r="C36" i="20"/>
  <c r="Q45" i="20"/>
  <c r="I45" i="20"/>
  <c r="T53" i="20"/>
  <c r="L53" i="20"/>
  <c r="S61" i="20"/>
  <c r="K61" i="20"/>
  <c r="F61" i="20"/>
  <c r="R30" i="16"/>
  <c r="J30" i="16"/>
  <c r="C30" i="16"/>
  <c r="Q43" i="16"/>
  <c r="I43" i="16"/>
  <c r="T57" i="16"/>
  <c r="L57" i="16"/>
  <c r="S72" i="16"/>
  <c r="K72" i="16"/>
  <c r="F72" i="16"/>
  <c r="R83" i="16"/>
  <c r="J83" i="16"/>
  <c r="C83" i="16"/>
  <c r="Q93" i="16"/>
  <c r="I93" i="16"/>
  <c r="T23" i="14"/>
  <c r="L23" i="14"/>
  <c r="H23" i="14"/>
  <c r="S33" i="14"/>
  <c r="F33" i="14"/>
  <c r="R45" i="14"/>
  <c r="C45" i="14"/>
  <c r="R23" i="21"/>
  <c r="J23" i="21"/>
  <c r="C23" i="21"/>
  <c r="Q38" i="21"/>
  <c r="I38" i="21"/>
  <c r="T51" i="21"/>
  <c r="L51" i="21"/>
  <c r="S27" i="1"/>
  <c r="K27" i="1"/>
  <c r="F27" i="1"/>
  <c r="R37" i="1"/>
  <c r="J37" i="1"/>
  <c r="C37" i="1"/>
  <c r="Q52" i="1"/>
  <c r="I52" i="1"/>
  <c r="T61" i="1"/>
  <c r="L61" i="1"/>
  <c r="S68" i="1"/>
  <c r="K68" i="1"/>
  <c r="F68" i="1"/>
  <c r="R25" i="10"/>
  <c r="J25" i="10"/>
  <c r="C25" i="10"/>
  <c r="Q37" i="10"/>
  <c r="I37" i="10"/>
  <c r="T48" i="10"/>
  <c r="L48" i="10"/>
  <c r="S60" i="10"/>
  <c r="K60" i="10"/>
  <c r="F60" i="10"/>
  <c r="R25" i="17"/>
  <c r="J25" i="17"/>
  <c r="C25" i="17"/>
  <c r="Q33" i="17"/>
  <c r="I33" i="17"/>
  <c r="T44" i="17"/>
  <c r="L44" i="17"/>
  <c r="S54" i="17"/>
  <c r="K54" i="17"/>
  <c r="F54" i="17"/>
  <c r="R27" i="18"/>
  <c r="J27" i="18"/>
  <c r="C27" i="18"/>
  <c r="Q35" i="18"/>
  <c r="I35" i="18"/>
  <c r="T46" i="18"/>
  <c r="L46" i="18"/>
  <c r="S60" i="18"/>
  <c r="K60" i="18"/>
  <c r="F60" i="18"/>
  <c r="R78" i="18"/>
  <c r="J78" i="18"/>
  <c r="C78" i="18"/>
  <c r="T31" i="19"/>
  <c r="L31" i="19"/>
  <c r="S46" i="19"/>
  <c r="K46" i="19"/>
  <c r="F46" i="19"/>
  <c r="R27" i="20"/>
  <c r="J27" i="20"/>
  <c r="C27" i="20"/>
  <c r="Q36" i="20"/>
  <c r="I36" i="20"/>
  <c r="T45" i="20"/>
  <c r="L45" i="20"/>
  <c r="S53" i="20"/>
  <c r="K53" i="20"/>
  <c r="F53" i="20"/>
  <c r="R61" i="20"/>
  <c r="J61" i="20"/>
  <c r="C61" i="20"/>
  <c r="Q30" i="16"/>
  <c r="I30" i="16"/>
  <c r="T43" i="16"/>
  <c r="L43" i="16"/>
  <c r="S57" i="16"/>
  <c r="K57" i="16"/>
  <c r="F57" i="16"/>
  <c r="R72" i="16"/>
  <c r="J72" i="16"/>
  <c r="C72" i="16"/>
  <c r="Q83" i="16"/>
  <c r="I83" i="16"/>
  <c r="T93" i="16"/>
  <c r="L93" i="16"/>
  <c r="S23" i="14"/>
  <c r="K23" i="14"/>
  <c r="R33" i="14"/>
  <c r="C33" i="14"/>
  <c r="Q45" i="14"/>
  <c r="L23" i="12"/>
  <c r="J9" i="16"/>
  <c r="J9" i="19"/>
  <c r="J7" i="18"/>
  <c r="J3" i="17"/>
  <c r="J9" i="1"/>
  <c r="L65" i="8"/>
  <c r="L54" i="8"/>
  <c r="L47" i="8"/>
  <c r="L37" i="8"/>
  <c r="L27" i="8"/>
  <c r="R48" i="12"/>
  <c r="R34" i="12"/>
  <c r="S23" i="12"/>
  <c r="J9" i="12"/>
  <c r="S17" i="6"/>
  <c r="J7" i="19"/>
  <c r="J9" i="10"/>
  <c r="J7" i="1"/>
  <c r="J3" i="21"/>
  <c r="K65" i="8"/>
  <c r="K54" i="8"/>
  <c r="K47" i="8"/>
  <c r="K37" i="8"/>
  <c r="K27" i="8"/>
  <c r="Q48" i="12"/>
  <c r="Q34" i="12"/>
  <c r="T23" i="12"/>
  <c r="R17" i="6"/>
  <c r="J9" i="17"/>
  <c r="J7" i="10"/>
  <c r="J3" i="1"/>
  <c r="P17" i="6"/>
  <c r="J65" i="8"/>
  <c r="J54" i="8"/>
  <c r="J47" i="8"/>
  <c r="J37" i="8"/>
  <c r="J27" i="8"/>
  <c r="J9" i="8"/>
  <c r="T48" i="12"/>
  <c r="T34" i="12"/>
  <c r="Q23" i="12"/>
  <c r="K23" i="12"/>
  <c r="U17" i="6"/>
  <c r="Q17" i="6"/>
  <c r="T17" i="6"/>
  <c r="J9" i="18"/>
  <c r="J7" i="17"/>
  <c r="J3" i="10"/>
  <c r="J23" i="12"/>
  <c r="I65" i="8"/>
  <c r="I54" i="8"/>
  <c r="I47" i="8"/>
  <c r="I37" i="8"/>
  <c r="I27" i="8"/>
  <c r="J7" i="8"/>
  <c r="S48" i="12"/>
  <c r="S34" i="12"/>
  <c r="R23" i="12"/>
  <c r="I23" i="12"/>
  <c r="F54" i="8"/>
  <c r="C47" i="8"/>
  <c r="H27" i="8"/>
  <c r="I3" i="10"/>
  <c r="F37" i="8"/>
  <c r="C27" i="8"/>
  <c r="I3" i="21"/>
  <c r="J3" i="12"/>
  <c r="C37" i="8"/>
  <c r="F65" i="8"/>
  <c r="C54" i="8"/>
  <c r="F27" i="8"/>
  <c r="I3" i="1"/>
  <c r="J3" i="8"/>
  <c r="H3" i="6"/>
  <c r="I3" i="17"/>
  <c r="C65" i="8"/>
  <c r="F47" i="8"/>
  <c r="F25" i="12"/>
  <c r="D5" i="38"/>
  <c r="D6" i="38"/>
  <c r="H23" i="12"/>
  <c r="F34" i="12"/>
  <c r="F36" i="12"/>
  <c r="F38" i="12"/>
  <c r="F40" i="12"/>
  <c r="F42" i="12"/>
  <c r="F44" i="12"/>
  <c r="E16" i="12"/>
  <c r="F51" i="12"/>
  <c r="F55" i="12"/>
  <c r="C15" i="12"/>
  <c r="F37" i="12"/>
  <c r="F41" i="12"/>
  <c r="F45" i="12"/>
  <c r="F27" i="12"/>
  <c r="F31" i="12"/>
  <c r="F50" i="12"/>
  <c r="F54" i="12"/>
  <c r="F24" i="12"/>
  <c r="F26" i="12"/>
  <c r="F28" i="12"/>
  <c r="F30" i="12"/>
  <c r="E14" i="12"/>
  <c r="C17" i="12"/>
  <c r="F49" i="12"/>
  <c r="F53" i="12"/>
  <c r="C23" i="12"/>
  <c r="F35" i="12"/>
  <c r="F39" i="12"/>
  <c r="F43" i="12"/>
  <c r="C48" i="12"/>
  <c r="F23" i="12"/>
  <c r="F29" i="12"/>
  <c r="C34" i="12"/>
  <c r="F48" i="12"/>
  <c r="F52" i="12"/>
  <c r="F56"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F28" i="8"/>
  <c r="F54" i="16"/>
  <c r="F52" i="16"/>
  <c r="F50" i="16"/>
  <c r="F48" i="16"/>
  <c r="F41" i="16"/>
  <c r="F31" i="17"/>
  <c r="F49" i="1"/>
  <c r="F44" i="1"/>
  <c r="F46" i="1"/>
  <c r="E67" i="1"/>
  <c r="F65" i="1"/>
  <c r="F62" i="1"/>
  <c r="F66" i="16"/>
  <c r="F64" i="16"/>
  <c r="F11" i="1"/>
  <c r="F74" i="1"/>
  <c r="F72" i="1"/>
  <c r="F70" i="1"/>
  <c r="E60" i="1"/>
  <c r="F44" i="8"/>
  <c r="F35" i="8"/>
  <c r="F55" i="16"/>
  <c r="F53" i="16"/>
  <c r="F51" i="16"/>
  <c r="F49" i="16"/>
  <c r="F47" i="16"/>
  <c r="F91" i="16"/>
  <c r="F12" i="16"/>
  <c r="F10" i="1"/>
  <c r="F50" i="1"/>
  <c r="F43" i="1"/>
  <c r="F45" i="1"/>
  <c r="F47" i="1"/>
  <c r="F66" i="1"/>
  <c r="F64" i="1"/>
  <c r="F70" i="16"/>
  <c r="F65" i="16"/>
  <c r="F63" i="16"/>
  <c r="F75" i="1"/>
  <c r="F73" i="1"/>
  <c r="F71" i="1"/>
  <c r="F45" i="8"/>
  <c r="F34" i="8"/>
  <c r="F48" i="1"/>
  <c r="F63" i="1"/>
  <c r="F76" i="18"/>
  <c r="F70" i="18"/>
  <c r="F11" i="18"/>
  <c r="F75" i="18"/>
  <c r="F73" i="18"/>
  <c r="F71" i="18"/>
  <c r="F69" i="18"/>
  <c r="F10" i="10"/>
  <c r="F74" i="18"/>
  <c r="F58" i="18"/>
  <c r="F72" i="18"/>
  <c r="F68" i="18"/>
  <c r="F46" i="10"/>
  <c r="F56" i="10"/>
  <c r="F58" i="10"/>
  <c r="F55" i="10"/>
  <c r="F53" i="10"/>
  <c r="F51" i="10"/>
  <c r="F49" i="10"/>
  <c r="F67" i="18"/>
  <c r="F65" i="18"/>
  <c r="F63" i="18"/>
  <c r="F39" i="1"/>
  <c r="E59" i="18"/>
  <c r="F42" i="1"/>
  <c r="F81" i="16"/>
  <c r="F89" i="16"/>
  <c r="F87" i="16"/>
  <c r="F85" i="16"/>
  <c r="E82" i="16"/>
  <c r="F61" i="18"/>
  <c r="F41" i="1"/>
  <c r="F62" i="18"/>
  <c r="F40" i="1"/>
  <c r="F80" i="16"/>
  <c r="F54" i="10"/>
  <c r="F52" i="10"/>
  <c r="F50" i="10"/>
  <c r="E47" i="10"/>
  <c r="F90" i="16"/>
  <c r="F88" i="16"/>
  <c r="F86" i="16"/>
  <c r="F84" i="16"/>
  <c r="F64" i="18"/>
  <c r="F58" i="16"/>
  <c r="F66" i="18"/>
  <c r="F38" i="1"/>
  <c r="F43" i="8"/>
  <c r="C9" i="13"/>
  <c r="C8" i="13"/>
  <c r="D5" i="34"/>
  <c r="D4" i="34"/>
  <c r="D28" i="6"/>
  <c r="G38" i="34"/>
  <c r="G31" i="34"/>
  <c r="G25" i="34"/>
  <c r="G20" i="34"/>
  <c r="G13" i="34"/>
  <c r="D13" i="34"/>
  <c r="G37" i="34"/>
  <c r="G10" i="34"/>
  <c r="T2" i="5"/>
  <c r="G26" i="34"/>
  <c r="E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26" i="6"/>
  <c r="D29" i="6"/>
  <c r="D13" i="6"/>
  <c r="D17" i="6"/>
  <c r="D12" i="6"/>
  <c r="D11" i="6"/>
  <c r="F49" i="14"/>
  <c r="K320" i="39"/>
  <c r="J321" i="39"/>
  <c r="K186" i="39"/>
  <c r="L322" i="39"/>
  <c r="K181" i="39"/>
  <c r="I316" i="39"/>
  <c r="H318" i="39"/>
  <c r="H102" i="5"/>
  <c r="L179" i="39"/>
  <c r="I181" i="39"/>
  <c r="H179" i="39"/>
  <c r="H183" i="39"/>
  <c r="H236" i="5"/>
  <c r="J185" i="39"/>
  <c r="K316" i="39"/>
  <c r="H316" i="39"/>
  <c r="H100" i="5"/>
  <c r="I185" i="39"/>
  <c r="I321" i="39"/>
  <c r="H101" i="5"/>
  <c r="H182" i="39"/>
  <c r="I186" i="39"/>
  <c r="H315" i="39"/>
  <c r="J322" i="39"/>
  <c r="L318" i="39"/>
  <c r="L181" i="39"/>
  <c r="L321" i="39"/>
  <c r="L315" i="39"/>
  <c r="J184" i="39"/>
  <c r="K180" i="39"/>
  <c r="H235" i="5"/>
  <c r="I315" i="39"/>
  <c r="H95" i="5"/>
  <c r="I320" i="39"/>
  <c r="H99" i="5"/>
  <c r="H234" i="5"/>
  <c r="H320" i="39"/>
  <c r="J179" i="39"/>
  <c r="K315" i="39"/>
  <c r="H319" i="39"/>
  <c r="L320" i="39"/>
  <c r="H233" i="5"/>
  <c r="L317" i="39"/>
  <c r="J315" i="39"/>
  <c r="H96" i="5"/>
  <c r="H238" i="5"/>
  <c r="K182" i="39"/>
  <c r="L184" i="39"/>
  <c r="J181" i="39"/>
  <c r="H180" i="39"/>
  <c r="K179" i="39"/>
  <c r="L182" i="39"/>
  <c r="J320" i="39"/>
  <c r="I182" i="39"/>
  <c r="I180" i="39"/>
  <c r="H185" i="39"/>
  <c r="I317" i="39"/>
  <c r="J316" i="39"/>
  <c r="H321" i="39"/>
  <c r="L183" i="39"/>
  <c r="L316" i="39"/>
  <c r="H232" i="5"/>
  <c r="K318" i="39"/>
  <c r="K321" i="39"/>
  <c r="I319" i="39"/>
  <c r="H184" i="39"/>
  <c r="H186" i="39"/>
  <c r="I179" i="39"/>
  <c r="K319" i="39"/>
  <c r="L180" i="39"/>
  <c r="H322" i="39"/>
  <c r="L186" i="39"/>
  <c r="H97" i="5"/>
  <c r="J317" i="39"/>
  <c r="K185" i="39"/>
  <c r="I184" i="39"/>
  <c r="J183" i="39"/>
  <c r="L319" i="39"/>
  <c r="H181" i="39"/>
  <c r="L185" i="39"/>
  <c r="J318" i="39"/>
  <c r="K322" i="39"/>
  <c r="J319" i="39"/>
  <c r="K184" i="39"/>
  <c r="H231" i="5"/>
  <c r="K317" i="39"/>
  <c r="H317" i="39"/>
  <c r="I183" i="39"/>
  <c r="H237" i="5"/>
  <c r="I322" i="39"/>
  <c r="H98" i="5"/>
  <c r="J186" i="39"/>
  <c r="J182" i="39"/>
  <c r="I318" i="39"/>
  <c r="K183" i="39"/>
  <c r="J180" i="39"/>
  <c r="J29" i="68" l="1"/>
  <c r="H31" i="68"/>
  <c r="K32" i="68"/>
  <c r="I34" i="68"/>
  <c r="J37" i="68"/>
  <c r="H39" i="68"/>
  <c r="K40" i="68"/>
  <c r="I42" i="68"/>
  <c r="J45" i="68"/>
  <c r="H47" i="68"/>
  <c r="K48" i="68"/>
  <c r="I50" i="68"/>
  <c r="J53" i="68"/>
  <c r="H55" i="68"/>
  <c r="K56" i="68"/>
  <c r="I58" i="68"/>
  <c r="J61" i="68"/>
  <c r="H63" i="68"/>
  <c r="K64" i="68"/>
  <c r="I66" i="68"/>
  <c r="J69" i="68"/>
  <c r="H71" i="68"/>
  <c r="K72" i="68"/>
  <c r="I74" i="68"/>
  <c r="J77" i="68"/>
  <c r="H79" i="68"/>
  <c r="K80" i="68"/>
  <c r="I82" i="68"/>
  <c r="J85" i="68"/>
  <c r="H87" i="68"/>
  <c r="K88" i="68"/>
  <c r="I90" i="68"/>
  <c r="J93" i="68"/>
  <c r="H95" i="68"/>
  <c r="K96" i="68"/>
  <c r="I98" i="68"/>
  <c r="J101" i="68"/>
  <c r="H103" i="68"/>
  <c r="K104" i="68"/>
  <c r="I106" i="68"/>
  <c r="J109" i="68"/>
  <c r="H111" i="68"/>
  <c r="K112" i="68"/>
  <c r="I114" i="68"/>
  <c r="J117" i="68"/>
  <c r="H119" i="68"/>
  <c r="K120" i="68"/>
  <c r="I122" i="68"/>
  <c r="K99" i="68"/>
  <c r="I109" i="68"/>
  <c r="H114" i="68"/>
  <c r="H28" i="68"/>
  <c r="K29" i="68"/>
  <c r="I31" i="68"/>
  <c r="J34" i="68"/>
  <c r="H36" i="68"/>
  <c r="K37" i="68"/>
  <c r="I39" i="68"/>
  <c r="J42" i="68"/>
  <c r="H44" i="68"/>
  <c r="K45" i="68"/>
  <c r="I47" i="68"/>
  <c r="J50" i="68"/>
  <c r="H52" i="68"/>
  <c r="K53" i="68"/>
  <c r="I55" i="68"/>
  <c r="J58" i="68"/>
  <c r="H60" i="68"/>
  <c r="K61" i="68"/>
  <c r="I63" i="68"/>
  <c r="J66" i="68"/>
  <c r="H68" i="68"/>
  <c r="K69" i="68"/>
  <c r="I71" i="68"/>
  <c r="J74" i="68"/>
  <c r="H76" i="68"/>
  <c r="K77" i="68"/>
  <c r="I79" i="68"/>
  <c r="J82" i="68"/>
  <c r="H84" i="68"/>
  <c r="K85" i="68"/>
  <c r="I87" i="68"/>
  <c r="J90" i="68"/>
  <c r="H92" i="68"/>
  <c r="K93" i="68"/>
  <c r="I95" i="68"/>
  <c r="J98" i="68"/>
  <c r="H100" i="68"/>
  <c r="K101" i="68"/>
  <c r="I103" i="68"/>
  <c r="J106" i="68"/>
  <c r="H108" i="68"/>
  <c r="K109" i="68"/>
  <c r="I111" i="68"/>
  <c r="J114" i="68"/>
  <c r="H116" i="68"/>
  <c r="K117" i="68"/>
  <c r="I119" i="68"/>
  <c r="J122" i="68"/>
  <c r="H124" i="68"/>
  <c r="J32" i="68"/>
  <c r="J40" i="68"/>
  <c r="K75" i="68"/>
  <c r="I85" i="68"/>
  <c r="H90" i="68"/>
  <c r="I28" i="68"/>
  <c r="J31" i="68"/>
  <c r="H33" i="68"/>
  <c r="K34" i="68"/>
  <c r="I36" i="68"/>
  <c r="J39" i="68"/>
  <c r="H41" i="68"/>
  <c r="K42" i="68"/>
  <c r="I44" i="68"/>
  <c r="J47" i="68"/>
  <c r="H49" i="68"/>
  <c r="K50" i="68"/>
  <c r="I52" i="68"/>
  <c r="J55" i="68"/>
  <c r="H57" i="68"/>
  <c r="K58" i="68"/>
  <c r="I60" i="68"/>
  <c r="J63" i="68"/>
  <c r="H65" i="68"/>
  <c r="K66" i="68"/>
  <c r="I68" i="68"/>
  <c r="J71" i="68"/>
  <c r="H73" i="68"/>
  <c r="K74" i="68"/>
  <c r="I76" i="68"/>
  <c r="J79" i="68"/>
  <c r="H81" i="68"/>
  <c r="K82" i="68"/>
  <c r="I84" i="68"/>
  <c r="J87" i="68"/>
  <c r="H89" i="68"/>
  <c r="K90" i="68"/>
  <c r="I92" i="68"/>
  <c r="J95" i="68"/>
  <c r="H97" i="68"/>
  <c r="K98" i="68"/>
  <c r="I100" i="68"/>
  <c r="J103" i="68"/>
  <c r="H105" i="68"/>
  <c r="K106" i="68"/>
  <c r="I108" i="68"/>
  <c r="J111" i="68"/>
  <c r="H113" i="68"/>
  <c r="K114" i="68"/>
  <c r="I116" i="68"/>
  <c r="J119" i="68"/>
  <c r="H121" i="68"/>
  <c r="K122" i="68"/>
  <c r="I124" i="68"/>
  <c r="H66" i="68"/>
  <c r="J80" i="68"/>
  <c r="J88" i="68"/>
  <c r="I93" i="68"/>
  <c r="H98" i="68"/>
  <c r="J28" i="68"/>
  <c r="H30" i="68"/>
  <c r="K31" i="68"/>
  <c r="I33" i="68"/>
  <c r="J36" i="68"/>
  <c r="H38" i="68"/>
  <c r="K39" i="68"/>
  <c r="I41" i="68"/>
  <c r="J44" i="68"/>
  <c r="H46" i="68"/>
  <c r="K47" i="68"/>
  <c r="I49" i="68"/>
  <c r="J52" i="68"/>
  <c r="H54" i="68"/>
  <c r="K55" i="68"/>
  <c r="I57" i="68"/>
  <c r="J60" i="68"/>
  <c r="H62" i="68"/>
  <c r="K63" i="68"/>
  <c r="I65" i="68"/>
  <c r="J68" i="68"/>
  <c r="H70" i="68"/>
  <c r="K71" i="68"/>
  <c r="I73" i="68"/>
  <c r="J76" i="68"/>
  <c r="H78" i="68"/>
  <c r="K79" i="68"/>
  <c r="I81" i="68"/>
  <c r="J84" i="68"/>
  <c r="H86" i="68"/>
  <c r="K87" i="68"/>
  <c r="I89" i="68"/>
  <c r="J92" i="68"/>
  <c r="H94" i="68"/>
  <c r="K95" i="68"/>
  <c r="I97" i="68"/>
  <c r="J100" i="68"/>
  <c r="H102" i="68"/>
  <c r="K103" i="68"/>
  <c r="I105" i="68"/>
  <c r="J108" i="68"/>
  <c r="H110" i="68"/>
  <c r="K111" i="68"/>
  <c r="I113" i="68"/>
  <c r="J116" i="68"/>
  <c r="H118" i="68"/>
  <c r="K119" i="68"/>
  <c r="I121" i="68"/>
  <c r="J124" i="68"/>
  <c r="I29" i="68"/>
  <c r="I37" i="68"/>
  <c r="H42" i="68"/>
  <c r="I45" i="68"/>
  <c r="H50" i="68"/>
  <c r="I53" i="68"/>
  <c r="J56" i="68"/>
  <c r="K59" i="68"/>
  <c r="I61" i="68"/>
  <c r="J64" i="68"/>
  <c r="I69" i="68"/>
  <c r="J72" i="68"/>
  <c r="I77" i="68"/>
  <c r="H82" i="68"/>
  <c r="H122" i="68"/>
  <c r="K28" i="68"/>
  <c r="I30" i="68"/>
  <c r="J33" i="68"/>
  <c r="H35" i="68"/>
  <c r="K36" i="68"/>
  <c r="I38" i="68"/>
  <c r="J41" i="68"/>
  <c r="H43" i="68"/>
  <c r="K44" i="68"/>
  <c r="I46" i="68"/>
  <c r="J49" i="68"/>
  <c r="H51" i="68"/>
  <c r="K52" i="68"/>
  <c r="I54" i="68"/>
  <c r="J57" i="68"/>
  <c r="H59" i="68"/>
  <c r="K60" i="68"/>
  <c r="I62" i="68"/>
  <c r="J65" i="68"/>
  <c r="H67" i="68"/>
  <c r="K68" i="68"/>
  <c r="I70" i="68"/>
  <c r="J73" i="68"/>
  <c r="H75" i="68"/>
  <c r="K76" i="68"/>
  <c r="I78" i="68"/>
  <c r="J81" i="68"/>
  <c r="H83" i="68"/>
  <c r="K84" i="68"/>
  <c r="I86" i="68"/>
  <c r="J89" i="68"/>
  <c r="H91" i="68"/>
  <c r="K92" i="68"/>
  <c r="I94" i="68"/>
  <c r="J97" i="68"/>
  <c r="H99" i="68"/>
  <c r="K100" i="68"/>
  <c r="I102" i="68"/>
  <c r="J105" i="68"/>
  <c r="H107" i="68"/>
  <c r="K108" i="68"/>
  <c r="I110" i="68"/>
  <c r="J113" i="68"/>
  <c r="H115" i="68"/>
  <c r="K116" i="68"/>
  <c r="I118" i="68"/>
  <c r="J121" i="68"/>
  <c r="H123" i="68"/>
  <c r="K124" i="68"/>
  <c r="K35" i="68"/>
  <c r="K43" i="68"/>
  <c r="J48" i="68"/>
  <c r="K51" i="68"/>
  <c r="K83" i="68"/>
  <c r="K91" i="68"/>
  <c r="J96" i="68"/>
  <c r="I101" i="68"/>
  <c r="J104" i="68"/>
  <c r="K107" i="68"/>
  <c r="J112" i="68"/>
  <c r="I117" i="68"/>
  <c r="K123" i="68"/>
  <c r="J30" i="68"/>
  <c r="H32" i="68"/>
  <c r="K33" i="68"/>
  <c r="I35" i="68"/>
  <c r="J38" i="68"/>
  <c r="H40" i="68"/>
  <c r="K41" i="68"/>
  <c r="I43" i="68"/>
  <c r="J46" i="68"/>
  <c r="H48" i="68"/>
  <c r="K49" i="68"/>
  <c r="I51" i="68"/>
  <c r="J54" i="68"/>
  <c r="H56" i="68"/>
  <c r="K57" i="68"/>
  <c r="I59" i="68"/>
  <c r="J62" i="68"/>
  <c r="H64" i="68"/>
  <c r="K65" i="68"/>
  <c r="I67" i="68"/>
  <c r="J70" i="68"/>
  <c r="H72" i="68"/>
  <c r="K73" i="68"/>
  <c r="I75" i="68"/>
  <c r="J78" i="68"/>
  <c r="H80" i="68"/>
  <c r="K81" i="68"/>
  <c r="I83" i="68"/>
  <c r="J86" i="68"/>
  <c r="H88" i="68"/>
  <c r="K89" i="68"/>
  <c r="I91" i="68"/>
  <c r="J94" i="68"/>
  <c r="H96" i="68"/>
  <c r="K97" i="68"/>
  <c r="I99" i="68"/>
  <c r="J102" i="68"/>
  <c r="H104" i="68"/>
  <c r="K105" i="68"/>
  <c r="I107" i="68"/>
  <c r="J110" i="68"/>
  <c r="H112" i="68"/>
  <c r="K113" i="68"/>
  <c r="I115" i="68"/>
  <c r="J118" i="68"/>
  <c r="H120" i="68"/>
  <c r="K121" i="68"/>
  <c r="I123" i="68"/>
  <c r="H58" i="68"/>
  <c r="K67" i="68"/>
  <c r="H74" i="68"/>
  <c r="H29" i="68"/>
  <c r="K30" i="68"/>
  <c r="I32" i="68"/>
  <c r="J35" i="68"/>
  <c r="H37" i="68"/>
  <c r="K38" i="68"/>
  <c r="I40" i="68"/>
  <c r="J43" i="68"/>
  <c r="H45" i="68"/>
  <c r="K46" i="68"/>
  <c r="I48" i="68"/>
  <c r="J51" i="68"/>
  <c r="H53" i="68"/>
  <c r="K54" i="68"/>
  <c r="I56" i="68"/>
  <c r="J59" i="68"/>
  <c r="H61" i="68"/>
  <c r="K62" i="68"/>
  <c r="I64" i="68"/>
  <c r="J67" i="68"/>
  <c r="H69" i="68"/>
  <c r="K70" i="68"/>
  <c r="I72" i="68"/>
  <c r="J75" i="68"/>
  <c r="H77" i="68"/>
  <c r="K78" i="68"/>
  <c r="I80" i="68"/>
  <c r="J83" i="68"/>
  <c r="H85" i="68"/>
  <c r="K86" i="68"/>
  <c r="I88" i="68"/>
  <c r="J91" i="68"/>
  <c r="H93" i="68"/>
  <c r="K94" i="68"/>
  <c r="I96" i="68"/>
  <c r="J99" i="68"/>
  <c r="H101" i="68"/>
  <c r="K102" i="68"/>
  <c r="I104" i="68"/>
  <c r="J107" i="68"/>
  <c r="H109" i="68"/>
  <c r="K110" i="68"/>
  <c r="I112" i="68"/>
  <c r="J115" i="68"/>
  <c r="H117" i="68"/>
  <c r="K118" i="68"/>
  <c r="I120" i="68"/>
  <c r="J123" i="68"/>
  <c r="H34" i="68"/>
  <c r="H106" i="68"/>
  <c r="K115" i="68"/>
  <c r="J120" i="68"/>
  <c r="I27" i="68"/>
  <c r="G27" i="68"/>
  <c r="J27" i="68"/>
  <c r="K27" i="68"/>
  <c r="H27" i="68"/>
  <c r="I26" i="68"/>
  <c r="K26" i="68"/>
  <c r="H26" i="68"/>
  <c r="J26" i="68"/>
  <c r="G26" i="68"/>
  <c r="J147" i="78"/>
  <c r="H149" i="78"/>
  <c r="K150" i="78"/>
  <c r="I152" i="78"/>
  <c r="J155" i="78"/>
  <c r="H157" i="78"/>
  <c r="K158" i="78"/>
  <c r="H146" i="78"/>
  <c r="K147" i="78"/>
  <c r="I149" i="78"/>
  <c r="J152" i="78"/>
  <c r="H154" i="78"/>
  <c r="K155" i="78"/>
  <c r="I157" i="78"/>
  <c r="I146" i="78"/>
  <c r="J149" i="78"/>
  <c r="H151" i="78"/>
  <c r="K152" i="78"/>
  <c r="I154" i="78"/>
  <c r="J157" i="78"/>
  <c r="J146" i="78"/>
  <c r="H148" i="78"/>
  <c r="K149" i="78"/>
  <c r="I151" i="78"/>
  <c r="J154" i="78"/>
  <c r="H156" i="78"/>
  <c r="K157" i="78"/>
  <c r="K146" i="78"/>
  <c r="I148" i="78"/>
  <c r="J151" i="78"/>
  <c r="H153" i="78"/>
  <c r="K154" i="78"/>
  <c r="I156" i="78"/>
  <c r="J148" i="78"/>
  <c r="H150" i="78"/>
  <c r="K151" i="78"/>
  <c r="I153" i="78"/>
  <c r="J156" i="78"/>
  <c r="H158" i="78"/>
  <c r="H147" i="78"/>
  <c r="K148" i="78"/>
  <c r="I150" i="78"/>
  <c r="J153" i="78"/>
  <c r="H155" i="78"/>
  <c r="K156" i="78"/>
  <c r="I158" i="78"/>
  <c r="I147" i="78"/>
  <c r="J150" i="78"/>
  <c r="H152" i="78"/>
  <c r="K153" i="78"/>
  <c r="I155" i="78"/>
  <c r="J158" i="78"/>
  <c r="J83" i="77"/>
  <c r="I82" i="77"/>
  <c r="H81" i="77"/>
  <c r="I83" i="77"/>
  <c r="H82" i="77"/>
  <c r="K77" i="77"/>
  <c r="J76" i="77"/>
  <c r="I75" i="77"/>
  <c r="H74" i="77"/>
  <c r="K69" i="77"/>
  <c r="J68" i="77"/>
  <c r="I67" i="77"/>
  <c r="H66" i="77"/>
  <c r="K61" i="77"/>
  <c r="J60" i="77"/>
  <c r="I59" i="77"/>
  <c r="H58" i="77"/>
  <c r="K53" i="77"/>
  <c r="J52" i="77"/>
  <c r="I51" i="77"/>
  <c r="H50" i="77"/>
  <c r="K45" i="77"/>
  <c r="J44" i="77"/>
  <c r="I43" i="77"/>
  <c r="H42" i="77"/>
  <c r="K37" i="77"/>
  <c r="J79" i="77"/>
  <c r="K48" i="77"/>
  <c r="J47" i="77"/>
  <c r="I46" i="77"/>
  <c r="H83" i="77"/>
  <c r="K78" i="77"/>
  <c r="J77" i="77"/>
  <c r="I76" i="77"/>
  <c r="H75" i="77"/>
  <c r="K70" i="77"/>
  <c r="J69" i="77"/>
  <c r="I68" i="77"/>
  <c r="H67" i="77"/>
  <c r="K62" i="77"/>
  <c r="J61" i="77"/>
  <c r="I60" i="77"/>
  <c r="H59" i="77"/>
  <c r="K54" i="77"/>
  <c r="J53" i="77"/>
  <c r="I52" i="77"/>
  <c r="H51" i="77"/>
  <c r="K46" i="77"/>
  <c r="J45" i="77"/>
  <c r="I44" i="77"/>
  <c r="H43" i="77"/>
  <c r="K38" i="77"/>
  <c r="J37" i="77"/>
  <c r="K80" i="77"/>
  <c r="J71" i="77"/>
  <c r="I70" i="77"/>
  <c r="J63" i="77"/>
  <c r="I62" i="77"/>
  <c r="K40" i="77"/>
  <c r="I38" i="77"/>
  <c r="K79" i="77"/>
  <c r="J78" i="77"/>
  <c r="I77" i="77"/>
  <c r="H76" i="77"/>
  <c r="K71" i="77"/>
  <c r="J70" i="77"/>
  <c r="I69" i="77"/>
  <c r="H68" i="77"/>
  <c r="K63" i="77"/>
  <c r="J62" i="77"/>
  <c r="I61" i="77"/>
  <c r="H60" i="77"/>
  <c r="K55" i="77"/>
  <c r="J54" i="77"/>
  <c r="I53" i="77"/>
  <c r="H52" i="77"/>
  <c r="K47" i="77"/>
  <c r="J46" i="77"/>
  <c r="I45" i="77"/>
  <c r="H44" i="77"/>
  <c r="K39" i="77"/>
  <c r="J38" i="77"/>
  <c r="I37" i="77"/>
  <c r="I78" i="77"/>
  <c r="K72" i="77"/>
  <c r="H69" i="77"/>
  <c r="H45" i="77"/>
  <c r="J39" i="77"/>
  <c r="H37" i="77"/>
  <c r="H77" i="77"/>
  <c r="K64" i="77"/>
  <c r="H61" i="77"/>
  <c r="K56" i="77"/>
  <c r="J55" i="77"/>
  <c r="I54" i="77"/>
  <c r="H53" i="77"/>
  <c r="K81" i="77"/>
  <c r="J80" i="77"/>
  <c r="I79" i="77"/>
  <c r="H78" i="77"/>
  <c r="K73" i="77"/>
  <c r="J72" i="77"/>
  <c r="I71" i="77"/>
  <c r="H70" i="77"/>
  <c r="K65" i="77"/>
  <c r="J64" i="77"/>
  <c r="I63" i="77"/>
  <c r="H62" i="77"/>
  <c r="K57" i="77"/>
  <c r="J56" i="77"/>
  <c r="I55" i="77"/>
  <c r="H54" i="77"/>
  <c r="K49" i="77"/>
  <c r="J48" i="77"/>
  <c r="I47" i="77"/>
  <c r="H46" i="77"/>
  <c r="K41" i="77"/>
  <c r="J40" i="77"/>
  <c r="I39" i="77"/>
  <c r="H38" i="77"/>
  <c r="K76" i="77"/>
  <c r="H73" i="77"/>
  <c r="K68" i="77"/>
  <c r="J67" i="77"/>
  <c r="I66" i="77"/>
  <c r="H65" i="77"/>
  <c r="K44" i="77"/>
  <c r="J43" i="77"/>
  <c r="I42" i="77"/>
  <c r="H41" i="77"/>
  <c r="K82" i="77"/>
  <c r="J81" i="77"/>
  <c r="I80" i="77"/>
  <c r="H79" i="77"/>
  <c r="K74" i="77"/>
  <c r="J73" i="77"/>
  <c r="I72" i="77"/>
  <c r="H71" i="77"/>
  <c r="K66" i="77"/>
  <c r="J65" i="77"/>
  <c r="I64" i="77"/>
  <c r="H63" i="77"/>
  <c r="K58" i="77"/>
  <c r="J57" i="77"/>
  <c r="I56" i="77"/>
  <c r="H55" i="77"/>
  <c r="K50" i="77"/>
  <c r="J49" i="77"/>
  <c r="I48" i="77"/>
  <c r="H47" i="77"/>
  <c r="K42" i="77"/>
  <c r="J41" i="77"/>
  <c r="I40" i="77"/>
  <c r="H39" i="77"/>
  <c r="K60" i="77"/>
  <c r="J59" i="77"/>
  <c r="I58" i="77"/>
  <c r="H57" i="77"/>
  <c r="K83" i="77"/>
  <c r="J82" i="77"/>
  <c r="I81" i="77"/>
  <c r="H80" i="77"/>
  <c r="K75" i="77"/>
  <c r="J74" i="77"/>
  <c r="I73" i="77"/>
  <c r="H72" i="77"/>
  <c r="K67" i="77"/>
  <c r="J66" i="77"/>
  <c r="I65" i="77"/>
  <c r="H64" i="77"/>
  <c r="K59" i="77"/>
  <c r="J58" i="77"/>
  <c r="I57" i="77"/>
  <c r="H56" i="77"/>
  <c r="K51" i="77"/>
  <c r="J50" i="77"/>
  <c r="I49" i="77"/>
  <c r="H48" i="77"/>
  <c r="K43" i="77"/>
  <c r="J42" i="77"/>
  <c r="I41" i="77"/>
  <c r="H40" i="77"/>
  <c r="J75" i="77"/>
  <c r="I74" i="77"/>
  <c r="K52" i="77"/>
  <c r="J51" i="77"/>
  <c r="I50" i="77"/>
  <c r="H49" i="77"/>
  <c r="J67" i="78"/>
  <c r="K67" i="78"/>
  <c r="G66" i="78"/>
  <c r="K68" i="78"/>
  <c r="K66" i="78"/>
  <c r="H69" i="78"/>
  <c r="G68" i="78"/>
  <c r="J69" i="78"/>
  <c r="G69" i="78"/>
  <c r="I68" i="78"/>
  <c r="I70" i="78"/>
  <c r="G67" i="78"/>
  <c r="H66" i="78"/>
  <c r="J70" i="78"/>
  <c r="H67" i="78"/>
  <c r="I67" i="78"/>
  <c r="H68" i="78"/>
  <c r="G70" i="78"/>
  <c r="I69" i="78"/>
  <c r="H70" i="78"/>
  <c r="J68" i="78"/>
  <c r="J66" i="78"/>
  <c r="I66" i="78"/>
  <c r="K69" i="78"/>
  <c r="K70" i="78"/>
  <c r="Q61" i="18"/>
  <c r="Q62" i="18"/>
  <c r="K41" i="75"/>
  <c r="J40" i="75"/>
  <c r="I39" i="75"/>
  <c r="H38" i="75"/>
  <c r="J41" i="75"/>
  <c r="I40" i="75"/>
  <c r="H39" i="75"/>
  <c r="I41" i="75"/>
  <c r="H40" i="75"/>
  <c r="H41" i="75"/>
  <c r="K36" i="75"/>
  <c r="J37" i="75"/>
  <c r="K37" i="75"/>
  <c r="J36" i="75"/>
  <c r="K38" i="75"/>
  <c r="I36" i="75"/>
  <c r="K39" i="75"/>
  <c r="J38" i="75"/>
  <c r="I37" i="75"/>
  <c r="H36" i="75"/>
  <c r="K40" i="75"/>
  <c r="J39" i="75"/>
  <c r="I38" i="75"/>
  <c r="H37" i="75"/>
  <c r="H39" i="76"/>
  <c r="G29" i="74"/>
  <c r="J119" i="72"/>
  <c r="J257" i="72"/>
  <c r="J256" i="72"/>
  <c r="J261" i="72"/>
  <c r="J118" i="72"/>
  <c r="J125" i="72"/>
  <c r="J124" i="72"/>
  <c r="J120" i="72"/>
  <c r="J254" i="72"/>
  <c r="J258" i="72"/>
  <c r="J255" i="72"/>
  <c r="J260" i="72"/>
  <c r="J123" i="72"/>
  <c r="J121" i="72"/>
  <c r="J122" i="72"/>
  <c r="J259" i="72"/>
  <c r="T67" i="16"/>
  <c r="T69" i="16"/>
  <c r="Q58" i="20"/>
  <c r="Q69" i="16"/>
  <c r="Q40" i="16"/>
  <c r="Q68" i="16"/>
  <c r="T68" i="16"/>
  <c r="T58" i="20"/>
  <c r="S69" i="16"/>
  <c r="R40" i="16"/>
  <c r="R68" i="16"/>
  <c r="R58" i="20"/>
  <c r="R69" i="16"/>
  <c r="S40" i="16"/>
  <c r="S68" i="16"/>
  <c r="S58" i="20"/>
  <c r="S67" i="16"/>
  <c r="T40" i="16"/>
  <c r="Q67" i="16"/>
  <c r="R67" i="16"/>
  <c r="Q35" i="21"/>
  <c r="Q31" i="10"/>
  <c r="Q33" i="10"/>
  <c r="Q30" i="17"/>
  <c r="P60" i="8"/>
  <c r="S61" i="8"/>
  <c r="R31" i="10"/>
  <c r="Q62" i="8"/>
  <c r="R35" i="21"/>
  <c r="R33" i="10"/>
  <c r="R30" i="17"/>
  <c r="Q60" i="8"/>
  <c r="T61" i="8"/>
  <c r="R61" i="8"/>
  <c r="S35" i="21"/>
  <c r="S31" i="10"/>
  <c r="S33" i="10"/>
  <c r="S30" i="17"/>
  <c r="R60" i="8"/>
  <c r="P62" i="8"/>
  <c r="T35" i="21"/>
  <c r="T31" i="10"/>
  <c r="T33" i="10"/>
  <c r="S60" i="8"/>
  <c r="T30" i="17"/>
  <c r="T34" i="10"/>
  <c r="Q57" i="10"/>
  <c r="Q32" i="10"/>
  <c r="Q34" i="10"/>
  <c r="R62" i="8"/>
  <c r="T60" i="8"/>
  <c r="R57" i="10"/>
  <c r="R32" i="10"/>
  <c r="R34" i="10"/>
  <c r="S62" i="8"/>
  <c r="P61" i="8"/>
  <c r="T32" i="10"/>
  <c r="S57" i="10"/>
  <c r="S32" i="10"/>
  <c r="S34" i="10"/>
  <c r="T62" i="8"/>
  <c r="Q61" i="8"/>
  <c r="T57" i="10"/>
  <c r="R42" i="19"/>
  <c r="P44" i="19"/>
  <c r="S42" i="19"/>
  <c r="Q44" i="19"/>
  <c r="T28" i="19"/>
  <c r="T34" i="1"/>
  <c r="T42" i="19"/>
  <c r="R44" i="19"/>
  <c r="Q33" i="1"/>
  <c r="Q35" i="1"/>
  <c r="P43" i="19"/>
  <c r="S44" i="19"/>
  <c r="R33" i="1"/>
  <c r="R35" i="1"/>
  <c r="P28" i="19"/>
  <c r="P42" i="19"/>
  <c r="Q28" i="19"/>
  <c r="Q42" i="19"/>
  <c r="R34" i="1"/>
  <c r="S34" i="1"/>
  <c r="Q43" i="19"/>
  <c r="T44" i="19"/>
  <c r="S33" i="1"/>
  <c r="S35" i="1"/>
  <c r="T33" i="1"/>
  <c r="T35" i="1"/>
  <c r="S43" i="19"/>
  <c r="P34" i="1"/>
  <c r="R28" i="19"/>
  <c r="P35" i="1"/>
  <c r="R43" i="19"/>
  <c r="Q34" i="1"/>
  <c r="T43" i="19"/>
  <c r="S28" i="19"/>
  <c r="I237" i="5"/>
  <c r="I238" i="5"/>
  <c r="P34" i="10"/>
  <c r="P58" i="20"/>
  <c r="P35" i="21"/>
  <c r="P30" i="17"/>
  <c r="P33" i="1"/>
  <c r="P40" i="16"/>
  <c r="P57" i="18"/>
  <c r="P33" i="20"/>
  <c r="P31" i="10"/>
  <c r="P32" i="10"/>
  <c r="P42" i="20"/>
  <c r="P36" i="21"/>
  <c r="P57" i="10"/>
  <c r="P33" i="10"/>
  <c r="P67" i="16"/>
  <c r="P68" i="16"/>
  <c r="P69" i="16"/>
  <c r="Q24" i="21"/>
  <c r="Q24" i="14"/>
  <c r="Q25" i="14"/>
  <c r="P27" i="14"/>
  <c r="P52" i="14"/>
  <c r="P48" i="14"/>
  <c r="P30" i="14"/>
  <c r="P26" i="14"/>
  <c r="P51" i="14"/>
  <c r="P47" i="14"/>
  <c r="P43" i="14"/>
  <c r="P42" i="14"/>
  <c r="P39" i="14"/>
  <c r="P38" i="14"/>
  <c r="P50" i="14"/>
  <c r="P49" i="14"/>
  <c r="P35" i="14"/>
  <c r="P34" i="14"/>
  <c r="P41" i="14"/>
  <c r="P29" i="14"/>
  <c r="P28" i="14"/>
  <c r="P24" i="19"/>
  <c r="P37" i="14"/>
  <c r="P40" i="14"/>
  <c r="P25" i="14"/>
  <c r="P24" i="14"/>
  <c r="P55" i="16"/>
  <c r="P31" i="14"/>
  <c r="P36" i="14"/>
  <c r="Q63" i="10"/>
  <c r="S30" i="1"/>
  <c r="Q31" i="8"/>
  <c r="Q25" i="21"/>
  <c r="R31" i="1"/>
  <c r="R53" i="10"/>
  <c r="Q28" i="21"/>
  <c r="Q28" i="8"/>
  <c r="Q30" i="1"/>
  <c r="S32" i="21"/>
  <c r="Q28" i="17"/>
  <c r="Q24" i="19"/>
  <c r="T24" i="19"/>
  <c r="R24" i="19"/>
  <c r="S24" i="19"/>
  <c r="Q26" i="10"/>
  <c r="S26" i="10"/>
  <c r="R26" i="10"/>
  <c r="T26" i="10"/>
  <c r="Q24" i="12"/>
  <c r="Q56" i="12"/>
  <c r="Q55" i="12"/>
  <c r="Q54" i="12"/>
  <c r="Q53" i="12"/>
  <c r="Q52" i="12"/>
  <c r="Q51" i="12"/>
  <c r="Q50" i="12"/>
  <c r="Q49" i="12"/>
  <c r="Q45" i="12"/>
  <c r="Q44" i="12"/>
  <c r="Q43" i="12"/>
  <c r="Q42" i="12"/>
  <c r="Q41" i="12"/>
  <c r="Q40" i="12"/>
  <c r="Q39" i="12"/>
  <c r="Q38" i="12"/>
  <c r="Q37" i="12"/>
  <c r="Q36" i="12"/>
  <c r="Q35" i="12"/>
  <c r="Q31" i="12"/>
  <c r="Q30" i="12"/>
  <c r="Q29" i="12"/>
  <c r="Q28" i="12"/>
  <c r="Q27" i="12"/>
  <c r="Q26" i="12"/>
  <c r="Q25" i="12"/>
  <c r="T72" i="8"/>
  <c r="T71" i="8"/>
  <c r="T70" i="8"/>
  <c r="T69" i="8"/>
  <c r="T68" i="8"/>
  <c r="T67" i="8"/>
  <c r="T63" i="8"/>
  <c r="T59" i="8"/>
  <c r="T58" i="8"/>
  <c r="T57" i="8"/>
  <c r="T56" i="8"/>
  <c r="T55" i="8"/>
  <c r="T52" i="8"/>
  <c r="T51" i="8"/>
  <c r="T50" i="8"/>
  <c r="T49" i="8"/>
  <c r="T48" i="8"/>
  <c r="T45" i="8"/>
  <c r="T44" i="8"/>
  <c r="T43" i="8"/>
  <c r="T42" i="8"/>
  <c r="T41" i="8"/>
  <c r="T40" i="8"/>
  <c r="T39" i="8"/>
  <c r="T38" i="8"/>
  <c r="T35" i="8"/>
  <c r="T34" i="8"/>
  <c r="T33" i="8"/>
  <c r="T32" i="8"/>
  <c r="T31" i="8"/>
  <c r="S30" i="8"/>
  <c r="S29" i="8"/>
  <c r="S28" i="8"/>
  <c r="R58" i="21"/>
  <c r="R57" i="21"/>
  <c r="R56" i="21"/>
  <c r="R55" i="21"/>
  <c r="R54" i="21"/>
  <c r="R53" i="21"/>
  <c r="R49" i="21"/>
  <c r="R48" i="21"/>
  <c r="R47" i="21"/>
  <c r="R46" i="21"/>
  <c r="R45" i="21"/>
  <c r="R44" i="21"/>
  <c r="R43" i="21"/>
  <c r="R42" i="21"/>
  <c r="R41" i="21"/>
  <c r="R40" i="21"/>
  <c r="R39" i="21"/>
  <c r="R36" i="21"/>
  <c r="R34" i="21"/>
  <c r="R33" i="21"/>
  <c r="Q32" i="21"/>
  <c r="Q31" i="21"/>
  <c r="T56" i="12"/>
  <c r="T55" i="12"/>
  <c r="T54" i="12"/>
  <c r="T53" i="12"/>
  <c r="T52" i="12"/>
  <c r="T51" i="12"/>
  <c r="T50" i="12"/>
  <c r="T49" i="12"/>
  <c r="T45" i="12"/>
  <c r="T44" i="12"/>
  <c r="T43" i="12"/>
  <c r="T42" i="12"/>
  <c r="T41" i="12"/>
  <c r="T40" i="12"/>
  <c r="T39" i="12"/>
  <c r="T38" i="12"/>
  <c r="T37" i="12"/>
  <c r="T36" i="12"/>
  <c r="T35" i="12"/>
  <c r="T31" i="12"/>
  <c r="T30" i="12"/>
  <c r="T29" i="12"/>
  <c r="T28" i="12"/>
  <c r="T27" i="12"/>
  <c r="T26" i="12"/>
  <c r="T25" i="12"/>
  <c r="T24" i="12"/>
  <c r="S72" i="8"/>
  <c r="S71" i="8"/>
  <c r="S70" i="8"/>
  <c r="S69" i="8"/>
  <c r="S68" i="8"/>
  <c r="S67" i="8"/>
  <c r="S63" i="8"/>
  <c r="S59" i="8"/>
  <c r="S58" i="8"/>
  <c r="S57" i="8"/>
  <c r="S56" i="8"/>
  <c r="S55" i="8"/>
  <c r="S52" i="8"/>
  <c r="S51" i="8"/>
  <c r="S50" i="8"/>
  <c r="S49" i="8"/>
  <c r="S48" i="8"/>
  <c r="S45" i="8"/>
  <c r="S44" i="8"/>
  <c r="S43" i="8"/>
  <c r="S42" i="8"/>
  <c r="S41" i="8"/>
  <c r="S40" i="8"/>
  <c r="S39" i="8"/>
  <c r="S38" i="8"/>
  <c r="S35" i="8"/>
  <c r="S34" i="8"/>
  <c r="S33" i="8"/>
  <c r="S32" i="8"/>
  <c r="S31" i="8"/>
  <c r="R30" i="8"/>
  <c r="R29" i="8"/>
  <c r="R28" i="8"/>
  <c r="Q58" i="21"/>
  <c r="Q57" i="21"/>
  <c r="Q56" i="21"/>
  <c r="Q55" i="21"/>
  <c r="Q54" i="21"/>
  <c r="Q53" i="21"/>
  <c r="Q49" i="21"/>
  <c r="Q48" i="21"/>
  <c r="Q47" i="21"/>
  <c r="Q46" i="21"/>
  <c r="Q45" i="21"/>
  <c r="Q44" i="21"/>
  <c r="Q43" i="21"/>
  <c r="Q42" i="21"/>
  <c r="Q41" i="21"/>
  <c r="Q40" i="21"/>
  <c r="Q39" i="21"/>
  <c r="Q36" i="21"/>
  <c r="Q34" i="21"/>
  <c r="Q33" i="21"/>
  <c r="T31" i="21"/>
  <c r="T30" i="21"/>
  <c r="S56" i="12"/>
  <c r="S55" i="12"/>
  <c r="S54" i="12"/>
  <c r="S53" i="12"/>
  <c r="S52" i="12"/>
  <c r="S51" i="12"/>
  <c r="S50" i="12"/>
  <c r="S49" i="12"/>
  <c r="S45" i="12"/>
  <c r="S44" i="12"/>
  <c r="S43" i="12"/>
  <c r="S42" i="12"/>
  <c r="S41" i="12"/>
  <c r="S40" i="12"/>
  <c r="S39" i="12"/>
  <c r="S38" i="12"/>
  <c r="S37" i="12"/>
  <c r="S36" i="12"/>
  <c r="S35" i="12"/>
  <c r="S31" i="12"/>
  <c r="S30" i="12"/>
  <c r="S29" i="12"/>
  <c r="S28" i="12"/>
  <c r="S27" i="12"/>
  <c r="S26" i="12"/>
  <c r="S25" i="12"/>
  <c r="S24" i="12"/>
  <c r="R72" i="8"/>
  <c r="R71" i="8"/>
  <c r="R70" i="8"/>
  <c r="R69" i="8"/>
  <c r="R68" i="8"/>
  <c r="R67" i="8"/>
  <c r="R63" i="8"/>
  <c r="R59" i="8"/>
  <c r="R58" i="8"/>
  <c r="R57" i="8"/>
  <c r="R56" i="8"/>
  <c r="R55" i="8"/>
  <c r="R52" i="8"/>
  <c r="R51" i="8"/>
  <c r="R50" i="8"/>
  <c r="R49" i="8"/>
  <c r="R48" i="8"/>
  <c r="R45" i="8"/>
  <c r="R44" i="8"/>
  <c r="R43" i="8"/>
  <c r="R42" i="8"/>
  <c r="R41" i="8"/>
  <c r="R40" i="8"/>
  <c r="R39" i="8"/>
  <c r="R38" i="8"/>
  <c r="R35" i="8"/>
  <c r="R34" i="8"/>
  <c r="R33" i="8"/>
  <c r="R32" i="8"/>
  <c r="R31" i="8"/>
  <c r="Q30" i="8"/>
  <c r="Q29" i="8"/>
  <c r="T58" i="21"/>
  <c r="T57" i="21"/>
  <c r="T56" i="21"/>
  <c r="T55" i="21"/>
  <c r="R56" i="12"/>
  <c r="R55" i="12"/>
  <c r="R54" i="12"/>
  <c r="R53" i="12"/>
  <c r="R52" i="12"/>
  <c r="R51" i="12"/>
  <c r="R50" i="12"/>
  <c r="R49" i="12"/>
  <c r="R45" i="12"/>
  <c r="R44" i="12"/>
  <c r="R43" i="12"/>
  <c r="R42" i="12"/>
  <c r="R41" i="12"/>
  <c r="R40" i="12"/>
  <c r="R39" i="12"/>
  <c r="R38" i="12"/>
  <c r="R37" i="12"/>
  <c r="R36" i="12"/>
  <c r="R35" i="12"/>
  <c r="R31" i="12"/>
  <c r="R30" i="12"/>
  <c r="R29" i="12"/>
  <c r="R28" i="12"/>
  <c r="R27" i="12"/>
  <c r="R26" i="12"/>
  <c r="R25" i="12"/>
  <c r="R24" i="12"/>
  <c r="Q72" i="8"/>
  <c r="Q71" i="8"/>
  <c r="Q70" i="8"/>
  <c r="Q69" i="8"/>
  <c r="Q68" i="8"/>
  <c r="Q58" i="8"/>
  <c r="Q49" i="8"/>
  <c r="Q44" i="8"/>
  <c r="Q40" i="8"/>
  <c r="Q35" i="8"/>
  <c r="T30" i="8"/>
  <c r="S57" i="21"/>
  <c r="S54" i="21"/>
  <c r="S49" i="21"/>
  <c r="S47" i="21"/>
  <c r="S45" i="21"/>
  <c r="S43" i="21"/>
  <c r="S41" i="21"/>
  <c r="S39" i="21"/>
  <c r="S34" i="21"/>
  <c r="R32" i="21"/>
  <c r="R30" i="21"/>
  <c r="R29" i="21"/>
  <c r="R28" i="21"/>
  <c r="Q27" i="21"/>
  <c r="Q26" i="21"/>
  <c r="T24" i="21"/>
  <c r="T75" i="1"/>
  <c r="T74" i="1"/>
  <c r="T73" i="1"/>
  <c r="T72" i="1"/>
  <c r="T71" i="1"/>
  <c r="T70" i="1"/>
  <c r="T66" i="1"/>
  <c r="T65" i="1"/>
  <c r="T64" i="1"/>
  <c r="T63" i="1"/>
  <c r="T62" i="1"/>
  <c r="T59" i="1"/>
  <c r="T58" i="1"/>
  <c r="T57" i="1"/>
  <c r="T56" i="1"/>
  <c r="T55" i="1"/>
  <c r="T54" i="1"/>
  <c r="T53" i="1"/>
  <c r="T50" i="1"/>
  <c r="T49" i="1"/>
  <c r="T48" i="1"/>
  <c r="T47" i="1"/>
  <c r="T46" i="1"/>
  <c r="T45" i="1"/>
  <c r="T44" i="1"/>
  <c r="T43" i="1"/>
  <c r="T42" i="1"/>
  <c r="T41" i="1"/>
  <c r="T40" i="1"/>
  <c r="T39" i="1"/>
  <c r="T38" i="1"/>
  <c r="T32" i="1"/>
  <c r="T31" i="1"/>
  <c r="R30" i="1"/>
  <c r="Q29" i="1"/>
  <c r="Q28" i="1"/>
  <c r="Q61" i="17"/>
  <c r="Q60" i="17"/>
  <c r="Q59" i="17"/>
  <c r="Q58" i="17"/>
  <c r="Q57" i="17"/>
  <c r="Q56" i="17"/>
  <c r="Q52" i="17"/>
  <c r="Q51" i="17"/>
  <c r="Q50" i="17"/>
  <c r="Q49" i="17"/>
  <c r="Q48" i="17"/>
  <c r="Q47" i="17"/>
  <c r="Q46" i="17"/>
  <c r="Q42" i="17"/>
  <c r="Q41" i="17"/>
  <c r="Q40" i="17"/>
  <c r="Q39" i="17"/>
  <c r="Q38" i="17"/>
  <c r="Q37" i="17"/>
  <c r="Q36" i="17"/>
  <c r="Q35" i="17"/>
  <c r="Q34" i="17"/>
  <c r="Q31" i="17"/>
  <c r="Q67" i="8"/>
  <c r="Q57" i="8"/>
  <c r="Q52" i="8"/>
  <c r="Q48" i="8"/>
  <c r="Q43" i="8"/>
  <c r="Q39" i="8"/>
  <c r="Q34" i="8"/>
  <c r="T29" i="8"/>
  <c r="S56" i="21"/>
  <c r="T53" i="21"/>
  <c r="T48" i="21"/>
  <c r="T46" i="21"/>
  <c r="T44" i="21"/>
  <c r="T42" i="21"/>
  <c r="T40" i="21"/>
  <c r="T36" i="21"/>
  <c r="T33" i="21"/>
  <c r="S31" i="21"/>
  <c r="Q30" i="21"/>
  <c r="Q29" i="21"/>
  <c r="T27" i="21"/>
  <c r="T26" i="21"/>
  <c r="T25" i="21"/>
  <c r="S24" i="21"/>
  <c r="S75" i="1"/>
  <c r="S74" i="1"/>
  <c r="S73" i="1"/>
  <c r="S72" i="1"/>
  <c r="S71" i="1"/>
  <c r="S70" i="1"/>
  <c r="S66" i="1"/>
  <c r="S65" i="1"/>
  <c r="S64" i="1"/>
  <c r="S63" i="1"/>
  <c r="S62" i="1"/>
  <c r="S59" i="1"/>
  <c r="S58" i="1"/>
  <c r="S57" i="1"/>
  <c r="S56" i="1"/>
  <c r="S55" i="1"/>
  <c r="S54" i="1"/>
  <c r="S53" i="1"/>
  <c r="S50" i="1"/>
  <c r="S49" i="1"/>
  <c r="S48" i="1"/>
  <c r="S47" i="1"/>
  <c r="S46" i="1"/>
  <c r="S45" i="1"/>
  <c r="S44" i="1"/>
  <c r="S43" i="1"/>
  <c r="S42" i="1"/>
  <c r="S41" i="1"/>
  <c r="S40" i="1"/>
  <c r="S39" i="1"/>
  <c r="S38" i="1"/>
  <c r="S32" i="1"/>
  <c r="S31" i="1"/>
  <c r="T29" i="1"/>
  <c r="T28" i="1"/>
  <c r="T61" i="17"/>
  <c r="T60" i="17"/>
  <c r="T59" i="17"/>
  <c r="T58" i="17"/>
  <c r="T57" i="17"/>
  <c r="T56" i="17"/>
  <c r="T52" i="17"/>
  <c r="T51" i="17"/>
  <c r="T50" i="17"/>
  <c r="T49" i="17"/>
  <c r="T48" i="17"/>
  <c r="T47" i="17"/>
  <c r="T46" i="17"/>
  <c r="T42" i="17"/>
  <c r="T41" i="17"/>
  <c r="T40" i="17"/>
  <c r="T39" i="17"/>
  <c r="T38" i="17"/>
  <c r="T37" i="17"/>
  <c r="T36" i="17"/>
  <c r="T35" i="17"/>
  <c r="T34" i="17"/>
  <c r="T31" i="17"/>
  <c r="Q63" i="8"/>
  <c r="Q56" i="8"/>
  <c r="Q51" i="8"/>
  <c r="Q42" i="8"/>
  <c r="Q38" i="8"/>
  <c r="Q33" i="8"/>
  <c r="T28" i="8"/>
  <c r="S55" i="21"/>
  <c r="S53" i="21"/>
  <c r="S48" i="21"/>
  <c r="S46" i="21"/>
  <c r="S44" i="21"/>
  <c r="S42" i="21"/>
  <c r="S40" i="21"/>
  <c r="S36" i="21"/>
  <c r="S33" i="21"/>
  <c r="R31" i="21"/>
  <c r="T29" i="21"/>
  <c r="T28" i="21"/>
  <c r="S27" i="21"/>
  <c r="S26" i="21"/>
  <c r="S25" i="21"/>
  <c r="R24" i="21"/>
  <c r="R75" i="1"/>
  <c r="R74" i="1"/>
  <c r="R73" i="1"/>
  <c r="R72" i="1"/>
  <c r="R71" i="1"/>
  <c r="R70" i="1"/>
  <c r="R66" i="1"/>
  <c r="R65" i="1"/>
  <c r="R64" i="1"/>
  <c r="R63" i="1"/>
  <c r="R62" i="1"/>
  <c r="R59" i="1"/>
  <c r="R58" i="1"/>
  <c r="R57" i="1"/>
  <c r="R56" i="1"/>
  <c r="R55" i="1"/>
  <c r="R54" i="1"/>
  <c r="R53" i="1"/>
  <c r="R50" i="1"/>
  <c r="R49" i="1"/>
  <c r="R48" i="1"/>
  <c r="R47" i="1"/>
  <c r="R46" i="1"/>
  <c r="R45" i="1"/>
  <c r="R44" i="1"/>
  <c r="R43" i="1"/>
  <c r="R42" i="1"/>
  <c r="R41" i="1"/>
  <c r="R40" i="1"/>
  <c r="R39" i="1"/>
  <c r="R38" i="1"/>
  <c r="R32" i="1"/>
  <c r="Q31" i="1"/>
  <c r="S29" i="1"/>
  <c r="S28" i="1"/>
  <c r="S61" i="17"/>
  <c r="S60" i="17"/>
  <c r="S59" i="17"/>
  <c r="S58" i="17"/>
  <c r="S57" i="17"/>
  <c r="S56" i="17"/>
  <c r="S52" i="17"/>
  <c r="S51" i="17"/>
  <c r="S50" i="17"/>
  <c r="S49" i="17"/>
  <c r="S48" i="17"/>
  <c r="S47" i="17"/>
  <c r="S46" i="17"/>
  <c r="S42" i="17"/>
  <c r="S41" i="17"/>
  <c r="S40" i="17"/>
  <c r="S39" i="17"/>
  <c r="S38" i="17"/>
  <c r="S37" i="17"/>
  <c r="S36" i="17"/>
  <c r="S35" i="17"/>
  <c r="S34" i="17"/>
  <c r="S31" i="17"/>
  <c r="Q59" i="8"/>
  <c r="Q55" i="8"/>
  <c r="Q50" i="8"/>
  <c r="Q45" i="8"/>
  <c r="Q41" i="8"/>
  <c r="Q32" i="8"/>
  <c r="S58" i="21"/>
  <c r="T54" i="21"/>
  <c r="T49" i="21"/>
  <c r="T47" i="21"/>
  <c r="T45" i="21"/>
  <c r="T43" i="21"/>
  <c r="T41" i="21"/>
  <c r="T39" i="21"/>
  <c r="T34" i="21"/>
  <c r="T32" i="21"/>
  <c r="S30" i="21"/>
  <c r="S29" i="21"/>
  <c r="S28" i="21"/>
  <c r="R27" i="21"/>
  <c r="R26" i="21"/>
  <c r="R25" i="21"/>
  <c r="Q75" i="1"/>
  <c r="Q74" i="1"/>
  <c r="Q73" i="1"/>
  <c r="Q72" i="1"/>
  <c r="Q71" i="1"/>
  <c r="Q70" i="1"/>
  <c r="Q66" i="1"/>
  <c r="Q65" i="1"/>
  <c r="Q64" i="1"/>
  <c r="Q63" i="1"/>
  <c r="Q62" i="1"/>
  <c r="Q59" i="1"/>
  <c r="Q58" i="1"/>
  <c r="Q57" i="1"/>
  <c r="Q56" i="1"/>
  <c r="Q55" i="1"/>
  <c r="Q54" i="1"/>
  <c r="Q53" i="1"/>
  <c r="Q50" i="1"/>
  <c r="Q49" i="1"/>
  <c r="Q48" i="1"/>
  <c r="Q47" i="1"/>
  <c r="Q46" i="1"/>
  <c r="Q45" i="1"/>
  <c r="Q44" i="1"/>
  <c r="Q43" i="1"/>
  <c r="Q42" i="1"/>
  <c r="Q41" i="1"/>
  <c r="Q40" i="1"/>
  <c r="Q39" i="1"/>
  <c r="Q38" i="1"/>
  <c r="Q32" i="1"/>
  <c r="T30" i="1"/>
  <c r="R29" i="1"/>
  <c r="R28" i="1"/>
  <c r="R61" i="17"/>
  <c r="R60" i="17"/>
  <c r="R59" i="17"/>
  <c r="R58" i="17"/>
  <c r="R57" i="17"/>
  <c r="R56" i="17"/>
  <c r="R52" i="17"/>
  <c r="R51" i="17"/>
  <c r="R50" i="17"/>
  <c r="R49" i="17"/>
  <c r="R39" i="17"/>
  <c r="R35" i="17"/>
  <c r="S29" i="17"/>
  <c r="S28" i="17"/>
  <c r="R27" i="17"/>
  <c r="R26" i="17"/>
  <c r="R85" i="18"/>
  <c r="R84" i="18"/>
  <c r="R83" i="18"/>
  <c r="R82" i="18"/>
  <c r="R81" i="18"/>
  <c r="R80" i="18"/>
  <c r="R76" i="18"/>
  <c r="R75" i="18"/>
  <c r="R74" i="18"/>
  <c r="R73" i="18"/>
  <c r="R72" i="18"/>
  <c r="R71" i="18"/>
  <c r="R70" i="18"/>
  <c r="R69" i="18"/>
  <c r="R68" i="18"/>
  <c r="R67" i="18"/>
  <c r="R66" i="18"/>
  <c r="R65" i="18"/>
  <c r="R64" i="18"/>
  <c r="R63" i="18"/>
  <c r="R62" i="18"/>
  <c r="R61" i="18"/>
  <c r="R58" i="18"/>
  <c r="R56" i="18"/>
  <c r="R55" i="18"/>
  <c r="R54" i="18"/>
  <c r="R53" i="18"/>
  <c r="R52" i="18"/>
  <c r="R51" i="18"/>
  <c r="R50" i="18"/>
  <c r="R49" i="18"/>
  <c r="R48" i="18"/>
  <c r="R47" i="18"/>
  <c r="R44" i="18"/>
  <c r="R43" i="18"/>
  <c r="R42" i="18"/>
  <c r="R41" i="18"/>
  <c r="R40" i="18"/>
  <c r="R39" i="18"/>
  <c r="R38" i="18"/>
  <c r="R37" i="18"/>
  <c r="R36" i="18"/>
  <c r="R33" i="18"/>
  <c r="R32" i="18"/>
  <c r="R31" i="18"/>
  <c r="R30" i="18"/>
  <c r="R29" i="18"/>
  <c r="R28" i="18"/>
  <c r="R53" i="19"/>
  <c r="R52" i="19"/>
  <c r="R51" i="19"/>
  <c r="R50" i="19"/>
  <c r="R49" i="19"/>
  <c r="R48" i="19"/>
  <c r="R41" i="19"/>
  <c r="R40" i="19"/>
  <c r="R39" i="19"/>
  <c r="R38" i="19"/>
  <c r="R37" i="19"/>
  <c r="R36" i="19"/>
  <c r="R35" i="19"/>
  <c r="R34" i="19"/>
  <c r="R33" i="19"/>
  <c r="R32" i="19"/>
  <c r="R29" i="19"/>
  <c r="R27" i="19"/>
  <c r="R26" i="19"/>
  <c r="R25" i="19"/>
  <c r="R68" i="20"/>
  <c r="R67" i="20"/>
  <c r="R66" i="20"/>
  <c r="R65" i="20"/>
  <c r="R64" i="20"/>
  <c r="R63" i="20"/>
  <c r="R59" i="20"/>
  <c r="R57" i="20"/>
  <c r="R56" i="20"/>
  <c r="R55" i="20"/>
  <c r="R54" i="20"/>
  <c r="R51" i="20"/>
  <c r="R50" i="20"/>
  <c r="R49" i="20"/>
  <c r="R48" i="20"/>
  <c r="R47" i="20"/>
  <c r="R46" i="20"/>
  <c r="R43" i="20"/>
  <c r="R41" i="20"/>
  <c r="R40" i="20"/>
  <c r="R39" i="20"/>
  <c r="R38" i="20"/>
  <c r="R37" i="20"/>
  <c r="R34" i="20"/>
  <c r="R32" i="20"/>
  <c r="R31" i="20"/>
  <c r="R30" i="20"/>
  <c r="R29" i="20"/>
  <c r="R28" i="20"/>
  <c r="R48" i="17"/>
  <c r="R42" i="17"/>
  <c r="R38" i="17"/>
  <c r="R34" i="17"/>
  <c r="R29" i="17"/>
  <c r="R28" i="17"/>
  <c r="Q27" i="17"/>
  <c r="Q26" i="17"/>
  <c r="Q85" i="18"/>
  <c r="Q84" i="18"/>
  <c r="Q83" i="18"/>
  <c r="Q82" i="18"/>
  <c r="Q81" i="18"/>
  <c r="Q80" i="18"/>
  <c r="Q76" i="18"/>
  <c r="Q75" i="18"/>
  <c r="Q74" i="18"/>
  <c r="Q73" i="18"/>
  <c r="Q72" i="18"/>
  <c r="Q71" i="18"/>
  <c r="Q70" i="18"/>
  <c r="Q69" i="18"/>
  <c r="Q68" i="18"/>
  <c r="Q67" i="18"/>
  <c r="Q66" i="18"/>
  <c r="Q65" i="18"/>
  <c r="Q64" i="18"/>
  <c r="Q63" i="18"/>
  <c r="Q58" i="18"/>
  <c r="Q56" i="18"/>
  <c r="Q55" i="18"/>
  <c r="Q54" i="18"/>
  <c r="Q53" i="18"/>
  <c r="Q52" i="18"/>
  <c r="Q51" i="18"/>
  <c r="Q50" i="18"/>
  <c r="Q49" i="18"/>
  <c r="Q48" i="18"/>
  <c r="Q47" i="18"/>
  <c r="Q44" i="18"/>
  <c r="Q43" i="18"/>
  <c r="Q42" i="18"/>
  <c r="Q41" i="18"/>
  <c r="Q40" i="18"/>
  <c r="Q39" i="18"/>
  <c r="Q38" i="18"/>
  <c r="Q37" i="18"/>
  <c r="Q36" i="18"/>
  <c r="Q33" i="18"/>
  <c r="Q32" i="18"/>
  <c r="Q31" i="18"/>
  <c r="Q30" i="18"/>
  <c r="Q29" i="18"/>
  <c r="Q28" i="18"/>
  <c r="Q53" i="19"/>
  <c r="Q52" i="19"/>
  <c r="Q51" i="19"/>
  <c r="Q50" i="19"/>
  <c r="Q49" i="19"/>
  <c r="Q48" i="19"/>
  <c r="Q41" i="19"/>
  <c r="Q40" i="19"/>
  <c r="Q39" i="19"/>
  <c r="Q38" i="19"/>
  <c r="Q37" i="19"/>
  <c r="Q36" i="19"/>
  <c r="Q35" i="19"/>
  <c r="Q34" i="19"/>
  <c r="Q33" i="19"/>
  <c r="Q32" i="19"/>
  <c r="Q29" i="19"/>
  <c r="Q27" i="19"/>
  <c r="Q26" i="19"/>
  <c r="Q25" i="19"/>
  <c r="Q68" i="20"/>
  <c r="Q67" i="20"/>
  <c r="Q66" i="20"/>
  <c r="Q65" i="20"/>
  <c r="Q64" i="20"/>
  <c r="Q63" i="20"/>
  <c r="Q59" i="20"/>
  <c r="Q57" i="20"/>
  <c r="Q56" i="20"/>
  <c r="Q55" i="20"/>
  <c r="Q54" i="20"/>
  <c r="Q51" i="20"/>
  <c r="Q50" i="20"/>
  <c r="Q49" i="20"/>
  <c r="Q48" i="20"/>
  <c r="Q47" i="20"/>
  <c r="Q46" i="20"/>
  <c r="Q43" i="20"/>
  <c r="Q41" i="20"/>
  <c r="Q40" i="20"/>
  <c r="Q39" i="20"/>
  <c r="Q38" i="20"/>
  <c r="Q37" i="20"/>
  <c r="Q34" i="20"/>
  <c r="Q32" i="20"/>
  <c r="Q31" i="20"/>
  <c r="Q30" i="20"/>
  <c r="Q29" i="20"/>
  <c r="Q28" i="20"/>
  <c r="R47" i="17"/>
  <c r="R41" i="17"/>
  <c r="R37" i="17"/>
  <c r="R31" i="17"/>
  <c r="Q29" i="17"/>
  <c r="T27" i="17"/>
  <c r="T26" i="17"/>
  <c r="T85" i="18"/>
  <c r="T84" i="18"/>
  <c r="T83" i="18"/>
  <c r="T82" i="18"/>
  <c r="T81" i="18"/>
  <c r="T80" i="18"/>
  <c r="T76" i="18"/>
  <c r="T75" i="18"/>
  <c r="T74" i="18"/>
  <c r="T73" i="18"/>
  <c r="T72" i="18"/>
  <c r="T71" i="18"/>
  <c r="T70" i="18"/>
  <c r="T69" i="18"/>
  <c r="T68" i="18"/>
  <c r="T67" i="18"/>
  <c r="T66" i="18"/>
  <c r="T65" i="18"/>
  <c r="T64" i="18"/>
  <c r="T63" i="18"/>
  <c r="T62" i="18"/>
  <c r="T61" i="18"/>
  <c r="T58" i="18"/>
  <c r="T56" i="18"/>
  <c r="T55" i="18"/>
  <c r="T54" i="18"/>
  <c r="T53" i="18"/>
  <c r="T52" i="18"/>
  <c r="T51" i="18"/>
  <c r="T50" i="18"/>
  <c r="T49" i="18"/>
  <c r="T48" i="18"/>
  <c r="T47" i="18"/>
  <c r="T44" i="18"/>
  <c r="T43" i="18"/>
  <c r="T42" i="18"/>
  <c r="T41" i="18"/>
  <c r="T40" i="18"/>
  <c r="T39" i="18"/>
  <c r="T38" i="18"/>
  <c r="T37" i="18"/>
  <c r="T36" i="18"/>
  <c r="T33" i="18"/>
  <c r="T32" i="18"/>
  <c r="T31" i="18"/>
  <c r="T30" i="18"/>
  <c r="T29" i="18"/>
  <c r="T28" i="18"/>
  <c r="T53" i="19"/>
  <c r="T52" i="19"/>
  <c r="T51" i="19"/>
  <c r="T50" i="19"/>
  <c r="T49" i="19"/>
  <c r="T48" i="19"/>
  <c r="T41" i="19"/>
  <c r="T40" i="19"/>
  <c r="T39" i="19"/>
  <c r="T38" i="19"/>
  <c r="T37" i="19"/>
  <c r="T36" i="19"/>
  <c r="T35" i="19"/>
  <c r="T34" i="19"/>
  <c r="T33" i="19"/>
  <c r="T32" i="19"/>
  <c r="T29" i="19"/>
  <c r="T27" i="19"/>
  <c r="T26" i="19"/>
  <c r="T25" i="19"/>
  <c r="T68" i="20"/>
  <c r="T67" i="20"/>
  <c r="T66" i="20"/>
  <c r="T65" i="20"/>
  <c r="T64" i="20"/>
  <c r="T63" i="20"/>
  <c r="T59" i="20"/>
  <c r="T57" i="20"/>
  <c r="T56" i="20"/>
  <c r="T55" i="20"/>
  <c r="T54" i="20"/>
  <c r="T51" i="20"/>
  <c r="T50" i="20"/>
  <c r="T49" i="20"/>
  <c r="T48" i="20"/>
  <c r="T47" i="20"/>
  <c r="T46" i="20"/>
  <c r="R46" i="17"/>
  <c r="R40" i="17"/>
  <c r="R36" i="17"/>
  <c r="T29" i="17"/>
  <c r="T28" i="17"/>
  <c r="S27" i="17"/>
  <c r="S26" i="17"/>
  <c r="S85" i="18"/>
  <c r="S84" i="18"/>
  <c r="S83" i="18"/>
  <c r="S82" i="18"/>
  <c r="S81" i="18"/>
  <c r="S80" i="18"/>
  <c r="S76" i="18"/>
  <c r="S75" i="18"/>
  <c r="S74" i="18"/>
  <c r="S73" i="18"/>
  <c r="S72" i="18"/>
  <c r="S71" i="18"/>
  <c r="S70" i="18"/>
  <c r="S69" i="18"/>
  <c r="S68" i="18"/>
  <c r="S67" i="18"/>
  <c r="S66" i="18"/>
  <c r="S65" i="18"/>
  <c r="S64" i="18"/>
  <c r="S63" i="18"/>
  <c r="S62" i="18"/>
  <c r="S61" i="18"/>
  <c r="S58" i="18"/>
  <c r="S56" i="18"/>
  <c r="S55" i="18"/>
  <c r="S54" i="18"/>
  <c r="S53" i="18"/>
  <c r="S52" i="18"/>
  <c r="S51" i="18"/>
  <c r="S50" i="18"/>
  <c r="S49" i="18"/>
  <c r="S48" i="18"/>
  <c r="S47" i="18"/>
  <c r="S44" i="18"/>
  <c r="S43" i="18"/>
  <c r="S42" i="18"/>
  <c r="S41" i="18"/>
  <c r="S40" i="18"/>
  <c r="S39" i="18"/>
  <c r="S38" i="18"/>
  <c r="S37" i="18"/>
  <c r="S36" i="18"/>
  <c r="S33" i="18"/>
  <c r="S32" i="18"/>
  <c r="S31" i="18"/>
  <c r="S30" i="18"/>
  <c r="S29" i="18"/>
  <c r="S28" i="18"/>
  <c r="S53" i="19"/>
  <c r="S52" i="19"/>
  <c r="S51" i="19"/>
  <c r="S50" i="19"/>
  <c r="S49" i="19"/>
  <c r="S48" i="19"/>
  <c r="S41" i="19"/>
  <c r="S40" i="19"/>
  <c r="S39" i="19"/>
  <c r="S38" i="19"/>
  <c r="S37" i="19"/>
  <c r="S36" i="19"/>
  <c r="S35" i="19"/>
  <c r="S34" i="19"/>
  <c r="S33" i="19"/>
  <c r="S32" i="19"/>
  <c r="S29" i="19"/>
  <c r="S27" i="19"/>
  <c r="S26" i="19"/>
  <c r="S25" i="19"/>
  <c r="S68" i="20"/>
  <c r="S67" i="20"/>
  <c r="S66" i="20"/>
  <c r="S65" i="20"/>
  <c r="S64" i="20"/>
  <c r="S63" i="20"/>
  <c r="S59" i="20"/>
  <c r="S57" i="20"/>
  <c r="S56" i="20"/>
  <c r="S51" i="20"/>
  <c r="S47" i="20"/>
  <c r="T41" i="20"/>
  <c r="T39" i="20"/>
  <c r="T37" i="20"/>
  <c r="T32" i="20"/>
  <c r="T30" i="20"/>
  <c r="T28" i="20"/>
  <c r="R100" i="16"/>
  <c r="R99" i="16"/>
  <c r="R98" i="16"/>
  <c r="R97" i="16"/>
  <c r="R96" i="16"/>
  <c r="R95" i="16"/>
  <c r="R91" i="16"/>
  <c r="R90" i="16"/>
  <c r="R89" i="16"/>
  <c r="R88" i="16"/>
  <c r="R87" i="16"/>
  <c r="R86" i="16"/>
  <c r="R85" i="16"/>
  <c r="R84" i="16"/>
  <c r="R81" i="16"/>
  <c r="R80" i="16"/>
  <c r="R79" i="16"/>
  <c r="R78" i="16"/>
  <c r="R77" i="16"/>
  <c r="R76" i="16"/>
  <c r="R75" i="16"/>
  <c r="R74" i="16"/>
  <c r="R70" i="16"/>
  <c r="R66" i="16"/>
  <c r="R65" i="16"/>
  <c r="R64" i="16"/>
  <c r="R63" i="16"/>
  <c r="R62" i="16"/>
  <c r="R61" i="16"/>
  <c r="R60" i="16"/>
  <c r="R59" i="16"/>
  <c r="R58" i="16"/>
  <c r="R55" i="16"/>
  <c r="R54" i="16"/>
  <c r="R53" i="16"/>
  <c r="R52" i="16"/>
  <c r="R51" i="16"/>
  <c r="R50" i="16"/>
  <c r="R49" i="16"/>
  <c r="R48" i="16"/>
  <c r="R47" i="16"/>
  <c r="R46" i="16"/>
  <c r="R45" i="16"/>
  <c r="R44" i="16"/>
  <c r="R41" i="16"/>
  <c r="R39" i="16"/>
  <c r="R38" i="16"/>
  <c r="R37" i="16"/>
  <c r="R36" i="16"/>
  <c r="R35" i="16"/>
  <c r="R34" i="16"/>
  <c r="R33" i="16"/>
  <c r="R32" i="16"/>
  <c r="R31" i="16"/>
  <c r="R52" i="14"/>
  <c r="R51" i="14"/>
  <c r="R50" i="14"/>
  <c r="R49" i="14"/>
  <c r="R48" i="14"/>
  <c r="R47" i="14"/>
  <c r="R43" i="14"/>
  <c r="R42" i="14"/>
  <c r="R41" i="14"/>
  <c r="R40" i="14"/>
  <c r="R39" i="14"/>
  <c r="R38" i="14"/>
  <c r="R37" i="14"/>
  <c r="R36" i="14"/>
  <c r="R35" i="14"/>
  <c r="R34" i="14"/>
  <c r="R31" i="14"/>
  <c r="R30" i="14"/>
  <c r="R29" i="14"/>
  <c r="R28" i="14"/>
  <c r="R27" i="14"/>
  <c r="R26" i="14"/>
  <c r="R25" i="14"/>
  <c r="R24" i="14"/>
  <c r="R67" i="10"/>
  <c r="R66" i="10"/>
  <c r="R65" i="10"/>
  <c r="R64" i="10"/>
  <c r="R63" i="10"/>
  <c r="Q62" i="10"/>
  <c r="Q58" i="10"/>
  <c r="Q56" i="10"/>
  <c r="Q55" i="10"/>
  <c r="Q54" i="10"/>
  <c r="T52" i="10"/>
  <c r="T51" i="10"/>
  <c r="T50" i="10"/>
  <c r="T49" i="10"/>
  <c r="T46" i="10"/>
  <c r="T45" i="10"/>
  <c r="T44" i="10"/>
  <c r="T43" i="10"/>
  <c r="T42" i="10"/>
  <c r="T41" i="10"/>
  <c r="T40" i="10"/>
  <c r="T39" i="10"/>
  <c r="T38" i="10"/>
  <c r="T35" i="10"/>
  <c r="T30" i="10"/>
  <c r="T29" i="10"/>
  <c r="T28" i="10"/>
  <c r="T27" i="10"/>
  <c r="Q35" i="10"/>
  <c r="Q27" i="10"/>
  <c r="S55" i="20"/>
  <c r="S50" i="20"/>
  <c r="S46" i="20"/>
  <c r="S41" i="20"/>
  <c r="S39" i="20"/>
  <c r="S37" i="20"/>
  <c r="S32" i="20"/>
  <c r="S30" i="20"/>
  <c r="S28" i="20"/>
  <c r="Q100" i="16"/>
  <c r="Q99" i="16"/>
  <c r="Q98" i="16"/>
  <c r="Q97" i="16"/>
  <c r="Q96" i="16"/>
  <c r="Q95" i="16"/>
  <c r="Q91" i="16"/>
  <c r="Q90" i="16"/>
  <c r="Q89" i="16"/>
  <c r="Q88" i="16"/>
  <c r="Q87" i="16"/>
  <c r="Q86" i="16"/>
  <c r="Q85" i="16"/>
  <c r="Q84" i="16"/>
  <c r="Q81" i="16"/>
  <c r="Q80" i="16"/>
  <c r="Q79" i="16"/>
  <c r="Q78" i="16"/>
  <c r="Q77" i="16"/>
  <c r="Q76" i="16"/>
  <c r="Q75" i="16"/>
  <c r="Q74" i="16"/>
  <c r="Q70" i="16"/>
  <c r="Q66" i="16"/>
  <c r="Q65" i="16"/>
  <c r="Q64" i="16"/>
  <c r="Q63" i="16"/>
  <c r="Q62" i="16"/>
  <c r="Q61" i="16"/>
  <c r="Q60" i="16"/>
  <c r="Q59" i="16"/>
  <c r="Q58" i="16"/>
  <c r="Q55" i="16"/>
  <c r="Q54" i="16"/>
  <c r="Q53" i="16"/>
  <c r="Q52" i="16"/>
  <c r="Q51" i="16"/>
  <c r="Q50" i="16"/>
  <c r="Q49" i="16"/>
  <c r="Q48" i="16"/>
  <c r="Q47" i="16"/>
  <c r="Q46" i="16"/>
  <c r="Q45" i="16"/>
  <c r="Q44" i="16"/>
  <c r="Q41" i="16"/>
  <c r="Q39" i="16"/>
  <c r="Q38" i="16"/>
  <c r="Q37" i="16"/>
  <c r="Q36" i="16"/>
  <c r="Q35" i="16"/>
  <c r="Q34" i="16"/>
  <c r="Q33" i="16"/>
  <c r="Q32" i="16"/>
  <c r="Q31" i="16"/>
  <c r="Q52" i="14"/>
  <c r="Q51" i="14"/>
  <c r="Q50" i="14"/>
  <c r="Q49" i="14"/>
  <c r="Q48" i="14"/>
  <c r="Q47" i="14"/>
  <c r="Q43" i="14"/>
  <c r="Q42" i="14"/>
  <c r="Q41" i="14"/>
  <c r="Q40" i="14"/>
  <c r="Q39" i="14"/>
  <c r="Q38" i="14"/>
  <c r="Q37" i="14"/>
  <c r="Q36" i="14"/>
  <c r="Q35" i="14"/>
  <c r="Q34" i="14"/>
  <c r="Q31" i="14"/>
  <c r="Q30" i="14"/>
  <c r="Q29" i="14"/>
  <c r="Q28" i="14"/>
  <c r="Q27" i="14"/>
  <c r="Q26" i="14"/>
  <c r="Q67" i="10"/>
  <c r="Q66" i="10"/>
  <c r="Q65" i="10"/>
  <c r="Q64" i="10"/>
  <c r="T62" i="10"/>
  <c r="T58" i="10"/>
  <c r="T56" i="10"/>
  <c r="T55" i="10"/>
  <c r="T54" i="10"/>
  <c r="T53" i="10"/>
  <c r="S52" i="10"/>
  <c r="S51" i="10"/>
  <c r="S50" i="10"/>
  <c r="S49" i="10"/>
  <c r="S46" i="10"/>
  <c r="S45" i="10"/>
  <c r="S44" i="10"/>
  <c r="S43" i="10"/>
  <c r="S42" i="10"/>
  <c r="S41" i="10"/>
  <c r="S40" i="10"/>
  <c r="S39" i="10"/>
  <c r="S38" i="10"/>
  <c r="S35" i="10"/>
  <c r="S30" i="10"/>
  <c r="S29" i="10"/>
  <c r="S28" i="10"/>
  <c r="S27" i="10"/>
  <c r="Q40" i="10"/>
  <c r="Q29" i="10"/>
  <c r="S54" i="20"/>
  <c r="S49" i="20"/>
  <c r="T43" i="20"/>
  <c r="T40" i="20"/>
  <c r="T38" i="20"/>
  <c r="T34" i="20"/>
  <c r="T31" i="20"/>
  <c r="T29" i="20"/>
  <c r="T100" i="16"/>
  <c r="T99" i="16"/>
  <c r="T98" i="16"/>
  <c r="T97" i="16"/>
  <c r="T96" i="16"/>
  <c r="T95" i="16"/>
  <c r="T91" i="16"/>
  <c r="T90" i="16"/>
  <c r="T89" i="16"/>
  <c r="T88" i="16"/>
  <c r="T87" i="16"/>
  <c r="T86" i="16"/>
  <c r="T85" i="16"/>
  <c r="T84" i="16"/>
  <c r="T81" i="16"/>
  <c r="T80" i="16"/>
  <c r="T79" i="16"/>
  <c r="T78" i="16"/>
  <c r="T77" i="16"/>
  <c r="T76" i="16"/>
  <c r="T75" i="16"/>
  <c r="T74" i="16"/>
  <c r="T70" i="16"/>
  <c r="T66" i="16"/>
  <c r="T65" i="16"/>
  <c r="T64" i="16"/>
  <c r="T63" i="16"/>
  <c r="T62" i="16"/>
  <c r="T61" i="16"/>
  <c r="T60" i="16"/>
  <c r="T59" i="16"/>
  <c r="T58" i="16"/>
  <c r="T55" i="16"/>
  <c r="T54" i="16"/>
  <c r="T53" i="16"/>
  <c r="T52" i="16"/>
  <c r="T51" i="16"/>
  <c r="T50" i="16"/>
  <c r="T49" i="16"/>
  <c r="T48" i="16"/>
  <c r="T47" i="16"/>
  <c r="T46" i="16"/>
  <c r="T45" i="16"/>
  <c r="T44" i="16"/>
  <c r="T41" i="16"/>
  <c r="T39" i="16"/>
  <c r="T38" i="16"/>
  <c r="T37" i="16"/>
  <c r="T36" i="16"/>
  <c r="T35" i="16"/>
  <c r="T34" i="16"/>
  <c r="T33" i="16"/>
  <c r="T32" i="16"/>
  <c r="T31" i="16"/>
  <c r="T52" i="14"/>
  <c r="T51" i="14"/>
  <c r="T50" i="14"/>
  <c r="T49" i="14"/>
  <c r="T48" i="14"/>
  <c r="T47" i="14"/>
  <c r="T43" i="14"/>
  <c r="T42" i="14"/>
  <c r="T41" i="14"/>
  <c r="T40" i="14"/>
  <c r="T39" i="14"/>
  <c r="T38" i="14"/>
  <c r="T37" i="14"/>
  <c r="T36" i="14"/>
  <c r="T35" i="14"/>
  <c r="T34" i="14"/>
  <c r="T31" i="14"/>
  <c r="T30" i="14"/>
  <c r="T29" i="14"/>
  <c r="T28" i="14"/>
  <c r="T27" i="14"/>
  <c r="T26" i="14"/>
  <c r="T25" i="14"/>
  <c r="T24" i="14"/>
  <c r="T67" i="10"/>
  <c r="T66" i="10"/>
  <c r="T65" i="10"/>
  <c r="T64" i="10"/>
  <c r="T63" i="10"/>
  <c r="S62" i="10"/>
  <c r="S58" i="10"/>
  <c r="S56" i="10"/>
  <c r="S55" i="10"/>
  <c r="S54" i="10"/>
  <c r="S53" i="10"/>
  <c r="R52" i="10"/>
  <c r="R51" i="10"/>
  <c r="R50" i="10"/>
  <c r="R49" i="10"/>
  <c r="R46" i="10"/>
  <c r="R45" i="10"/>
  <c r="R44" i="10"/>
  <c r="R43" i="10"/>
  <c r="R42" i="10"/>
  <c r="R41" i="10"/>
  <c r="R40" i="10"/>
  <c r="R39" i="10"/>
  <c r="R38" i="10"/>
  <c r="R35" i="10"/>
  <c r="R30" i="10"/>
  <c r="R29" i="10"/>
  <c r="R28" i="10"/>
  <c r="R27" i="10"/>
  <c r="Q39" i="10"/>
  <c r="Q30" i="10"/>
  <c r="S48" i="20"/>
  <c r="S43" i="20"/>
  <c r="S40" i="20"/>
  <c r="S38" i="20"/>
  <c r="S34" i="20"/>
  <c r="S31" i="20"/>
  <c r="S29" i="20"/>
  <c r="S100" i="16"/>
  <c r="S99" i="16"/>
  <c r="S98" i="16"/>
  <c r="S97" i="16"/>
  <c r="S96" i="16"/>
  <c r="S95" i="16"/>
  <c r="S91" i="16"/>
  <c r="S90" i="16"/>
  <c r="S89" i="16"/>
  <c r="S88" i="16"/>
  <c r="S87" i="16"/>
  <c r="S86" i="16"/>
  <c r="S85" i="16"/>
  <c r="S84" i="16"/>
  <c r="S81" i="16"/>
  <c r="S80" i="16"/>
  <c r="S79" i="16"/>
  <c r="S78" i="16"/>
  <c r="S77" i="16"/>
  <c r="S76" i="16"/>
  <c r="S75" i="16"/>
  <c r="S74" i="16"/>
  <c r="S70" i="16"/>
  <c r="S66" i="16"/>
  <c r="S65" i="16"/>
  <c r="S64" i="16"/>
  <c r="S63" i="16"/>
  <c r="S62" i="16"/>
  <c r="S61" i="16"/>
  <c r="S60" i="16"/>
  <c r="S59" i="16"/>
  <c r="S58" i="16"/>
  <c r="S55" i="16"/>
  <c r="S54" i="16"/>
  <c r="S53" i="16"/>
  <c r="S52" i="16"/>
  <c r="S51" i="16"/>
  <c r="S50" i="16"/>
  <c r="S49" i="16"/>
  <c r="S48" i="16"/>
  <c r="S47" i="16"/>
  <c r="S46" i="16"/>
  <c r="S45" i="16"/>
  <c r="S44" i="16"/>
  <c r="S41" i="16"/>
  <c r="S39" i="16"/>
  <c r="S38" i="16"/>
  <c r="S37" i="16"/>
  <c r="S36" i="16"/>
  <c r="S35" i="16"/>
  <c r="S34" i="16"/>
  <c r="S33" i="16"/>
  <c r="S32" i="16"/>
  <c r="S31" i="16"/>
  <c r="S52" i="14"/>
  <c r="S51" i="14"/>
  <c r="S50" i="14"/>
  <c r="S49" i="14"/>
  <c r="S48" i="14"/>
  <c r="S47" i="14"/>
  <c r="S43" i="14"/>
  <c r="S42" i="14"/>
  <c r="S41" i="14"/>
  <c r="S40" i="14"/>
  <c r="S39" i="14"/>
  <c r="S38" i="14"/>
  <c r="S37" i="14"/>
  <c r="S36" i="14"/>
  <c r="S35" i="14"/>
  <c r="S34" i="14"/>
  <c r="S31" i="14"/>
  <c r="S30" i="14"/>
  <c r="S29" i="14"/>
  <c r="S28" i="14"/>
  <c r="S27" i="14"/>
  <c r="S26" i="14"/>
  <c r="S25" i="14"/>
  <c r="S24" i="14"/>
  <c r="S67" i="10"/>
  <c r="S66" i="10"/>
  <c r="S65" i="10"/>
  <c r="S64" i="10"/>
  <c r="S63" i="10"/>
  <c r="R62" i="10"/>
  <c r="R58" i="10"/>
  <c r="R56" i="10"/>
  <c r="R55" i="10"/>
  <c r="R54" i="10"/>
  <c r="Q53" i="10"/>
  <c r="Q52" i="10"/>
  <c r="Q51" i="10"/>
  <c r="Q50" i="10"/>
  <c r="Q49" i="10"/>
  <c r="Q46" i="10"/>
  <c r="Q45" i="10"/>
  <c r="Q44" i="10"/>
  <c r="Q43" i="10"/>
  <c r="Q42" i="10"/>
  <c r="Q41" i="10"/>
  <c r="Q38" i="10"/>
  <c r="Q28" i="10"/>
  <c r="P98" i="16"/>
  <c r="P91" i="16"/>
  <c r="P87" i="16"/>
  <c r="P81" i="16"/>
  <c r="P77" i="16"/>
  <c r="P70" i="16"/>
  <c r="P63" i="16"/>
  <c r="P59" i="16"/>
  <c r="P52" i="16"/>
  <c r="P48" i="16"/>
  <c r="P97" i="16"/>
  <c r="P90" i="16"/>
  <c r="P86" i="16"/>
  <c r="P80" i="16"/>
  <c r="P76" i="16"/>
  <c r="P66" i="16"/>
  <c r="P62" i="16"/>
  <c r="P58" i="16"/>
  <c r="P51" i="16"/>
  <c r="P47" i="16"/>
  <c r="P100" i="16"/>
  <c r="P96" i="16"/>
  <c r="P89" i="16"/>
  <c r="P85" i="16"/>
  <c r="P79" i="16"/>
  <c r="P75" i="16"/>
  <c r="P65" i="16"/>
  <c r="P61" i="16"/>
  <c r="P54" i="16"/>
  <c r="P50" i="16"/>
  <c r="P46" i="16"/>
  <c r="P88" i="16"/>
  <c r="P64" i="16"/>
  <c r="P41" i="16"/>
  <c r="P36" i="16"/>
  <c r="P32" i="16"/>
  <c r="P66" i="20"/>
  <c r="P59" i="20"/>
  <c r="P54" i="20"/>
  <c r="P49" i="20"/>
  <c r="P43" i="20"/>
  <c r="P38" i="20"/>
  <c r="P31" i="20"/>
  <c r="P53" i="19"/>
  <c r="P49" i="19"/>
  <c r="P40" i="19"/>
  <c r="P36" i="19"/>
  <c r="P84" i="16"/>
  <c r="P60" i="16"/>
  <c r="P39" i="16"/>
  <c r="P35" i="16"/>
  <c r="P31" i="16"/>
  <c r="P65" i="20"/>
  <c r="P57" i="20"/>
  <c r="P48" i="20"/>
  <c r="P41" i="20"/>
  <c r="P37" i="20"/>
  <c r="P30" i="20"/>
  <c r="P52" i="19"/>
  <c r="P48" i="19"/>
  <c r="P99" i="16"/>
  <c r="P78" i="16"/>
  <c r="P53" i="16"/>
  <c r="P45" i="16"/>
  <c r="P38" i="16"/>
  <c r="P34" i="16"/>
  <c r="P68" i="20"/>
  <c r="P64" i="20"/>
  <c r="P56" i="20"/>
  <c r="P51" i="20"/>
  <c r="P47" i="20"/>
  <c r="P40" i="20"/>
  <c r="P34" i="20"/>
  <c r="P29" i="20"/>
  <c r="P51" i="19"/>
  <c r="P33" i="16"/>
  <c r="P50" i="20"/>
  <c r="P28" i="20"/>
  <c r="P39" i="19"/>
  <c r="P38" i="19"/>
  <c r="P37" i="19"/>
  <c r="P29" i="19"/>
  <c r="P82" i="18"/>
  <c r="P76" i="18"/>
  <c r="P72" i="18"/>
  <c r="P68" i="18"/>
  <c r="P64" i="18"/>
  <c r="P58" i="18"/>
  <c r="P53" i="18"/>
  <c r="P49" i="18"/>
  <c r="P43" i="18"/>
  <c r="P39" i="18"/>
  <c r="P33" i="18"/>
  <c r="P95" i="16"/>
  <c r="P67" i="20"/>
  <c r="P46" i="20"/>
  <c r="P50" i="19"/>
  <c r="P27" i="19"/>
  <c r="P85" i="18"/>
  <c r="P81" i="18"/>
  <c r="P75" i="18"/>
  <c r="P71" i="18"/>
  <c r="P67" i="18"/>
  <c r="P63" i="18"/>
  <c r="P56" i="18"/>
  <c r="P52" i="18"/>
  <c r="P48" i="18"/>
  <c r="P42" i="18"/>
  <c r="P74" i="16"/>
  <c r="P44" i="16"/>
  <c r="P63" i="20"/>
  <c r="P39" i="20"/>
  <c r="P26" i="19"/>
  <c r="P84" i="18"/>
  <c r="P80" i="18"/>
  <c r="P74" i="18"/>
  <c r="P70" i="18"/>
  <c r="P66" i="18"/>
  <c r="P62" i="18"/>
  <c r="P55" i="18"/>
  <c r="P51" i="18"/>
  <c r="P47" i="18"/>
  <c r="P41" i="18"/>
  <c r="P49" i="16"/>
  <c r="P32" i="20"/>
  <c r="P41" i="19"/>
  <c r="P32" i="19"/>
  <c r="P73" i="18"/>
  <c r="P54" i="18"/>
  <c r="P29" i="18"/>
  <c r="P59" i="17"/>
  <c r="P49" i="17"/>
  <c r="P39" i="17"/>
  <c r="P35" i="17"/>
  <c r="P28" i="17"/>
  <c r="P66" i="10"/>
  <c r="P62" i="10"/>
  <c r="P54" i="10"/>
  <c r="P50" i="10"/>
  <c r="P44" i="10"/>
  <c r="P40" i="10"/>
  <c r="P30" i="10"/>
  <c r="P26" i="10"/>
  <c r="P72" i="1"/>
  <c r="P65" i="1"/>
  <c r="P59" i="1"/>
  <c r="P55" i="1"/>
  <c r="P49" i="1"/>
  <c r="P45" i="1"/>
  <c r="P41" i="1"/>
  <c r="P29" i="1"/>
  <c r="P56" i="21"/>
  <c r="P49" i="21"/>
  <c r="P45" i="21"/>
  <c r="P35" i="19"/>
  <c r="P25" i="19"/>
  <c r="P69" i="18"/>
  <c r="P50" i="18"/>
  <c r="P38" i="18"/>
  <c r="P37" i="18"/>
  <c r="P36" i="18"/>
  <c r="P32" i="18"/>
  <c r="P28" i="18"/>
  <c r="P58" i="17"/>
  <c r="P52" i="17"/>
  <c r="P48" i="17"/>
  <c r="P42" i="17"/>
  <c r="P38" i="17"/>
  <c r="P34" i="17"/>
  <c r="P27" i="17"/>
  <c r="P65" i="10"/>
  <c r="P58" i="10"/>
  <c r="P53" i="10"/>
  <c r="P49" i="10"/>
  <c r="P43" i="10"/>
  <c r="P39" i="10"/>
  <c r="P29" i="10"/>
  <c r="P75" i="1"/>
  <c r="P71" i="1"/>
  <c r="P64" i="1"/>
  <c r="P58" i="1"/>
  <c r="P54" i="1"/>
  <c r="P48" i="1"/>
  <c r="P44" i="1"/>
  <c r="P40" i="1"/>
  <c r="P32" i="1"/>
  <c r="P28" i="1"/>
  <c r="P55" i="21"/>
  <c r="P48" i="21"/>
  <c r="P37" i="16"/>
  <c r="P34" i="19"/>
  <c r="P83" i="18"/>
  <c r="P65" i="18"/>
  <c r="P44" i="18"/>
  <c r="P31" i="18"/>
  <c r="P61" i="17"/>
  <c r="P57" i="17"/>
  <c r="P51" i="17"/>
  <c r="P47" i="17"/>
  <c r="P41" i="17"/>
  <c r="P37" i="17"/>
  <c r="P31" i="17"/>
  <c r="P26" i="17"/>
  <c r="P64" i="10"/>
  <c r="P56" i="10"/>
  <c r="P52" i="10"/>
  <c r="P46" i="10"/>
  <c r="P42" i="10"/>
  <c r="P38" i="10"/>
  <c r="P28" i="10"/>
  <c r="P74" i="1"/>
  <c r="P70" i="1"/>
  <c r="P63" i="1"/>
  <c r="P57" i="1"/>
  <c r="P53" i="1"/>
  <c r="P47" i="1"/>
  <c r="P43" i="1"/>
  <c r="P39" i="1"/>
  <c r="P31" i="1"/>
  <c r="P58" i="21"/>
  <c r="P54" i="21"/>
  <c r="P47" i="21"/>
  <c r="P43" i="21"/>
  <c r="P40" i="18"/>
  <c r="P30" i="18"/>
  <c r="P46" i="17"/>
  <c r="P67" i="10"/>
  <c r="P45" i="10"/>
  <c r="P73" i="1"/>
  <c r="P50" i="1"/>
  <c r="P30" i="1"/>
  <c r="P46" i="21"/>
  <c r="P31" i="21"/>
  <c r="P27" i="21"/>
  <c r="P72" i="8"/>
  <c r="P68" i="8"/>
  <c r="P58" i="8"/>
  <c r="P49" i="8"/>
  <c r="P44" i="8"/>
  <c r="P60" i="17"/>
  <c r="P40" i="17"/>
  <c r="P63" i="10"/>
  <c r="P41" i="10"/>
  <c r="P66" i="1"/>
  <c r="P46" i="1"/>
  <c r="P57" i="21"/>
  <c r="P44" i="21"/>
  <c r="P41" i="21"/>
  <c r="P34" i="21"/>
  <c r="P30" i="21"/>
  <c r="P26" i="21"/>
  <c r="P71" i="8"/>
  <c r="P67" i="8"/>
  <c r="P57" i="8"/>
  <c r="P52" i="8"/>
  <c r="P48" i="8"/>
  <c r="P43" i="8"/>
  <c r="P55" i="20"/>
  <c r="P33" i="19"/>
  <c r="P56" i="17"/>
  <c r="P36" i="17"/>
  <c r="P55" i="10"/>
  <c r="P35" i="10"/>
  <c r="P62" i="1"/>
  <c r="P42" i="1"/>
  <c r="P53" i="21"/>
  <c r="P42" i="21"/>
  <c r="P40" i="21"/>
  <c r="P33" i="21"/>
  <c r="P29" i="21"/>
  <c r="P25" i="21"/>
  <c r="P70" i="8"/>
  <c r="P63" i="8"/>
  <c r="P56" i="8"/>
  <c r="P51" i="8"/>
  <c r="P61" i="18"/>
  <c r="P50" i="17"/>
  <c r="P29" i="17"/>
  <c r="P51" i="10"/>
  <c r="P27" i="10"/>
  <c r="P56" i="1"/>
  <c r="P38" i="1"/>
  <c r="P39" i="21"/>
  <c r="P32" i="21"/>
  <c r="P28" i="21"/>
  <c r="P24" i="21"/>
  <c r="P69" i="8"/>
  <c r="P59" i="8"/>
  <c r="P55" i="8"/>
  <c r="P50" i="8"/>
  <c r="P39" i="8"/>
  <c r="P34" i="8"/>
  <c r="P30" i="8"/>
  <c r="P55" i="12"/>
  <c r="P51" i="12"/>
  <c r="P44" i="12"/>
  <c r="P40" i="12"/>
  <c r="P36" i="12"/>
  <c r="P29" i="12"/>
  <c r="P25" i="12"/>
  <c r="P24" i="12"/>
  <c r="P45" i="8"/>
  <c r="P38" i="8"/>
  <c r="P33" i="8"/>
  <c r="P29" i="8"/>
  <c r="P54" i="12"/>
  <c r="P50" i="12"/>
  <c r="P43" i="12"/>
  <c r="P39" i="12"/>
  <c r="P35" i="12"/>
  <c r="P28" i="12"/>
  <c r="P42" i="8"/>
  <c r="P41" i="8"/>
  <c r="P32" i="8"/>
  <c r="P28" i="8"/>
  <c r="P53" i="12"/>
  <c r="P49" i="12"/>
  <c r="P42" i="12"/>
  <c r="P38" i="12"/>
  <c r="P31" i="12"/>
  <c r="P27" i="12"/>
  <c r="P40" i="8"/>
  <c r="P35" i="8"/>
  <c r="P31" i="8"/>
  <c r="P56" i="12"/>
  <c r="P52" i="12"/>
  <c r="P45" i="12"/>
  <c r="P41" i="12"/>
  <c r="P37" i="12"/>
  <c r="P30" i="12"/>
  <c r="P26" i="12"/>
  <c r="H7" i="13"/>
  <c r="I3" i="8"/>
  <c r="I3" i="12"/>
  <c r="C19" i="13"/>
  <c r="C5" i="13"/>
  <c r="C4" i="14"/>
  <c r="C3" i="13"/>
  <c r="C7" i="13"/>
  <c r="I7" i="13"/>
  <c r="F7" i="13"/>
  <c r="J7" i="13"/>
  <c r="L7" i="13"/>
  <c r="G7" i="13"/>
  <c r="K7" i="13"/>
  <c r="J18" i="32"/>
  <c r="J7" i="32"/>
  <c r="M18" i="32"/>
  <c r="M7" i="32"/>
  <c r="M6" i="32"/>
  <c r="J6" i="32"/>
  <c r="G667" i="63" l="1"/>
  <c r="G666" i="63"/>
  <c r="I666" i="63" s="1"/>
  <c r="G668" i="63"/>
  <c r="I668" i="63" s="1"/>
  <c r="G662" i="63"/>
  <c r="G661" i="63"/>
  <c r="G660" i="63"/>
  <c r="I660" i="63" s="1"/>
  <c r="G663" i="63"/>
  <c r="I663" i="63" s="1"/>
  <c r="G664" i="63"/>
  <c r="I664" i="63" s="1"/>
  <c r="G665" i="63"/>
  <c r="I665" i="63" s="1"/>
  <c r="G52" i="14"/>
  <c r="G51" i="14"/>
  <c r="G50" i="14"/>
  <c r="G48" i="14"/>
  <c r="G47" i="14"/>
  <c r="G43" i="14"/>
  <c r="G42" i="14"/>
  <c r="G41" i="14"/>
  <c r="G40" i="14"/>
  <c r="G39" i="14"/>
  <c r="G38" i="14"/>
  <c r="G37" i="14"/>
  <c r="G36" i="14"/>
  <c r="G35" i="14"/>
  <c r="G34" i="14"/>
  <c r="G31" i="14"/>
  <c r="G30" i="14"/>
  <c r="G29" i="14"/>
  <c r="G28" i="14"/>
  <c r="G27" i="14"/>
  <c r="G26" i="14"/>
  <c r="G25" i="14"/>
  <c r="G100" i="16"/>
  <c r="G99" i="16"/>
  <c r="G98" i="16"/>
  <c r="G97" i="16"/>
  <c r="G96" i="16"/>
  <c r="G95" i="16"/>
  <c r="G79" i="16"/>
  <c r="G78" i="16"/>
  <c r="G77" i="16"/>
  <c r="G76" i="16"/>
  <c r="G75" i="16"/>
  <c r="G62" i="16"/>
  <c r="G61" i="16"/>
  <c r="G60" i="16"/>
  <c r="G59" i="16"/>
  <c r="G46" i="16"/>
  <c r="G45" i="16"/>
  <c r="G44" i="16"/>
  <c r="G39" i="16"/>
  <c r="G38" i="16"/>
  <c r="G37" i="16"/>
  <c r="G36" i="16"/>
  <c r="G35" i="16"/>
  <c r="G34" i="16"/>
  <c r="G33" i="16"/>
  <c r="G32" i="16"/>
  <c r="G68" i="20"/>
  <c r="G67" i="20"/>
  <c r="G66" i="20"/>
  <c r="G65" i="20"/>
  <c r="G64" i="20"/>
  <c r="G63" i="20"/>
  <c r="G59" i="20"/>
  <c r="G57" i="20"/>
  <c r="G56" i="20"/>
  <c r="G55" i="20"/>
  <c r="G54" i="20"/>
  <c r="G51" i="20"/>
  <c r="G50" i="20"/>
  <c r="G49" i="20"/>
  <c r="G48" i="20"/>
  <c r="G47" i="20"/>
  <c r="G46" i="20"/>
  <c r="G43" i="20"/>
  <c r="G41" i="20"/>
  <c r="G40" i="20"/>
  <c r="G39" i="20"/>
  <c r="G38" i="20"/>
  <c r="G37" i="20"/>
  <c r="G34" i="20"/>
  <c r="G32" i="20"/>
  <c r="G31" i="20"/>
  <c r="G30" i="20"/>
  <c r="G29" i="20"/>
  <c r="G53" i="19"/>
  <c r="G52" i="19"/>
  <c r="G51" i="19"/>
  <c r="G50" i="19"/>
  <c r="G49" i="19"/>
  <c r="G48" i="19"/>
  <c r="G44" i="19"/>
  <c r="G41" i="19"/>
  <c r="G40" i="19"/>
  <c r="G39" i="19"/>
  <c r="G38" i="19"/>
  <c r="G37" i="19"/>
  <c r="G36" i="19"/>
  <c r="G35" i="19"/>
  <c r="G34" i="19"/>
  <c r="G33" i="19"/>
  <c r="G32" i="19"/>
  <c r="G29" i="19"/>
  <c r="G27" i="19"/>
  <c r="G26" i="19"/>
  <c r="G25" i="19"/>
  <c r="G85" i="18"/>
  <c r="G84" i="18"/>
  <c r="G83" i="18"/>
  <c r="G82" i="18"/>
  <c r="G81" i="18"/>
  <c r="G80" i="18"/>
  <c r="G56" i="18"/>
  <c r="G55" i="18"/>
  <c r="G54" i="18"/>
  <c r="G53" i="18"/>
  <c r="G52" i="18"/>
  <c r="G51" i="18"/>
  <c r="G50" i="18"/>
  <c r="G49" i="18"/>
  <c r="G48" i="18"/>
  <c r="G47" i="18"/>
  <c r="G44" i="18"/>
  <c r="G43" i="18"/>
  <c r="G42" i="18"/>
  <c r="G41" i="18"/>
  <c r="G40" i="18"/>
  <c r="G39" i="18"/>
  <c r="G38" i="18"/>
  <c r="G37" i="18"/>
  <c r="G36" i="18"/>
  <c r="G33" i="18"/>
  <c r="G32" i="18"/>
  <c r="G31" i="18"/>
  <c r="G30" i="18"/>
  <c r="G29" i="18"/>
  <c r="G61" i="17"/>
  <c r="G60" i="17"/>
  <c r="G59" i="17"/>
  <c r="G58" i="17"/>
  <c r="G57" i="17"/>
  <c r="G56" i="17"/>
  <c r="G52" i="17"/>
  <c r="G51" i="17"/>
  <c r="G50" i="17"/>
  <c r="G49" i="17"/>
  <c r="G48" i="17"/>
  <c r="G47" i="17"/>
  <c r="G46" i="17"/>
  <c r="G42" i="17"/>
  <c r="G41" i="17"/>
  <c r="G40" i="17"/>
  <c r="G39" i="17"/>
  <c r="G38" i="17"/>
  <c r="G37" i="17"/>
  <c r="G36" i="17"/>
  <c r="G35" i="17"/>
  <c r="G34" i="17"/>
  <c r="G29" i="17"/>
  <c r="G28" i="17"/>
  <c r="G27" i="17"/>
  <c r="G58" i="21"/>
  <c r="G57" i="21"/>
  <c r="G56" i="21"/>
  <c r="G55" i="21"/>
  <c r="G54" i="21"/>
  <c r="G53" i="21"/>
  <c r="G49" i="21"/>
  <c r="G48" i="21"/>
  <c r="G47" i="21"/>
  <c r="G46" i="21"/>
  <c r="G45" i="21"/>
  <c r="G44" i="21"/>
  <c r="G43" i="21"/>
  <c r="G42" i="21"/>
  <c r="G41" i="21"/>
  <c r="G40" i="21"/>
  <c r="G39" i="21"/>
  <c r="G36" i="21"/>
  <c r="G34" i="21"/>
  <c r="G33" i="21"/>
  <c r="G32" i="21"/>
  <c r="G31" i="21"/>
  <c r="G30" i="21"/>
  <c r="G29" i="21"/>
  <c r="G28" i="21"/>
  <c r="G27" i="21"/>
  <c r="G26" i="21"/>
  <c r="G25" i="21"/>
  <c r="G67" i="10"/>
  <c r="G66" i="10"/>
  <c r="G65" i="10"/>
  <c r="G64" i="10"/>
  <c r="G63" i="10"/>
  <c r="G62" i="10"/>
  <c r="G45" i="10"/>
  <c r="G44" i="10"/>
  <c r="G43" i="10"/>
  <c r="G42" i="10"/>
  <c r="G41" i="10"/>
  <c r="G40" i="10"/>
  <c r="G39" i="10"/>
  <c r="G38" i="10"/>
  <c r="G35" i="10"/>
  <c r="G30" i="10"/>
  <c r="G29" i="10"/>
  <c r="G28" i="10"/>
  <c r="G27" i="10"/>
  <c r="G72" i="8"/>
  <c r="G71" i="8"/>
  <c r="G70" i="8"/>
  <c r="G69" i="8"/>
  <c r="G68" i="8"/>
  <c r="G67" i="8"/>
  <c r="G63" i="8"/>
  <c r="G59" i="8"/>
  <c r="G58" i="8"/>
  <c r="G57" i="8"/>
  <c r="G56" i="8"/>
  <c r="G55" i="8"/>
  <c r="G52" i="8"/>
  <c r="G51" i="8"/>
  <c r="G50" i="8"/>
  <c r="G49" i="8"/>
  <c r="G48" i="8"/>
  <c r="G43" i="8"/>
  <c r="G42" i="8"/>
  <c r="G41" i="8"/>
  <c r="G40" i="8"/>
  <c r="G39" i="8"/>
  <c r="G38" i="8"/>
  <c r="G33" i="8"/>
  <c r="G32" i="8"/>
  <c r="G31" i="8"/>
  <c r="G30" i="8"/>
  <c r="G29" i="8"/>
  <c r="G24" i="14"/>
  <c r="G31" i="16"/>
  <c r="G28" i="20"/>
  <c r="G24" i="19"/>
  <c r="G28" i="18"/>
  <c r="G26" i="17"/>
  <c r="G24" i="21"/>
  <c r="G26" i="10"/>
  <c r="G28" i="8"/>
  <c r="J34" i="6"/>
  <c r="J33" i="6"/>
  <c r="J32" i="6"/>
  <c r="J31" i="6"/>
  <c r="F31" i="6"/>
  <c r="F34" i="6"/>
  <c r="F30" i="6"/>
  <c r="J30" i="6"/>
  <c r="F33" i="6"/>
  <c r="G35" i="1" l="1"/>
  <c r="G32" i="1"/>
  <c r="G31" i="1"/>
  <c r="G30" i="1"/>
  <c r="G29" i="1"/>
  <c r="G28" i="1"/>
  <c r="G58" i="1"/>
  <c r="G57" i="1"/>
  <c r="G56" i="1"/>
  <c r="G55" i="1"/>
  <c r="G54" i="1"/>
  <c r="G53" i="1"/>
  <c r="G59" i="1"/>
  <c r="I234" i="5" l="1"/>
  <c r="I232" i="5"/>
  <c r="I236" i="5"/>
  <c r="I231" i="5"/>
  <c r="I235" i="5"/>
  <c r="I233" i="5"/>
  <c r="G652" i="63" l="1"/>
  <c r="G656" i="63"/>
  <c r="G658" i="63"/>
  <c r="I658" i="63" s="1"/>
  <c r="G659" i="63"/>
  <c r="I659" i="63" s="1"/>
  <c r="G653" i="63"/>
  <c r="I653" i="63" s="1"/>
  <c r="G654" i="63"/>
  <c r="I654" i="63" s="1"/>
  <c r="G655" i="63"/>
  <c r="I655" i="63" s="1"/>
  <c r="G657" i="63"/>
  <c r="I657" i="63" s="1"/>
  <c r="G639" i="63"/>
  <c r="G638" i="63"/>
  <c r="I638" i="63" s="1"/>
  <c r="G640" i="63"/>
  <c r="I640" i="63" s="1"/>
  <c r="G645" i="63"/>
  <c r="G648" i="63"/>
  <c r="G646" i="63"/>
  <c r="I646" i="63" s="1"/>
  <c r="G649" i="63"/>
  <c r="I649" i="63" s="1"/>
  <c r="G650" i="63"/>
  <c r="I650" i="63" s="1"/>
  <c r="G651" i="63"/>
  <c r="I651" i="63" s="1"/>
  <c r="G647" i="63"/>
  <c r="G644" i="63"/>
  <c r="I644" i="63" s="1"/>
  <c r="G626" i="63"/>
  <c r="G624" i="63"/>
  <c r="G623" i="63"/>
  <c r="I623" i="63" s="1"/>
  <c r="G627" i="63"/>
  <c r="I627" i="63" s="1"/>
  <c r="G625" i="63"/>
  <c r="G628" i="63"/>
  <c r="I628" i="63" s="1"/>
  <c r="G629" i="63"/>
  <c r="I629" i="63" s="1"/>
  <c r="G630" i="63"/>
  <c r="I630" i="63" s="1"/>
  <c r="G632" i="63"/>
  <c r="G633" i="63"/>
  <c r="G634" i="63"/>
  <c r="I634" i="63" s="1"/>
  <c r="G635" i="63"/>
  <c r="I635" i="63" s="1"/>
  <c r="G636" i="63"/>
  <c r="I636" i="63" s="1"/>
  <c r="G637" i="63"/>
  <c r="I637" i="63" s="1"/>
  <c r="G631" i="63"/>
  <c r="I631" i="63" s="1"/>
  <c r="G641" i="63"/>
  <c r="G643" i="63"/>
  <c r="G642" i="63"/>
  <c r="I642" i="63" s="1"/>
  <c r="E498" i="60"/>
  <c r="G498" i="60" s="1"/>
  <c r="E497" i="60"/>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39" i="6"/>
  <c r="C13" i="12"/>
  <c r="F7" i="12"/>
  <c r="F9" i="12"/>
  <c r="F7" i="1"/>
  <c r="F9" i="1"/>
  <c r="F8" i="1"/>
  <c r="F30" i="1"/>
  <c r="F50" i="14"/>
  <c r="F43" i="14"/>
  <c r="F39" i="14"/>
  <c r="F35" i="14"/>
  <c r="E32" i="14"/>
  <c r="F28" i="14"/>
  <c r="F9" i="14"/>
  <c r="F68" i="20"/>
  <c r="F64" i="20"/>
  <c r="E60" i="20"/>
  <c r="F55" i="20"/>
  <c r="E52" i="20"/>
  <c r="F48" i="20"/>
  <c r="F40" i="20"/>
  <c r="F32" i="20"/>
  <c r="F10" i="20"/>
  <c r="C6" i="20"/>
  <c r="F53" i="19"/>
  <c r="F49" i="19"/>
  <c r="E45" i="19"/>
  <c r="F44" i="19"/>
  <c r="F38" i="19"/>
  <c r="F34" i="19"/>
  <c r="F29" i="19"/>
  <c r="F24" i="19"/>
  <c r="C6" i="19"/>
  <c r="F85" i="18"/>
  <c r="F81" i="18"/>
  <c r="E77" i="18"/>
  <c r="F53" i="18"/>
  <c r="F49" i="18"/>
  <c r="F42" i="18"/>
  <c r="F48" i="14"/>
  <c r="E44" i="14"/>
  <c r="F42" i="14"/>
  <c r="F38" i="14"/>
  <c r="F34" i="14"/>
  <c r="F31" i="14"/>
  <c r="F27" i="14"/>
  <c r="F7" i="14"/>
  <c r="F67" i="20"/>
  <c r="F63" i="20"/>
  <c r="F59" i="20"/>
  <c r="F54" i="20"/>
  <c r="F51" i="20"/>
  <c r="F47" i="20"/>
  <c r="E44" i="20"/>
  <c r="F39" i="20"/>
  <c r="F52" i="14"/>
  <c r="F37" i="14"/>
  <c r="F26" i="14"/>
  <c r="C13" i="14"/>
  <c r="F57" i="20"/>
  <c r="F46" i="20"/>
  <c r="F43" i="20"/>
  <c r="F34" i="20"/>
  <c r="C13" i="20"/>
  <c r="F8" i="20"/>
  <c r="F50" i="19"/>
  <c r="F39" i="19"/>
  <c r="F33" i="19"/>
  <c r="C13" i="19"/>
  <c r="C4" i="19"/>
  <c r="F83" i="18"/>
  <c r="F56" i="18"/>
  <c r="F51" i="18"/>
  <c r="E45" i="18"/>
  <c r="F40" i="18"/>
  <c r="F36" i="18"/>
  <c r="F33" i="18"/>
  <c r="F29" i="18"/>
  <c r="E12" i="18"/>
  <c r="F8" i="18"/>
  <c r="C4" i="18"/>
  <c r="F60" i="17"/>
  <c r="F56" i="17"/>
  <c r="F49" i="17"/>
  <c r="F42" i="17"/>
  <c r="F38" i="17"/>
  <c r="F34" i="17"/>
  <c r="F29" i="17"/>
  <c r="F7" i="17"/>
  <c r="F55" i="21"/>
  <c r="F49" i="21"/>
  <c r="F45" i="21"/>
  <c r="F41" i="21"/>
  <c r="F33" i="21"/>
  <c r="F29" i="21"/>
  <c r="F25" i="21"/>
  <c r="E12" i="21"/>
  <c r="F7" i="21"/>
  <c r="F64" i="10"/>
  <c r="F43" i="10"/>
  <c r="F39" i="10"/>
  <c r="E36" i="10"/>
  <c r="F29" i="10"/>
  <c r="F8" i="10"/>
  <c r="F57" i="1"/>
  <c r="F53" i="1"/>
  <c r="F29" i="1"/>
  <c r="F70" i="8"/>
  <c r="F59" i="8"/>
  <c r="F55" i="8"/>
  <c r="F49" i="8"/>
  <c r="E46" i="8"/>
  <c r="F40" i="8"/>
  <c r="F31" i="8"/>
  <c r="F8" i="8"/>
  <c r="C4" i="8"/>
  <c r="C16" i="13"/>
  <c r="C12" i="13"/>
  <c r="F51" i="14"/>
  <c r="F29" i="14"/>
  <c r="E12" i="14"/>
  <c r="C6" i="14"/>
  <c r="F38" i="20"/>
  <c r="E35" i="20"/>
  <c r="F37" i="19"/>
  <c r="F7" i="19"/>
  <c r="F82" i="18"/>
  <c r="F52" i="18"/>
  <c r="F43" i="18"/>
  <c r="F37" i="18"/>
  <c r="F31" i="18"/>
  <c r="C6" i="18"/>
  <c r="F59" i="17"/>
  <c r="E53" i="17"/>
  <c r="F48" i="17"/>
  <c r="F37" i="17"/>
  <c r="E32" i="17"/>
  <c r="E12" i="17"/>
  <c r="F9" i="17"/>
  <c r="C6" i="17"/>
  <c r="F57" i="21"/>
  <c r="E50" i="21"/>
  <c r="F47" i="21"/>
  <c r="F42" i="21"/>
  <c r="F36" i="21"/>
  <c r="F30" i="21"/>
  <c r="F24" i="21"/>
  <c r="F9" i="21"/>
  <c r="C6" i="21"/>
  <c r="F66" i="10"/>
  <c r="E59" i="10"/>
  <c r="F41" i="10"/>
  <c r="F27" i="10"/>
  <c r="F9" i="10"/>
  <c r="F7" i="10"/>
  <c r="F58" i="1"/>
  <c r="F69" i="8"/>
  <c r="F63" i="8"/>
  <c r="F50" i="8"/>
  <c r="F42" i="8"/>
  <c r="E36" i="8"/>
  <c r="F29" i="8"/>
  <c r="F11" i="8"/>
  <c r="C6" i="8"/>
  <c r="C14" i="13"/>
  <c r="H33" i="6"/>
  <c r="H31" i="6"/>
  <c r="F47" i="14"/>
  <c r="F41" i="14"/>
  <c r="F25" i="14"/>
  <c r="F66" i="20"/>
  <c r="F37" i="20"/>
  <c r="F31" i="20"/>
  <c r="F11" i="20"/>
  <c r="F52" i="19"/>
  <c r="F36" i="19"/>
  <c r="F27" i="19"/>
  <c r="F9" i="19"/>
  <c r="F80" i="18"/>
  <c r="F50" i="18"/>
  <c r="F41" i="18"/>
  <c r="F30" i="18"/>
  <c r="F58" i="17"/>
  <c r="F52" i="17"/>
  <c r="F47" i="17"/>
  <c r="F41" i="17"/>
  <c r="F36" i="17"/>
  <c r="F28" i="17"/>
  <c r="C4" i="17"/>
  <c r="F56" i="21"/>
  <c r="F46" i="21"/>
  <c r="F40" i="21"/>
  <c r="F34" i="21"/>
  <c r="F28" i="21"/>
  <c r="C13" i="21"/>
  <c r="C4" i="21"/>
  <c r="F65" i="10"/>
  <c r="F45" i="10"/>
  <c r="F40" i="10"/>
  <c r="F26" i="10"/>
  <c r="C6" i="10"/>
  <c r="F56" i="1"/>
  <c r="E51" i="1"/>
  <c r="F28" i="1"/>
  <c r="F68" i="8"/>
  <c r="F58" i="8"/>
  <c r="E53" i="8"/>
  <c r="F48" i="8"/>
  <c r="F41" i="8"/>
  <c r="C13" i="8"/>
  <c r="C13" i="13"/>
  <c r="E12" i="12"/>
  <c r="D33" i="6"/>
  <c r="D31" i="6"/>
  <c r="E12" i="10"/>
  <c r="F33" i="8"/>
  <c r="C18" i="13"/>
  <c r="F40" i="14"/>
  <c r="F65" i="20"/>
  <c r="F56" i="20"/>
  <c r="F50" i="20"/>
  <c r="F30" i="20"/>
  <c r="F7" i="20"/>
  <c r="F51" i="19"/>
  <c r="F41" i="19"/>
  <c r="F35" i="19"/>
  <c r="F26" i="19"/>
  <c r="F8" i="19"/>
  <c r="F55" i="18"/>
  <c r="F48" i="18"/>
  <c r="F39" i="18"/>
  <c r="E34" i="18"/>
  <c r="F28" i="18"/>
  <c r="F10" i="18"/>
  <c r="F57" i="17"/>
  <c r="F51" i="17"/>
  <c r="F46" i="17"/>
  <c r="F40" i="17"/>
  <c r="F35" i="17"/>
  <c r="F27" i="17"/>
  <c r="F10" i="17"/>
  <c r="F8" i="17"/>
  <c r="F54" i="21"/>
  <c r="F44" i="21"/>
  <c r="F39" i="21"/>
  <c r="F32" i="21"/>
  <c r="F27" i="21"/>
  <c r="F8" i="21"/>
  <c r="F63" i="10"/>
  <c r="F44" i="10"/>
  <c r="F38" i="10"/>
  <c r="F30" i="10"/>
  <c r="F55" i="1"/>
  <c r="E36" i="1"/>
  <c r="F32" i="1"/>
  <c r="C13" i="1"/>
  <c r="F72" i="8"/>
  <c r="F30" i="14"/>
  <c r="F29" i="20"/>
  <c r="F48" i="19"/>
  <c r="E30" i="19"/>
  <c r="F84" i="18"/>
  <c r="F44" i="18"/>
  <c r="F61" i="17"/>
  <c r="F48" i="21"/>
  <c r="F31" i="21"/>
  <c r="F42" i="10"/>
  <c r="F54" i="1"/>
  <c r="C6" i="1"/>
  <c r="F39" i="8"/>
  <c r="F32" i="8"/>
  <c r="C17" i="13"/>
  <c r="F49" i="20"/>
  <c r="E12" i="20"/>
  <c r="F25" i="19"/>
  <c r="F38" i="18"/>
  <c r="C13" i="18"/>
  <c r="E43" i="17"/>
  <c r="F26" i="17"/>
  <c r="F58" i="21"/>
  <c r="F43" i="21"/>
  <c r="F26" i="21"/>
  <c r="F67" i="10"/>
  <c r="F31" i="1"/>
  <c r="F71" i="8"/>
  <c r="E64" i="8"/>
  <c r="F38" i="8"/>
  <c r="F30" i="8"/>
  <c r="F7" i="8"/>
  <c r="C15" i="13"/>
  <c r="D32" i="6"/>
  <c r="F47" i="18"/>
  <c r="F50" i="17"/>
  <c r="E37" i="21"/>
  <c r="F59" i="1"/>
  <c r="F56" i="8"/>
  <c r="F9" i="8"/>
  <c r="C10" i="13"/>
  <c r="C6" i="12"/>
  <c r="D34" i="6"/>
  <c r="H32" i="6"/>
  <c r="F8" i="14"/>
  <c r="F41" i="20"/>
  <c r="F9" i="20"/>
  <c r="F40" i="19"/>
  <c r="E12" i="19"/>
  <c r="F54" i="18"/>
  <c r="F9" i="18"/>
  <c r="F39" i="17"/>
  <c r="C13" i="17"/>
  <c r="F53" i="21"/>
  <c r="F62" i="10"/>
  <c r="F57" i="8"/>
  <c r="F52" i="8"/>
  <c r="F10" i="8"/>
  <c r="C11" i="13"/>
  <c r="H34" i="6"/>
  <c r="H30" i="6"/>
  <c r="F36" i="14"/>
  <c r="C4" i="20"/>
  <c r="F32" i="19"/>
  <c r="F32" i="18"/>
  <c r="F7" i="18"/>
  <c r="F28" i="10"/>
  <c r="F51" i="8"/>
  <c r="D30" i="6"/>
  <c r="E319" i="39" l="1"/>
  <c r="B315" i="58"/>
  <c r="B312" i="58"/>
  <c r="E316" i="39"/>
  <c r="E318" i="39"/>
  <c r="B314" i="58"/>
  <c r="E315" i="39"/>
  <c r="B311" i="58"/>
  <c r="E320" i="39"/>
  <c r="B316" i="58"/>
  <c r="E321" i="39"/>
  <c r="B317" i="58"/>
  <c r="B313" i="58"/>
  <c r="E317" i="39"/>
  <c r="B318" i="58"/>
  <c r="E322" i="39"/>
  <c r="E186" i="39"/>
  <c r="B182" i="58"/>
  <c r="E181" i="39"/>
  <c r="B177" i="58"/>
  <c r="E180" i="39"/>
  <c r="B176" i="58"/>
  <c r="E183" i="39"/>
  <c r="B179" i="58"/>
  <c r="E179" i="39"/>
  <c r="B175" i="58"/>
  <c r="E184" i="39"/>
  <c r="B180" i="58"/>
  <c r="E185" i="39"/>
  <c r="B181" i="58"/>
  <c r="E182" i="39"/>
  <c r="B178" i="58"/>
  <c r="I39" i="6"/>
  <c r="I26" i="6"/>
  <c r="I9" i="6"/>
  <c r="G51" i="1"/>
  <c r="G36" i="1"/>
  <c r="F98" i="16" l="1"/>
  <c r="F78" i="16"/>
  <c r="F97" i="16"/>
  <c r="F95" i="16"/>
  <c r="F32" i="16"/>
  <c r="F10" i="16"/>
  <c r="C14" i="16"/>
  <c r="F9" i="16"/>
  <c r="F44" i="16"/>
  <c r="F60" i="16"/>
  <c r="F45" i="16"/>
  <c r="F96" i="16"/>
  <c r="F46" i="16"/>
  <c r="E42" i="16"/>
  <c r="F11" i="16"/>
  <c r="E56" i="16"/>
  <c r="F76" i="16"/>
  <c r="C6" i="16"/>
  <c r="E71" i="16"/>
  <c r="F31" i="16"/>
  <c r="F38" i="16"/>
  <c r="E92" i="16"/>
  <c r="F75" i="16"/>
  <c r="F36" i="16"/>
  <c r="F34" i="16"/>
  <c r="F37" i="16"/>
  <c r="F79" i="16"/>
  <c r="F100" i="16"/>
  <c r="F62" i="16"/>
  <c r="F77" i="16"/>
  <c r="E13" i="16"/>
  <c r="F35" i="16"/>
  <c r="F61" i="16"/>
  <c r="F33" i="16"/>
  <c r="F39" i="16"/>
  <c r="F59" i="16"/>
  <c r="F7" i="16"/>
  <c r="F8" i="16"/>
  <c r="F99" i="16"/>
  <c r="C4" i="16"/>
  <c r="L226" i="39"/>
  <c r="H256" i="39"/>
  <c r="L343" i="39"/>
  <c r="K369" i="39"/>
  <c r="H364" i="39"/>
  <c r="L111" i="39"/>
  <c r="H384" i="39"/>
  <c r="H147" i="5"/>
  <c r="H373" i="39"/>
  <c r="J336" i="39"/>
  <c r="J393" i="39"/>
  <c r="J306" i="39"/>
  <c r="H285" i="5"/>
  <c r="I341" i="39"/>
  <c r="H234" i="39"/>
  <c r="H113" i="5"/>
  <c r="H223" i="39"/>
  <c r="I262" i="39"/>
  <c r="J282" i="39"/>
  <c r="H224" i="5"/>
  <c r="L455" i="39"/>
  <c r="H449" i="39"/>
  <c r="L418" i="39"/>
  <c r="H253" i="5"/>
  <c r="J370" i="39"/>
  <c r="H252" i="39"/>
  <c r="L236" i="39"/>
  <c r="J357" i="39"/>
  <c r="J392" i="39"/>
  <c r="H353" i="39"/>
  <c r="H389" i="39"/>
  <c r="K406" i="39"/>
  <c r="I189" i="39"/>
  <c r="H332" i="5"/>
  <c r="H319" i="5"/>
  <c r="H375" i="39"/>
  <c r="H142" i="5"/>
  <c r="H312" i="5"/>
  <c r="H267" i="5"/>
  <c r="H116" i="39"/>
  <c r="H311" i="39"/>
  <c r="L211" i="39"/>
  <c r="J112" i="39"/>
  <c r="H104" i="5"/>
  <c r="L397" i="39"/>
  <c r="J374" i="39"/>
  <c r="L344" i="39"/>
  <c r="H411" i="39"/>
  <c r="L306" i="39"/>
  <c r="J98" i="39"/>
  <c r="L303" i="39"/>
  <c r="K269" i="39"/>
  <c r="H372" i="39"/>
  <c r="H225" i="39"/>
  <c r="L212" i="39"/>
  <c r="H257" i="5"/>
  <c r="H408" i="39"/>
  <c r="H406" i="39"/>
  <c r="K285" i="39"/>
  <c r="L191" i="39"/>
  <c r="H296" i="5"/>
  <c r="H278" i="39"/>
  <c r="H261" i="5"/>
  <c r="L256" i="39"/>
  <c r="I358" i="39"/>
  <c r="I364" i="39"/>
  <c r="H441" i="39"/>
  <c r="L466" i="39"/>
  <c r="L333" i="39"/>
  <c r="H301" i="39"/>
  <c r="H97" i="39"/>
  <c r="L392" i="39"/>
  <c r="H18" i="5"/>
  <c r="K379" i="39"/>
  <c r="H358" i="39"/>
  <c r="H217" i="5"/>
  <c r="H179" i="5"/>
  <c r="H218" i="39"/>
  <c r="H262" i="39"/>
  <c r="L244" i="39"/>
  <c r="H225" i="5"/>
  <c r="H466" i="39"/>
  <c r="I229" i="39"/>
  <c r="I440" i="39"/>
  <c r="L284" i="39"/>
  <c r="I371" i="39"/>
  <c r="H103" i="5"/>
  <c r="H138" i="5"/>
  <c r="K261" i="39"/>
  <c r="K440" i="39"/>
  <c r="H258" i="5"/>
  <c r="I101" i="39"/>
  <c r="J362" i="39"/>
  <c r="H294" i="39"/>
  <c r="H404" i="39"/>
  <c r="I233" i="39"/>
  <c r="K393" i="39"/>
  <c r="K448" i="39"/>
  <c r="I467" i="39"/>
  <c r="H368" i="5"/>
  <c r="L355" i="39"/>
  <c r="H343" i="39"/>
  <c r="K376" i="39"/>
  <c r="K278" i="39"/>
  <c r="H336" i="5"/>
  <c r="H190" i="5"/>
  <c r="H291" i="39"/>
  <c r="I386" i="39"/>
  <c r="H269" i="39"/>
  <c r="H36" i="5"/>
  <c r="H260" i="39"/>
  <c r="H272" i="39"/>
  <c r="K459" i="39"/>
  <c r="H149" i="5"/>
  <c r="J461" i="39"/>
  <c r="K367" i="39"/>
  <c r="J256" i="39"/>
  <c r="H329" i="5"/>
  <c r="H307" i="5"/>
  <c r="L265" i="39"/>
  <c r="H370" i="39"/>
  <c r="L402" i="39"/>
  <c r="H347" i="5"/>
  <c r="I263" i="39"/>
  <c r="J364" i="39"/>
  <c r="J366" i="39"/>
  <c r="I220" i="39"/>
  <c r="H229" i="5"/>
  <c r="I240" i="39"/>
  <c r="L421" i="39"/>
  <c r="K221" i="39"/>
  <c r="I236" i="39"/>
  <c r="H308" i="5"/>
  <c r="J108" i="39"/>
  <c r="H255" i="5"/>
  <c r="J385" i="39"/>
  <c r="H304" i="39"/>
  <c r="L262" i="39"/>
  <c r="H340" i="39"/>
  <c r="H110" i="39"/>
  <c r="L273" i="39"/>
  <c r="J452" i="39"/>
  <c r="L251" i="39"/>
  <c r="L334" i="39"/>
  <c r="K403" i="39"/>
  <c r="H148" i="5"/>
  <c r="L269" i="39"/>
  <c r="K294" i="39"/>
  <c r="H238" i="39"/>
  <c r="K237" i="39"/>
  <c r="H191" i="5"/>
  <c r="I400" i="39"/>
  <c r="L369" i="39"/>
  <c r="H108" i="39"/>
  <c r="K266" i="39"/>
  <c r="H366" i="39"/>
  <c r="L326" i="39"/>
  <c r="K299" i="39"/>
  <c r="J284" i="39"/>
  <c r="H226" i="39"/>
  <c r="H423" i="39"/>
  <c r="K229" i="39"/>
  <c r="L389" i="39"/>
  <c r="H184" i="5"/>
  <c r="H266" i="5"/>
  <c r="J205" i="39"/>
  <c r="K240" i="39"/>
  <c r="I311" i="39"/>
  <c r="H450" i="39"/>
  <c r="K346" i="39"/>
  <c r="H281" i="39"/>
  <c r="H301" i="5"/>
  <c r="J304" i="39"/>
  <c r="H157" i="5"/>
  <c r="H336" i="39"/>
  <c r="H136" i="5"/>
  <c r="H308" i="39"/>
  <c r="J192" i="39"/>
  <c r="I302" i="39"/>
  <c r="L301" i="39"/>
  <c r="H240" i="5"/>
  <c r="I256" i="39"/>
  <c r="L225" i="39"/>
  <c r="H2" i="5"/>
  <c r="H288" i="5"/>
  <c r="I292" i="39"/>
  <c r="L358" i="39"/>
  <c r="K325" i="39"/>
  <c r="J204" i="39"/>
  <c r="H35" i="5"/>
  <c r="H8" i="5"/>
  <c r="H446" i="39"/>
  <c r="K300" i="39"/>
  <c r="H198" i="5"/>
  <c r="K386" i="39"/>
  <c r="H127" i="5"/>
  <c r="J114" i="39"/>
  <c r="I457" i="39"/>
  <c r="L86" i="39"/>
  <c r="H303" i="39"/>
  <c r="L117" i="39"/>
  <c r="L237" i="39"/>
  <c r="I246" i="39"/>
  <c r="I213" i="39"/>
  <c r="K360" i="39"/>
  <c r="H264" i="5"/>
  <c r="K305" i="39"/>
  <c r="K207" i="39"/>
  <c r="H170" i="5"/>
  <c r="J340" i="39"/>
  <c r="H29" i="5"/>
  <c r="K447" i="39"/>
  <c r="H369" i="5"/>
  <c r="H20" i="5"/>
  <c r="H280" i="5"/>
  <c r="H283" i="5"/>
  <c r="L429" i="39"/>
  <c r="H420" i="39"/>
  <c r="H144" i="5"/>
  <c r="H168" i="5"/>
  <c r="J351" i="39"/>
  <c r="H166" i="5"/>
  <c r="K350" i="39"/>
  <c r="L274" i="39"/>
  <c r="H279" i="39"/>
  <c r="J294" i="39"/>
  <c r="L417" i="39"/>
  <c r="J345" i="39"/>
  <c r="K421" i="39"/>
  <c r="J190" i="39"/>
  <c r="I368" i="39"/>
  <c r="K326" i="39"/>
  <c r="J275" i="39"/>
  <c r="I411" i="39"/>
  <c r="K341" i="39"/>
  <c r="H218" i="5"/>
  <c r="L356" i="39"/>
  <c r="H407" i="39"/>
  <c r="I391" i="39"/>
  <c r="K391" i="39"/>
  <c r="K455" i="39"/>
  <c r="L192" i="39"/>
  <c r="J456" i="39"/>
  <c r="H206" i="5"/>
  <c r="I466" i="39"/>
  <c r="H371" i="39"/>
  <c r="L460" i="39"/>
  <c r="K334" i="39"/>
  <c r="K378" i="39"/>
  <c r="L293" i="39"/>
  <c r="J290" i="39"/>
  <c r="I219" i="39"/>
  <c r="J308" i="39"/>
  <c r="H257" i="39"/>
  <c r="H245" i="39"/>
  <c r="L231" i="39"/>
  <c r="L341" i="39"/>
  <c r="L254" i="39"/>
  <c r="H216" i="39"/>
  <c r="J326" i="39"/>
  <c r="H426" i="39"/>
  <c r="J358" i="39"/>
  <c r="J267" i="39"/>
  <c r="H99" i="39"/>
  <c r="K217" i="39"/>
  <c r="I102" i="39"/>
  <c r="H273" i="39"/>
  <c r="L88" i="39"/>
  <c r="H253" i="39"/>
  <c r="I441" i="39"/>
  <c r="K252" i="39"/>
  <c r="K209" i="39"/>
  <c r="H233" i="39"/>
  <c r="L266" i="39"/>
  <c r="J268" i="39"/>
  <c r="H103" i="39"/>
  <c r="J269" i="39"/>
  <c r="J217" i="39"/>
  <c r="K463" i="39"/>
  <c r="H355" i="39"/>
  <c r="J350" i="39"/>
  <c r="K256" i="39"/>
  <c r="I324" i="39"/>
  <c r="H393" i="39"/>
  <c r="L365" i="39"/>
  <c r="H102" i="39"/>
  <c r="J431" i="39"/>
  <c r="H204" i="5"/>
  <c r="L93" i="39"/>
  <c r="J369" i="39"/>
  <c r="I89" i="39"/>
  <c r="K119" i="39"/>
  <c r="H175" i="5"/>
  <c r="J359" i="39"/>
  <c r="H463" i="39"/>
  <c r="L464" i="39"/>
  <c r="J387" i="39"/>
  <c r="K432" i="39"/>
  <c r="L431" i="39"/>
  <c r="K437" i="39"/>
  <c r="J236" i="39"/>
  <c r="H314" i="5"/>
  <c r="H277" i="5"/>
  <c r="H229" i="39"/>
  <c r="I403" i="39"/>
  <c r="L219" i="39"/>
  <c r="H205" i="5"/>
  <c r="H435" i="39"/>
  <c r="K208" i="39"/>
  <c r="J188" i="39"/>
  <c r="L106" i="39"/>
  <c r="K199" i="39"/>
  <c r="L104" i="39"/>
  <c r="K439" i="39"/>
  <c r="L113" i="39"/>
  <c r="H367" i="5"/>
  <c r="H270" i="5"/>
  <c r="L296" i="39"/>
  <c r="L258" i="39"/>
  <c r="H304" i="5"/>
  <c r="J425" i="39"/>
  <c r="H333" i="39"/>
  <c r="K354" i="39"/>
  <c r="I309" i="39"/>
  <c r="H289" i="39"/>
  <c r="L282" i="39"/>
  <c r="H410" i="39"/>
  <c r="J104" i="39"/>
  <c r="K106" i="39"/>
  <c r="J230" i="39"/>
  <c r="L202" i="39"/>
  <c r="I104" i="39"/>
  <c r="K336" i="39"/>
  <c r="J118" i="39"/>
  <c r="I106" i="39"/>
  <c r="H381" i="39"/>
  <c r="H317" i="5"/>
  <c r="J454" i="39"/>
  <c r="K363" i="39"/>
  <c r="H362" i="5"/>
  <c r="I413" i="39"/>
  <c r="J324" i="39"/>
  <c r="H245" i="5"/>
  <c r="H250" i="39"/>
  <c r="H307" i="39"/>
  <c r="H294" i="5"/>
  <c r="H14" i="5"/>
  <c r="H183" i="5"/>
  <c r="J407" i="39"/>
  <c r="H232" i="39"/>
  <c r="H266" i="39"/>
  <c r="K402" i="39"/>
  <c r="H348" i="39"/>
  <c r="H330" i="5"/>
  <c r="K461" i="39"/>
  <c r="J443" i="39"/>
  <c r="H365" i="39"/>
  <c r="H208" i="5"/>
  <c r="H377" i="5"/>
  <c r="I265" i="39"/>
  <c r="H215" i="5"/>
  <c r="H415" i="39"/>
  <c r="J335" i="39"/>
  <c r="K115" i="39"/>
  <c r="J435" i="39"/>
  <c r="I342" i="39"/>
  <c r="H230" i="39"/>
  <c r="H310" i="5"/>
  <c r="J371" i="39"/>
  <c r="L205" i="39"/>
  <c r="K392" i="39"/>
  <c r="K352" i="39"/>
  <c r="L201" i="39"/>
  <c r="L252" i="39"/>
  <c r="L297" i="39"/>
  <c r="I429" i="39"/>
  <c r="H338" i="5"/>
  <c r="I228" i="39"/>
  <c r="H106" i="39"/>
  <c r="H242" i="39"/>
  <c r="H4" i="5"/>
  <c r="H197" i="5"/>
  <c r="J115" i="39"/>
  <c r="I289" i="39"/>
  <c r="I277" i="39"/>
  <c r="L359" i="39"/>
  <c r="L374" i="39"/>
  <c r="L400" i="39"/>
  <c r="K120" i="39"/>
  <c r="I87" i="39"/>
  <c r="H443" i="39"/>
  <c r="K245" i="39"/>
  <c r="H345" i="39"/>
  <c r="L354" i="39"/>
  <c r="H363" i="5"/>
  <c r="I115" i="39"/>
  <c r="L194" i="39"/>
  <c r="H457" i="39"/>
  <c r="L287" i="39"/>
  <c r="L361" i="39"/>
  <c r="K349" i="39"/>
  <c r="K118" i="39"/>
  <c r="L286" i="39"/>
  <c r="K381" i="39"/>
  <c r="H95" i="39"/>
  <c r="J195" i="39"/>
  <c r="J240" i="39"/>
  <c r="L467" i="39"/>
  <c r="J280" i="39"/>
  <c r="H177" i="5"/>
  <c r="L408" i="39"/>
  <c r="I88" i="39"/>
  <c r="H263" i="5"/>
  <c r="I430" i="39"/>
  <c r="H370" i="5"/>
  <c r="J245" i="39"/>
  <c r="H132" i="5"/>
  <c r="H387" i="39"/>
  <c r="H152" i="5"/>
  <c r="I271" i="39"/>
  <c r="H303" i="5"/>
  <c r="H153" i="5"/>
  <c r="H16" i="5"/>
  <c r="I234" i="39"/>
  <c r="I365" i="39"/>
  <c r="J231" i="39"/>
  <c r="I352" i="39"/>
  <c r="J87" i="39"/>
  <c r="I420" i="39"/>
  <c r="L457" i="39"/>
  <c r="I459" i="39"/>
  <c r="L243" i="39"/>
  <c r="K216" i="39"/>
  <c r="L105" i="39"/>
  <c r="H455" i="39"/>
  <c r="L350" i="39"/>
  <c r="H290" i="5"/>
  <c r="J191" i="39"/>
  <c r="I383" i="39"/>
  <c r="K347" i="39"/>
  <c r="H17" i="5"/>
  <c r="L218" i="39"/>
  <c r="I332" i="39"/>
  <c r="K212" i="39"/>
  <c r="J254" i="39"/>
  <c r="I259" i="39"/>
  <c r="I282" i="39"/>
  <c r="K98" i="39"/>
  <c r="L394" i="39"/>
  <c r="H320" i="5"/>
  <c r="L410" i="39"/>
  <c r="L259" i="39"/>
  <c r="I217" i="39"/>
  <c r="H334" i="39"/>
  <c r="L101" i="39"/>
  <c r="L270" i="39"/>
  <c r="K201" i="39"/>
  <c r="I402" i="39"/>
  <c r="J331" i="39"/>
  <c r="L372" i="39"/>
  <c r="H390" i="39"/>
  <c r="L324" i="39"/>
  <c r="K215" i="39"/>
  <c r="K323" i="39"/>
  <c r="L288" i="39"/>
  <c r="H324" i="5"/>
  <c r="J402" i="39"/>
  <c r="J293" i="39"/>
  <c r="I231" i="39"/>
  <c r="H360" i="5"/>
  <c r="L98" i="39"/>
  <c r="I443" i="39"/>
  <c r="J403" i="39"/>
  <c r="L96" i="39"/>
  <c r="H135" i="5"/>
  <c r="L405" i="39"/>
  <c r="K408" i="39"/>
  <c r="J224" i="39"/>
  <c r="H310" i="39"/>
  <c r="I100" i="39"/>
  <c r="I447" i="39"/>
  <c r="K204" i="39"/>
  <c r="I247" i="39"/>
  <c r="I359" i="39"/>
  <c r="H333" i="5"/>
  <c r="J255" i="39"/>
  <c r="K268" i="39"/>
  <c r="H316" i="5"/>
  <c r="L299" i="39"/>
  <c r="K388" i="39"/>
  <c r="L465" i="39"/>
  <c r="H430" i="39"/>
  <c r="I404" i="39"/>
  <c r="H162" i="5"/>
  <c r="I214" i="39"/>
  <c r="J220" i="39"/>
  <c r="K396" i="39"/>
  <c r="J417" i="39"/>
  <c r="K389" i="39"/>
  <c r="K293" i="39"/>
  <c r="H382" i="5"/>
  <c r="L304" i="39"/>
  <c r="J386" i="39"/>
  <c r="I367" i="39"/>
  <c r="H250" i="5"/>
  <c r="H282" i="39"/>
  <c r="K438" i="39"/>
  <c r="I283" i="39"/>
  <c r="K417" i="39"/>
  <c r="K373" i="39"/>
  <c r="I303" i="39"/>
  <c r="K274" i="39"/>
  <c r="H130" i="5"/>
  <c r="J420" i="39"/>
  <c r="I193" i="39"/>
  <c r="H414" i="39"/>
  <c r="L187" i="39"/>
  <c r="J101" i="39"/>
  <c r="H299" i="39"/>
  <c r="K449" i="39"/>
  <c r="L116" i="39"/>
  <c r="I347" i="39"/>
  <c r="K287" i="39"/>
  <c r="L291" i="39"/>
  <c r="I362" i="39"/>
  <c r="H243" i="5"/>
  <c r="K239" i="39"/>
  <c r="H399" i="39"/>
  <c r="J338" i="39"/>
  <c r="H425" i="39"/>
  <c r="J429" i="39"/>
  <c r="H112" i="39"/>
  <c r="H359" i="39"/>
  <c r="I363" i="39"/>
  <c r="H106" i="5"/>
  <c r="K366" i="39"/>
  <c r="I340" i="39"/>
  <c r="J428" i="39"/>
  <c r="H352" i="39"/>
  <c r="H396" i="39"/>
  <c r="I194" i="39"/>
  <c r="H331" i="39"/>
  <c r="K355" i="39"/>
  <c r="I361" i="39"/>
  <c r="L419" i="39"/>
  <c r="H241" i="39"/>
  <c r="I235" i="39"/>
  <c r="H372" i="5"/>
  <c r="H151" i="5"/>
  <c r="H376" i="5"/>
  <c r="K358" i="39"/>
  <c r="H222" i="5"/>
  <c r="I417" i="39"/>
  <c r="J276" i="39"/>
  <c r="L441" i="39"/>
  <c r="L407" i="39"/>
  <c r="L393" i="39"/>
  <c r="I395" i="39"/>
  <c r="H207" i="5"/>
  <c r="I353" i="39"/>
  <c r="J102" i="39"/>
  <c r="K462" i="39"/>
  <c r="H347" i="39"/>
  <c r="K361" i="39"/>
  <c r="H434" i="39"/>
  <c r="J342" i="39"/>
  <c r="K288" i="39"/>
  <c r="L109" i="39"/>
  <c r="H286" i="5"/>
  <c r="L366" i="39"/>
  <c r="K263" i="39"/>
  <c r="H300" i="39"/>
  <c r="I305" i="39"/>
  <c r="J307" i="39"/>
  <c r="J287" i="39"/>
  <c r="H379" i="5"/>
  <c r="J273" i="39"/>
  <c r="H309" i="5"/>
  <c r="H448" i="39"/>
  <c r="K442" i="39"/>
  <c r="H220" i="39"/>
  <c r="I91" i="39"/>
  <c r="H251" i="5"/>
  <c r="I209" i="39"/>
  <c r="J221" i="39"/>
  <c r="H337" i="5"/>
  <c r="K434" i="39"/>
  <c r="I339" i="39"/>
  <c r="K203" i="39"/>
  <c r="I366" i="39"/>
  <c r="J116" i="39"/>
  <c r="I250" i="39"/>
  <c r="J264" i="39"/>
  <c r="L246" i="39"/>
  <c r="L281" i="39"/>
  <c r="J226" i="39"/>
  <c r="J333" i="39"/>
  <c r="H128" i="5"/>
  <c r="I326" i="39"/>
  <c r="L357" i="39"/>
  <c r="K332" i="39"/>
  <c r="K344" i="39"/>
  <c r="H314" i="39"/>
  <c r="I97" i="39"/>
  <c r="J328" i="39"/>
  <c r="H451" i="39"/>
  <c r="L439" i="39"/>
  <c r="L214" i="39"/>
  <c r="H365" i="5"/>
  <c r="H269" i="5"/>
  <c r="J451" i="39"/>
  <c r="I335" i="39"/>
  <c r="I460" i="39"/>
  <c r="I260" i="39"/>
  <c r="J295" i="39"/>
  <c r="H156" i="5"/>
  <c r="J405" i="39"/>
  <c r="I270" i="39"/>
  <c r="H244" i="5"/>
  <c r="J215" i="39"/>
  <c r="I207" i="39"/>
  <c r="I346" i="39"/>
  <c r="I90" i="39"/>
  <c r="I208" i="39"/>
  <c r="H169" i="5"/>
  <c r="K241" i="39"/>
  <c r="I334" i="39"/>
  <c r="L370" i="39"/>
  <c r="H196" i="39"/>
  <c r="L103" i="39"/>
  <c r="K310" i="39"/>
  <c r="L199" i="39"/>
  <c r="I425" i="39"/>
  <c r="K99" i="39"/>
  <c r="L453" i="39"/>
  <c r="H454" i="39"/>
  <c r="I267" i="39"/>
  <c r="L245" i="39"/>
  <c r="H117" i="39"/>
  <c r="K426" i="39"/>
  <c r="L428" i="39"/>
  <c r="H349" i="5"/>
  <c r="L221" i="39"/>
  <c r="I105" i="39"/>
  <c r="I401" i="39"/>
  <c r="H277" i="39"/>
  <c r="H3" i="5"/>
  <c r="L279" i="39"/>
  <c r="J243" i="39"/>
  <c r="I433" i="39"/>
  <c r="H21" i="5"/>
  <c r="K328" i="39"/>
  <c r="K302" i="39"/>
  <c r="H212" i="5"/>
  <c r="K264" i="39"/>
  <c r="H165" i="5"/>
  <c r="L91" i="39"/>
  <c r="I195" i="39"/>
  <c r="L298" i="39"/>
  <c r="L197" i="39"/>
  <c r="I381" i="39"/>
  <c r="I374" i="39"/>
  <c r="H124" i="5"/>
  <c r="H221" i="5"/>
  <c r="J422" i="39"/>
  <c r="K107" i="39"/>
  <c r="H6" i="5"/>
  <c r="J225" i="39"/>
  <c r="I239" i="39"/>
  <c r="J305" i="39"/>
  <c r="J97" i="39"/>
  <c r="K103" i="39"/>
  <c r="H141" i="5"/>
  <c r="J291" i="39"/>
  <c r="H222" i="39"/>
  <c r="L232" i="39"/>
  <c r="H325" i="39"/>
  <c r="I446" i="39"/>
  <c r="H26" i="5"/>
  <c r="J95" i="39"/>
  <c r="I238" i="39"/>
  <c r="L271" i="39"/>
  <c r="J241" i="39"/>
  <c r="H94" i="39"/>
  <c r="I306" i="39"/>
  <c r="L308" i="39"/>
  <c r="I421" i="39"/>
  <c r="I468" i="39"/>
  <c r="H139" i="5"/>
  <c r="K206" i="39"/>
  <c r="L277" i="39"/>
  <c r="L353" i="39"/>
  <c r="J404" i="39"/>
  <c r="I278" i="39"/>
  <c r="L331" i="39"/>
  <c r="J409" i="39"/>
  <c r="I225" i="39"/>
  <c r="H200" i="5"/>
  <c r="H297" i="5"/>
  <c r="L409" i="39"/>
  <c r="H186" i="5"/>
  <c r="K226" i="39"/>
  <c r="L399" i="39"/>
  <c r="H199" i="5"/>
  <c r="I258" i="39"/>
  <c r="I300" i="39"/>
  <c r="J424" i="39"/>
  <c r="K93" i="39"/>
  <c r="J120" i="39"/>
  <c r="H298" i="39"/>
  <c r="K409" i="39"/>
  <c r="L238" i="39"/>
  <c r="L452" i="39"/>
  <c r="H154" i="5"/>
  <c r="H262" i="5"/>
  <c r="K309" i="39"/>
  <c r="J200" i="39"/>
  <c r="K339" i="39"/>
  <c r="K270" i="39"/>
  <c r="J377" i="39"/>
  <c r="I427" i="39"/>
  <c r="L463" i="39"/>
  <c r="H460" i="39"/>
  <c r="L415" i="39"/>
  <c r="L351" i="39"/>
  <c r="J298" i="39"/>
  <c r="L190" i="39"/>
  <c r="L223" i="39"/>
  <c r="J346" i="39"/>
  <c r="J382" i="39"/>
  <c r="I215" i="39"/>
  <c r="I344" i="39"/>
  <c r="J259" i="39"/>
  <c r="I456" i="39"/>
  <c r="J234" i="39"/>
  <c r="K365" i="39"/>
  <c r="K194" i="39"/>
  <c r="L208" i="39"/>
  <c r="L207" i="39"/>
  <c r="K251" i="39"/>
  <c r="H273" i="5"/>
  <c r="L285" i="39"/>
  <c r="I245" i="39"/>
  <c r="J288" i="39"/>
  <c r="L108" i="39"/>
  <c r="H447" i="39"/>
  <c r="H202" i="5"/>
  <c r="L413" i="39"/>
  <c r="H115" i="5"/>
  <c r="K231" i="39"/>
  <c r="K271" i="39"/>
  <c r="J368" i="39"/>
  <c r="H100" i="39"/>
  <c r="H196" i="5"/>
  <c r="H247" i="5"/>
  <c r="H239" i="39"/>
  <c r="H150" i="5"/>
  <c r="K284" i="39"/>
  <c r="H346" i="39"/>
  <c r="H220" i="5"/>
  <c r="H391" i="39"/>
  <c r="K303" i="39"/>
  <c r="J208" i="39"/>
  <c r="L436" i="39"/>
  <c r="J107" i="39"/>
  <c r="J247" i="39"/>
  <c r="H191" i="39"/>
  <c r="H174" i="5"/>
  <c r="K327" i="39"/>
  <c r="K91" i="39"/>
  <c r="H13" i="5"/>
  <c r="L209" i="39"/>
  <c r="H356" i="39"/>
  <c r="K390" i="39"/>
  <c r="I285" i="39"/>
  <c r="J202" i="39"/>
  <c r="H283" i="39"/>
  <c r="K292" i="39"/>
  <c r="H198" i="39"/>
  <c r="I414" i="39"/>
  <c r="K253" i="39"/>
  <c r="J88" i="39"/>
  <c r="K282" i="39"/>
  <c r="H201" i="5"/>
  <c r="H433" i="39"/>
  <c r="L451" i="39"/>
  <c r="H305" i="39"/>
  <c r="J296" i="39"/>
  <c r="J418" i="39"/>
  <c r="H315" i="5"/>
  <c r="H259" i="5"/>
  <c r="H115" i="39"/>
  <c r="H90" i="39"/>
  <c r="H209" i="5"/>
  <c r="I111" i="39"/>
  <c r="H341" i="5"/>
  <c r="H276" i="39"/>
  <c r="I379" i="39"/>
  <c r="J199" i="39"/>
  <c r="J449" i="39"/>
  <c r="L403" i="39"/>
  <c r="L404" i="39"/>
  <c r="I203" i="39"/>
  <c r="I355" i="39"/>
  <c r="H248" i="5"/>
  <c r="H34" i="5"/>
  <c r="I113" i="39"/>
  <c r="L120" i="39"/>
  <c r="J96" i="39"/>
  <c r="H224" i="39"/>
  <c r="L203" i="39"/>
  <c r="H306" i="39"/>
  <c r="K286" i="39"/>
  <c r="J219" i="39"/>
  <c r="K444" i="39"/>
  <c r="I192" i="39"/>
  <c r="H402" i="39"/>
  <c r="L345" i="39"/>
  <c r="H291" i="5"/>
  <c r="H344" i="39"/>
  <c r="L309" i="39"/>
  <c r="L240" i="39"/>
  <c r="I356" i="39"/>
  <c r="I107" i="39"/>
  <c r="H194" i="39"/>
  <c r="J337" i="39"/>
  <c r="H268" i="39"/>
  <c r="K235" i="39"/>
  <c r="J86" i="39"/>
  <c r="J212" i="39"/>
  <c r="I444" i="39"/>
  <c r="J442" i="39"/>
  <c r="H246" i="5"/>
  <c r="H111" i="39"/>
  <c r="J339" i="39"/>
  <c r="I98" i="39"/>
  <c r="H108" i="5"/>
  <c r="K430" i="39"/>
  <c r="H264" i="39"/>
  <c r="K412" i="39"/>
  <c r="H158" i="5"/>
  <c r="J465" i="39"/>
  <c r="I388" i="39"/>
  <c r="H297" i="39"/>
  <c r="K291" i="39"/>
  <c r="H357" i="39"/>
  <c r="H339" i="39"/>
  <c r="H159" i="5"/>
  <c r="J354" i="39"/>
  <c r="K333" i="39"/>
  <c r="L89" i="39"/>
  <c r="K353" i="39"/>
  <c r="I116" i="39"/>
  <c r="H284" i="39"/>
  <c r="L228" i="39"/>
  <c r="I350" i="39"/>
  <c r="L272" i="39"/>
  <c r="I112" i="39"/>
  <c r="J375" i="39"/>
  <c r="J229" i="39"/>
  <c r="H349" i="39"/>
  <c r="J283" i="39"/>
  <c r="L420" i="39"/>
  <c r="K295" i="39"/>
  <c r="J441" i="39"/>
  <c r="L378" i="39"/>
  <c r="I333" i="39"/>
  <c r="I412" i="39"/>
  <c r="I276" i="39"/>
  <c r="L90" i="39"/>
  <c r="J312" i="39"/>
  <c r="K297" i="39"/>
  <c r="K308" i="39"/>
  <c r="H164" i="5"/>
  <c r="J453" i="39"/>
  <c r="K372" i="39"/>
  <c r="H328" i="39"/>
  <c r="H96" i="39"/>
  <c r="J348" i="39"/>
  <c r="J353" i="39"/>
  <c r="H203" i="5"/>
  <c r="K281" i="39"/>
  <c r="J262" i="39"/>
  <c r="L458" i="39"/>
  <c r="L255" i="39"/>
  <c r="K359" i="39"/>
  <c r="H298" i="5"/>
  <c r="K238" i="39"/>
  <c r="J415" i="39"/>
  <c r="K272" i="39"/>
  <c r="I202" i="39"/>
  <c r="K227" i="39"/>
  <c r="I345" i="39"/>
  <c r="H292" i="5"/>
  <c r="J430" i="39"/>
  <c r="I252" i="39"/>
  <c r="I248" i="39"/>
  <c r="J246" i="39"/>
  <c r="L289" i="39"/>
  <c r="H163" i="5"/>
  <c r="J258" i="39"/>
  <c r="J249" i="39"/>
  <c r="H187" i="39"/>
  <c r="H279" i="5"/>
  <c r="H93" i="39"/>
  <c r="H338" i="39"/>
  <c r="L248" i="39"/>
  <c r="J117" i="39"/>
  <c r="L215" i="39"/>
  <c r="K276" i="39"/>
  <c r="I257" i="39"/>
  <c r="H22" i="5"/>
  <c r="K380" i="39"/>
  <c r="L100" i="39"/>
  <c r="H392" i="39"/>
  <c r="K262" i="39"/>
  <c r="H270" i="39"/>
  <c r="K112" i="39"/>
  <c r="L390" i="39"/>
  <c r="J446" i="39"/>
  <c r="J109" i="39"/>
  <c r="I394" i="39"/>
  <c r="J311" i="39"/>
  <c r="I93" i="39"/>
  <c r="I331" i="39"/>
  <c r="K218" i="39"/>
  <c r="H272" i="5"/>
  <c r="J349" i="39"/>
  <c r="H362" i="39"/>
  <c r="J398" i="39"/>
  <c r="I286" i="39"/>
  <c r="I280" i="39"/>
  <c r="K431" i="39"/>
  <c r="J211" i="39"/>
  <c r="J440" i="39"/>
  <c r="I120" i="39"/>
  <c r="K190" i="39"/>
  <c r="J466" i="39"/>
  <c r="I327" i="39"/>
  <c r="K338" i="39"/>
  <c r="K92" i="39"/>
  <c r="K465" i="39"/>
  <c r="J261" i="39"/>
  <c r="K468" i="39"/>
  <c r="K210" i="39"/>
  <c r="J239" i="39"/>
  <c r="H187" i="5"/>
  <c r="I357" i="39"/>
  <c r="H240" i="39"/>
  <c r="K90" i="39"/>
  <c r="H367" i="39"/>
  <c r="L438" i="39"/>
  <c r="J388" i="39"/>
  <c r="L426" i="39"/>
  <c r="J302" i="39"/>
  <c r="J278" i="39"/>
  <c r="K195" i="39"/>
  <c r="K228" i="39"/>
  <c r="L422" i="39"/>
  <c r="J263" i="39"/>
  <c r="H398" i="39"/>
  <c r="H210" i="39"/>
  <c r="H101" i="39"/>
  <c r="J458" i="39"/>
  <c r="H228" i="5"/>
  <c r="I390" i="39"/>
  <c r="I117" i="39"/>
  <c r="H23" i="5"/>
  <c r="K337" i="39"/>
  <c r="H107" i="39"/>
  <c r="I95" i="39"/>
  <c r="H326" i="5"/>
  <c r="K89" i="39"/>
  <c r="J434" i="39"/>
  <c r="L335" i="39"/>
  <c r="K193" i="39"/>
  <c r="H227" i="39"/>
  <c r="H19" i="5"/>
  <c r="K254" i="39"/>
  <c r="L222" i="39"/>
  <c r="L302" i="39"/>
  <c r="K452" i="39"/>
  <c r="J325" i="39"/>
  <c r="K441" i="39"/>
  <c r="L430" i="39"/>
  <c r="H400" i="39"/>
  <c r="H188" i="5"/>
  <c r="K225" i="39"/>
  <c r="J394" i="39"/>
  <c r="K117" i="39"/>
  <c r="K343" i="39"/>
  <c r="J327" i="39"/>
  <c r="L406" i="39"/>
  <c r="K401" i="39"/>
  <c r="J187" i="39"/>
  <c r="K314" i="39"/>
  <c r="H379" i="39"/>
  <c r="J330" i="39"/>
  <c r="K108" i="39"/>
  <c r="J365" i="39"/>
  <c r="H182" i="5"/>
  <c r="J423" i="39"/>
  <c r="J360" i="39"/>
  <c r="H456" i="39"/>
  <c r="I384" i="39"/>
  <c r="H351" i="5"/>
  <c r="K312" i="39"/>
  <c r="H241" i="5"/>
  <c r="L440" i="39"/>
  <c r="K458" i="39"/>
  <c r="H146" i="5"/>
  <c r="J251" i="39"/>
  <c r="J450" i="39"/>
  <c r="H335" i="39"/>
  <c r="K356" i="39"/>
  <c r="I448" i="39"/>
  <c r="K418" i="39"/>
  <c r="H107" i="5"/>
  <c r="I222" i="39"/>
  <c r="L425" i="39"/>
  <c r="L114" i="39"/>
  <c r="K242" i="39"/>
  <c r="L250" i="39"/>
  <c r="H105" i="5"/>
  <c r="K255" i="39"/>
  <c r="H378" i="5"/>
  <c r="H256" i="5"/>
  <c r="J391" i="39"/>
  <c r="L204" i="39"/>
  <c r="H275" i="5"/>
  <c r="H192" i="39"/>
  <c r="I266" i="39"/>
  <c r="K387" i="39"/>
  <c r="H265" i="39"/>
  <c r="H28" i="5"/>
  <c r="L328" i="39"/>
  <c r="J270" i="39"/>
  <c r="I465" i="39"/>
  <c r="H288" i="39"/>
  <c r="H383" i="39"/>
  <c r="I428" i="39"/>
  <c r="H219" i="5"/>
  <c r="I445" i="39"/>
  <c r="I201" i="39"/>
  <c r="I360" i="39"/>
  <c r="I458" i="39"/>
  <c r="H332" i="39"/>
  <c r="H216" i="5"/>
  <c r="I86" i="39"/>
  <c r="H374" i="39"/>
  <c r="J376" i="39"/>
  <c r="H384" i="5"/>
  <c r="L340" i="39"/>
  <c r="I336" i="39"/>
  <c r="K348" i="39"/>
  <c r="L352" i="39"/>
  <c r="J468" i="39"/>
  <c r="J334" i="39"/>
  <c r="K111" i="39"/>
  <c r="I426" i="39"/>
  <c r="H383" i="5"/>
  <c r="K443" i="39"/>
  <c r="J437" i="39"/>
  <c r="L435" i="39"/>
  <c r="J460" i="39"/>
  <c r="J244" i="39"/>
  <c r="L193" i="39"/>
  <c r="J361" i="39"/>
  <c r="H203" i="39"/>
  <c r="H200" i="39"/>
  <c r="I329" i="39"/>
  <c r="H334" i="5"/>
  <c r="H189" i="5"/>
  <c r="I330" i="39"/>
  <c r="I200" i="39"/>
  <c r="H105" i="39"/>
  <c r="H275" i="39"/>
  <c r="H438" i="39"/>
  <c r="K273" i="39"/>
  <c r="L118" i="39"/>
  <c r="K451" i="39"/>
  <c r="J289" i="39"/>
  <c r="I237" i="39"/>
  <c r="I407" i="39"/>
  <c r="K324" i="39"/>
  <c r="K384" i="39"/>
  <c r="H120" i="5"/>
  <c r="L314" i="39"/>
  <c r="I244" i="39"/>
  <c r="I274" i="39"/>
  <c r="I205" i="39"/>
  <c r="J347" i="39"/>
  <c r="L462" i="39"/>
  <c r="K377" i="39"/>
  <c r="L253" i="39"/>
  <c r="I94" i="39"/>
  <c r="K342" i="39"/>
  <c r="H377" i="39"/>
  <c r="I269" i="39"/>
  <c r="J252" i="39"/>
  <c r="K446" i="39"/>
  <c r="K424" i="39"/>
  <c r="K383" i="39"/>
  <c r="K335" i="39"/>
  <c r="I301" i="39"/>
  <c r="J201" i="39"/>
  <c r="K249" i="39"/>
  <c r="L391" i="39"/>
  <c r="K211" i="39"/>
  <c r="H381" i="5"/>
  <c r="H412" i="39"/>
  <c r="H289" i="5"/>
  <c r="H337" i="39"/>
  <c r="L387" i="39"/>
  <c r="I436" i="39"/>
  <c r="J467" i="39"/>
  <c r="K464" i="39"/>
  <c r="L276" i="39"/>
  <c r="K411" i="39"/>
  <c r="I92" i="39"/>
  <c r="L196" i="39"/>
  <c r="J384" i="39"/>
  <c r="H114" i="39"/>
  <c r="K113" i="39"/>
  <c r="I284" i="39"/>
  <c r="L332" i="39"/>
  <c r="L459" i="39"/>
  <c r="K330" i="39"/>
  <c r="I281" i="39"/>
  <c r="K394" i="39"/>
  <c r="J277" i="39"/>
  <c r="L385" i="39"/>
  <c r="H86" i="39"/>
  <c r="I343" i="39"/>
  <c r="H344" i="5"/>
  <c r="H223" i="5"/>
  <c r="K422" i="39"/>
  <c r="L376" i="39"/>
  <c r="J206" i="39"/>
  <c r="H7" i="5"/>
  <c r="K109" i="39"/>
  <c r="K414" i="39"/>
  <c r="H419" i="39"/>
  <c r="H350" i="5"/>
  <c r="L260" i="39"/>
  <c r="H263" i="39"/>
  <c r="H439" i="39"/>
  <c r="L230" i="39"/>
  <c r="J260" i="39"/>
  <c r="L468" i="39"/>
  <c r="H418" i="39"/>
  <c r="K219" i="39"/>
  <c r="J93" i="39"/>
  <c r="I188" i="39"/>
  <c r="J297" i="39"/>
  <c r="L210" i="39"/>
  <c r="H251" i="39"/>
  <c r="I376" i="39"/>
  <c r="I221" i="39"/>
  <c r="K374" i="39"/>
  <c r="H109" i="39"/>
  <c r="J274" i="39"/>
  <c r="L443" i="39"/>
  <c r="K382" i="39"/>
  <c r="J373" i="39"/>
  <c r="J389" i="39"/>
  <c r="J408" i="39"/>
  <c r="H376" i="39"/>
  <c r="I249" i="39"/>
  <c r="K304" i="39"/>
  <c r="I218" i="39"/>
  <c r="I370" i="39"/>
  <c r="I431" i="39"/>
  <c r="H318" i="5"/>
  <c r="L329" i="39"/>
  <c r="H145" i="5"/>
  <c r="H161" i="5"/>
  <c r="H129" i="5"/>
  <c r="H281" i="5"/>
  <c r="K290" i="39"/>
  <c r="J105" i="39"/>
  <c r="L249" i="39"/>
  <c r="I369" i="39"/>
  <c r="J253" i="39"/>
  <c r="I273" i="39"/>
  <c r="I328" i="39"/>
  <c r="J344" i="39"/>
  <c r="I109" i="39"/>
  <c r="K280" i="39"/>
  <c r="I198" i="39"/>
  <c r="H15" i="5"/>
  <c r="L367" i="39"/>
  <c r="K96" i="39"/>
  <c r="H341" i="39"/>
  <c r="L94" i="39"/>
  <c r="H432" i="39"/>
  <c r="I418" i="39"/>
  <c r="K400" i="39"/>
  <c r="K368" i="39"/>
  <c r="L198" i="39"/>
  <c r="H326" i="39"/>
  <c r="H464" i="39"/>
  <c r="J426" i="39"/>
  <c r="K329" i="39"/>
  <c r="J210" i="39"/>
  <c r="H458" i="39"/>
  <c r="H375" i="5"/>
  <c r="L427" i="39"/>
  <c r="H452" i="39"/>
  <c r="H324" i="39"/>
  <c r="J395" i="39"/>
  <c r="J94" i="39"/>
  <c r="L283" i="39"/>
  <c r="H461" i="39"/>
  <c r="H459" i="39"/>
  <c r="H323" i="39"/>
  <c r="J227" i="39"/>
  <c r="J390" i="39"/>
  <c r="H363" i="39"/>
  <c r="H118" i="39"/>
  <c r="I230" i="39"/>
  <c r="H212" i="39"/>
  <c r="J379" i="39"/>
  <c r="J207" i="39"/>
  <c r="L395" i="39"/>
  <c r="L257" i="39"/>
  <c r="I204" i="39"/>
  <c r="I288" i="39"/>
  <c r="I396" i="39"/>
  <c r="K306" i="39"/>
  <c r="I226" i="39"/>
  <c r="L380" i="39"/>
  <c r="H211" i="5"/>
  <c r="J281" i="39"/>
  <c r="H173" i="5"/>
  <c r="H293" i="39"/>
  <c r="L195" i="39"/>
  <c r="H468" i="39"/>
  <c r="J444" i="39"/>
  <c r="H397" i="39"/>
  <c r="J329" i="39"/>
  <c r="J433" i="39"/>
  <c r="L213" i="39"/>
  <c r="K191" i="39"/>
  <c r="I103" i="39"/>
  <c r="J416" i="39"/>
  <c r="H137" i="5"/>
  <c r="H207" i="39"/>
  <c r="I435" i="39"/>
  <c r="L229" i="39"/>
  <c r="K247" i="39"/>
  <c r="L267" i="39"/>
  <c r="J399" i="39"/>
  <c r="H345" i="5"/>
  <c r="I419" i="39"/>
  <c r="I373" i="39"/>
  <c r="K196" i="39"/>
  <c r="I206" i="39"/>
  <c r="H312" i="39"/>
  <c r="H421" i="39"/>
  <c r="J397" i="39"/>
  <c r="J313" i="39"/>
  <c r="H444" i="39"/>
  <c r="J356" i="39"/>
  <c r="K214" i="39"/>
  <c r="K114" i="39"/>
  <c r="L416" i="39"/>
  <c r="J381" i="39"/>
  <c r="J457" i="39"/>
  <c r="H217" i="39"/>
  <c r="J89" i="39"/>
  <c r="K405" i="39"/>
  <c r="L401" i="39"/>
  <c r="I323" i="39"/>
  <c r="I313" i="39"/>
  <c r="H331" i="5"/>
  <c r="H428" i="39"/>
  <c r="H185" i="5"/>
  <c r="J343" i="39"/>
  <c r="H195" i="39"/>
  <c r="J90" i="39"/>
  <c r="I461" i="39"/>
  <c r="K385" i="39"/>
  <c r="H436" i="39"/>
  <c r="K88" i="39"/>
  <c r="K234" i="39"/>
  <c r="I314" i="39"/>
  <c r="H193" i="39"/>
  <c r="H335" i="5"/>
  <c r="K87" i="39"/>
  <c r="J103" i="39"/>
  <c r="H204" i="39"/>
  <c r="K427" i="39"/>
  <c r="K289" i="39"/>
  <c r="H110" i="5"/>
  <c r="H119" i="39"/>
  <c r="I96" i="39"/>
  <c r="I295" i="39"/>
  <c r="J378" i="39"/>
  <c r="H25" i="5"/>
  <c r="J216" i="39"/>
  <c r="H201" i="39"/>
  <c r="I223" i="39"/>
  <c r="H91" i="39"/>
  <c r="H371" i="5"/>
  <c r="K192" i="39"/>
  <c r="J203" i="39"/>
  <c r="I382" i="39"/>
  <c r="K230" i="39"/>
  <c r="J410" i="39"/>
  <c r="I114" i="39"/>
  <c r="H309" i="39"/>
  <c r="H189" i="39"/>
  <c r="H247" i="39"/>
  <c r="L346" i="39"/>
  <c r="H123" i="5"/>
  <c r="J113" i="39"/>
  <c r="J238" i="39"/>
  <c r="H226" i="5"/>
  <c r="L377" i="39"/>
  <c r="I405" i="39"/>
  <c r="L327" i="39"/>
  <c r="I304" i="39"/>
  <c r="I272" i="39"/>
  <c r="H267" i="39"/>
  <c r="I437" i="39"/>
  <c r="J279" i="39"/>
  <c r="J223" i="39"/>
  <c r="L227" i="39"/>
  <c r="I406" i="39"/>
  <c r="J411" i="39"/>
  <c r="H356" i="5"/>
  <c r="I349" i="39"/>
  <c r="L336" i="39"/>
  <c r="K345" i="39"/>
  <c r="H133" i="5"/>
  <c r="H206" i="39"/>
  <c r="I199" i="39"/>
  <c r="J235" i="39"/>
  <c r="K456" i="39"/>
  <c r="I416" i="39"/>
  <c r="H205" i="39"/>
  <c r="H380" i="39"/>
  <c r="I451" i="39"/>
  <c r="H388" i="39"/>
  <c r="I264" i="39"/>
  <c r="H118" i="5"/>
  <c r="H395" i="39"/>
  <c r="K94" i="39"/>
  <c r="H385" i="39"/>
  <c r="L363" i="39"/>
  <c r="H351" i="39"/>
  <c r="L224" i="39"/>
  <c r="H357" i="5"/>
  <c r="L216" i="39"/>
  <c r="H12" i="5"/>
  <c r="K257" i="39"/>
  <c r="L235" i="39"/>
  <c r="I409" i="39"/>
  <c r="H249" i="5"/>
  <c r="I243" i="39"/>
  <c r="H167" i="5"/>
  <c r="J197" i="39"/>
  <c r="I210" i="39"/>
  <c r="K420" i="39"/>
  <c r="L445" i="39"/>
  <c r="H181" i="5"/>
  <c r="L290" i="39"/>
  <c r="H31" i="5"/>
  <c r="I410" i="39"/>
  <c r="I212" i="39"/>
  <c r="J194" i="39"/>
  <c r="L325" i="39"/>
  <c r="J436" i="39"/>
  <c r="K200" i="39"/>
  <c r="L241" i="39"/>
  <c r="K454" i="39"/>
  <c r="H227" i="5"/>
  <c r="L280" i="39"/>
  <c r="H290" i="39"/>
  <c r="H27" i="5"/>
  <c r="K197" i="39"/>
  <c r="H121" i="5"/>
  <c r="L386" i="39"/>
  <c r="I191" i="39"/>
  <c r="L239" i="39"/>
  <c r="L381" i="39"/>
  <c r="K101" i="39"/>
  <c r="I449" i="39"/>
  <c r="J271" i="39"/>
  <c r="K460" i="39"/>
  <c r="K419" i="39"/>
  <c r="I380" i="39"/>
  <c r="H302" i="39"/>
  <c r="L434" i="39"/>
  <c r="L388" i="39"/>
  <c r="H369" i="39"/>
  <c r="L107" i="39"/>
  <c r="K279" i="39"/>
  <c r="H112" i="5"/>
  <c r="J111" i="39"/>
  <c r="I438" i="39"/>
  <c r="H340" i="5"/>
  <c r="H143" i="5"/>
  <c r="I261" i="39"/>
  <c r="K364" i="39"/>
  <c r="L447" i="39"/>
  <c r="K188" i="39"/>
  <c r="H261" i="39"/>
  <c r="J372" i="39"/>
  <c r="I377" i="39"/>
  <c r="K375" i="39"/>
  <c r="J427" i="39"/>
  <c r="H92" i="39"/>
  <c r="I387" i="39"/>
  <c r="H209" i="39"/>
  <c r="J309" i="39"/>
  <c r="I312" i="39"/>
  <c r="H467" i="39"/>
  <c r="J285" i="39"/>
  <c r="I211" i="39"/>
  <c r="L307" i="39"/>
  <c r="I294" i="39"/>
  <c r="I463" i="39"/>
  <c r="I290" i="39"/>
  <c r="L115" i="39"/>
  <c r="L347" i="39"/>
  <c r="H33" i="5"/>
  <c r="H215" i="39"/>
  <c r="J91" i="39"/>
  <c r="L364" i="39"/>
  <c r="L312" i="39"/>
  <c r="H210" i="5"/>
  <c r="I216" i="39"/>
  <c r="H311" i="5"/>
  <c r="I338" i="39"/>
  <c r="K187" i="39"/>
  <c r="K189" i="39"/>
  <c r="I268" i="39"/>
  <c r="J248" i="39"/>
  <c r="L411" i="39"/>
  <c r="L360" i="39"/>
  <c r="L456" i="39"/>
  <c r="H176" i="5"/>
  <c r="H119" i="5"/>
  <c r="I398" i="39"/>
  <c r="I224" i="39"/>
  <c r="K243" i="39"/>
  <c r="H155" i="5"/>
  <c r="K340" i="39"/>
  <c r="K398" i="39"/>
  <c r="H287" i="39"/>
  <c r="H236" i="39"/>
  <c r="L339" i="39"/>
  <c r="I99" i="39"/>
  <c r="L424" i="39"/>
  <c r="I354" i="39"/>
  <c r="I297" i="39"/>
  <c r="H431" i="39"/>
  <c r="I385" i="39"/>
  <c r="L263" i="39"/>
  <c r="I298" i="39"/>
  <c r="H274" i="39"/>
  <c r="I348" i="39"/>
  <c r="K410" i="39"/>
  <c r="L300" i="39"/>
  <c r="J232" i="39"/>
  <c r="L275" i="39"/>
  <c r="H327" i="5"/>
  <c r="K86" i="39"/>
  <c r="L433" i="39"/>
  <c r="J193" i="39"/>
  <c r="J412" i="39"/>
  <c r="H254" i="39"/>
  <c r="L383" i="39"/>
  <c r="I293" i="39"/>
  <c r="J447" i="39"/>
  <c r="K205" i="39"/>
  <c r="J445" i="39"/>
  <c r="H265" i="5"/>
  <c r="H364" i="5"/>
  <c r="K395" i="39"/>
  <c r="L450" i="39"/>
  <c r="J421" i="39"/>
  <c r="H292" i="39"/>
  <c r="J438" i="39"/>
  <c r="L92" i="39"/>
  <c r="H313" i="5"/>
  <c r="H116" i="5"/>
  <c r="L337" i="39"/>
  <c r="I452" i="39"/>
  <c r="H287" i="5"/>
  <c r="K397" i="39"/>
  <c r="H237" i="39"/>
  <c r="H87" i="39"/>
  <c r="L382" i="39"/>
  <c r="H160" i="5"/>
  <c r="K213" i="39"/>
  <c r="J332" i="39"/>
  <c r="I378" i="39"/>
  <c r="H114" i="5"/>
  <c r="I439" i="39"/>
  <c r="I275" i="39"/>
  <c r="H134" i="5"/>
  <c r="H429" i="39"/>
  <c r="H416" i="39"/>
  <c r="H300" i="5"/>
  <c r="H299" i="5"/>
  <c r="K223" i="39"/>
  <c r="K331" i="39"/>
  <c r="K467" i="39"/>
  <c r="L398" i="39"/>
  <c r="J196" i="39"/>
  <c r="H280" i="39"/>
  <c r="H329" i="39"/>
  <c r="H313" i="39"/>
  <c r="I187" i="39"/>
  <c r="J459" i="39"/>
  <c r="H24" i="5"/>
  <c r="K407" i="39"/>
  <c r="H126" i="5"/>
  <c r="K110" i="39"/>
  <c r="J301" i="39"/>
  <c r="K236" i="39"/>
  <c r="L348" i="39"/>
  <c r="K100" i="39"/>
  <c r="J383" i="39"/>
  <c r="I464" i="39"/>
  <c r="H346" i="5"/>
  <c r="H453" i="39"/>
  <c r="J419" i="39"/>
  <c r="I110" i="39"/>
  <c r="H131" i="5"/>
  <c r="J299" i="39"/>
  <c r="I434" i="39"/>
  <c r="I190" i="39"/>
  <c r="I253" i="39"/>
  <c r="H10" i="5"/>
  <c r="H306" i="5"/>
  <c r="H32" i="5"/>
  <c r="K301" i="39"/>
  <c r="I279" i="39"/>
  <c r="L371" i="39"/>
  <c r="I242" i="39"/>
  <c r="H231" i="39"/>
  <c r="K275" i="39"/>
  <c r="L375" i="39"/>
  <c r="K436" i="39"/>
  <c r="H378" i="39"/>
  <c r="K370" i="39"/>
  <c r="L200" i="39"/>
  <c r="I415" i="39"/>
  <c r="H323" i="5"/>
  <c r="I254" i="39"/>
  <c r="H244" i="39"/>
  <c r="H322" i="5"/>
  <c r="H274" i="5"/>
  <c r="K351" i="39"/>
  <c r="K435" i="39"/>
  <c r="J106" i="39"/>
  <c r="H276" i="5"/>
  <c r="H221" i="39"/>
  <c r="J222" i="39"/>
  <c r="I119" i="39"/>
  <c r="I241" i="39"/>
  <c r="L442" i="39"/>
  <c r="K232" i="39"/>
  <c r="L461" i="39"/>
  <c r="H327" i="39"/>
  <c r="K313" i="39"/>
  <c r="L233" i="39"/>
  <c r="H405" i="39"/>
  <c r="L448" i="39"/>
  <c r="J432" i="39"/>
  <c r="I118" i="39"/>
  <c r="J266" i="39"/>
  <c r="J463" i="39"/>
  <c r="H188" i="39"/>
  <c r="K95" i="39"/>
  <c r="J99" i="39"/>
  <c r="H462" i="39"/>
  <c r="I442" i="39"/>
  <c r="L110" i="39"/>
  <c r="I399" i="39"/>
  <c r="K102" i="39"/>
  <c r="H194" i="5"/>
  <c r="J198" i="39"/>
  <c r="H321" i="5"/>
  <c r="H358" i="5"/>
  <c r="L342" i="39"/>
  <c r="H249" i="39"/>
  <c r="I310" i="39"/>
  <c r="H178" i="5"/>
  <c r="H343" i="5"/>
  <c r="K296" i="39"/>
  <c r="I197" i="39"/>
  <c r="K423" i="39"/>
  <c r="L384" i="39"/>
  <c r="L349" i="39"/>
  <c r="H352" i="5"/>
  <c r="I450" i="39"/>
  <c r="J110" i="39"/>
  <c r="J323" i="39"/>
  <c r="J213" i="39"/>
  <c r="H11" i="5"/>
  <c r="H339" i="5"/>
  <c r="L412" i="39"/>
  <c r="K250" i="39"/>
  <c r="H180" i="5"/>
  <c r="L313" i="39"/>
  <c r="J448" i="39"/>
  <c r="H353" i="5"/>
  <c r="K466" i="39"/>
  <c r="H230" i="5"/>
  <c r="J413" i="39"/>
  <c r="H328" i="5"/>
  <c r="K453" i="39"/>
  <c r="H30" i="5"/>
  <c r="H361" i="39"/>
  <c r="I255" i="39"/>
  <c r="H325" i="5"/>
  <c r="H295" i="39"/>
  <c r="H88" i="39"/>
  <c r="H427" i="39"/>
  <c r="H248" i="39"/>
  <c r="K311" i="39"/>
  <c r="J228" i="39"/>
  <c r="H284" i="5"/>
  <c r="K258" i="39"/>
  <c r="H359" i="5"/>
  <c r="I453" i="39"/>
  <c r="H293" i="5"/>
  <c r="L217" i="39"/>
  <c r="J310" i="39"/>
  <c r="K260" i="39"/>
  <c r="H243" i="39"/>
  <c r="I408" i="39"/>
  <c r="J92" i="39"/>
  <c r="H437" i="39"/>
  <c r="L112" i="39"/>
  <c r="J265" i="39"/>
  <c r="H361" i="5"/>
  <c r="J396" i="39"/>
  <c r="K277" i="39"/>
  <c r="J352" i="39"/>
  <c r="H242" i="5"/>
  <c r="H254" i="5"/>
  <c r="L294" i="39"/>
  <c r="H213" i="5"/>
  <c r="K428" i="39"/>
  <c r="I392" i="39"/>
  <c r="I351" i="39"/>
  <c r="K198" i="39"/>
  <c r="K248" i="39"/>
  <c r="I287" i="39"/>
  <c r="J100" i="39"/>
  <c r="I423" i="39"/>
  <c r="K399" i="39"/>
  <c r="L264" i="39"/>
  <c r="L311" i="39"/>
  <c r="K265" i="39"/>
  <c r="K307" i="39"/>
  <c r="J462" i="39"/>
  <c r="H197" i="39"/>
  <c r="L338" i="39"/>
  <c r="I393" i="39"/>
  <c r="J218" i="39"/>
  <c r="I108" i="39"/>
  <c r="H330" i="39"/>
  <c r="H192" i="5"/>
  <c r="K105" i="39"/>
  <c r="L449" i="39"/>
  <c r="K371" i="39"/>
  <c r="H104" i="39"/>
  <c r="K425" i="39"/>
  <c r="L292" i="39"/>
  <c r="J119" i="39"/>
  <c r="I389" i="39"/>
  <c r="L437" i="39"/>
  <c r="J406" i="39"/>
  <c r="K450" i="39"/>
  <c r="J400" i="39"/>
  <c r="L368" i="39"/>
  <c r="L330" i="39"/>
  <c r="H202" i="39"/>
  <c r="H342" i="5"/>
  <c r="H440" i="39"/>
  <c r="I337" i="39"/>
  <c r="L444" i="39"/>
  <c r="L414" i="39"/>
  <c r="I424" i="39"/>
  <c r="I325" i="39"/>
  <c r="H252" i="5"/>
  <c r="J257" i="39"/>
  <c r="J401" i="39"/>
  <c r="I308" i="39"/>
  <c r="L95" i="39"/>
  <c r="K244" i="39"/>
  <c r="L423" i="39"/>
  <c r="I307" i="39"/>
  <c r="H211" i="39"/>
  <c r="L362" i="39"/>
  <c r="H89" i="39"/>
  <c r="H373" i="5"/>
  <c r="H296" i="39"/>
  <c r="K283" i="39"/>
  <c r="H382" i="39"/>
  <c r="H214" i="5"/>
  <c r="L323" i="39"/>
  <c r="J341" i="39"/>
  <c r="K445" i="39"/>
  <c r="H190" i="39"/>
  <c r="L446" i="39"/>
  <c r="L278" i="39"/>
  <c r="H171" i="5"/>
  <c r="L87" i="39"/>
  <c r="L310" i="39"/>
  <c r="K202" i="39"/>
  <c r="I432" i="39"/>
  <c r="H195" i="5"/>
  <c r="I196" i="39"/>
  <c r="L188" i="39"/>
  <c r="H172" i="5"/>
  <c r="H350" i="39"/>
  <c r="H98" i="39"/>
  <c r="L102" i="39"/>
  <c r="K116" i="39"/>
  <c r="H111" i="5"/>
  <c r="L234" i="39"/>
  <c r="H109" i="5"/>
  <c r="H5" i="5"/>
  <c r="L97" i="39"/>
  <c r="H199" i="39"/>
  <c r="K429" i="39"/>
  <c r="J250" i="39"/>
  <c r="H214" i="39"/>
  <c r="H213" i="39"/>
  <c r="K224" i="39"/>
  <c r="I397" i="39"/>
  <c r="L295" i="39"/>
  <c r="K233" i="39"/>
  <c r="H120" i="39"/>
  <c r="H271" i="39"/>
  <c r="L99" i="39"/>
  <c r="H271" i="5"/>
  <c r="J292" i="39"/>
  <c r="H235" i="39"/>
  <c r="K220" i="39"/>
  <c r="H368" i="39"/>
  <c r="L268" i="39"/>
  <c r="I232" i="39"/>
  <c r="H295" i="5"/>
  <c r="J464" i="39"/>
  <c r="J455" i="39"/>
  <c r="I462" i="39"/>
  <c r="I296" i="39"/>
  <c r="K457" i="39"/>
  <c r="H409" i="39"/>
  <c r="H380" i="5"/>
  <c r="H219" i="39"/>
  <c r="K413" i="39"/>
  <c r="H246" i="39"/>
  <c r="H239" i="5"/>
  <c r="H228" i="39"/>
  <c r="L206" i="39"/>
  <c r="K362" i="39"/>
  <c r="H286" i="39"/>
  <c r="L242" i="39"/>
  <c r="H355" i="5"/>
  <c r="J189" i="39"/>
  <c r="J380" i="39"/>
  <c r="H424" i="39"/>
  <c r="H282" i="5"/>
  <c r="H465" i="39"/>
  <c r="L247" i="39"/>
  <c r="K246" i="39"/>
  <c r="H348" i="5"/>
  <c r="J209" i="39"/>
  <c r="K267" i="39"/>
  <c r="J303" i="39"/>
  <c r="H386" i="39"/>
  <c r="H255" i="39"/>
  <c r="H117" i="5"/>
  <c r="H140" i="5"/>
  <c r="J272" i="39"/>
  <c r="J314" i="39"/>
  <c r="K404" i="39"/>
  <c r="L396" i="39"/>
  <c r="J237" i="39"/>
  <c r="K416" i="39"/>
  <c r="H122" i="5"/>
  <c r="I454" i="39"/>
  <c r="H259" i="39"/>
  <c r="I291" i="39"/>
  <c r="H374" i="5"/>
  <c r="H305" i="5"/>
  <c r="H413" i="39"/>
  <c r="H268" i="5"/>
  <c r="F32" i="6"/>
  <c r="L119" i="39"/>
  <c r="K298" i="39"/>
  <c r="L305" i="39"/>
  <c r="H422" i="39"/>
  <c r="K357" i="39"/>
  <c r="J439" i="39"/>
  <c r="H360" i="39"/>
  <c r="L379" i="39"/>
  <c r="L373" i="39"/>
  <c r="J414" i="39"/>
  <c r="H403" i="39"/>
  <c r="J367" i="39"/>
  <c r="H278" i="5"/>
  <c r="J286" i="39"/>
  <c r="L189" i="39"/>
  <c r="I251" i="39"/>
  <c r="L261" i="39"/>
  <c r="H208" i="39"/>
  <c r="H302" i="5"/>
  <c r="K104" i="39"/>
  <c r="J300" i="39"/>
  <c r="I227" i="39"/>
  <c r="L432" i="39"/>
  <c r="H285" i="39"/>
  <c r="H354" i="5"/>
  <c r="H354" i="39"/>
  <c r="H9" i="5"/>
  <c r="L454" i="39"/>
  <c r="H442" i="39"/>
  <c r="J242" i="39"/>
  <c r="I299" i="39"/>
  <c r="I455" i="39"/>
  <c r="H401" i="39"/>
  <c r="K97" i="39"/>
  <c r="H193" i="5"/>
  <c r="H394" i="39"/>
  <c r="I375" i="39"/>
  <c r="H113" i="39"/>
  <c r="H417" i="39"/>
  <c r="H125" i="5"/>
  <c r="K433" i="39"/>
  <c r="J233" i="39"/>
  <c r="H260" i="5"/>
  <c r="H445" i="39"/>
  <c r="H342" i="39"/>
  <c r="J214" i="39"/>
  <c r="I422" i="39"/>
  <c r="K259" i="39"/>
  <c r="J363" i="39"/>
  <c r="K222" i="39"/>
  <c r="H366" i="5"/>
  <c r="J355" i="39"/>
  <c r="I372" i="39"/>
  <c r="K415" i="39"/>
  <c r="L220" i="39"/>
  <c r="H258" i="39"/>
  <c r="L178" i="39"/>
  <c r="K137" i="39"/>
  <c r="K150" i="39"/>
  <c r="K165" i="39"/>
  <c r="H88" i="5"/>
  <c r="H84" i="5"/>
  <c r="H136" i="39"/>
  <c r="L135" i="39"/>
  <c r="J134" i="39"/>
  <c r="I136" i="39"/>
  <c r="J140" i="39"/>
  <c r="K159" i="39"/>
  <c r="I148" i="39"/>
  <c r="H44" i="5"/>
  <c r="J124" i="39"/>
  <c r="K151" i="39"/>
  <c r="H174" i="39"/>
  <c r="H134" i="39"/>
  <c r="I157" i="39"/>
  <c r="H133" i="39"/>
  <c r="I166" i="39"/>
  <c r="K127" i="39"/>
  <c r="J122" i="39"/>
  <c r="J172" i="39"/>
  <c r="L174" i="39"/>
  <c r="H160" i="39"/>
  <c r="H55" i="5"/>
  <c r="J171" i="39"/>
  <c r="I140" i="39"/>
  <c r="H59" i="5"/>
  <c r="H45" i="5"/>
  <c r="L128" i="39"/>
  <c r="I129" i="39"/>
  <c r="H127" i="39"/>
  <c r="L176" i="39"/>
  <c r="L137" i="39"/>
  <c r="L147" i="39"/>
  <c r="I154" i="39"/>
  <c r="L164" i="39"/>
  <c r="I155" i="39"/>
  <c r="K156" i="39"/>
  <c r="I156" i="39"/>
  <c r="H40" i="5"/>
  <c r="J127" i="39"/>
  <c r="K142" i="39"/>
  <c r="J144" i="39"/>
  <c r="H52" i="5"/>
  <c r="H68" i="5"/>
  <c r="K171" i="39"/>
  <c r="H41" i="5"/>
  <c r="J135" i="39"/>
  <c r="H167" i="39"/>
  <c r="I163" i="39"/>
  <c r="I177" i="39"/>
  <c r="H123" i="39"/>
  <c r="H64" i="5"/>
  <c r="L149" i="39"/>
  <c r="H168" i="39"/>
  <c r="L166" i="39"/>
  <c r="L121" i="39"/>
  <c r="J151" i="39"/>
  <c r="I143" i="39"/>
  <c r="H51" i="5"/>
  <c r="K146" i="39"/>
  <c r="J146" i="39"/>
  <c r="I131" i="39"/>
  <c r="J129" i="39"/>
  <c r="J168" i="39"/>
  <c r="H90" i="5"/>
  <c r="J121" i="39"/>
  <c r="I161" i="39"/>
  <c r="I144" i="39"/>
  <c r="L158" i="39"/>
  <c r="J153" i="39"/>
  <c r="K149" i="39"/>
  <c r="H61" i="5"/>
  <c r="H150" i="39"/>
  <c r="L131" i="39"/>
  <c r="I147" i="39"/>
  <c r="K154" i="39"/>
  <c r="J166" i="39"/>
  <c r="I176" i="39"/>
  <c r="J126" i="39"/>
  <c r="L155" i="39"/>
  <c r="L177" i="39"/>
  <c r="I160" i="39"/>
  <c r="I164" i="39"/>
  <c r="K175" i="39"/>
  <c r="H170" i="39"/>
  <c r="H148" i="39"/>
  <c r="K157" i="39"/>
  <c r="L123" i="39"/>
  <c r="I139" i="39"/>
  <c r="K145" i="39"/>
  <c r="K163" i="39"/>
  <c r="H122" i="39"/>
  <c r="I173" i="39"/>
  <c r="K132" i="39"/>
  <c r="L152" i="39"/>
  <c r="L132" i="39"/>
  <c r="H164" i="39"/>
  <c r="I169" i="39"/>
  <c r="H173" i="39"/>
  <c r="H162" i="39"/>
  <c r="K153" i="39"/>
  <c r="L142" i="39"/>
  <c r="J133" i="39"/>
  <c r="L161" i="39"/>
  <c r="L146" i="39"/>
  <c r="I127" i="39"/>
  <c r="L154" i="39"/>
  <c r="H151" i="39"/>
  <c r="H172" i="39"/>
  <c r="L170" i="39"/>
  <c r="I128" i="39"/>
  <c r="I135" i="39"/>
  <c r="H140" i="39"/>
  <c r="H137" i="39"/>
  <c r="H126" i="39"/>
  <c r="H83" i="5"/>
  <c r="L136" i="39"/>
  <c r="I175" i="39"/>
  <c r="L162" i="39"/>
  <c r="K162" i="39"/>
  <c r="K170" i="39"/>
  <c r="K141" i="39"/>
  <c r="H153" i="39"/>
  <c r="I145" i="39"/>
  <c r="J158" i="39"/>
  <c r="J177" i="39"/>
  <c r="H94" i="5"/>
  <c r="K122" i="39"/>
  <c r="H82" i="5"/>
  <c r="I146" i="39"/>
  <c r="H155" i="39"/>
  <c r="H57" i="5"/>
  <c r="H121" i="39"/>
  <c r="L148" i="39"/>
  <c r="K161" i="39"/>
  <c r="H73" i="5"/>
  <c r="H169" i="39"/>
  <c r="H89" i="5"/>
  <c r="J141" i="39"/>
  <c r="K131" i="39"/>
  <c r="K143" i="39"/>
  <c r="H86" i="5"/>
  <c r="H139" i="39"/>
  <c r="H85" i="5"/>
  <c r="J164" i="39"/>
  <c r="H152" i="39"/>
  <c r="H58" i="5"/>
  <c r="H129" i="39"/>
  <c r="H158" i="39"/>
  <c r="J169" i="39"/>
  <c r="L157" i="39"/>
  <c r="I162" i="39"/>
  <c r="H175" i="39"/>
  <c r="J137" i="39"/>
  <c r="K169" i="39"/>
  <c r="I132" i="39"/>
  <c r="H159" i="39"/>
  <c r="I121" i="39"/>
  <c r="L126" i="39"/>
  <c r="I167" i="39"/>
  <c r="K134" i="39"/>
  <c r="I170" i="39"/>
  <c r="J148" i="39"/>
  <c r="I124" i="39"/>
  <c r="L140" i="39"/>
  <c r="K129" i="39"/>
  <c r="J154" i="39"/>
  <c r="J132" i="39"/>
  <c r="H171" i="39"/>
  <c r="L159" i="39"/>
  <c r="J139" i="39"/>
  <c r="H147" i="39"/>
  <c r="H157" i="39"/>
  <c r="I130" i="39"/>
  <c r="L172" i="39"/>
  <c r="H79" i="5"/>
  <c r="H176" i="39"/>
  <c r="H156" i="39"/>
  <c r="L134" i="39"/>
  <c r="K135" i="39"/>
  <c r="L168" i="39"/>
  <c r="I159" i="39"/>
  <c r="H38" i="5"/>
  <c r="L125" i="39"/>
  <c r="H143" i="39"/>
  <c r="I133" i="39"/>
  <c r="K168" i="39"/>
  <c r="H70" i="5"/>
  <c r="K177" i="39"/>
  <c r="J125" i="39"/>
  <c r="H63" i="5"/>
  <c r="L173" i="39"/>
  <c r="L139" i="39"/>
  <c r="H65" i="5"/>
  <c r="K121" i="39"/>
  <c r="J130" i="39"/>
  <c r="L129" i="39"/>
  <c r="K167" i="39"/>
  <c r="L167" i="39"/>
  <c r="L165" i="39"/>
  <c r="H50" i="5"/>
  <c r="K158" i="39"/>
  <c r="H128" i="39"/>
  <c r="H81" i="5"/>
  <c r="K160" i="39"/>
  <c r="K140" i="39"/>
  <c r="H142" i="39"/>
  <c r="I178" i="39"/>
  <c r="J128" i="39"/>
  <c r="I172" i="39"/>
  <c r="I158" i="39"/>
  <c r="L163" i="39"/>
  <c r="K166" i="39"/>
  <c r="I171" i="39"/>
  <c r="L122" i="39"/>
  <c r="J145" i="39"/>
  <c r="J160" i="39"/>
  <c r="H39" i="5"/>
  <c r="I123" i="39"/>
  <c r="H46" i="5"/>
  <c r="H43" i="5"/>
  <c r="H66" i="5"/>
  <c r="L156" i="39"/>
  <c r="J138" i="39"/>
  <c r="L151" i="39"/>
  <c r="H74" i="5"/>
  <c r="J165" i="39"/>
  <c r="K136" i="39"/>
  <c r="I168" i="39"/>
  <c r="H131" i="39"/>
  <c r="H67" i="5"/>
  <c r="K124" i="39"/>
  <c r="H72" i="5"/>
  <c r="I141" i="39"/>
  <c r="H163" i="39"/>
  <c r="J167" i="39"/>
  <c r="K148" i="39"/>
  <c r="J143" i="39"/>
  <c r="K164" i="39"/>
  <c r="H130" i="39"/>
  <c r="J163" i="39"/>
  <c r="H177" i="39"/>
  <c r="I142" i="39"/>
  <c r="J123" i="39"/>
  <c r="J170" i="39"/>
  <c r="K147" i="39"/>
  <c r="H69" i="5"/>
  <c r="K155" i="39"/>
  <c r="I174" i="39"/>
  <c r="K178" i="39"/>
  <c r="L124" i="39"/>
  <c r="J173" i="39"/>
  <c r="J150" i="39"/>
  <c r="H138" i="39"/>
  <c r="H93" i="5"/>
  <c r="H42" i="5"/>
  <c r="I151" i="39"/>
  <c r="L175" i="39"/>
  <c r="H75" i="5"/>
  <c r="I150" i="39"/>
  <c r="H77" i="5"/>
  <c r="K130" i="39"/>
  <c r="K139" i="39"/>
  <c r="K125" i="39"/>
  <c r="L169" i="39"/>
  <c r="H135" i="39"/>
  <c r="K128" i="39"/>
  <c r="H78" i="5"/>
  <c r="J157" i="39"/>
  <c r="K152" i="39"/>
  <c r="J147" i="39"/>
  <c r="K172" i="39"/>
  <c r="L160" i="39"/>
  <c r="L171" i="39"/>
  <c r="I125" i="39"/>
  <c r="L138" i="39"/>
  <c r="I122" i="39"/>
  <c r="H141" i="39"/>
  <c r="J176" i="39"/>
  <c r="H53" i="5"/>
  <c r="H166" i="39"/>
  <c r="L127" i="39"/>
  <c r="H56" i="5"/>
  <c r="H62" i="5"/>
  <c r="K133" i="39"/>
  <c r="H165" i="39"/>
  <c r="I138" i="39"/>
  <c r="K144" i="39"/>
  <c r="L133" i="39"/>
  <c r="H87" i="5"/>
  <c r="I153" i="39"/>
  <c r="I149" i="39"/>
  <c r="L144" i="39"/>
  <c r="K176" i="39"/>
  <c r="H71" i="5"/>
  <c r="J162" i="39"/>
  <c r="H47" i="5"/>
  <c r="H60" i="5"/>
  <c r="K174" i="39"/>
  <c r="H37" i="5"/>
  <c r="H80" i="5"/>
  <c r="J161" i="39"/>
  <c r="J149" i="39"/>
  <c r="H76" i="5"/>
  <c r="J156" i="39"/>
  <c r="L145" i="39"/>
  <c r="J155" i="39"/>
  <c r="H149" i="39"/>
  <c r="K123" i="39"/>
  <c r="I134" i="39"/>
  <c r="L153" i="39"/>
  <c r="H154" i="39"/>
  <c r="J136" i="39"/>
  <c r="K173" i="39"/>
  <c r="K138" i="39"/>
  <c r="K126" i="39"/>
  <c r="H49" i="5"/>
  <c r="I126" i="39"/>
  <c r="H145" i="39"/>
  <c r="L150" i="39"/>
  <c r="H91" i="5"/>
  <c r="J174" i="39"/>
  <c r="H132" i="39"/>
  <c r="I165" i="39"/>
  <c r="J152" i="39"/>
  <c r="J159" i="39"/>
  <c r="H125" i="39"/>
  <c r="L141" i="39"/>
  <c r="H146" i="39"/>
  <c r="H144" i="39"/>
  <c r="J142" i="39"/>
  <c r="H48" i="5"/>
  <c r="J175" i="39"/>
  <c r="H54" i="5"/>
  <c r="L143" i="39"/>
  <c r="H92" i="5"/>
  <c r="J178" i="39"/>
  <c r="H178" i="39"/>
  <c r="H161" i="39"/>
  <c r="L130" i="39"/>
  <c r="H124" i="39"/>
  <c r="I137" i="39"/>
  <c r="J131" i="39"/>
  <c r="I152" i="39"/>
  <c r="K88" i="78" l="1"/>
  <c r="I121" i="78"/>
  <c r="G35" i="77"/>
  <c r="G101" i="78"/>
  <c r="J30" i="78"/>
  <c r="G27" i="78"/>
  <c r="K73" i="78"/>
  <c r="I108" i="78"/>
  <c r="I134" i="78"/>
  <c r="J123" i="78"/>
  <c r="J112" i="78"/>
  <c r="G143" i="78"/>
  <c r="I92" i="78"/>
  <c r="I98" i="78"/>
  <c r="G81" i="78"/>
  <c r="I115" i="78"/>
  <c r="J96" i="78"/>
  <c r="K93" i="78"/>
  <c r="I73" i="78"/>
  <c r="G25" i="77"/>
  <c r="J133" i="78"/>
  <c r="J142" i="78"/>
  <c r="K97" i="78"/>
  <c r="J88" i="78"/>
  <c r="G121" i="78"/>
  <c r="K32" i="78"/>
  <c r="K30" i="78"/>
  <c r="G25" i="78"/>
  <c r="K89" i="78"/>
  <c r="G77" i="78"/>
  <c r="K35" i="78"/>
  <c r="K72" i="78"/>
  <c r="H78" i="78"/>
  <c r="J82" i="78"/>
  <c r="K117" i="78"/>
  <c r="G94" i="78"/>
  <c r="K102" i="78"/>
  <c r="K138" i="78"/>
  <c r="J137" i="78"/>
  <c r="K25" i="77"/>
  <c r="G112" i="78"/>
  <c r="J105" i="78"/>
  <c r="G142" i="78"/>
  <c r="G31" i="77"/>
  <c r="H27" i="77"/>
  <c r="K134" i="78"/>
  <c r="K136" i="78"/>
  <c r="K29" i="77"/>
  <c r="J36" i="78"/>
  <c r="H39" i="78"/>
  <c r="I86" i="78"/>
  <c r="I33" i="78"/>
  <c r="K111" i="78"/>
  <c r="J101" i="78"/>
  <c r="G137" i="78"/>
  <c r="K43" i="78"/>
  <c r="I26" i="78"/>
  <c r="H128" i="78"/>
  <c r="I117" i="78"/>
  <c r="K85" i="78"/>
  <c r="H141" i="78"/>
  <c r="G129" i="78"/>
  <c r="H94" i="78"/>
  <c r="J141" i="78"/>
  <c r="G132" i="78"/>
  <c r="I133" i="78"/>
  <c r="K132" i="78"/>
  <c r="I25" i="77"/>
  <c r="I41" i="78"/>
  <c r="H79" i="78"/>
  <c r="H117" i="78"/>
  <c r="G102" i="78"/>
  <c r="J35" i="78"/>
  <c r="K41" i="78"/>
  <c r="I32" i="78"/>
  <c r="I95" i="78"/>
  <c r="I37" i="78"/>
  <c r="G127" i="78"/>
  <c r="K80" i="78"/>
  <c r="J100" i="78"/>
  <c r="J113" i="78"/>
  <c r="G125" i="78"/>
  <c r="G28" i="78"/>
  <c r="H74" i="78"/>
  <c r="G83" i="78"/>
  <c r="H41" i="78"/>
  <c r="J33" i="78"/>
  <c r="J91" i="78"/>
  <c r="I113" i="78"/>
  <c r="J41" i="78"/>
  <c r="J127" i="78"/>
  <c r="G39" i="78"/>
  <c r="I144" i="78"/>
  <c r="H71" i="78"/>
  <c r="I78" i="78"/>
  <c r="J119" i="78"/>
  <c r="G86" i="78"/>
  <c r="H100" i="78"/>
  <c r="K124" i="78"/>
  <c r="H140" i="78"/>
  <c r="G80" i="78"/>
  <c r="K26" i="78"/>
  <c r="I137" i="78"/>
  <c r="H110" i="78"/>
  <c r="I132" i="78"/>
  <c r="G131" i="78"/>
  <c r="K100" i="78"/>
  <c r="J130" i="78"/>
  <c r="H112" i="78"/>
  <c r="H120" i="78"/>
  <c r="H32" i="78"/>
  <c r="K32" i="77"/>
  <c r="J33" i="77"/>
  <c r="K131" i="78"/>
  <c r="H97" i="78"/>
  <c r="J73" i="78"/>
  <c r="J71" i="78"/>
  <c r="H84" i="78"/>
  <c r="G111" i="78"/>
  <c r="K118" i="78"/>
  <c r="K36" i="77"/>
  <c r="H111" i="78"/>
  <c r="I107" i="78"/>
  <c r="H118" i="78"/>
  <c r="I116" i="78"/>
  <c r="J72" i="78"/>
  <c r="I42" i="78"/>
  <c r="G78" i="78"/>
  <c r="K38" i="78"/>
  <c r="J145" i="78"/>
  <c r="J34" i="78"/>
  <c r="H75" i="78"/>
  <c r="J79" i="78"/>
  <c r="G42" i="78"/>
  <c r="J80" i="78"/>
  <c r="K27" i="77"/>
  <c r="I76" i="78"/>
  <c r="H130" i="78"/>
  <c r="K137" i="78"/>
  <c r="I79" i="78"/>
  <c r="H129" i="78"/>
  <c r="K90" i="78"/>
  <c r="G29" i="78"/>
  <c r="K84" i="78"/>
  <c r="G135" i="78"/>
  <c r="J28" i="78"/>
  <c r="G82" i="78"/>
  <c r="H139" i="78"/>
  <c r="I90" i="78"/>
  <c r="G85" i="78"/>
  <c r="K31" i="77"/>
  <c r="I131" i="78"/>
  <c r="H98" i="78"/>
  <c r="G117" i="78"/>
  <c r="I130" i="78"/>
  <c r="H124" i="78"/>
  <c r="I84" i="78"/>
  <c r="G40" i="78"/>
  <c r="H29" i="78"/>
  <c r="G76" i="78"/>
  <c r="J89" i="78"/>
  <c r="I34" i="77"/>
  <c r="H25" i="77"/>
  <c r="I25" i="78"/>
  <c r="I142" i="78"/>
  <c r="I122" i="78"/>
  <c r="J78" i="78"/>
  <c r="K96" i="78"/>
  <c r="J93" i="78"/>
  <c r="J75" i="78"/>
  <c r="I28" i="77"/>
  <c r="I136" i="78"/>
  <c r="K77" i="78"/>
  <c r="I103" i="78"/>
  <c r="H109" i="78"/>
  <c r="I125" i="78"/>
  <c r="K105" i="78"/>
  <c r="I28" i="78"/>
  <c r="G144" i="78"/>
  <c r="J28" i="77"/>
  <c r="K28" i="78"/>
  <c r="J29" i="78"/>
  <c r="G32" i="78"/>
  <c r="H40" i="78"/>
  <c r="I35" i="77"/>
  <c r="H99" i="78"/>
  <c r="I36" i="78"/>
  <c r="K28" i="77"/>
  <c r="H86" i="78"/>
  <c r="I128" i="78"/>
  <c r="J124" i="78"/>
  <c r="H72" i="78"/>
  <c r="I27" i="78"/>
  <c r="J87" i="78"/>
  <c r="J134" i="78"/>
  <c r="J40" i="78"/>
  <c r="H34" i="77"/>
  <c r="I101" i="78"/>
  <c r="J126" i="78"/>
  <c r="H103" i="78"/>
  <c r="J29" i="77"/>
  <c r="K144" i="78"/>
  <c r="H106" i="78"/>
  <c r="K78" i="78"/>
  <c r="H26" i="78"/>
  <c r="J131" i="78"/>
  <c r="I81" i="78"/>
  <c r="H113" i="78"/>
  <c r="J30" i="77"/>
  <c r="J138" i="78"/>
  <c r="H28" i="78"/>
  <c r="I36" i="77"/>
  <c r="J26" i="77"/>
  <c r="H127" i="78"/>
  <c r="H92" i="78"/>
  <c r="J139" i="78"/>
  <c r="J99" i="78"/>
  <c r="H80" i="78"/>
  <c r="H29" i="77"/>
  <c r="G99" i="78"/>
  <c r="H28" i="77"/>
  <c r="I145" i="78"/>
  <c r="J42" i="78"/>
  <c r="H31" i="77"/>
  <c r="K33" i="77"/>
  <c r="H143" i="78"/>
  <c r="H81" i="78"/>
  <c r="H137" i="78"/>
  <c r="G115" i="78"/>
  <c r="G43" i="78"/>
  <c r="H95" i="78"/>
  <c r="G33" i="77"/>
  <c r="J94" i="78"/>
  <c r="G73" i="78"/>
  <c r="G75" i="78"/>
  <c r="J122" i="78"/>
  <c r="J143" i="78"/>
  <c r="G27" i="77"/>
  <c r="J118" i="78"/>
  <c r="G95" i="78"/>
  <c r="J39" i="78"/>
  <c r="I29" i="77"/>
  <c r="I71" i="78"/>
  <c r="J34" i="77"/>
  <c r="I126" i="78"/>
  <c r="G98" i="78"/>
  <c r="J135" i="78"/>
  <c r="I27" i="77"/>
  <c r="J140" i="78"/>
  <c r="K114" i="78"/>
  <c r="K30" i="77"/>
  <c r="J25" i="78"/>
  <c r="G130" i="78"/>
  <c r="G38" i="78"/>
  <c r="H125" i="78"/>
  <c r="G118" i="78"/>
  <c r="I143" i="78"/>
  <c r="J77" i="78"/>
  <c r="I102" i="78"/>
  <c r="I114" i="78"/>
  <c r="H123" i="78"/>
  <c r="J26" i="78"/>
  <c r="J74" i="78"/>
  <c r="H108" i="78"/>
  <c r="G122" i="78"/>
  <c r="J86" i="78"/>
  <c r="H119" i="78"/>
  <c r="H27" i="78"/>
  <c r="H126" i="78"/>
  <c r="I40" i="78"/>
  <c r="I138" i="78"/>
  <c r="K125" i="78"/>
  <c r="J43" i="78"/>
  <c r="K33" i="78"/>
  <c r="G37" i="78"/>
  <c r="K83" i="78"/>
  <c r="G93" i="78"/>
  <c r="H82" i="78"/>
  <c r="J98" i="78"/>
  <c r="G124" i="78"/>
  <c r="K94" i="78"/>
  <c r="K143" i="78"/>
  <c r="J103" i="78"/>
  <c r="I141" i="78"/>
  <c r="I118" i="78"/>
  <c r="H132" i="78"/>
  <c r="I135" i="78"/>
  <c r="I105" i="78"/>
  <c r="H43" i="78"/>
  <c r="K98" i="78"/>
  <c r="K25" i="78"/>
  <c r="I120" i="78"/>
  <c r="J132" i="78"/>
  <c r="H31" i="78"/>
  <c r="I32" i="77"/>
  <c r="G29" i="77"/>
  <c r="H136" i="78"/>
  <c r="J90" i="78"/>
  <c r="H38" i="78"/>
  <c r="H122" i="78"/>
  <c r="K116" i="78"/>
  <c r="J136" i="78"/>
  <c r="I87" i="78"/>
  <c r="J108" i="78"/>
  <c r="I29" i="78"/>
  <c r="H121" i="78"/>
  <c r="H42" i="78"/>
  <c r="G110" i="78"/>
  <c r="G34" i="77"/>
  <c r="K139" i="78"/>
  <c r="G107" i="78"/>
  <c r="J104" i="78"/>
  <c r="H134" i="78"/>
  <c r="I82" i="78"/>
  <c r="H107" i="78"/>
  <c r="J125" i="78"/>
  <c r="G30" i="78"/>
  <c r="I93" i="78"/>
  <c r="I38" i="78"/>
  <c r="J115" i="78"/>
  <c r="J106" i="78"/>
  <c r="G89" i="78"/>
  <c r="G119" i="78"/>
  <c r="K133" i="78"/>
  <c r="G108" i="78"/>
  <c r="K39" i="78"/>
  <c r="I109" i="78"/>
  <c r="K107" i="78"/>
  <c r="G123" i="78"/>
  <c r="J76" i="78"/>
  <c r="I89" i="78"/>
  <c r="H35" i="77"/>
  <c r="H83" i="78"/>
  <c r="I124" i="78"/>
  <c r="K74" i="78"/>
  <c r="I112" i="78"/>
  <c r="J32" i="77"/>
  <c r="I80" i="78"/>
  <c r="J116" i="78"/>
  <c r="K140" i="78"/>
  <c r="J129" i="78"/>
  <c r="J27" i="78"/>
  <c r="G105" i="78"/>
  <c r="K129" i="78"/>
  <c r="G106" i="78"/>
  <c r="I129" i="78"/>
  <c r="K119" i="78"/>
  <c r="H102" i="78"/>
  <c r="K101" i="78"/>
  <c r="G41" i="78"/>
  <c r="H138" i="78"/>
  <c r="I30" i="78"/>
  <c r="J38" i="78"/>
  <c r="K79" i="78"/>
  <c r="K112" i="78"/>
  <c r="H77" i="78"/>
  <c r="J114" i="78"/>
  <c r="G36" i="78"/>
  <c r="H36" i="78"/>
  <c r="H96" i="78"/>
  <c r="K141" i="78"/>
  <c r="J32" i="78"/>
  <c r="J117" i="78"/>
  <c r="I83" i="78"/>
  <c r="H145" i="78"/>
  <c r="H30" i="77"/>
  <c r="I139" i="78"/>
  <c r="H30" i="78"/>
  <c r="J35" i="77"/>
  <c r="K123" i="78"/>
  <c r="K103" i="78"/>
  <c r="H32" i="77"/>
  <c r="G30" i="77"/>
  <c r="I99" i="78"/>
  <c r="K40" i="78"/>
  <c r="J109" i="78"/>
  <c r="I35" i="78"/>
  <c r="K127" i="78"/>
  <c r="K135" i="78"/>
  <c r="G145" i="78"/>
  <c r="G90" i="78"/>
  <c r="H90" i="78"/>
  <c r="J121" i="78"/>
  <c r="H76" i="78"/>
  <c r="H33" i="77"/>
  <c r="G74" i="78"/>
  <c r="H36" i="77"/>
  <c r="I34" i="78"/>
  <c r="K71" i="78"/>
  <c r="H115" i="78"/>
  <c r="H105" i="78"/>
  <c r="J110" i="78"/>
  <c r="I88" i="78"/>
  <c r="J97" i="78"/>
  <c r="I94" i="78"/>
  <c r="H93" i="78"/>
  <c r="H33" i="78"/>
  <c r="J128" i="78"/>
  <c r="G87" i="78"/>
  <c r="K29" i="78"/>
  <c r="K31" i="78"/>
  <c r="G136" i="78"/>
  <c r="I110" i="78"/>
  <c r="G128" i="78"/>
  <c r="K109" i="78"/>
  <c r="J25" i="77"/>
  <c r="J83" i="78"/>
  <c r="K26" i="77"/>
  <c r="I119" i="78"/>
  <c r="J81" i="78"/>
  <c r="K34" i="78"/>
  <c r="H85" i="78"/>
  <c r="K130" i="78"/>
  <c r="K126" i="78"/>
  <c r="J31" i="78"/>
  <c r="H104" i="78"/>
  <c r="K86" i="78"/>
  <c r="G34" i="78"/>
  <c r="J36" i="77"/>
  <c r="I75" i="78"/>
  <c r="K36" i="78"/>
  <c r="J84" i="78"/>
  <c r="H144" i="78"/>
  <c r="K142" i="78"/>
  <c r="H89" i="78"/>
  <c r="G33" i="78"/>
  <c r="G92" i="78"/>
  <c r="G91" i="78"/>
  <c r="G84" i="78"/>
  <c r="G36" i="77"/>
  <c r="K128" i="78"/>
  <c r="I77" i="78"/>
  <c r="K108" i="78"/>
  <c r="K76" i="78"/>
  <c r="K120" i="78"/>
  <c r="K26" i="72"/>
  <c r="H101" i="78"/>
  <c r="G103" i="78"/>
  <c r="K81" i="78"/>
  <c r="G126" i="78"/>
  <c r="I30" i="77"/>
  <c r="G134" i="78"/>
  <c r="I127" i="78"/>
  <c r="G96" i="78"/>
  <c r="G31" i="78"/>
  <c r="G28" i="77"/>
  <c r="I26" i="77"/>
  <c r="H133" i="78"/>
  <c r="G138" i="78"/>
  <c r="H37" i="78"/>
  <c r="J31" i="77"/>
  <c r="K82" i="78"/>
  <c r="J37" i="78"/>
  <c r="K104" i="78"/>
  <c r="H116" i="78"/>
  <c r="J120" i="78"/>
  <c r="G120" i="78"/>
  <c r="G139" i="78"/>
  <c r="K37" i="78"/>
  <c r="I72" i="78"/>
  <c r="K87" i="78"/>
  <c r="I91" i="78"/>
  <c r="H25" i="78"/>
  <c r="K27" i="78"/>
  <c r="G109" i="78"/>
  <c r="H26" i="77"/>
  <c r="I85" i="78"/>
  <c r="I97" i="78"/>
  <c r="K95" i="78"/>
  <c r="H135" i="78"/>
  <c r="H35" i="78"/>
  <c r="J85" i="78"/>
  <c r="I96" i="78"/>
  <c r="H87" i="78"/>
  <c r="K110" i="78"/>
  <c r="K145" i="78"/>
  <c r="K122" i="78"/>
  <c r="G114" i="78"/>
  <c r="H131" i="78"/>
  <c r="I100" i="78"/>
  <c r="I74" i="78"/>
  <c r="I111" i="78"/>
  <c r="G141" i="78"/>
  <c r="I33" i="77"/>
  <c r="K92" i="78"/>
  <c r="H142" i="78"/>
  <c r="G104" i="78"/>
  <c r="G26" i="78"/>
  <c r="J27" i="77"/>
  <c r="G26" i="77"/>
  <c r="K113" i="78"/>
  <c r="H114" i="78"/>
  <c r="G88" i="78"/>
  <c r="G97" i="78"/>
  <c r="I106" i="78"/>
  <c r="J95" i="78"/>
  <c r="G100" i="78"/>
  <c r="J92" i="78"/>
  <c r="J111" i="78"/>
  <c r="I140" i="78"/>
  <c r="K99" i="78"/>
  <c r="G32" i="77"/>
  <c r="I39" i="78"/>
  <c r="H91" i="78"/>
  <c r="H88" i="78"/>
  <c r="G133" i="78"/>
  <c r="J144" i="78"/>
  <c r="J102" i="78"/>
  <c r="K121" i="78"/>
  <c r="G140" i="78"/>
  <c r="H34" i="78"/>
  <c r="G71" i="78"/>
  <c r="K106" i="78"/>
  <c r="G116" i="78"/>
  <c r="G113" i="78"/>
  <c r="G35" i="78"/>
  <c r="K75" i="78"/>
  <c r="J107" i="78"/>
  <c r="K115" i="78"/>
  <c r="I31" i="78"/>
  <c r="K35" i="77"/>
  <c r="G72" i="78"/>
  <c r="I43" i="78"/>
  <c r="H73" i="78"/>
  <c r="I123" i="78"/>
  <c r="K91" i="78"/>
  <c r="I104" i="78"/>
  <c r="G79" i="78"/>
  <c r="I31" i="77"/>
  <c r="K42" i="78"/>
  <c r="K34" i="77"/>
  <c r="K45" i="78"/>
  <c r="J64" i="78"/>
  <c r="H63" i="78"/>
  <c r="K54" i="78"/>
  <c r="H45" i="78"/>
  <c r="G59" i="78"/>
  <c r="J49" i="78"/>
  <c r="I58" i="78"/>
  <c r="G65" i="78"/>
  <c r="G50" i="78"/>
  <c r="H64" i="78"/>
  <c r="K58" i="78"/>
  <c r="G46" i="78"/>
  <c r="K47" i="78"/>
  <c r="K64" i="78"/>
  <c r="J61" i="78"/>
  <c r="K53" i="78"/>
  <c r="J48" i="78"/>
  <c r="G61" i="78"/>
  <c r="K56" i="78"/>
  <c r="I61" i="78"/>
  <c r="H65" i="78"/>
  <c r="G57" i="78"/>
  <c r="H53" i="78"/>
  <c r="J53" i="78"/>
  <c r="I49" i="78"/>
  <c r="J44" i="78"/>
  <c r="I46" i="78"/>
  <c r="J47" i="78"/>
  <c r="G64" i="78"/>
  <c r="J62" i="78"/>
  <c r="H55" i="78"/>
  <c r="G56" i="78"/>
  <c r="K59" i="78"/>
  <c r="I55" i="78"/>
  <c r="J54" i="78"/>
  <c r="H49" i="78"/>
  <c r="I51" i="78"/>
  <c r="I48" i="78"/>
  <c r="G51" i="78"/>
  <c r="H47" i="78"/>
  <c r="H57" i="78"/>
  <c r="I59" i="78"/>
  <c r="K51" i="78"/>
  <c r="J63" i="78"/>
  <c r="K65" i="78"/>
  <c r="H51" i="78"/>
  <c r="I64" i="78"/>
  <c r="I52" i="78"/>
  <c r="H61" i="78"/>
  <c r="I45" i="78"/>
  <c r="H50" i="78"/>
  <c r="H44" i="78"/>
  <c r="G63" i="78"/>
  <c r="H58" i="78"/>
  <c r="I54" i="78"/>
  <c r="G58" i="78"/>
  <c r="G44" i="78"/>
  <c r="I56" i="78"/>
  <c r="J45" i="78"/>
  <c r="H59" i="78"/>
  <c r="G49" i="78"/>
  <c r="J55" i="78"/>
  <c r="H60" i="78"/>
  <c r="K46" i="78"/>
  <c r="J51" i="78"/>
  <c r="G52" i="78"/>
  <c r="J58" i="78"/>
  <c r="J65" i="78"/>
  <c r="J52" i="78"/>
  <c r="I63" i="78"/>
  <c r="G53" i="78"/>
  <c r="J46" i="78"/>
  <c r="I57" i="78"/>
  <c r="G54" i="78"/>
  <c r="K62" i="78"/>
  <c r="H48" i="78"/>
  <c r="I53" i="78"/>
  <c r="K57" i="78"/>
  <c r="K55" i="78"/>
  <c r="I62" i="78"/>
  <c r="J56" i="78"/>
  <c r="K52" i="78"/>
  <c r="H54" i="78"/>
  <c r="I44" i="78"/>
  <c r="J60" i="78"/>
  <c r="G48" i="78"/>
  <c r="K63" i="78"/>
  <c r="H46" i="78"/>
  <c r="J59" i="78"/>
  <c r="K48" i="78"/>
  <c r="I65" i="78"/>
  <c r="G62" i="78"/>
  <c r="H52" i="78"/>
  <c r="K49" i="78"/>
  <c r="H56" i="78"/>
  <c r="G55" i="78"/>
  <c r="G45" i="78"/>
  <c r="K60" i="78"/>
  <c r="J50" i="78"/>
  <c r="I47" i="78"/>
  <c r="H62" i="78"/>
  <c r="G47" i="78"/>
  <c r="K44" i="78"/>
  <c r="K61" i="78"/>
  <c r="G60" i="78"/>
  <c r="I50" i="78"/>
  <c r="I60" i="78"/>
  <c r="J57" i="78"/>
  <c r="K50" i="78"/>
  <c r="C30" i="6"/>
  <c r="C31" i="6" l="1"/>
  <c r="C29" i="6"/>
  <c r="C33" i="6"/>
  <c r="C34" i="6"/>
  <c r="N35" i="5" l="1"/>
  <c r="L35" i="5"/>
  <c r="M35" i="5"/>
  <c r="O35" i="5" l="1"/>
  <c r="B58" i="58" l="1"/>
  <c r="E62" i="39"/>
  <c r="H62" i="39"/>
  <c r="E28" i="34"/>
  <c r="I7" i="1"/>
  <c r="I98" i="5" l="1"/>
  <c r="G273" i="63" s="1"/>
  <c r="I95" i="5"/>
  <c r="I99" i="5"/>
  <c r="I96" i="5"/>
  <c r="I101" i="5"/>
  <c r="I102" i="5"/>
  <c r="I100" i="5"/>
  <c r="I97" i="5"/>
  <c r="G272" i="63" s="1"/>
  <c r="G274" i="63" l="1"/>
  <c r="G275" i="63"/>
  <c r="G277" i="63"/>
  <c r="G276" i="63"/>
  <c r="G278" i="63"/>
  <c r="G284" i="63"/>
  <c r="G286" i="63"/>
  <c r="G285" i="63"/>
  <c r="G287" i="63"/>
  <c r="G288" i="63"/>
  <c r="G289" i="63"/>
  <c r="I289" i="63" s="1"/>
  <c r="G282" i="63"/>
  <c r="G279" i="63"/>
  <c r="G280" i="63"/>
  <c r="G283" i="63"/>
  <c r="G281" i="63"/>
  <c r="G270" i="63"/>
  <c r="G269" i="63"/>
  <c r="G271" i="63"/>
  <c r="G264" i="63"/>
  <c r="G267" i="63"/>
  <c r="G265" i="63"/>
  <c r="G266" i="63"/>
  <c r="G268" i="63"/>
  <c r="E189" i="60"/>
  <c r="G189" i="60" s="1"/>
  <c r="E188" i="60"/>
  <c r="G188" i="60" s="1"/>
  <c r="E190" i="60"/>
  <c r="G190" i="60" s="1"/>
  <c r="E191" i="60"/>
  <c r="G191" i="60" s="1"/>
  <c r="E186" i="60"/>
  <c r="G186" i="60" s="1"/>
  <c r="E185" i="60"/>
  <c r="G185" i="60" s="1"/>
  <c r="E184" i="60"/>
  <c r="G184" i="60" s="1"/>
  <c r="E187" i="60"/>
  <c r="G187" i="60" s="1"/>
  <c r="E182" i="60"/>
  <c r="G182" i="60" s="1"/>
  <c r="E181" i="60"/>
  <c r="G181" i="60" s="1"/>
  <c r="E180" i="60"/>
  <c r="G180" i="60" s="1"/>
  <c r="E183" i="60"/>
  <c r="G183" i="60" s="1"/>
  <c r="E201" i="60"/>
  <c r="G201" i="60" s="1"/>
  <c r="E200" i="60"/>
  <c r="G200" i="60" s="1"/>
  <c r="E199" i="60"/>
  <c r="G199" i="60" s="1"/>
  <c r="E202" i="60"/>
  <c r="G202" i="60" s="1"/>
  <c r="E203" i="60"/>
  <c r="G203" i="60" s="1"/>
  <c r="E197" i="60"/>
  <c r="G197" i="60" s="1"/>
  <c r="E196" i="60"/>
  <c r="G196" i="60" s="1"/>
  <c r="E198" i="60"/>
  <c r="G198" i="60" s="1"/>
  <c r="E194" i="60"/>
  <c r="G194" i="60" s="1"/>
  <c r="E195" i="60"/>
  <c r="G195" i="60" s="1"/>
  <c r="E193" i="60"/>
  <c r="G193" i="60" s="1"/>
  <c r="E192" i="60"/>
  <c r="G192" i="60" s="1"/>
  <c r="E521" i="49"/>
  <c r="G521" i="49" s="1"/>
  <c r="E522" i="49"/>
  <c r="G522" i="49" s="1"/>
  <c r="AA237" i="5"/>
  <c r="E523" i="49"/>
  <c r="G523" i="49" s="1"/>
  <c r="E226" i="49"/>
  <c r="G226" i="49" s="1"/>
  <c r="E524" i="49"/>
  <c r="G524" i="49" s="1"/>
  <c r="AA238" i="5"/>
  <c r="E525" i="49"/>
  <c r="G525" i="49" s="1"/>
  <c r="AA95" i="5"/>
  <c r="E206" i="49"/>
  <c r="G206" i="49" s="1"/>
  <c r="E207" i="49"/>
  <c r="G207" i="49" s="1"/>
  <c r="E208" i="49"/>
  <c r="G208" i="49" s="1"/>
  <c r="AA98" i="5"/>
  <c r="E216" i="49"/>
  <c r="G216" i="49" s="1"/>
  <c r="E215" i="49"/>
  <c r="G215" i="49" s="1"/>
  <c r="E225" i="49"/>
  <c r="G225" i="49" s="1"/>
  <c r="E224" i="49"/>
  <c r="G224" i="49" s="1"/>
  <c r="AA102" i="5"/>
  <c r="AA231" i="5"/>
  <c r="E508" i="49"/>
  <c r="G508" i="49" s="1"/>
  <c r="E507" i="49"/>
  <c r="G507" i="49" s="1"/>
  <c r="AA100" i="5"/>
  <c r="E219" i="49"/>
  <c r="G219" i="49" s="1"/>
  <c r="E220" i="49"/>
  <c r="G220" i="49" s="1"/>
  <c r="E221" i="49"/>
  <c r="G221" i="49" s="1"/>
  <c r="AA97" i="5"/>
  <c r="E213" i="49"/>
  <c r="G213" i="49" s="1"/>
  <c r="E214" i="49"/>
  <c r="G214" i="49" s="1"/>
  <c r="E212" i="49"/>
  <c r="G212" i="49" s="1"/>
  <c r="E514" i="49"/>
  <c r="G514" i="49" s="1"/>
  <c r="E515" i="49"/>
  <c r="G515" i="49" s="1"/>
  <c r="AA234" i="5"/>
  <c r="E513" i="49"/>
  <c r="G513" i="49" s="1"/>
  <c r="E516" i="49"/>
  <c r="G516" i="49" s="1"/>
  <c r="M15" i="5"/>
  <c r="E510" i="49"/>
  <c r="G510" i="49" s="1"/>
  <c r="AA232" i="5"/>
  <c r="E509" i="49"/>
  <c r="G509" i="49" s="1"/>
  <c r="E511" i="49"/>
  <c r="G511" i="49" s="1"/>
  <c r="E512" i="49"/>
  <c r="G512" i="49" s="1"/>
  <c r="AA233" i="5"/>
  <c r="E205" i="49"/>
  <c r="G205" i="49" s="1"/>
  <c r="N15" i="5"/>
  <c r="AA101" i="5"/>
  <c r="E222" i="49"/>
  <c r="G222" i="49" s="1"/>
  <c r="E223" i="49"/>
  <c r="G223" i="49" s="1"/>
  <c r="AA99" i="5"/>
  <c r="E218" i="49"/>
  <c r="G218" i="49" s="1"/>
  <c r="E217" i="49"/>
  <c r="G217" i="49" s="1"/>
  <c r="E518" i="49"/>
  <c r="G518" i="49" s="1"/>
  <c r="E517" i="49"/>
  <c r="G517" i="49" s="1"/>
  <c r="AA235" i="5"/>
  <c r="E520" i="49"/>
  <c r="G520" i="49" s="1"/>
  <c r="E519" i="49"/>
  <c r="G519" i="49" s="1"/>
  <c r="AA236" i="5"/>
  <c r="E211" i="49"/>
  <c r="G211" i="49" s="1"/>
  <c r="E209" i="49"/>
  <c r="G209" i="49" s="1"/>
  <c r="E210" i="49"/>
  <c r="G210" i="49" s="1"/>
  <c r="AA96" i="5"/>
  <c r="L15" i="5"/>
  <c r="O15" i="5" l="1"/>
  <c r="B38" i="58" l="1"/>
  <c r="I7" i="8"/>
  <c r="E16" i="34"/>
  <c r="E42" i="39"/>
  <c r="H42" i="39"/>
  <c r="Y232" i="5"/>
  <c r="AB232" i="5" s="1"/>
  <c r="Y233" i="5"/>
  <c r="AB233" i="5" s="1"/>
  <c r="Y235" i="5"/>
  <c r="AB235" i="5" s="1"/>
  <c r="Y237" i="5"/>
  <c r="AB237" i="5" s="1"/>
  <c r="Y231" i="5"/>
  <c r="AB231" i="5" s="1"/>
  <c r="Y234" i="5"/>
  <c r="AB234" i="5" s="1"/>
  <c r="Y236" i="5"/>
  <c r="AB236" i="5" s="1"/>
  <c r="Y238" i="5"/>
  <c r="AB238" i="5" s="1"/>
  <c r="Y102" i="5"/>
  <c r="AB102" i="5" s="1"/>
  <c r="Y96" i="5"/>
  <c r="AB96" i="5" s="1"/>
  <c r="Y95" i="5"/>
  <c r="AB95" i="5" s="1"/>
  <c r="Y97" i="5"/>
  <c r="AB97" i="5" s="1"/>
  <c r="Y101" i="5"/>
  <c r="AB101" i="5" s="1"/>
  <c r="Y98" i="5"/>
  <c r="AB98" i="5" s="1"/>
  <c r="Y99" i="5"/>
  <c r="AB99" i="5" s="1"/>
  <c r="Y100" i="5"/>
  <c r="AB100" i="5" s="1"/>
  <c r="N40" i="49" l="1"/>
  <c r="N85" i="49"/>
  <c r="N84" i="49"/>
  <c r="N71" i="49"/>
  <c r="N101" i="49"/>
  <c r="N64" i="49"/>
  <c r="N81" i="49"/>
  <c r="N20" i="49"/>
  <c r="N72" i="49"/>
  <c r="N44" i="49"/>
  <c r="N18" i="49"/>
  <c r="N74" i="49"/>
  <c r="N78" i="49"/>
  <c r="N80" i="49"/>
  <c r="N58" i="49"/>
  <c r="N117" i="49"/>
  <c r="N27" i="49"/>
  <c r="N66" i="49"/>
  <c r="N42" i="49"/>
  <c r="N63" i="49"/>
  <c r="N76" i="49"/>
  <c r="N110" i="49"/>
  <c r="Q64" i="49" l="1"/>
  <c r="N62" i="49"/>
  <c r="N98" i="49"/>
  <c r="N43" i="49"/>
  <c r="N109" i="49" l="1"/>
  <c r="P36" i="63" l="1"/>
  <c r="P106" i="63"/>
  <c r="P25" i="63"/>
  <c r="P49" i="63"/>
  <c r="P35" i="63"/>
  <c r="P45" i="63"/>
  <c r="P46" i="63"/>
  <c r="P95" i="63"/>
  <c r="E101" i="66" l="1"/>
  <c r="G101" i="66" s="1"/>
  <c r="E102" i="66"/>
  <c r="G102" i="66" s="1"/>
  <c r="E97" i="66"/>
  <c r="G97" i="66" s="1"/>
  <c r="E98" i="66"/>
  <c r="G98" i="66" s="1"/>
  <c r="E96" i="66"/>
  <c r="G96" i="66" s="1"/>
  <c r="E233" i="66"/>
  <c r="G233" i="66" s="1"/>
  <c r="E232" i="66"/>
  <c r="G232" i="66" s="1"/>
  <c r="E238" i="66"/>
  <c r="G238" i="66" s="1"/>
  <c r="E235" i="66"/>
  <c r="G235" i="66" s="1"/>
  <c r="E237" i="66"/>
  <c r="G237" i="66" s="1"/>
  <c r="E236" i="66"/>
  <c r="G236" i="66" s="1"/>
  <c r="E99" i="66"/>
  <c r="G99" i="66" s="1"/>
  <c r="E100" i="66"/>
  <c r="G100" i="66" s="1"/>
  <c r="E234" i="66" l="1"/>
  <c r="G234" i="66" s="1"/>
  <c r="E95" i="66"/>
  <c r="G95" i="66" s="1"/>
  <c r="E231" i="66"/>
  <c r="G231" i="66" s="1"/>
  <c r="V97" i="63" l="1"/>
  <c r="V69" i="63"/>
  <c r="V79" i="63"/>
  <c r="V118" i="63"/>
  <c r="S95" i="63"/>
  <c r="V27" i="63"/>
  <c r="S35" i="63"/>
  <c r="V57" i="63"/>
  <c r="P64" i="63" l="1"/>
  <c r="P71" i="63"/>
  <c r="P41" i="63"/>
  <c r="H65" i="76" l="1"/>
  <c r="G28" i="75"/>
  <c r="T16" i="66" l="1"/>
  <c r="H32" i="76" l="1"/>
  <c r="H37" i="76"/>
  <c r="H35" i="76"/>
  <c r="H36" i="76"/>
  <c r="H28" i="76"/>
  <c r="H25" i="76"/>
  <c r="H27" i="76"/>
  <c r="H33" i="76"/>
  <c r="H34" i="76"/>
  <c r="H40" i="76"/>
  <c r="H41" i="76"/>
  <c r="H31" i="76"/>
  <c r="H29" i="76"/>
  <c r="H42" i="76"/>
  <c r="H38" i="76"/>
  <c r="H43" i="76"/>
  <c r="H30" i="76"/>
  <c r="H26" i="76"/>
  <c r="L59" i="72"/>
  <c r="I54" i="76"/>
  <c r="K181" i="72"/>
  <c r="L165" i="72"/>
  <c r="L219" i="72"/>
  <c r="M337" i="72"/>
  <c r="I354" i="5"/>
  <c r="G960" i="63" s="1"/>
  <c r="E438" i="39"/>
  <c r="J377" i="72"/>
  <c r="H85" i="76"/>
  <c r="B434" i="58"/>
  <c r="E264" i="39"/>
  <c r="B260" i="58"/>
  <c r="I180" i="5"/>
  <c r="G428" i="63" s="1"/>
  <c r="J203" i="72"/>
  <c r="N12" i="51"/>
  <c r="N356" i="72"/>
  <c r="K365" i="72"/>
  <c r="K108" i="72"/>
  <c r="L184" i="72"/>
  <c r="I32" i="76"/>
  <c r="K46" i="72"/>
  <c r="I192" i="5"/>
  <c r="E276" i="39"/>
  <c r="J215" i="72"/>
  <c r="B272" i="58"/>
  <c r="L36" i="72"/>
  <c r="J29" i="76"/>
  <c r="N251" i="72"/>
  <c r="M350" i="72"/>
  <c r="L60" i="76"/>
  <c r="N221" i="72"/>
  <c r="N145" i="72"/>
  <c r="J44" i="76"/>
  <c r="L154" i="72"/>
  <c r="K27" i="76"/>
  <c r="M27" i="72"/>
  <c r="J164" i="72"/>
  <c r="E225" i="39"/>
  <c r="I141" i="5"/>
  <c r="B221" i="58"/>
  <c r="L284" i="72"/>
  <c r="N244" i="72"/>
  <c r="K45" i="74"/>
  <c r="K25" i="76"/>
  <c r="M25" i="72"/>
  <c r="L84" i="76"/>
  <c r="N376" i="72"/>
  <c r="E107" i="39"/>
  <c r="J46" i="72"/>
  <c r="I23" i="5"/>
  <c r="B103" i="58"/>
  <c r="L393" i="72"/>
  <c r="N59" i="72"/>
  <c r="K206" i="72"/>
  <c r="M363" i="72"/>
  <c r="J41" i="74"/>
  <c r="M153" i="72"/>
  <c r="M302" i="72"/>
  <c r="N318" i="72"/>
  <c r="M201" i="72"/>
  <c r="L338" i="72"/>
  <c r="L70" i="72"/>
  <c r="I37" i="74"/>
  <c r="L407" i="72"/>
  <c r="K338" i="72"/>
  <c r="M54" i="72"/>
  <c r="K143" i="72"/>
  <c r="N98" i="72"/>
  <c r="M373" i="72"/>
  <c r="H50" i="76"/>
  <c r="J173" i="72"/>
  <c r="B230" i="58"/>
  <c r="I150" i="5"/>
  <c r="E234" i="39"/>
  <c r="N159" i="72"/>
  <c r="M268" i="72"/>
  <c r="N54" i="72"/>
  <c r="N119" i="72"/>
  <c r="L372" i="72"/>
  <c r="L314" i="72"/>
  <c r="I36" i="74"/>
  <c r="I340" i="5"/>
  <c r="G935" i="63" s="1"/>
  <c r="B420" i="58"/>
  <c r="J363" i="72"/>
  <c r="G41" i="74"/>
  <c r="E424" i="39"/>
  <c r="E392" i="39"/>
  <c r="I308" i="5"/>
  <c r="J331" i="72"/>
  <c r="B388" i="58"/>
  <c r="I24" i="5"/>
  <c r="B104" i="58"/>
  <c r="J47" i="72"/>
  <c r="E108" i="39"/>
  <c r="L99" i="72"/>
  <c r="M77" i="72"/>
  <c r="M185" i="72"/>
  <c r="L57" i="72"/>
  <c r="M208" i="72"/>
  <c r="M125" i="72"/>
  <c r="L142" i="72"/>
  <c r="K251" i="72"/>
  <c r="I28" i="75"/>
  <c r="L257" i="72"/>
  <c r="N214" i="72"/>
  <c r="J37" i="76"/>
  <c r="L84" i="72"/>
  <c r="M66" i="72"/>
  <c r="N306" i="72"/>
  <c r="K401" i="72"/>
  <c r="M81" i="72"/>
  <c r="M184" i="72"/>
  <c r="M249" i="72"/>
  <c r="K259" i="72"/>
  <c r="B461" i="58"/>
  <c r="J404" i="72"/>
  <c r="I381" i="5"/>
  <c r="E465" i="39"/>
  <c r="L10" i="51"/>
  <c r="X28" i="56"/>
  <c r="X30" i="56"/>
  <c r="X29" i="56"/>
  <c r="E269" i="39"/>
  <c r="X27" i="56"/>
  <c r="I185" i="5"/>
  <c r="J208" i="72"/>
  <c r="X31" i="56"/>
  <c r="B265" i="58"/>
  <c r="N130" i="72"/>
  <c r="K31" i="72"/>
  <c r="J146" i="72"/>
  <c r="I123" i="5"/>
  <c r="E207" i="39"/>
  <c r="B203" i="58"/>
  <c r="L155" i="72"/>
  <c r="J45" i="76"/>
  <c r="N377" i="72"/>
  <c r="L85" i="76"/>
  <c r="E408" i="39"/>
  <c r="H77" i="76"/>
  <c r="J347" i="72"/>
  <c r="I324" i="5"/>
  <c r="B404" i="58"/>
  <c r="K160" i="72"/>
  <c r="E239" i="39"/>
  <c r="B235" i="58"/>
  <c r="I155" i="5"/>
  <c r="J178" i="72"/>
  <c r="B297" i="58"/>
  <c r="J240" i="72"/>
  <c r="I217" i="5"/>
  <c r="E301" i="39"/>
  <c r="K268" i="72"/>
  <c r="M306" i="72"/>
  <c r="K215" i="72"/>
  <c r="C32" i="6"/>
  <c r="M57" i="72"/>
  <c r="L259" i="72"/>
  <c r="I32" i="74"/>
  <c r="L278" i="72"/>
  <c r="N67" i="72"/>
  <c r="I60" i="76"/>
  <c r="K221" i="72"/>
  <c r="K332" i="72"/>
  <c r="N370" i="72"/>
  <c r="M59" i="72"/>
  <c r="M93" i="72"/>
  <c r="L302" i="72"/>
  <c r="N379" i="72"/>
  <c r="M277" i="72"/>
  <c r="L196" i="72"/>
  <c r="J61" i="76"/>
  <c r="I26" i="75"/>
  <c r="L222" i="72"/>
  <c r="L45" i="72"/>
  <c r="J31" i="76"/>
  <c r="J57" i="76"/>
  <c r="L211" i="72"/>
  <c r="L227" i="72"/>
  <c r="L384" i="72"/>
  <c r="M53" i="72"/>
  <c r="K352" i="72"/>
  <c r="K37" i="72"/>
  <c r="J36" i="74"/>
  <c r="M314" i="72"/>
  <c r="B340" i="58"/>
  <c r="I260" i="5"/>
  <c r="J283" i="72"/>
  <c r="E344" i="39"/>
  <c r="K35" i="76"/>
  <c r="M72" i="72"/>
  <c r="K27" i="74"/>
  <c r="N182" i="72"/>
  <c r="N264" i="72"/>
  <c r="I28" i="76"/>
  <c r="K35" i="72"/>
  <c r="M304" i="72"/>
  <c r="J46" i="74"/>
  <c r="N179" i="72"/>
  <c r="L132" i="72"/>
  <c r="I203" i="5"/>
  <c r="E287" i="39"/>
  <c r="J226" i="72"/>
  <c r="B283" i="58"/>
  <c r="B462" i="58"/>
  <c r="J405" i="72"/>
  <c r="L11" i="51"/>
  <c r="E466" i="39"/>
  <c r="I382" i="5"/>
  <c r="H34" i="75"/>
  <c r="K366" i="72"/>
  <c r="N335" i="72"/>
  <c r="K403" i="72"/>
  <c r="L189" i="72"/>
  <c r="J55" i="76"/>
  <c r="J94" i="72"/>
  <c r="I71" i="5"/>
  <c r="E155" i="39"/>
  <c r="B151" i="58"/>
  <c r="K62" i="72"/>
  <c r="K336" i="72"/>
  <c r="M267" i="72"/>
  <c r="J399" i="72"/>
  <c r="I376" i="5"/>
  <c r="E460" i="39"/>
  <c r="B456" i="58"/>
  <c r="K57" i="72"/>
  <c r="N32" i="72"/>
  <c r="L76" i="76"/>
  <c r="N346" i="72"/>
  <c r="L201" i="72"/>
  <c r="N138" i="72"/>
  <c r="M230" i="72"/>
  <c r="I38" i="76"/>
  <c r="K104" i="72"/>
  <c r="E437" i="39"/>
  <c r="Z40" i="56"/>
  <c r="Z39" i="56"/>
  <c r="J376" i="72"/>
  <c r="Z41" i="56"/>
  <c r="H84" i="76"/>
  <c r="I353" i="5"/>
  <c r="G959" i="63" s="1"/>
  <c r="B433" i="58"/>
  <c r="Z43" i="56"/>
  <c r="Z42" i="56"/>
  <c r="I34" i="76"/>
  <c r="K71" i="72"/>
  <c r="M367" i="72"/>
  <c r="N115" i="72"/>
  <c r="N384" i="72"/>
  <c r="N50" i="72"/>
  <c r="K315" i="72"/>
  <c r="N330" i="72"/>
  <c r="L79" i="76"/>
  <c r="N349" i="72"/>
  <c r="E174" i="39"/>
  <c r="J113" i="72"/>
  <c r="M9" i="51"/>
  <c r="B170" i="58"/>
  <c r="I90" i="5"/>
  <c r="N155" i="72"/>
  <c r="L45" i="76"/>
  <c r="K74" i="76"/>
  <c r="M327" i="72"/>
  <c r="L239" i="72"/>
  <c r="J76" i="72"/>
  <c r="B133" i="58"/>
  <c r="E137" i="39"/>
  <c r="I53" i="5"/>
  <c r="G29" i="75"/>
  <c r="J308" i="72"/>
  <c r="I285" i="5"/>
  <c r="E369" i="39"/>
  <c r="B365" i="58"/>
  <c r="J63" i="76"/>
  <c r="L233" i="72"/>
  <c r="J274" i="72"/>
  <c r="B331" i="58"/>
  <c r="I251" i="5"/>
  <c r="E335" i="39"/>
  <c r="L80" i="72"/>
  <c r="M255" i="72"/>
  <c r="J29" i="74"/>
  <c r="K48" i="72"/>
  <c r="N243" i="72"/>
  <c r="K26" i="75"/>
  <c r="L61" i="76"/>
  <c r="N222" i="72"/>
  <c r="L406" i="72"/>
  <c r="I86" i="76"/>
  <c r="K383" i="72"/>
  <c r="H26" i="75"/>
  <c r="I61" i="76"/>
  <c r="K222" i="72"/>
  <c r="N404" i="72"/>
  <c r="G26" i="74"/>
  <c r="E197" i="39"/>
  <c r="J136" i="72"/>
  <c r="B193" i="58"/>
  <c r="I113" i="5"/>
  <c r="K110" i="72"/>
  <c r="N198" i="72"/>
  <c r="M364" i="72"/>
  <c r="K237" i="72"/>
  <c r="N74" i="72"/>
  <c r="K81" i="76"/>
  <c r="M360" i="72"/>
  <c r="B355" i="58"/>
  <c r="W27" i="56"/>
  <c r="E359" i="39"/>
  <c r="W29" i="56"/>
  <c r="I275" i="5"/>
  <c r="G763" i="63" s="1"/>
  <c r="J298" i="72"/>
  <c r="W30" i="56"/>
  <c r="W28" i="56"/>
  <c r="W31" i="56"/>
  <c r="N288" i="72"/>
  <c r="K33" i="72"/>
  <c r="K66" i="76"/>
  <c r="M262" i="72"/>
  <c r="J84" i="72"/>
  <c r="B141" i="58"/>
  <c r="I61" i="5"/>
  <c r="E145" i="39"/>
  <c r="H39" i="74"/>
  <c r="K368" i="72"/>
  <c r="J36" i="76"/>
  <c r="L83" i="72"/>
  <c r="K113" i="72"/>
  <c r="M399" i="72"/>
  <c r="M223" i="72"/>
  <c r="K198" i="72"/>
  <c r="L400" i="72"/>
  <c r="J243" i="72"/>
  <c r="E304" i="39"/>
  <c r="I220" i="5"/>
  <c r="B300" i="58"/>
  <c r="L336" i="72"/>
  <c r="E196" i="39"/>
  <c r="I112" i="5"/>
  <c r="J135" i="72"/>
  <c r="B192" i="58"/>
  <c r="J40" i="76"/>
  <c r="L126" i="72"/>
  <c r="K29" i="75"/>
  <c r="N308" i="72"/>
  <c r="J166" i="72"/>
  <c r="B223" i="58"/>
  <c r="I143" i="5"/>
  <c r="E227" i="39"/>
  <c r="K207" i="72"/>
  <c r="I41" i="76"/>
  <c r="K134" i="72"/>
  <c r="I212" i="5"/>
  <c r="B292" i="58"/>
  <c r="E296" i="39"/>
  <c r="J235" i="72"/>
  <c r="K199" i="72"/>
  <c r="M179" i="72"/>
  <c r="L77" i="72"/>
  <c r="J199" i="72"/>
  <c r="N8" i="51"/>
  <c r="B256" i="58"/>
  <c r="I176" i="5"/>
  <c r="E260" i="39"/>
  <c r="N219" i="72"/>
  <c r="J78" i="76"/>
  <c r="L348" i="72"/>
  <c r="N152" i="72"/>
  <c r="N274" i="72"/>
  <c r="J28" i="74"/>
  <c r="M61" i="72"/>
  <c r="L192" i="72"/>
  <c r="N226" i="72"/>
  <c r="N285" i="72"/>
  <c r="K32" i="72"/>
  <c r="N229" i="72"/>
  <c r="K372" i="72"/>
  <c r="K40" i="74"/>
  <c r="N388" i="72"/>
  <c r="L42" i="72"/>
  <c r="M117" i="72"/>
  <c r="N161" i="72"/>
  <c r="M87" i="72"/>
  <c r="B302" i="58"/>
  <c r="J245" i="72"/>
  <c r="I222" i="5"/>
  <c r="E306" i="39"/>
  <c r="J202" i="72"/>
  <c r="N11" i="51"/>
  <c r="B259" i="58"/>
  <c r="I179" i="5"/>
  <c r="E263" i="39"/>
  <c r="N46" i="72"/>
  <c r="L32" i="76"/>
  <c r="L74" i="72"/>
  <c r="N107" i="72"/>
  <c r="K296" i="72"/>
  <c r="K77" i="72"/>
  <c r="K111" i="72"/>
  <c r="M113" i="72"/>
  <c r="N291" i="72"/>
  <c r="K279" i="72"/>
  <c r="N297" i="72"/>
  <c r="L375" i="72"/>
  <c r="J250" i="72"/>
  <c r="B307" i="58"/>
  <c r="I227" i="5"/>
  <c r="J10" i="51"/>
  <c r="E311" i="39"/>
  <c r="M349" i="72"/>
  <c r="K79" i="76"/>
  <c r="M225" i="72"/>
  <c r="J27" i="75"/>
  <c r="M293" i="72"/>
  <c r="K69" i="76"/>
  <c r="M127" i="72"/>
  <c r="L275" i="72"/>
  <c r="J67" i="76"/>
  <c r="N122" i="72"/>
  <c r="M273" i="72"/>
  <c r="M398" i="72"/>
  <c r="N277" i="72"/>
  <c r="N383" i="72"/>
  <c r="L86" i="76"/>
  <c r="M216" i="72"/>
  <c r="N78" i="72"/>
  <c r="I59" i="5"/>
  <c r="J82" i="72"/>
  <c r="B139" i="58"/>
  <c r="E143" i="39"/>
  <c r="N242" i="72"/>
  <c r="J39" i="72"/>
  <c r="I16" i="5"/>
  <c r="G39" i="63" s="1"/>
  <c r="E100" i="39"/>
  <c r="B96" i="58"/>
  <c r="L365" i="72"/>
  <c r="N305" i="72"/>
  <c r="L230" i="72"/>
  <c r="L30" i="72"/>
  <c r="K291" i="72"/>
  <c r="M122" i="72"/>
  <c r="M40" i="72"/>
  <c r="N310" i="72"/>
  <c r="K30" i="75"/>
  <c r="I45" i="5"/>
  <c r="B125" i="58"/>
  <c r="E129" i="39"/>
  <c r="J68" i="72"/>
  <c r="L248" i="72"/>
  <c r="K44" i="76"/>
  <c r="M154" i="72"/>
  <c r="K55" i="72"/>
  <c r="M177" i="72"/>
  <c r="I56" i="76"/>
  <c r="K205" i="72"/>
  <c r="L313" i="72"/>
  <c r="L399" i="72"/>
  <c r="N256" i="72"/>
  <c r="L120" i="72"/>
  <c r="B410" i="58"/>
  <c r="E414" i="39"/>
  <c r="J353" i="72"/>
  <c r="I330" i="5"/>
  <c r="I107" i="5"/>
  <c r="G300" i="63" s="1"/>
  <c r="B187" i="58"/>
  <c r="J130" i="72"/>
  <c r="E191" i="39"/>
  <c r="I51" i="76"/>
  <c r="K174" i="72"/>
  <c r="I50" i="76"/>
  <c r="K173" i="72"/>
  <c r="M406" i="72"/>
  <c r="M148" i="72"/>
  <c r="I18" i="5"/>
  <c r="E102" i="39"/>
  <c r="B98" i="58"/>
  <c r="J41" i="72"/>
  <c r="J277" i="72"/>
  <c r="E338" i="39"/>
  <c r="B334" i="58"/>
  <c r="I254" i="5"/>
  <c r="B184" i="58"/>
  <c r="S37" i="56"/>
  <c r="J127" i="72"/>
  <c r="S36" i="56"/>
  <c r="S34" i="56"/>
  <c r="E188" i="39"/>
  <c r="I104" i="5"/>
  <c r="S35" i="56"/>
  <c r="S33" i="56"/>
  <c r="L51" i="72"/>
  <c r="K101" i="72"/>
  <c r="M400" i="72"/>
  <c r="L36" i="76"/>
  <c r="N83" i="72"/>
  <c r="L149" i="72"/>
  <c r="M172" i="72"/>
  <c r="M395" i="72"/>
  <c r="N84" i="72"/>
  <c r="L37" i="76"/>
  <c r="M158" i="72"/>
  <c r="J151" i="72"/>
  <c r="E11" i="51"/>
  <c r="B208" i="58"/>
  <c r="I128" i="5"/>
  <c r="E212" i="39"/>
  <c r="K260" i="72"/>
  <c r="M187" i="72"/>
  <c r="N160" i="72"/>
  <c r="K150" i="72"/>
  <c r="L223" i="72"/>
  <c r="N76" i="72"/>
  <c r="K337" i="72"/>
  <c r="L53" i="72"/>
  <c r="M164" i="72"/>
  <c r="M56" i="72"/>
  <c r="N56" i="72"/>
  <c r="K176" i="72"/>
  <c r="I53" i="76"/>
  <c r="M42" i="72"/>
  <c r="N197" i="72"/>
  <c r="L169" i="72"/>
  <c r="I39" i="74"/>
  <c r="L368" i="72"/>
  <c r="J386" i="72"/>
  <c r="I363" i="5"/>
  <c r="G976" i="63" s="1"/>
  <c r="E447" i="39"/>
  <c r="B443" i="58"/>
  <c r="K392" i="72"/>
  <c r="M92" i="72"/>
  <c r="L197" i="72"/>
  <c r="N170" i="72"/>
  <c r="J51" i="76"/>
  <c r="L174" i="72"/>
  <c r="K272" i="72"/>
  <c r="K394" i="72"/>
  <c r="K253" i="72"/>
  <c r="J72" i="72"/>
  <c r="E133" i="39"/>
  <c r="B129" i="58"/>
  <c r="I49" i="5"/>
  <c r="K281" i="72"/>
  <c r="L374" i="72"/>
  <c r="J115" i="72"/>
  <c r="M11" i="51"/>
  <c r="I92" i="5"/>
  <c r="E176" i="39"/>
  <c r="B172" i="58"/>
  <c r="N68" i="72"/>
  <c r="N202" i="72"/>
  <c r="K289" i="72"/>
  <c r="J96" i="72"/>
  <c r="B153" i="58"/>
  <c r="E157" i="39"/>
  <c r="I73" i="5"/>
  <c r="J25" i="76"/>
  <c r="L25" i="72"/>
  <c r="J290" i="72"/>
  <c r="E351" i="39"/>
  <c r="G11" i="51"/>
  <c r="B347" i="58"/>
  <c r="I267" i="5"/>
  <c r="N169" i="72"/>
  <c r="I36" i="76"/>
  <c r="K83" i="72"/>
  <c r="M41" i="72"/>
  <c r="N316" i="72"/>
  <c r="J391" i="72"/>
  <c r="H88" i="76"/>
  <c r="B448" i="58"/>
  <c r="E452" i="39"/>
  <c r="I368" i="5"/>
  <c r="B255" i="58"/>
  <c r="J198" i="72"/>
  <c r="E259" i="39"/>
  <c r="I175" i="5"/>
  <c r="G416" i="63" s="1"/>
  <c r="V34" i="56"/>
  <c r="E89" i="39"/>
  <c r="V36" i="56"/>
  <c r="J28" i="72"/>
  <c r="V33" i="56"/>
  <c r="V37" i="56"/>
  <c r="V35" i="56"/>
  <c r="B85" i="58"/>
  <c r="I5" i="5"/>
  <c r="G8" i="63" s="1"/>
  <c r="K62" i="76"/>
  <c r="M232" i="72"/>
  <c r="M80" i="72"/>
  <c r="M240" i="72"/>
  <c r="E240" i="39"/>
  <c r="B236" i="58"/>
  <c r="I156" i="5"/>
  <c r="J179" i="72"/>
  <c r="K34" i="75"/>
  <c r="N366" i="72"/>
  <c r="L254" i="72"/>
  <c r="J65" i="76"/>
  <c r="K31" i="75"/>
  <c r="N311" i="72"/>
  <c r="K34" i="74"/>
  <c r="N88" i="72"/>
  <c r="M263" i="72"/>
  <c r="M34" i="72"/>
  <c r="J64" i="72"/>
  <c r="I41" i="5"/>
  <c r="E125" i="39"/>
  <c r="B121" i="58"/>
  <c r="L193" i="72"/>
  <c r="M275" i="72"/>
  <c r="K67" i="76"/>
  <c r="I72" i="76"/>
  <c r="H25" i="68"/>
  <c r="K321" i="72"/>
  <c r="K405" i="72"/>
  <c r="K191" i="72"/>
  <c r="H41" i="74"/>
  <c r="K363" i="72"/>
  <c r="N57" i="72"/>
  <c r="K61" i="72"/>
  <c r="H28" i="74"/>
  <c r="N319" i="72"/>
  <c r="M76" i="72"/>
  <c r="L371" i="72"/>
  <c r="L40" i="72"/>
  <c r="L26" i="76"/>
  <c r="N26" i="72"/>
  <c r="N375" i="72"/>
  <c r="K59" i="76"/>
  <c r="M220" i="72"/>
  <c r="M39" i="72"/>
  <c r="K172" i="72"/>
  <c r="M146" i="72"/>
  <c r="L340" i="72"/>
  <c r="K219" i="72"/>
  <c r="M155" i="72"/>
  <c r="K45" i="76"/>
  <c r="K335" i="72"/>
  <c r="L143" i="72"/>
  <c r="L41" i="76"/>
  <c r="N134" i="72"/>
  <c r="L78" i="76"/>
  <c r="N348" i="72"/>
  <c r="K138" i="72"/>
  <c r="I35" i="76"/>
  <c r="K72" i="72"/>
  <c r="K389" i="72"/>
  <c r="L190" i="72"/>
  <c r="N334" i="72"/>
  <c r="M178" i="72"/>
  <c r="K201" i="72"/>
  <c r="M298" i="72"/>
  <c r="N187" i="72"/>
  <c r="M151" i="72"/>
  <c r="M100" i="72"/>
  <c r="M98" i="72"/>
  <c r="K122" i="72"/>
  <c r="M376" i="72"/>
  <c r="K84" i="76"/>
  <c r="G39" i="74"/>
  <c r="J368" i="72"/>
  <c r="E429" i="39"/>
  <c r="B425" i="58"/>
  <c r="I345" i="5"/>
  <c r="M313" i="72"/>
  <c r="L87" i="76"/>
  <c r="N390" i="72"/>
  <c r="N231" i="72"/>
  <c r="K38" i="74"/>
  <c r="M141" i="72"/>
  <c r="L364" i="72"/>
  <c r="B328" i="58"/>
  <c r="I248" i="5"/>
  <c r="G680" i="63" s="1"/>
  <c r="J271" i="72"/>
  <c r="E332" i="39"/>
  <c r="B301" i="58"/>
  <c r="G45" i="74"/>
  <c r="I221" i="5"/>
  <c r="J244" i="72"/>
  <c r="E305" i="39"/>
  <c r="I206" i="5"/>
  <c r="E290" i="39"/>
  <c r="B286" i="58"/>
  <c r="J229" i="72"/>
  <c r="G34" i="75"/>
  <c r="E427" i="39"/>
  <c r="I343" i="5"/>
  <c r="J366" i="72"/>
  <c r="B423" i="58"/>
  <c r="N372" i="72"/>
  <c r="N246" i="72"/>
  <c r="J321" i="72"/>
  <c r="Y39" i="56"/>
  <c r="E382" i="39"/>
  <c r="Y41" i="56"/>
  <c r="B378" i="58"/>
  <c r="Y40" i="56"/>
  <c r="G25" i="68"/>
  <c r="H72" i="76"/>
  <c r="Y43" i="56"/>
  <c r="Y42" i="56"/>
  <c r="I298" i="5"/>
  <c r="M195" i="72"/>
  <c r="J300" i="72"/>
  <c r="E361" i="39"/>
  <c r="H71" i="76"/>
  <c r="B357" i="58"/>
  <c r="I277" i="5"/>
  <c r="N41" i="72"/>
  <c r="K116" i="72"/>
  <c r="J28" i="76"/>
  <c r="L35" i="72"/>
  <c r="J264" i="72"/>
  <c r="B321" i="58"/>
  <c r="I241" i="5"/>
  <c r="E325" i="39"/>
  <c r="I57" i="76"/>
  <c r="K211" i="72"/>
  <c r="J91" i="72"/>
  <c r="I68" i="5"/>
  <c r="E152" i="39"/>
  <c r="B148" i="58"/>
  <c r="M296" i="72"/>
  <c r="K146" i="72"/>
  <c r="L204" i="72"/>
  <c r="I58" i="76"/>
  <c r="K212" i="72"/>
  <c r="N195" i="72"/>
  <c r="I188" i="5"/>
  <c r="J211" i="72"/>
  <c r="B268" i="58"/>
  <c r="E272" i="39"/>
  <c r="H57" i="76"/>
  <c r="J389" i="72"/>
  <c r="I366" i="5"/>
  <c r="B446" i="58"/>
  <c r="E450" i="39"/>
  <c r="I259" i="5"/>
  <c r="E343" i="39"/>
  <c r="B339" i="58"/>
  <c r="H68" i="76"/>
  <c r="J282" i="72"/>
  <c r="L75" i="72"/>
  <c r="K397" i="72"/>
  <c r="I90" i="76"/>
  <c r="L319" i="72"/>
  <c r="N280" i="72"/>
  <c r="L59" i="76"/>
  <c r="N220" i="72"/>
  <c r="K243" i="72"/>
  <c r="M329" i="72"/>
  <c r="N339" i="72"/>
  <c r="N177" i="72"/>
  <c r="L265" i="72"/>
  <c r="L145" i="72"/>
  <c r="J288" i="72"/>
  <c r="G9" i="51"/>
  <c r="E349" i="39"/>
  <c r="I265" i="5"/>
  <c r="B345" i="58"/>
  <c r="K240" i="72"/>
  <c r="N39" i="72"/>
  <c r="N215" i="72"/>
  <c r="K238" i="72"/>
  <c r="L85" i="72"/>
  <c r="K295" i="72"/>
  <c r="E383" i="39"/>
  <c r="H73" i="76"/>
  <c r="J322" i="72"/>
  <c r="B379" i="58"/>
  <c r="I299" i="5"/>
  <c r="L63" i="76"/>
  <c r="N233" i="72"/>
  <c r="N27" i="72"/>
  <c r="L27" i="76"/>
  <c r="J109" i="72"/>
  <c r="B166" i="58"/>
  <c r="E170" i="39"/>
  <c r="I86" i="5"/>
  <c r="M291" i="72"/>
  <c r="K54" i="72"/>
  <c r="H30" i="74"/>
  <c r="K276" i="72"/>
  <c r="J234" i="72"/>
  <c r="E295" i="39"/>
  <c r="B291" i="58"/>
  <c r="I211" i="5"/>
  <c r="H64" i="76"/>
  <c r="J34" i="72"/>
  <c r="I11" i="5"/>
  <c r="B91" i="58"/>
  <c r="E95" i="39"/>
  <c r="L55" i="76"/>
  <c r="N189" i="72"/>
  <c r="N168" i="72"/>
  <c r="I70" i="76"/>
  <c r="K299" i="72"/>
  <c r="M251" i="72"/>
  <c r="M186" i="72"/>
  <c r="M74" i="72"/>
  <c r="K70" i="72"/>
  <c r="H37" i="74"/>
  <c r="L56" i="72"/>
  <c r="M99" i="72"/>
  <c r="K137" i="72"/>
  <c r="L224" i="72"/>
  <c r="N55" i="72"/>
  <c r="N86" i="72"/>
  <c r="N128" i="72"/>
  <c r="N184" i="72"/>
  <c r="I38" i="74"/>
  <c r="L231" i="72"/>
  <c r="M63" i="72"/>
  <c r="K184" i="72"/>
  <c r="L164" i="72"/>
  <c r="M310" i="72"/>
  <c r="J30" i="75"/>
  <c r="L79" i="72"/>
  <c r="B391" i="58"/>
  <c r="J334" i="72"/>
  <c r="I311" i="5"/>
  <c r="G871" i="63" s="1"/>
  <c r="E395" i="39"/>
  <c r="L49" i="76"/>
  <c r="N163" i="72"/>
  <c r="K124" i="72"/>
  <c r="M199" i="72"/>
  <c r="J52" i="76"/>
  <c r="L175" i="72"/>
  <c r="J172" i="72"/>
  <c r="I149" i="5"/>
  <c r="E233" i="39"/>
  <c r="B229" i="58"/>
  <c r="L47" i="72"/>
  <c r="B120" i="58"/>
  <c r="I40" i="5"/>
  <c r="G105" i="63" s="1"/>
  <c r="J63" i="72"/>
  <c r="E124" i="39"/>
  <c r="H34" i="74"/>
  <c r="H31" i="75"/>
  <c r="K311" i="72"/>
  <c r="J32" i="76"/>
  <c r="L46" i="72"/>
  <c r="S28" i="56"/>
  <c r="S29" i="56"/>
  <c r="J131" i="72"/>
  <c r="E192" i="39"/>
  <c r="B188" i="58"/>
  <c r="S30" i="56"/>
  <c r="S27" i="56"/>
  <c r="I108" i="5"/>
  <c r="S31" i="56"/>
  <c r="N351" i="72"/>
  <c r="J54" i="72"/>
  <c r="I31" i="5"/>
  <c r="B111" i="58"/>
  <c r="E115" i="39"/>
  <c r="H8" i="51"/>
  <c r="M229" i="72"/>
  <c r="G33" i="74"/>
  <c r="J69" i="72"/>
  <c r="I46" i="5"/>
  <c r="G108" i="63" s="1"/>
  <c r="G42" i="74"/>
  <c r="E130" i="39"/>
  <c r="B126" i="58"/>
  <c r="K114" i="72"/>
  <c r="N345" i="72"/>
  <c r="N204" i="72"/>
  <c r="N100" i="72"/>
  <c r="N89" i="72"/>
  <c r="K193" i="72"/>
  <c r="L243" i="72"/>
  <c r="N272" i="72"/>
  <c r="J90" i="76"/>
  <c r="L397" i="72"/>
  <c r="Z27" i="56"/>
  <c r="I358" i="5"/>
  <c r="G971" i="63" s="1"/>
  <c r="E442" i="39"/>
  <c r="Z31" i="56"/>
  <c r="J381" i="72"/>
  <c r="Z29" i="56"/>
  <c r="Z28" i="56"/>
  <c r="Z30" i="56"/>
  <c r="B438" i="58"/>
  <c r="I323" i="5"/>
  <c r="B403" i="58"/>
  <c r="T43" i="56"/>
  <c r="E407" i="39"/>
  <c r="T39" i="56"/>
  <c r="J346" i="72"/>
  <c r="T42" i="56"/>
  <c r="T40" i="56"/>
  <c r="H76" i="76"/>
  <c r="T41" i="56"/>
  <c r="N236" i="72"/>
  <c r="L264" i="72"/>
  <c r="B114" i="58"/>
  <c r="E118" i="39"/>
  <c r="H11" i="51"/>
  <c r="J57" i="72"/>
  <c r="I34" i="5"/>
  <c r="K246" i="72"/>
  <c r="L147" i="72"/>
  <c r="I27" i="75"/>
  <c r="L225" i="72"/>
  <c r="M116" i="72"/>
  <c r="B115" i="58"/>
  <c r="J58" i="72"/>
  <c r="H12" i="51"/>
  <c r="E119" i="39"/>
  <c r="I35" i="5"/>
  <c r="G102" i="63" s="1"/>
  <c r="J176" i="72"/>
  <c r="I153" i="5"/>
  <c r="B233" i="58"/>
  <c r="E237" i="39"/>
  <c r="H53" i="76"/>
  <c r="J309" i="72"/>
  <c r="B366" i="58"/>
  <c r="I286" i="5"/>
  <c r="E370" i="39"/>
  <c r="J190" i="72"/>
  <c r="B247" i="58"/>
  <c r="I167" i="5"/>
  <c r="E251" i="39"/>
  <c r="J34" i="74"/>
  <c r="J31" i="75"/>
  <c r="M311" i="72"/>
  <c r="J365" i="72"/>
  <c r="I342" i="5"/>
  <c r="G936" i="63" s="1"/>
  <c r="E426" i="39"/>
  <c r="B422" i="58"/>
  <c r="M166" i="72"/>
  <c r="M246" i="72"/>
  <c r="L167" i="72"/>
  <c r="M252" i="72"/>
  <c r="M111" i="72"/>
  <c r="L135" i="72"/>
  <c r="L42" i="76"/>
  <c r="N139" i="72"/>
  <c r="M322" i="72"/>
  <c r="K73" i="76"/>
  <c r="K97" i="72"/>
  <c r="N210" i="72"/>
  <c r="K197" i="72"/>
  <c r="L292" i="72"/>
  <c r="L215" i="72"/>
  <c r="K390" i="72"/>
  <c r="I87" i="76"/>
  <c r="L39" i="72"/>
  <c r="K226" i="72"/>
  <c r="J37" i="74"/>
  <c r="M70" i="72"/>
  <c r="M143" i="72"/>
  <c r="I331" i="5"/>
  <c r="B411" i="58"/>
  <c r="G33" i="75"/>
  <c r="J354" i="72"/>
  <c r="E415" i="39"/>
  <c r="N270" i="72"/>
  <c r="M145" i="72"/>
  <c r="M228" i="72"/>
  <c r="L112" i="72"/>
  <c r="M344" i="72"/>
  <c r="M115" i="72"/>
  <c r="I244" i="5"/>
  <c r="J267" i="72"/>
  <c r="B324" i="58"/>
  <c r="E328" i="39"/>
  <c r="K68" i="76"/>
  <c r="M282" i="72"/>
  <c r="J210" i="72"/>
  <c r="B267" i="58"/>
  <c r="I187" i="5"/>
  <c r="E271" i="39"/>
  <c r="E156" i="39"/>
  <c r="I72" i="5"/>
  <c r="J95" i="72"/>
  <c r="B152" i="58"/>
  <c r="W37" i="56"/>
  <c r="J294" i="72"/>
  <c r="B351" i="58"/>
  <c r="E355" i="39"/>
  <c r="I271" i="5"/>
  <c r="G758" i="63" s="1"/>
  <c r="W34" i="56"/>
  <c r="W35" i="56"/>
  <c r="W36" i="56"/>
  <c r="W33" i="56"/>
  <c r="K63" i="76"/>
  <c r="M233" i="72"/>
  <c r="K109" i="72"/>
  <c r="M95" i="72"/>
  <c r="M284" i="72"/>
  <c r="K249" i="72"/>
  <c r="J43" i="76"/>
  <c r="L140" i="72"/>
  <c r="N355" i="72"/>
  <c r="L216" i="72"/>
  <c r="N64" i="72"/>
  <c r="J317" i="72"/>
  <c r="I10" i="51"/>
  <c r="B374" i="58"/>
  <c r="I294" i="5"/>
  <c r="E378" i="39"/>
  <c r="K132" i="72"/>
  <c r="N157" i="72"/>
  <c r="L47" i="76"/>
  <c r="L405" i="72"/>
  <c r="E389" i="39"/>
  <c r="B385" i="58"/>
  <c r="H75" i="76"/>
  <c r="I305" i="5"/>
  <c r="J328" i="72"/>
  <c r="L203" i="72"/>
  <c r="K354" i="72"/>
  <c r="H33" i="75"/>
  <c r="K379" i="72"/>
  <c r="L103" i="72"/>
  <c r="N331" i="72"/>
  <c r="K308" i="72"/>
  <c r="H29" i="75"/>
  <c r="L178" i="72"/>
  <c r="I55" i="76"/>
  <c r="K189" i="72"/>
  <c r="N317" i="72"/>
  <c r="K43" i="72"/>
  <c r="L158" i="72"/>
  <c r="N93" i="72"/>
  <c r="L241" i="72"/>
  <c r="M386" i="72"/>
  <c r="K317" i="72"/>
  <c r="I177" i="5"/>
  <c r="J200" i="72"/>
  <c r="N9" i="51"/>
  <c r="B257" i="58"/>
  <c r="E261" i="39"/>
  <c r="J337" i="72"/>
  <c r="B394" i="58"/>
  <c r="I314" i="5"/>
  <c r="E398" i="39"/>
  <c r="J228" i="72"/>
  <c r="E289" i="39"/>
  <c r="I205" i="5"/>
  <c r="B285" i="58"/>
  <c r="K256" i="72"/>
  <c r="M253" i="72"/>
  <c r="M106" i="72"/>
  <c r="N350" i="72"/>
  <c r="N31" i="72"/>
  <c r="M214" i="72"/>
  <c r="M390" i="72"/>
  <c r="K87" i="76"/>
  <c r="N402" i="72"/>
  <c r="L71" i="76"/>
  <c r="N300" i="72"/>
  <c r="N105" i="72"/>
  <c r="E189" i="39"/>
  <c r="J128" i="72"/>
  <c r="B185" i="58"/>
  <c r="I105" i="5"/>
  <c r="I65" i="76"/>
  <c r="K254" i="72"/>
  <c r="K51" i="72"/>
  <c r="N296" i="72"/>
  <c r="N144" i="72"/>
  <c r="B154" i="58"/>
  <c r="J97" i="72"/>
  <c r="I74" i="5"/>
  <c r="E158" i="39"/>
  <c r="I45" i="74"/>
  <c r="L244" i="72"/>
  <c r="L237" i="72"/>
  <c r="L157" i="72"/>
  <c r="J47" i="76"/>
  <c r="L70" i="76"/>
  <c r="N299" i="72"/>
  <c r="L94" i="72"/>
  <c r="B405" i="58"/>
  <c r="E409" i="39"/>
  <c r="J348" i="72"/>
  <c r="I325" i="5"/>
  <c r="H78" i="76"/>
  <c r="M124" i="72"/>
  <c r="L226" i="72"/>
  <c r="J350" i="72"/>
  <c r="T35" i="56"/>
  <c r="I327" i="5"/>
  <c r="T36" i="56"/>
  <c r="B407" i="58"/>
  <c r="T34" i="56"/>
  <c r="E411" i="39"/>
  <c r="T37" i="56"/>
  <c r="T33" i="56"/>
  <c r="B452" i="58"/>
  <c r="E456" i="39"/>
  <c r="J395" i="72"/>
  <c r="I372" i="5"/>
  <c r="G1002" i="63" s="1"/>
  <c r="N137" i="72"/>
  <c r="J66" i="76"/>
  <c r="L262" i="72"/>
  <c r="J27" i="74"/>
  <c r="M182" i="72"/>
  <c r="M258" i="72"/>
  <c r="M190" i="72"/>
  <c r="N141" i="72"/>
  <c r="N273" i="72"/>
  <c r="J69" i="76"/>
  <c r="L293" i="72"/>
  <c r="J31" i="74"/>
  <c r="M218" i="72"/>
  <c r="N148" i="72"/>
  <c r="K34" i="72"/>
  <c r="K68" i="72"/>
  <c r="K214" i="72"/>
  <c r="J214" i="72"/>
  <c r="B271" i="58"/>
  <c r="I191" i="5"/>
  <c r="G458" i="63" s="1"/>
  <c r="E275" i="39"/>
  <c r="N407" i="72"/>
  <c r="J242" i="72"/>
  <c r="E303" i="39"/>
  <c r="I219" i="5"/>
  <c r="B299" i="58"/>
  <c r="M348" i="72"/>
  <c r="K78" i="76"/>
  <c r="K133" i="72"/>
  <c r="J265" i="72"/>
  <c r="B322" i="58"/>
  <c r="I242" i="5"/>
  <c r="E326" i="39"/>
  <c r="E467" i="39"/>
  <c r="J406" i="72"/>
  <c r="B463" i="58"/>
  <c r="L12" i="51"/>
  <c r="I383" i="5"/>
  <c r="G1024" i="63" s="1"/>
  <c r="L389" i="72"/>
  <c r="E312" i="39"/>
  <c r="J11" i="51"/>
  <c r="J251" i="72"/>
  <c r="I228" i="5"/>
  <c r="B308" i="58"/>
  <c r="M49" i="72"/>
  <c r="I34" i="74"/>
  <c r="L311" i="72"/>
  <c r="I31" i="75"/>
  <c r="K284" i="72"/>
  <c r="J132" i="72"/>
  <c r="I109" i="5"/>
  <c r="E193" i="39"/>
  <c r="B189" i="58"/>
  <c r="J266" i="72"/>
  <c r="E327" i="39"/>
  <c r="B323" i="58"/>
  <c r="I243" i="5"/>
  <c r="B450" i="58"/>
  <c r="I370" i="5"/>
  <c r="J393" i="72"/>
  <c r="E454" i="39"/>
  <c r="N237" i="72"/>
  <c r="K248" i="72"/>
  <c r="K351" i="72"/>
  <c r="M341" i="72"/>
  <c r="L97" i="72"/>
  <c r="K35" i="75"/>
  <c r="N369" i="72"/>
  <c r="L277" i="72"/>
  <c r="I32" i="75"/>
  <c r="L312" i="72"/>
  <c r="N281" i="72"/>
  <c r="K293" i="72"/>
  <c r="I69" i="76"/>
  <c r="L310" i="72"/>
  <c r="I30" i="75"/>
  <c r="I335" i="5"/>
  <c r="J358" i="72"/>
  <c r="E419" i="39"/>
  <c r="B415" i="58"/>
  <c r="M320" i="72"/>
  <c r="J398" i="72"/>
  <c r="I375" i="5"/>
  <c r="G1006" i="63" s="1"/>
  <c r="E459" i="39"/>
  <c r="B455" i="58"/>
  <c r="K90" i="72"/>
  <c r="J83" i="72"/>
  <c r="B140" i="58"/>
  <c r="I60" i="5"/>
  <c r="E144" i="39"/>
  <c r="K50" i="72"/>
  <c r="E439" i="39"/>
  <c r="Z34" i="56"/>
  <c r="B435" i="58"/>
  <c r="Z35" i="56"/>
  <c r="Z37" i="56"/>
  <c r="I355" i="5"/>
  <c r="G961" i="63" s="1"/>
  <c r="Z36" i="56"/>
  <c r="J378" i="72"/>
  <c r="Z33" i="56"/>
  <c r="I77" i="5"/>
  <c r="B157" i="58"/>
  <c r="E161" i="39"/>
  <c r="J100" i="72"/>
  <c r="N28" i="72"/>
  <c r="L323" i="72"/>
  <c r="M345" i="72"/>
  <c r="J71" i="76"/>
  <c r="L300" i="72"/>
  <c r="J174" i="72"/>
  <c r="E235" i="39"/>
  <c r="I151" i="5"/>
  <c r="B231" i="58"/>
  <c r="H51" i="76"/>
  <c r="G38" i="74"/>
  <c r="J231" i="72"/>
  <c r="I208" i="5"/>
  <c r="G544" i="63" s="1"/>
  <c r="I544" i="63" s="1"/>
  <c r="E292" i="39"/>
  <c r="B288" i="58"/>
  <c r="M288" i="72"/>
  <c r="T30" i="56"/>
  <c r="T27" i="56"/>
  <c r="E416" i="39"/>
  <c r="J355" i="72"/>
  <c r="T29" i="56"/>
  <c r="I332" i="5"/>
  <c r="B412" i="58"/>
  <c r="T28" i="56"/>
  <c r="T31" i="56"/>
  <c r="L82" i="72"/>
  <c r="K47" i="74"/>
  <c r="N385" i="72"/>
  <c r="K180" i="72"/>
  <c r="L339" i="72"/>
  <c r="M370" i="72"/>
  <c r="E245" i="39"/>
  <c r="B241" i="58"/>
  <c r="J184" i="72"/>
  <c r="I161" i="5"/>
  <c r="L191" i="72"/>
  <c r="N127" i="72"/>
  <c r="N232" i="72"/>
  <c r="L62" i="76"/>
  <c r="M97" i="72"/>
  <c r="M324" i="72"/>
  <c r="L116" i="72"/>
  <c r="B118" i="58"/>
  <c r="E122" i="39"/>
  <c r="G28" i="74"/>
  <c r="AA36" i="56"/>
  <c r="J61" i="72"/>
  <c r="AA33" i="56"/>
  <c r="AA35" i="56"/>
  <c r="I38" i="5"/>
  <c r="AA34" i="56"/>
  <c r="AA37" i="56"/>
  <c r="K192" i="72"/>
  <c r="K216" i="72"/>
  <c r="J313" i="72"/>
  <c r="B370" i="58"/>
  <c r="I290" i="5"/>
  <c r="E374" i="39"/>
  <c r="M133" i="72"/>
  <c r="K334" i="72"/>
  <c r="I31" i="76"/>
  <c r="K45" i="72"/>
  <c r="M210" i="72"/>
  <c r="L195" i="72"/>
  <c r="I67" i="76"/>
  <c r="K275" i="72"/>
  <c r="N42" i="72"/>
  <c r="K85" i="72"/>
  <c r="J30" i="74"/>
  <c r="M276" i="72"/>
  <c r="N192" i="72"/>
  <c r="M171" i="72"/>
  <c r="L334" i="72"/>
  <c r="I209" i="5"/>
  <c r="B289" i="58"/>
  <c r="H62" i="76"/>
  <c r="J232" i="72"/>
  <c r="E293" i="39"/>
  <c r="L56" i="76"/>
  <c r="N205" i="72"/>
  <c r="M29" i="72"/>
  <c r="M307" i="72"/>
  <c r="M165" i="72"/>
  <c r="N267" i="72"/>
  <c r="N253" i="72"/>
  <c r="K93" i="72"/>
  <c r="B424" i="58"/>
  <c r="E428" i="39"/>
  <c r="J367" i="72"/>
  <c r="I344" i="5"/>
  <c r="L63" i="72"/>
  <c r="H46" i="74"/>
  <c r="K304" i="72"/>
  <c r="K342" i="72"/>
  <c r="L238" i="72"/>
  <c r="N324" i="72"/>
  <c r="K145" i="72"/>
  <c r="L168" i="72"/>
  <c r="J207" i="72"/>
  <c r="E268" i="39"/>
  <c r="B264" i="58"/>
  <c r="I184" i="5"/>
  <c r="R34" i="56"/>
  <c r="R37" i="56"/>
  <c r="R33" i="56"/>
  <c r="E219" i="39"/>
  <c r="R35" i="56"/>
  <c r="J158" i="72"/>
  <c r="I135" i="5"/>
  <c r="R36" i="56"/>
  <c r="B215" i="58"/>
  <c r="L236" i="72"/>
  <c r="N166" i="72"/>
  <c r="K130" i="72"/>
  <c r="G40" i="74"/>
  <c r="J388" i="72"/>
  <c r="B445" i="58"/>
  <c r="I365" i="5"/>
  <c r="E449" i="39"/>
  <c r="K152" i="72"/>
  <c r="L82" i="76"/>
  <c r="N361" i="72"/>
  <c r="K323" i="72"/>
  <c r="N69" i="72"/>
  <c r="K42" i="74"/>
  <c r="K33" i="74"/>
  <c r="M121" i="72"/>
  <c r="K329" i="72"/>
  <c r="L95" i="72"/>
  <c r="K129" i="72"/>
  <c r="K355" i="72"/>
  <c r="J108" i="72"/>
  <c r="E169" i="39"/>
  <c r="B165" i="58"/>
  <c r="I85" i="5"/>
  <c r="L40" i="76"/>
  <c r="N126" i="72"/>
  <c r="L404" i="72"/>
  <c r="M357" i="72"/>
  <c r="M110" i="72"/>
  <c r="L146" i="72"/>
  <c r="K98" i="72"/>
  <c r="L270" i="72"/>
  <c r="K270" i="72"/>
  <c r="J105" i="72"/>
  <c r="I82" i="5"/>
  <c r="E166" i="39"/>
  <c r="B162" i="58"/>
  <c r="L250" i="72"/>
  <c r="I279" i="5"/>
  <c r="J302" i="72"/>
  <c r="E363" i="39"/>
  <c r="B359" i="58"/>
  <c r="V27" i="56"/>
  <c r="V31" i="56"/>
  <c r="V30" i="56"/>
  <c r="I10" i="5"/>
  <c r="G17" i="63" s="1"/>
  <c r="B90" i="58"/>
  <c r="E94" i="39"/>
  <c r="V29" i="56"/>
  <c r="J33" i="72"/>
  <c r="V28" i="56"/>
  <c r="M401" i="72"/>
  <c r="N132" i="72"/>
  <c r="N392" i="72"/>
  <c r="K357" i="72"/>
  <c r="I31" i="74"/>
  <c r="L218" i="72"/>
  <c r="I46" i="76"/>
  <c r="K156" i="72"/>
  <c r="J133" i="72"/>
  <c r="E194" i="39"/>
  <c r="I110" i="5"/>
  <c r="B190" i="58"/>
  <c r="L199" i="72"/>
  <c r="I171" i="5"/>
  <c r="B251" i="58"/>
  <c r="E255" i="39"/>
  <c r="J194" i="72"/>
  <c r="L361" i="72"/>
  <c r="J82" i="76"/>
  <c r="J374" i="72"/>
  <c r="I351" i="5"/>
  <c r="G957" i="63" s="1"/>
  <c r="E435" i="39"/>
  <c r="B431" i="58"/>
  <c r="F12" i="51"/>
  <c r="K274" i="72"/>
  <c r="K149" i="72"/>
  <c r="L33" i="76"/>
  <c r="N60" i="72"/>
  <c r="K37" i="74"/>
  <c r="N70" i="72"/>
  <c r="M180" i="72"/>
  <c r="J70" i="76"/>
  <c r="L299" i="72"/>
  <c r="B242" i="58"/>
  <c r="E246" i="39"/>
  <c r="J185" i="72"/>
  <c r="I162" i="5"/>
  <c r="K339" i="72"/>
  <c r="H38" i="74"/>
  <c r="K231" i="72"/>
  <c r="L329" i="72"/>
  <c r="K82" i="76"/>
  <c r="M361" i="72"/>
  <c r="I48" i="76"/>
  <c r="K162" i="72"/>
  <c r="N400" i="72"/>
  <c r="M168" i="72"/>
  <c r="J239" i="72"/>
  <c r="E300" i="39"/>
  <c r="B296" i="58"/>
  <c r="I216" i="5"/>
  <c r="G586" i="63" s="1"/>
  <c r="I586" i="63" s="1"/>
  <c r="M323" i="72"/>
  <c r="J75" i="76"/>
  <c r="L328" i="72"/>
  <c r="I288" i="5"/>
  <c r="G34" i="74"/>
  <c r="G31" i="75"/>
  <c r="J311" i="72"/>
  <c r="B368" i="58"/>
  <c r="E372" i="39"/>
  <c r="L171" i="72"/>
  <c r="H52" i="76"/>
  <c r="J175" i="72"/>
  <c r="E236" i="39"/>
  <c r="I152" i="5"/>
  <c r="B232" i="58"/>
  <c r="K322" i="72"/>
  <c r="I73" i="76"/>
  <c r="N266" i="72"/>
  <c r="L108" i="72"/>
  <c r="L355" i="72"/>
  <c r="K398" i="72"/>
  <c r="L298" i="72"/>
  <c r="M375" i="72"/>
  <c r="J34" i="76"/>
  <c r="L71" i="72"/>
  <c r="N371" i="72"/>
  <c r="K125" i="72"/>
  <c r="K303" i="72"/>
  <c r="L320" i="72"/>
  <c r="H42" i="74"/>
  <c r="H33" i="74"/>
  <c r="K69" i="72"/>
  <c r="L256" i="72"/>
  <c r="M207" i="72"/>
  <c r="N99" i="72"/>
  <c r="L354" i="72"/>
  <c r="I33" i="75"/>
  <c r="J357" i="72"/>
  <c r="I334" i="5"/>
  <c r="G923" i="63" s="1"/>
  <c r="E418" i="39"/>
  <c r="B414" i="58"/>
  <c r="B417" i="58"/>
  <c r="E421" i="39"/>
  <c r="H81" i="76"/>
  <c r="J360" i="72"/>
  <c r="I337" i="5"/>
  <c r="I68" i="76"/>
  <c r="K282" i="72"/>
  <c r="L301" i="72"/>
  <c r="E358" i="39"/>
  <c r="J297" i="72"/>
  <c r="I274" i="5"/>
  <c r="B354" i="58"/>
  <c r="N373" i="72"/>
  <c r="M332" i="72"/>
  <c r="K120" i="72"/>
  <c r="L260" i="72"/>
  <c r="K381" i="72"/>
  <c r="B131" i="58"/>
  <c r="J74" i="72"/>
  <c r="I51" i="5"/>
  <c r="E135" i="39"/>
  <c r="N259" i="72"/>
  <c r="L89" i="72"/>
  <c r="K318" i="72"/>
  <c r="K236" i="72"/>
  <c r="K301" i="72"/>
  <c r="H61" i="76"/>
  <c r="G26" i="75"/>
  <c r="J222" i="72"/>
  <c r="I199" i="5"/>
  <c r="E283" i="39"/>
  <c r="B279" i="58"/>
  <c r="I157" i="5"/>
  <c r="E241" i="39"/>
  <c r="J180" i="72"/>
  <c r="B237" i="58"/>
  <c r="J306" i="72"/>
  <c r="B363" i="58"/>
  <c r="E367" i="39"/>
  <c r="I283" i="5"/>
  <c r="I47" i="76"/>
  <c r="K157" i="72"/>
  <c r="E385" i="39"/>
  <c r="I301" i="5"/>
  <c r="B381" i="58"/>
  <c r="J324" i="72"/>
  <c r="K118" i="72"/>
  <c r="I39" i="76"/>
  <c r="J72" i="76"/>
  <c r="L321" i="72"/>
  <c r="I25" i="68"/>
  <c r="X43" i="56"/>
  <c r="X39" i="56"/>
  <c r="H56" i="76"/>
  <c r="X42" i="56"/>
  <c r="J205" i="72"/>
  <c r="I182" i="5"/>
  <c r="X40" i="56"/>
  <c r="E266" i="39"/>
  <c r="B262" i="58"/>
  <c r="X41" i="56"/>
  <c r="L324" i="72"/>
  <c r="N180" i="72"/>
  <c r="J79" i="76"/>
  <c r="L349" i="72"/>
  <c r="M161" i="72"/>
  <c r="J160" i="72"/>
  <c r="B217" i="58"/>
  <c r="E221" i="39"/>
  <c r="I137" i="5"/>
  <c r="L269" i="72"/>
  <c r="J201" i="72"/>
  <c r="I178" i="5"/>
  <c r="B258" i="58"/>
  <c r="E262" i="39"/>
  <c r="N10" i="51"/>
  <c r="N129" i="72"/>
  <c r="N382" i="72"/>
  <c r="L172" i="72"/>
  <c r="K187" i="72"/>
  <c r="L73" i="72"/>
  <c r="E211" i="39"/>
  <c r="E10" i="51"/>
  <c r="B207" i="58"/>
  <c r="I127" i="5"/>
  <c r="J150" i="72"/>
  <c r="J103" i="72"/>
  <c r="B160" i="58"/>
  <c r="I80" i="5"/>
  <c r="G216" i="63" s="1"/>
  <c r="I216" i="63" s="1"/>
  <c r="E164" i="39"/>
  <c r="N338" i="72"/>
  <c r="J280" i="72"/>
  <c r="I257" i="5"/>
  <c r="E341" i="39"/>
  <c r="B337" i="58"/>
  <c r="L127" i="72"/>
  <c r="N340" i="72"/>
  <c r="N239" i="72"/>
  <c r="K75" i="76"/>
  <c r="M328" i="72"/>
  <c r="I33" i="76"/>
  <c r="K60" i="72"/>
  <c r="M404" i="72"/>
  <c r="I46" i="74"/>
  <c r="L304" i="72"/>
  <c r="J291" i="72"/>
  <c r="E352" i="39"/>
  <c r="I268" i="5"/>
  <c r="G752" i="63" s="1"/>
  <c r="B348" i="58"/>
  <c r="G12" i="51"/>
  <c r="L266" i="72"/>
  <c r="M280" i="72"/>
  <c r="L214" i="72"/>
  <c r="N224" i="72"/>
  <c r="L74" i="76"/>
  <c r="N327" i="72"/>
  <c r="I76" i="76"/>
  <c r="K346" i="72"/>
  <c r="N114" i="72"/>
  <c r="M319" i="72"/>
  <c r="L185" i="72"/>
  <c r="K42" i="76"/>
  <c r="M139" i="72"/>
  <c r="L137" i="72"/>
  <c r="L380" i="72"/>
  <c r="K273" i="72"/>
  <c r="M204" i="72"/>
  <c r="E350" i="39"/>
  <c r="B346" i="58"/>
  <c r="G10" i="51"/>
  <c r="I266" i="5"/>
  <c r="J289" i="72"/>
  <c r="N123" i="72"/>
  <c r="L352" i="72"/>
  <c r="K85" i="76"/>
  <c r="M377" i="72"/>
  <c r="M64" i="72"/>
  <c r="M274" i="72"/>
  <c r="K121" i="72"/>
  <c r="L50" i="76"/>
  <c r="N173" i="72"/>
  <c r="K117" i="72"/>
  <c r="H32" i="74"/>
  <c r="K278" i="72"/>
  <c r="N80" i="72"/>
  <c r="N201" i="72"/>
  <c r="J38" i="72"/>
  <c r="B95" i="58"/>
  <c r="E99" i="39"/>
  <c r="I15" i="5"/>
  <c r="G38" i="63" s="1"/>
  <c r="N206" i="72"/>
  <c r="K49" i="72"/>
  <c r="M169" i="72"/>
  <c r="N336" i="72"/>
  <c r="J138" i="72"/>
  <c r="E199" i="39"/>
  <c r="B195" i="58"/>
  <c r="I115" i="5"/>
  <c r="K141" i="72"/>
  <c r="K202" i="72"/>
  <c r="K30" i="72"/>
  <c r="L52" i="72"/>
  <c r="K63" i="72"/>
  <c r="K82" i="72"/>
  <c r="L282" i="72"/>
  <c r="J68" i="76"/>
  <c r="M388" i="72"/>
  <c r="J40" i="74"/>
  <c r="B92" i="58"/>
  <c r="J35" i="72"/>
  <c r="I12" i="5"/>
  <c r="E96" i="39"/>
  <c r="L8" i="51"/>
  <c r="B459" i="58"/>
  <c r="E463" i="39"/>
  <c r="J402" i="72"/>
  <c r="I379" i="5"/>
  <c r="G1012" i="63" s="1"/>
  <c r="L128" i="72"/>
  <c r="G47" i="74"/>
  <c r="J385" i="72"/>
  <c r="E446" i="39"/>
  <c r="B442" i="58"/>
  <c r="I362" i="5"/>
  <c r="B382" i="58"/>
  <c r="E386" i="39"/>
  <c r="J325" i="72"/>
  <c r="I302" i="5"/>
  <c r="G854" i="63" s="1"/>
  <c r="L39" i="76"/>
  <c r="N118" i="72"/>
  <c r="J25" i="75"/>
  <c r="J35" i="74"/>
  <c r="M217" i="72"/>
  <c r="L377" i="72"/>
  <c r="J85" i="76"/>
  <c r="K51" i="76"/>
  <c r="M174" i="72"/>
  <c r="K56" i="72"/>
  <c r="I312" i="5"/>
  <c r="J335" i="72"/>
  <c r="B392" i="58"/>
  <c r="E396" i="39"/>
  <c r="N240" i="72"/>
  <c r="N271" i="72"/>
  <c r="N216" i="72"/>
  <c r="K43" i="74"/>
  <c r="N188" i="72"/>
  <c r="K29" i="76"/>
  <c r="M36" i="72"/>
  <c r="L72" i="76"/>
  <c r="N321" i="72"/>
  <c r="K25" i="68"/>
  <c r="L159" i="72"/>
  <c r="M305" i="72"/>
  <c r="K285" i="72"/>
  <c r="H45" i="76"/>
  <c r="J155" i="72"/>
  <c r="B212" i="58"/>
  <c r="I132" i="5"/>
  <c r="E216" i="39"/>
  <c r="K32" i="76"/>
  <c r="M46" i="72"/>
  <c r="M381" i="72"/>
  <c r="K88" i="76"/>
  <c r="M391" i="72"/>
  <c r="N323" i="72"/>
  <c r="J76" i="76"/>
  <c r="L346" i="72"/>
  <c r="L102" i="72"/>
  <c r="J142" i="72"/>
  <c r="I119" i="5"/>
  <c r="E203" i="39"/>
  <c r="B199" i="58"/>
  <c r="M101" i="72"/>
  <c r="J46" i="76"/>
  <c r="L156" i="72"/>
  <c r="N125" i="72"/>
  <c r="M281" i="72"/>
  <c r="K313" i="72"/>
  <c r="K400" i="72"/>
  <c r="M147" i="72"/>
  <c r="N279" i="72"/>
  <c r="L286" i="72"/>
  <c r="L92" i="72"/>
  <c r="J340" i="72"/>
  <c r="E401" i="39"/>
  <c r="B397" i="58"/>
  <c r="I317" i="5"/>
  <c r="K8" i="51"/>
  <c r="L261" i="72"/>
  <c r="K159" i="72"/>
  <c r="K47" i="72"/>
  <c r="M89" i="72"/>
  <c r="L297" i="72"/>
  <c r="J332" i="72"/>
  <c r="E393" i="39"/>
  <c r="B389" i="58"/>
  <c r="I309" i="5"/>
  <c r="G865" i="63" s="1"/>
  <c r="N112" i="72"/>
  <c r="J163" i="72"/>
  <c r="I140" i="5"/>
  <c r="E224" i="39"/>
  <c r="B220" i="58"/>
  <c r="H49" i="76"/>
  <c r="J352" i="72"/>
  <c r="I329" i="5"/>
  <c r="E413" i="39"/>
  <c r="B409" i="58"/>
  <c r="M264" i="72"/>
  <c r="L395" i="72"/>
  <c r="J58" i="76"/>
  <c r="L212" i="72"/>
  <c r="M193" i="72"/>
  <c r="L161" i="72"/>
  <c r="J268" i="72"/>
  <c r="B325" i="58"/>
  <c r="E329" i="39"/>
  <c r="I245" i="5"/>
  <c r="N79" i="72"/>
  <c r="M30" i="72"/>
  <c r="M183" i="72"/>
  <c r="N298" i="72"/>
  <c r="J43" i="72"/>
  <c r="B100" i="58"/>
  <c r="I20" i="5"/>
  <c r="E104" i="39"/>
  <c r="J110" i="72"/>
  <c r="E171" i="39"/>
  <c r="B167" i="58"/>
  <c r="I87" i="5"/>
  <c r="M130" i="72"/>
  <c r="L67" i="72"/>
  <c r="K102" i="72"/>
  <c r="L153" i="72"/>
  <c r="I25" i="74"/>
  <c r="L65" i="72"/>
  <c r="M131" i="72"/>
  <c r="J42" i="74"/>
  <c r="M69" i="72"/>
  <c r="J33" i="74"/>
  <c r="M196" i="72"/>
  <c r="J53" i="76"/>
  <c r="L176" i="72"/>
  <c r="K84" i="72"/>
  <c r="I37" i="76"/>
  <c r="L106" i="72"/>
  <c r="N73" i="72"/>
  <c r="M259" i="72"/>
  <c r="J269" i="72"/>
  <c r="I246" i="5"/>
  <c r="U28" i="56"/>
  <c r="U30" i="56"/>
  <c r="U27" i="56"/>
  <c r="U31" i="56"/>
  <c r="U29" i="56"/>
  <c r="B326" i="58"/>
  <c r="E330" i="39"/>
  <c r="J213" i="72"/>
  <c r="E274" i="39"/>
  <c r="I190" i="5"/>
  <c r="B270" i="58"/>
  <c r="L76" i="72"/>
  <c r="H35" i="75"/>
  <c r="K369" i="72"/>
  <c r="L200" i="72"/>
  <c r="M67" i="72"/>
  <c r="N268" i="72"/>
  <c r="L217" i="72"/>
  <c r="I35" i="74"/>
  <c r="I25" i="75"/>
  <c r="M48" i="72"/>
  <c r="K105" i="72"/>
  <c r="I63" i="76"/>
  <c r="K233" i="72"/>
  <c r="K158" i="72"/>
  <c r="M79" i="72"/>
  <c r="H83" i="76"/>
  <c r="J362" i="72"/>
  <c r="I339" i="5"/>
  <c r="B419" i="58"/>
  <c r="E423" i="39"/>
  <c r="M342" i="72"/>
  <c r="K330" i="72"/>
  <c r="K80" i="76"/>
  <c r="M359" i="72"/>
  <c r="J281" i="72"/>
  <c r="B338" i="58"/>
  <c r="E342" i="39"/>
  <c r="I258" i="5"/>
  <c r="J25" i="72"/>
  <c r="V43" i="56"/>
  <c r="I2" i="5"/>
  <c r="G3" i="63" s="1"/>
  <c r="B82" i="58"/>
  <c r="V40" i="56"/>
  <c r="V39" i="56"/>
  <c r="E86" i="39"/>
  <c r="V42" i="56"/>
  <c r="V41" i="56"/>
  <c r="J40" i="72"/>
  <c r="B97" i="58"/>
  <c r="I17" i="5"/>
  <c r="G40" i="63" s="1"/>
  <c r="E101" i="39"/>
  <c r="N96" i="72"/>
  <c r="N117" i="72"/>
  <c r="K91" i="72"/>
  <c r="K76" i="72"/>
  <c r="M340" i="72"/>
  <c r="I80" i="76"/>
  <c r="K359" i="72"/>
  <c r="L100" i="72"/>
  <c r="K388" i="72"/>
  <c r="H40" i="74"/>
  <c r="W43" i="56"/>
  <c r="I270" i="5"/>
  <c r="W40" i="56"/>
  <c r="H69" i="76"/>
  <c r="B350" i="58"/>
  <c r="J293" i="72"/>
  <c r="W42" i="56"/>
  <c r="W41" i="56"/>
  <c r="E354" i="39"/>
  <c r="W39" i="56"/>
  <c r="M71" i="72"/>
  <c r="K34" i="76"/>
  <c r="I30" i="76"/>
  <c r="K44" i="72"/>
  <c r="L268" i="72"/>
  <c r="N309" i="72"/>
  <c r="K28" i="76"/>
  <c r="M35" i="72"/>
  <c r="H55" i="76"/>
  <c r="J189" i="72"/>
  <c r="B246" i="58"/>
  <c r="E250" i="39"/>
  <c r="I166" i="5"/>
  <c r="N121" i="72"/>
  <c r="B371" i="58"/>
  <c r="G36" i="74"/>
  <c r="J314" i="72"/>
  <c r="I291" i="5"/>
  <c r="E375" i="39"/>
  <c r="K404" i="72"/>
  <c r="K106" i="72"/>
  <c r="K386" i="72"/>
  <c r="N341" i="72"/>
  <c r="B269" i="58"/>
  <c r="H58" i="76"/>
  <c r="J212" i="72"/>
  <c r="E273" i="39"/>
  <c r="I189" i="5"/>
  <c r="E444" i="39"/>
  <c r="H86" i="76"/>
  <c r="J383" i="72"/>
  <c r="I360" i="5"/>
  <c r="G973" i="63" s="1"/>
  <c r="B440" i="58"/>
  <c r="K161" i="72"/>
  <c r="L249" i="72"/>
  <c r="M352" i="72"/>
  <c r="K228" i="72"/>
  <c r="N315" i="72"/>
  <c r="K55" i="76"/>
  <c r="M189" i="72"/>
  <c r="M78" i="72"/>
  <c r="L379" i="72"/>
  <c r="L295" i="72"/>
  <c r="K186" i="72"/>
  <c r="I78" i="76"/>
  <c r="K348" i="72"/>
  <c r="K29" i="74"/>
  <c r="N255" i="72"/>
  <c r="L258" i="72"/>
  <c r="N58" i="72"/>
  <c r="E440" i="39"/>
  <c r="B436" i="58"/>
  <c r="J379" i="72"/>
  <c r="I356" i="5"/>
  <c r="G962" i="63" s="1"/>
  <c r="J35" i="75"/>
  <c r="M369" i="72"/>
  <c r="I42" i="74"/>
  <c r="I33" i="74"/>
  <c r="L69" i="72"/>
  <c r="E265" i="39"/>
  <c r="N13" i="51"/>
  <c r="I181" i="5"/>
  <c r="J204" i="72"/>
  <c r="B261" i="58"/>
  <c r="N149" i="72"/>
  <c r="J343" i="72"/>
  <c r="E404" i="39"/>
  <c r="B400" i="58"/>
  <c r="K11" i="51"/>
  <c r="I320" i="5"/>
  <c r="L289" i="72"/>
  <c r="E120" i="39"/>
  <c r="I36" i="5"/>
  <c r="G103" i="63" s="1"/>
  <c r="B116" i="58"/>
  <c r="H13" i="51"/>
  <c r="J59" i="72"/>
  <c r="M159" i="72"/>
  <c r="N282" i="72"/>
  <c r="L68" i="76"/>
  <c r="M47" i="72"/>
  <c r="K30" i="74"/>
  <c r="N276" i="72"/>
  <c r="K302" i="72"/>
  <c r="K370" i="72"/>
  <c r="M393" i="72"/>
  <c r="K40" i="76"/>
  <c r="M126" i="72"/>
  <c r="I64" i="76"/>
  <c r="K234" i="72"/>
  <c r="K36" i="74"/>
  <c r="N314" i="72"/>
  <c r="N238" i="72"/>
  <c r="M266" i="72"/>
  <c r="I4" i="5"/>
  <c r="J27" i="72"/>
  <c r="E88" i="39"/>
  <c r="B84" i="58"/>
  <c r="K75" i="72"/>
  <c r="K39" i="74"/>
  <c r="N368" i="72"/>
  <c r="M355" i="72"/>
  <c r="M247" i="72"/>
  <c r="M365" i="72"/>
  <c r="J66" i="72"/>
  <c r="E127" i="39"/>
  <c r="I43" i="5"/>
  <c r="B123" i="58"/>
  <c r="M250" i="72"/>
  <c r="J370" i="72"/>
  <c r="B427" i="58"/>
  <c r="F8" i="51"/>
  <c r="E431" i="39"/>
  <c r="I347" i="5"/>
  <c r="K119" i="72"/>
  <c r="L202" i="72"/>
  <c r="N207" i="72"/>
  <c r="N344" i="72"/>
  <c r="K28" i="74"/>
  <c r="N61" i="72"/>
  <c r="E121" i="39"/>
  <c r="AA40" i="56"/>
  <c r="AA42" i="56"/>
  <c r="B117" i="58"/>
  <c r="AA43" i="56"/>
  <c r="J60" i="72"/>
  <c r="AA41" i="56"/>
  <c r="AA39" i="56"/>
  <c r="I37" i="5"/>
  <c r="K307" i="72"/>
  <c r="N94" i="72"/>
  <c r="L31" i="72"/>
  <c r="K200" i="72"/>
  <c r="J262" i="72"/>
  <c r="U39" i="56"/>
  <c r="B319" i="58"/>
  <c r="I239" i="5"/>
  <c r="G669" i="63" s="1"/>
  <c r="U43" i="56"/>
  <c r="U42" i="56"/>
  <c r="H66" i="76"/>
  <c r="U40" i="56"/>
  <c r="E323" i="39"/>
  <c r="U41" i="56"/>
  <c r="K142" i="72"/>
  <c r="M28" i="72"/>
  <c r="K178" i="72"/>
  <c r="L179" i="72"/>
  <c r="L119" i="72"/>
  <c r="N401" i="72"/>
  <c r="K288" i="72"/>
  <c r="N30" i="72"/>
  <c r="K26" i="74"/>
  <c r="N136" i="72"/>
  <c r="M90" i="72"/>
  <c r="N33" i="72"/>
  <c r="I6" i="5"/>
  <c r="J29" i="72"/>
  <c r="E90" i="39"/>
  <c r="B86" i="58"/>
  <c r="J84" i="76"/>
  <c r="L376" i="72"/>
  <c r="L88" i="72"/>
  <c r="L48" i="76"/>
  <c r="N162" i="72"/>
  <c r="K33" i="76"/>
  <c r="M60" i="72"/>
  <c r="J31" i="72"/>
  <c r="B88" i="58"/>
  <c r="I8" i="5"/>
  <c r="G13" i="63" s="1"/>
  <c r="E92" i="39"/>
  <c r="H29" i="74"/>
  <c r="K255" i="72"/>
  <c r="N258" i="72"/>
  <c r="K290" i="72"/>
  <c r="J30" i="76"/>
  <c r="L44" i="72"/>
  <c r="E377" i="39"/>
  <c r="I9" i="51"/>
  <c r="B373" i="58"/>
  <c r="I293" i="5"/>
  <c r="J316" i="72"/>
  <c r="L309" i="72"/>
  <c r="K38" i="72"/>
  <c r="B128" i="58"/>
  <c r="E132" i="39"/>
  <c r="I48" i="5"/>
  <c r="J71" i="72"/>
  <c r="N389" i="72"/>
  <c r="K167" i="72"/>
  <c r="L356" i="72"/>
  <c r="L345" i="72"/>
  <c r="N395" i="72"/>
  <c r="L229" i="72"/>
  <c r="J382" i="72"/>
  <c r="I359" i="5"/>
  <c r="G972" i="63" s="1"/>
  <c r="B439" i="58"/>
  <c r="E443" i="39"/>
  <c r="J77" i="76"/>
  <c r="L347" i="72"/>
  <c r="N367" i="72"/>
  <c r="M119" i="72"/>
  <c r="N185" i="72"/>
  <c r="J74" i="76"/>
  <c r="L327" i="72"/>
  <c r="J83" i="76"/>
  <c r="L362" i="72"/>
  <c r="I41" i="74"/>
  <c r="L363" i="72"/>
  <c r="M128" i="72"/>
  <c r="K127" i="72"/>
  <c r="J111" i="72"/>
  <c r="B168" i="58"/>
  <c r="E172" i="39"/>
  <c r="I88" i="5"/>
  <c r="L50" i="72"/>
  <c r="L109" i="72"/>
  <c r="J315" i="72"/>
  <c r="E376" i="39"/>
  <c r="I292" i="5"/>
  <c r="B372" i="58"/>
  <c r="I8" i="51"/>
  <c r="K165" i="72"/>
  <c r="L205" i="72"/>
  <c r="J56" i="76"/>
  <c r="M265" i="72"/>
  <c r="M31" i="72"/>
  <c r="M107" i="72"/>
  <c r="I84" i="76"/>
  <c r="K376" i="72"/>
  <c r="I30" i="74"/>
  <c r="L276" i="72"/>
  <c r="L351" i="72"/>
  <c r="N342" i="72"/>
  <c r="B280" i="58"/>
  <c r="J223" i="72"/>
  <c r="I200" i="5"/>
  <c r="E284" i="39"/>
  <c r="K203" i="72"/>
  <c r="S43" i="56"/>
  <c r="B183" i="58"/>
  <c r="E187" i="39"/>
  <c r="J126" i="72"/>
  <c r="S40" i="56"/>
  <c r="I103" i="5"/>
  <c r="S42" i="56"/>
  <c r="S41" i="56"/>
  <c r="S39" i="56"/>
  <c r="E195" i="39"/>
  <c r="B191" i="58"/>
  <c r="I111" i="5"/>
  <c r="J134" i="72"/>
  <c r="N92" i="72"/>
  <c r="L246" i="72"/>
  <c r="J45" i="72"/>
  <c r="B102" i="58"/>
  <c r="I22" i="5"/>
  <c r="E106" i="39"/>
  <c r="K183" i="72"/>
  <c r="B444" i="58"/>
  <c r="J387" i="72"/>
  <c r="E448" i="39"/>
  <c r="I364" i="5"/>
  <c r="B278" i="58"/>
  <c r="H60" i="76"/>
  <c r="J221" i="72"/>
  <c r="E282" i="39"/>
  <c r="I198" i="5"/>
  <c r="J93" i="72"/>
  <c r="E154" i="39"/>
  <c r="B150" i="58"/>
  <c r="I70" i="5"/>
  <c r="G186" i="63" s="1"/>
  <c r="I186" i="63" s="1"/>
  <c r="L186" i="72"/>
  <c r="K223" i="72"/>
  <c r="M68" i="72"/>
  <c r="I25" i="76"/>
  <c r="K25" i="72"/>
  <c r="B218" i="58"/>
  <c r="R30" i="56"/>
  <c r="I138" i="5"/>
  <c r="R27" i="56"/>
  <c r="R29" i="56"/>
  <c r="R28" i="56"/>
  <c r="E222" i="39"/>
  <c r="J161" i="72"/>
  <c r="R31" i="56"/>
  <c r="L177" i="72"/>
  <c r="H89" i="76"/>
  <c r="J396" i="72"/>
  <c r="I373" i="5"/>
  <c r="E457" i="39"/>
  <c r="B453" i="58"/>
  <c r="J87" i="72"/>
  <c r="B144" i="58"/>
  <c r="I64" i="5"/>
  <c r="E148" i="39"/>
  <c r="K316" i="72"/>
  <c r="K65" i="76"/>
  <c r="M254" i="72"/>
  <c r="N287" i="72"/>
  <c r="I34" i="75"/>
  <c r="L366" i="72"/>
  <c r="N325" i="72"/>
  <c r="N146" i="72"/>
  <c r="N247" i="72"/>
  <c r="N193" i="72"/>
  <c r="N37" i="72"/>
  <c r="L378" i="72"/>
  <c r="L60" i="72"/>
  <c r="J33" i="76"/>
  <c r="L198" i="72"/>
  <c r="L129" i="72"/>
  <c r="L44" i="76"/>
  <c r="N154" i="72"/>
  <c r="L183" i="72"/>
  <c r="L123" i="72"/>
  <c r="K64" i="72"/>
  <c r="J187" i="72"/>
  <c r="B244" i="58"/>
  <c r="E248" i="39"/>
  <c r="I164" i="5"/>
  <c r="K43" i="76"/>
  <c r="M140" i="72"/>
  <c r="J191" i="72"/>
  <c r="B248" i="58"/>
  <c r="I168" i="5"/>
  <c r="E252" i="39"/>
  <c r="K28" i="72"/>
  <c r="B384" i="58"/>
  <c r="H74" i="76"/>
  <c r="J327" i="72"/>
  <c r="I304" i="5"/>
  <c r="E388" i="39"/>
  <c r="K94" i="72"/>
  <c r="L80" i="76"/>
  <c r="N359" i="72"/>
  <c r="B155" i="58"/>
  <c r="I75" i="5"/>
  <c r="J98" i="72"/>
  <c r="E159" i="39"/>
  <c r="K59" i="72"/>
  <c r="N250" i="72"/>
  <c r="N399" i="72"/>
  <c r="J92" i="72"/>
  <c r="B149" i="58"/>
  <c r="E153" i="39"/>
  <c r="I69" i="5"/>
  <c r="L81" i="72"/>
  <c r="M272" i="72"/>
  <c r="K155" i="72"/>
  <c r="I45" i="76"/>
  <c r="L382" i="72"/>
  <c r="M109" i="72"/>
  <c r="N381" i="72"/>
  <c r="N102" i="72"/>
  <c r="L77" i="76"/>
  <c r="N347" i="72"/>
  <c r="I81" i="76"/>
  <c r="K360" i="72"/>
  <c r="M227" i="72"/>
  <c r="K264" i="72"/>
  <c r="N153" i="72"/>
  <c r="N302" i="72"/>
  <c r="M270" i="72"/>
  <c r="L170" i="72"/>
  <c r="K53" i="76"/>
  <c r="M176" i="72"/>
  <c r="K151" i="72"/>
  <c r="I215" i="5"/>
  <c r="B295" i="58"/>
  <c r="E299" i="39"/>
  <c r="J238" i="72"/>
  <c r="M356" i="72"/>
  <c r="J50" i="72"/>
  <c r="B107" i="58"/>
  <c r="E111" i="39"/>
  <c r="I27" i="5"/>
  <c r="M362" i="72"/>
  <c r="K83" i="76"/>
  <c r="B274" i="58"/>
  <c r="G25" i="75"/>
  <c r="G35" i="74"/>
  <c r="I194" i="5"/>
  <c r="E278" i="39"/>
  <c r="J217" i="72"/>
  <c r="L342" i="72"/>
  <c r="L118" i="72"/>
  <c r="J39" i="76"/>
  <c r="N343" i="72"/>
  <c r="M108" i="72"/>
  <c r="J171" i="72"/>
  <c r="I148" i="5"/>
  <c r="E232" i="39"/>
  <c r="B228" i="58"/>
  <c r="E113" i="39"/>
  <c r="J52" i="72"/>
  <c r="I29" i="5"/>
  <c r="B109" i="58"/>
  <c r="E134" i="39"/>
  <c r="J73" i="72"/>
  <c r="B130" i="58"/>
  <c r="I50" i="5"/>
  <c r="AA30" i="56"/>
  <c r="AA28" i="56"/>
  <c r="AA31" i="56"/>
  <c r="J67" i="72"/>
  <c r="E128" i="39"/>
  <c r="AA27" i="56"/>
  <c r="AA29" i="56"/>
  <c r="I44" i="5"/>
  <c r="B124" i="58"/>
  <c r="B89" i="58"/>
  <c r="I9" i="5"/>
  <c r="J32" i="72"/>
  <c r="E93" i="39"/>
  <c r="L68" i="72"/>
  <c r="N108" i="72"/>
  <c r="N235" i="72"/>
  <c r="K358" i="72"/>
  <c r="M380" i="72"/>
  <c r="K52" i="76"/>
  <c r="M175" i="72"/>
  <c r="N171" i="72"/>
  <c r="K210" i="72"/>
  <c r="K135" i="72"/>
  <c r="L124" i="72"/>
  <c r="L121" i="72"/>
  <c r="J30" i="72"/>
  <c r="B87" i="58"/>
  <c r="I7" i="5"/>
  <c r="E91" i="39"/>
  <c r="J241" i="72"/>
  <c r="E302" i="39"/>
  <c r="I218" i="5"/>
  <c r="B298" i="58"/>
  <c r="L242" i="72"/>
  <c r="N265" i="72"/>
  <c r="K92" i="72"/>
  <c r="J9" i="51"/>
  <c r="J249" i="72"/>
  <c r="I226" i="5"/>
  <c r="E310" i="39"/>
  <c r="B306" i="58"/>
  <c r="K67" i="72"/>
  <c r="J177" i="72"/>
  <c r="E238" i="39"/>
  <c r="I154" i="5"/>
  <c r="B234" i="58"/>
  <c r="L107" i="72"/>
  <c r="E178" i="39"/>
  <c r="B174" i="58"/>
  <c r="I94" i="5"/>
  <c r="G263" i="63" s="1"/>
  <c r="J117" i="72"/>
  <c r="M13" i="51"/>
  <c r="L263" i="72"/>
  <c r="I131" i="5"/>
  <c r="R42" i="56"/>
  <c r="B211" i="58"/>
  <c r="R43" i="56"/>
  <c r="E215" i="39"/>
  <c r="H44" i="76"/>
  <c r="R41" i="56"/>
  <c r="J154" i="72"/>
  <c r="R40" i="56"/>
  <c r="R39" i="56"/>
  <c r="M317" i="72"/>
  <c r="L357" i="72"/>
  <c r="N241" i="72"/>
  <c r="J338" i="72"/>
  <c r="B395" i="58"/>
  <c r="E399" i="39"/>
  <c r="I315" i="5"/>
  <c r="K153" i="72"/>
  <c r="J90" i="72"/>
  <c r="E151" i="39"/>
  <c r="I67" i="5"/>
  <c r="B147" i="58"/>
  <c r="I280" i="5"/>
  <c r="E364" i="39"/>
  <c r="J303" i="72"/>
  <c r="B360" i="58"/>
  <c r="L138" i="72"/>
  <c r="J153" i="72"/>
  <c r="B210" i="58"/>
  <c r="E214" i="39"/>
  <c r="E13" i="51"/>
  <c r="I130" i="5"/>
  <c r="G377" i="63" s="1"/>
  <c r="J286" i="72"/>
  <c r="E347" i="39"/>
  <c r="I263" i="5"/>
  <c r="G728" i="63" s="1"/>
  <c r="B343" i="58"/>
  <c r="L208" i="72"/>
  <c r="N116" i="72"/>
  <c r="L267" i="72"/>
  <c r="M213" i="72"/>
  <c r="N228" i="72"/>
  <c r="M75" i="72"/>
  <c r="J285" i="72"/>
  <c r="E346" i="39"/>
  <c r="B342" i="58"/>
  <c r="I262" i="5"/>
  <c r="J45" i="74"/>
  <c r="M244" i="72"/>
  <c r="L341" i="72"/>
  <c r="K286" i="72"/>
  <c r="M32" i="72"/>
  <c r="J195" i="72"/>
  <c r="E256" i="39"/>
  <c r="B252" i="58"/>
  <c r="I172" i="5"/>
  <c r="G409" i="63" s="1"/>
  <c r="I83" i="76"/>
  <c r="K362" i="72"/>
  <c r="I85" i="76"/>
  <c r="K377" i="72"/>
  <c r="J305" i="72"/>
  <c r="E366" i="39"/>
  <c r="I282" i="5"/>
  <c r="B362" i="58"/>
  <c r="L90" i="72"/>
  <c r="N292" i="72"/>
  <c r="I27" i="76"/>
  <c r="K27" i="72"/>
  <c r="L31" i="76"/>
  <c r="N45" i="72"/>
  <c r="N294" i="72"/>
  <c r="L86" i="72"/>
  <c r="M245" i="72"/>
  <c r="N51" i="72"/>
  <c r="L29" i="72"/>
  <c r="K367" i="72"/>
  <c r="K90" i="76"/>
  <c r="M397" i="72"/>
  <c r="J56" i="72"/>
  <c r="I33" i="5"/>
  <c r="H10" i="51"/>
  <c r="E117" i="39"/>
  <c r="B113" i="58"/>
  <c r="K42" i="72"/>
  <c r="M222" i="72"/>
  <c r="J26" i="75"/>
  <c r="K61" i="76"/>
  <c r="M331" i="72"/>
  <c r="I43" i="76"/>
  <c r="K140" i="72"/>
  <c r="E381" i="39"/>
  <c r="B377" i="58"/>
  <c r="I13" i="51"/>
  <c r="I297" i="5"/>
  <c r="G830" i="63" s="1"/>
  <c r="J320" i="72"/>
  <c r="K229" i="72"/>
  <c r="K41" i="76"/>
  <c r="M134" i="72"/>
  <c r="K265" i="72"/>
  <c r="L290" i="72"/>
  <c r="N333" i="72"/>
  <c r="I66" i="76"/>
  <c r="K262" i="72"/>
  <c r="K306" i="72"/>
  <c r="K115" i="72"/>
  <c r="K48" i="76"/>
  <c r="M162" i="72"/>
  <c r="J54" i="76"/>
  <c r="L181" i="72"/>
  <c r="N113" i="72"/>
  <c r="N48" i="72"/>
  <c r="L55" i="72"/>
  <c r="J73" i="76"/>
  <c r="L322" i="72"/>
  <c r="H45" i="74"/>
  <c r="K244" i="72"/>
  <c r="M236" i="72"/>
  <c r="L383" i="72"/>
  <c r="J86" i="76"/>
  <c r="K393" i="72"/>
  <c r="M203" i="72"/>
  <c r="L391" i="72"/>
  <c r="J88" i="76"/>
  <c r="J143" i="72"/>
  <c r="E204" i="39"/>
  <c r="B200" i="58"/>
  <c r="I120" i="5"/>
  <c r="K195" i="72"/>
  <c r="K100" i="72"/>
  <c r="L353" i="72"/>
  <c r="L210" i="72"/>
  <c r="M378" i="72"/>
  <c r="M292" i="72"/>
  <c r="M290" i="72"/>
  <c r="L294" i="72"/>
  <c r="N286" i="72"/>
  <c r="K27" i="75"/>
  <c r="N225" i="72"/>
  <c r="J49" i="76"/>
  <c r="L163" i="72"/>
  <c r="L98" i="72"/>
  <c r="L273" i="72"/>
  <c r="M138" i="72"/>
  <c r="N208" i="72"/>
  <c r="K41" i="72"/>
  <c r="L34" i="72"/>
  <c r="M333" i="72"/>
  <c r="J336" i="72"/>
  <c r="E397" i="39"/>
  <c r="B393" i="58"/>
  <c r="I313" i="5"/>
  <c r="B213" i="58"/>
  <c r="I133" i="5"/>
  <c r="E217" i="39"/>
  <c r="H46" i="76"/>
  <c r="J156" i="72"/>
  <c r="L43" i="72"/>
  <c r="M73" i="72"/>
  <c r="M33" i="72"/>
  <c r="J301" i="72"/>
  <c r="B358" i="58"/>
  <c r="I278" i="5"/>
  <c r="E362" i="39"/>
  <c r="J101" i="72"/>
  <c r="I78" i="5"/>
  <c r="G211" i="63" s="1"/>
  <c r="I211" i="63" s="1"/>
  <c r="E162" i="39"/>
  <c r="B158" i="58"/>
  <c r="N313" i="72"/>
  <c r="M301" i="72"/>
  <c r="I56" i="5"/>
  <c r="J79" i="72"/>
  <c r="E140" i="39"/>
  <c r="B136" i="58"/>
  <c r="K373" i="72"/>
  <c r="K344" i="72"/>
  <c r="J292" i="72"/>
  <c r="G13" i="51"/>
  <c r="I269" i="5"/>
  <c r="E353" i="39"/>
  <c r="B349" i="58"/>
  <c r="L67" i="76"/>
  <c r="N275" i="72"/>
  <c r="G30" i="74"/>
  <c r="J276" i="72"/>
  <c r="B333" i="58"/>
  <c r="I253" i="5"/>
  <c r="E337" i="39"/>
  <c r="K30" i="76"/>
  <c r="M44" i="72"/>
  <c r="M103" i="72"/>
  <c r="B93" i="58"/>
  <c r="I13" i="5"/>
  <c r="J36" i="72"/>
  <c r="E97" i="39"/>
  <c r="L332" i="72"/>
  <c r="J295" i="72"/>
  <c r="I272" i="5"/>
  <c r="G759" i="63" s="1"/>
  <c r="B352" i="58"/>
  <c r="E356" i="39"/>
  <c r="N63" i="72"/>
  <c r="M235" i="72"/>
  <c r="J248" i="72"/>
  <c r="J8" i="51"/>
  <c r="E309" i="39"/>
  <c r="I225" i="5"/>
  <c r="B305" i="58"/>
  <c r="N147" i="72"/>
  <c r="J169" i="72"/>
  <c r="E230" i="39"/>
  <c r="B226" i="58"/>
  <c r="I146" i="5"/>
  <c r="N295" i="72"/>
  <c r="L306" i="72"/>
  <c r="K88" i="72"/>
  <c r="K230" i="72"/>
  <c r="H35" i="74"/>
  <c r="H25" i="75"/>
  <c r="K217" i="72"/>
  <c r="L46" i="76"/>
  <c r="N156" i="72"/>
  <c r="M279" i="72"/>
  <c r="K47" i="76"/>
  <c r="M157" i="72"/>
  <c r="K380" i="72"/>
  <c r="M206" i="72"/>
  <c r="M358" i="72"/>
  <c r="J344" i="72"/>
  <c r="E405" i="39"/>
  <c r="B401" i="58"/>
  <c r="I321" i="5"/>
  <c r="G898" i="63" s="1"/>
  <c r="K12" i="51"/>
  <c r="E149" i="39"/>
  <c r="B145" i="58"/>
  <c r="J88" i="72"/>
  <c r="I65" i="5"/>
  <c r="L296" i="72"/>
  <c r="K131" i="72"/>
  <c r="L392" i="72"/>
  <c r="K147" i="72"/>
  <c r="K374" i="72"/>
  <c r="K235" i="72"/>
  <c r="K385" i="72"/>
  <c r="H47" i="74"/>
  <c r="M132" i="72"/>
  <c r="K298" i="72"/>
  <c r="J55" i="72"/>
  <c r="B112" i="58"/>
  <c r="E116" i="39"/>
  <c r="H9" i="51"/>
  <c r="I32" i="5"/>
  <c r="L398" i="72"/>
  <c r="K66" i="72"/>
  <c r="J114" i="72"/>
  <c r="B171" i="58"/>
  <c r="E175" i="39"/>
  <c r="M10" i="51"/>
  <c r="I91" i="5"/>
  <c r="M336" i="72"/>
  <c r="K31" i="76"/>
  <c r="M45" i="72"/>
  <c r="N109" i="72"/>
  <c r="M167" i="72"/>
  <c r="N320" i="72"/>
  <c r="M271" i="72"/>
  <c r="K294" i="72"/>
  <c r="L89" i="76"/>
  <c r="N396" i="72"/>
  <c r="M114" i="72"/>
  <c r="N263" i="72"/>
  <c r="K204" i="72"/>
  <c r="L303" i="72"/>
  <c r="K25" i="74"/>
  <c r="N65" i="72"/>
  <c r="M129" i="72"/>
  <c r="B329" i="58"/>
  <c r="E333" i="39"/>
  <c r="J272" i="72"/>
  <c r="I249" i="5"/>
  <c r="N378" i="72"/>
  <c r="B196" i="58"/>
  <c r="J139" i="72"/>
  <c r="E200" i="39"/>
  <c r="I116" i="5"/>
  <c r="I273" i="5"/>
  <c r="G760" i="63" s="1"/>
  <c r="J296" i="72"/>
  <c r="E357" i="39"/>
  <c r="B353" i="58"/>
  <c r="J149" i="72"/>
  <c r="E210" i="39"/>
  <c r="I126" i="5"/>
  <c r="B206" i="58"/>
  <c r="E9" i="51"/>
  <c r="L33" i="72"/>
  <c r="B132" i="58"/>
  <c r="J75" i="72"/>
  <c r="E136" i="39"/>
  <c r="I52" i="5"/>
  <c r="L62" i="72"/>
  <c r="N194" i="72"/>
  <c r="E98" i="39"/>
  <c r="J37" i="72"/>
  <c r="B94" i="58"/>
  <c r="I14" i="5"/>
  <c r="M173" i="72"/>
  <c r="K50" i="76"/>
  <c r="N66" i="72"/>
  <c r="M294" i="72"/>
  <c r="L54" i="76"/>
  <c r="N181" i="72"/>
  <c r="M285" i="72"/>
  <c r="K86" i="72"/>
  <c r="E247" i="39"/>
  <c r="B243" i="58"/>
  <c r="J186" i="72"/>
  <c r="I163" i="5"/>
  <c r="M269" i="72"/>
  <c r="L26" i="72"/>
  <c r="J26" i="76"/>
  <c r="K70" i="76"/>
  <c r="M299" i="72"/>
  <c r="K52" i="72"/>
  <c r="M200" i="72"/>
  <c r="K40" i="72"/>
  <c r="K58" i="76"/>
  <c r="M212" i="72"/>
  <c r="N106" i="72"/>
  <c r="N387" i="72"/>
  <c r="M243" i="72"/>
  <c r="M261" i="72"/>
  <c r="K242" i="72"/>
  <c r="J26" i="74"/>
  <c r="M136" i="72"/>
  <c r="M51" i="72"/>
  <c r="J81" i="76"/>
  <c r="L360" i="72"/>
  <c r="I287" i="5"/>
  <c r="G30" i="75"/>
  <c r="J310" i="72"/>
  <c r="B367" i="58"/>
  <c r="E371" i="39"/>
  <c r="J168" i="72"/>
  <c r="E229" i="39"/>
  <c r="I145" i="5"/>
  <c r="B225" i="58"/>
  <c r="B227" i="58"/>
  <c r="I147" i="5"/>
  <c r="J170" i="72"/>
  <c r="E231" i="39"/>
  <c r="K56" i="76"/>
  <c r="M205" i="72"/>
  <c r="L144" i="72"/>
  <c r="N62" i="72"/>
  <c r="K267" i="72"/>
  <c r="G35" i="75"/>
  <c r="J369" i="72"/>
  <c r="B426" i="58"/>
  <c r="I346" i="5"/>
  <c r="G940" i="63" s="1"/>
  <c r="E430" i="39"/>
  <c r="M405" i="72"/>
  <c r="E165" i="39"/>
  <c r="J104" i="72"/>
  <c r="I81" i="5"/>
  <c r="B161" i="58"/>
  <c r="L315" i="72"/>
  <c r="L283" i="72"/>
  <c r="L381" i="72"/>
  <c r="J80" i="76"/>
  <c r="L359" i="72"/>
  <c r="K89" i="72"/>
  <c r="H26" i="74"/>
  <c r="K136" i="72"/>
  <c r="L333" i="72"/>
  <c r="M12" i="51"/>
  <c r="B173" i="58"/>
  <c r="E177" i="39"/>
  <c r="J116" i="72"/>
  <c r="I93" i="5"/>
  <c r="G262" i="63" s="1"/>
  <c r="L130" i="72"/>
  <c r="K44" i="74"/>
  <c r="N209" i="72"/>
  <c r="M192" i="72"/>
  <c r="I25" i="5"/>
  <c r="B105" i="58"/>
  <c r="J48" i="72"/>
  <c r="E109" i="39"/>
  <c r="J29" i="75"/>
  <c r="M308" i="72"/>
  <c r="J51" i="72"/>
  <c r="I28" i="5"/>
  <c r="B108" i="58"/>
  <c r="E112" i="39"/>
  <c r="N95" i="72"/>
  <c r="K324" i="72"/>
  <c r="K76" i="76"/>
  <c r="M346" i="72"/>
  <c r="K353" i="72"/>
  <c r="M142" i="72"/>
  <c r="K26" i="76"/>
  <c r="M26" i="72"/>
  <c r="N151" i="72"/>
  <c r="M303" i="72"/>
  <c r="N29" i="72"/>
  <c r="J287" i="72"/>
  <c r="I264" i="5"/>
  <c r="B344" i="58"/>
  <c r="E348" i="39"/>
  <c r="G8" i="51"/>
  <c r="K407" i="72"/>
  <c r="M325" i="72"/>
  <c r="M241" i="72"/>
  <c r="L41" i="72"/>
  <c r="K328" i="72"/>
  <c r="I75" i="76"/>
  <c r="M389" i="72"/>
  <c r="M407" i="72"/>
  <c r="J53" i="72"/>
  <c r="I30" i="5"/>
  <c r="B110" i="58"/>
  <c r="E114" i="39"/>
  <c r="L115" i="72"/>
  <c r="I27" i="74"/>
  <c r="L182" i="72"/>
  <c r="K227" i="72"/>
  <c r="J62" i="76"/>
  <c r="L232" i="72"/>
  <c r="L150" i="72"/>
  <c r="K218" i="72"/>
  <c r="H31" i="74"/>
  <c r="L370" i="72"/>
  <c r="L194" i="72"/>
  <c r="M315" i="72"/>
  <c r="J107" i="72"/>
  <c r="E168" i="39"/>
  <c r="B164" i="58"/>
  <c r="I84" i="5"/>
  <c r="E461" i="39"/>
  <c r="I377" i="5"/>
  <c r="J400" i="72"/>
  <c r="B457" i="58"/>
  <c r="L344" i="72"/>
  <c r="K64" i="76"/>
  <c r="M234" i="72"/>
  <c r="J351" i="72"/>
  <c r="E412" i="39"/>
  <c r="I328" i="5"/>
  <c r="G915" i="63" s="1"/>
  <c r="B408" i="58"/>
  <c r="J89" i="72"/>
  <c r="B146" i="58"/>
  <c r="E150" i="39"/>
  <c r="I66" i="5"/>
  <c r="L285" i="72"/>
  <c r="M91" i="72"/>
  <c r="N103" i="72"/>
  <c r="I318" i="5"/>
  <c r="J341" i="72"/>
  <c r="E402" i="39"/>
  <c r="K9" i="51"/>
  <c r="B398" i="58"/>
  <c r="L110" i="72"/>
  <c r="M96" i="72"/>
  <c r="J102" i="72"/>
  <c r="B159" i="58"/>
  <c r="E163" i="39"/>
  <c r="I79" i="5"/>
  <c r="K53" i="72"/>
  <c r="J27" i="76"/>
  <c r="L27" i="72"/>
  <c r="I214" i="5"/>
  <c r="J237" i="72"/>
  <c r="B294" i="58"/>
  <c r="E298" i="39"/>
  <c r="L64" i="72"/>
  <c r="M392" i="72"/>
  <c r="M309" i="72"/>
  <c r="I28" i="74"/>
  <c r="L61" i="72"/>
  <c r="K99" i="72"/>
  <c r="L316" i="72"/>
  <c r="L305" i="72"/>
  <c r="L104" i="72"/>
  <c r="J38" i="76"/>
  <c r="K269" i="72"/>
  <c r="I49" i="76"/>
  <c r="K163" i="72"/>
  <c r="K341" i="72"/>
  <c r="B464" i="58"/>
  <c r="I384" i="5"/>
  <c r="G1025" i="63" s="1"/>
  <c r="L13" i="51"/>
  <c r="J407" i="72"/>
  <c r="E468" i="39"/>
  <c r="N398" i="72"/>
  <c r="L48" i="72"/>
  <c r="L281" i="72"/>
  <c r="K79" i="72"/>
  <c r="K39" i="76"/>
  <c r="M118" i="72"/>
  <c r="M237" i="72"/>
  <c r="K292" i="72"/>
  <c r="M211" i="72"/>
  <c r="K57" i="76"/>
  <c r="M82" i="72"/>
  <c r="K179" i="72"/>
  <c r="N248" i="72"/>
  <c r="M152" i="72"/>
  <c r="L317" i="72"/>
  <c r="K343" i="72"/>
  <c r="N227" i="72"/>
  <c r="J129" i="72"/>
  <c r="E190" i="39"/>
  <c r="I106" i="5"/>
  <c r="B186" i="58"/>
  <c r="J42" i="72"/>
  <c r="B99" i="58"/>
  <c r="I19" i="5"/>
  <c r="G50" i="63" s="1"/>
  <c r="E103" i="39"/>
  <c r="K382" i="72"/>
  <c r="I240" i="5"/>
  <c r="J263" i="72"/>
  <c r="E324" i="39"/>
  <c r="U33" i="56"/>
  <c r="U35" i="56"/>
  <c r="U36" i="56"/>
  <c r="U37" i="56"/>
  <c r="B320" i="58"/>
  <c r="U34" i="56"/>
  <c r="L57" i="76"/>
  <c r="N211" i="72"/>
  <c r="M334" i="72"/>
  <c r="K387" i="72"/>
  <c r="G27" i="74"/>
  <c r="AB33" i="56"/>
  <c r="J182" i="72"/>
  <c r="AB36" i="56"/>
  <c r="E243" i="39"/>
  <c r="I159" i="5"/>
  <c r="G379" i="63" s="1"/>
  <c r="AB35" i="56"/>
  <c r="AB34" i="56"/>
  <c r="B239" i="58"/>
  <c r="AB37" i="56"/>
  <c r="N403" i="72"/>
  <c r="K112" i="72"/>
  <c r="K196" i="72"/>
  <c r="K399" i="72"/>
  <c r="L369" i="72"/>
  <c r="I35" i="75"/>
  <c r="L101" i="72"/>
  <c r="K287" i="72"/>
  <c r="I82" i="76"/>
  <c r="K361" i="72"/>
  <c r="I170" i="5"/>
  <c r="E254" i="39"/>
  <c r="J193" i="72"/>
  <c r="B250" i="58"/>
  <c r="M382" i="72"/>
  <c r="M289" i="72"/>
  <c r="J48" i="76"/>
  <c r="L162" i="72"/>
  <c r="L387" i="72"/>
  <c r="L113" i="72"/>
  <c r="K350" i="72"/>
  <c r="N405" i="72"/>
  <c r="I52" i="76"/>
  <c r="K175" i="72"/>
  <c r="N111" i="72"/>
  <c r="L151" i="72"/>
  <c r="E313" i="39"/>
  <c r="J12" i="51"/>
  <c r="J252" i="72"/>
  <c r="B309" i="58"/>
  <c r="I229" i="5"/>
  <c r="G621" i="63" s="1"/>
  <c r="M379" i="72"/>
  <c r="N358" i="72"/>
  <c r="N53" i="72"/>
  <c r="J87" i="76"/>
  <c r="L390" i="72"/>
  <c r="N34" i="72"/>
  <c r="L279" i="72"/>
  <c r="L252" i="72"/>
  <c r="B428" i="58"/>
  <c r="F9" i="51"/>
  <c r="I348" i="5"/>
  <c r="E432" i="39"/>
  <c r="J371" i="72"/>
  <c r="J279" i="72"/>
  <c r="B336" i="58"/>
  <c r="E340" i="39"/>
  <c r="I256" i="5"/>
  <c r="G714" i="63" s="1"/>
  <c r="I714" i="63" s="1"/>
  <c r="J270" i="72"/>
  <c r="I247" i="5"/>
  <c r="E331" i="39"/>
  <c r="B327" i="58"/>
  <c r="B216" i="58"/>
  <c r="E220" i="39"/>
  <c r="I136" i="5"/>
  <c r="J159" i="72"/>
  <c r="I59" i="76"/>
  <c r="K220" i="72"/>
  <c r="K297" i="72"/>
  <c r="L114" i="72"/>
  <c r="L166" i="72"/>
  <c r="I40" i="74"/>
  <c r="L388" i="72"/>
  <c r="N212" i="72"/>
  <c r="L58" i="76"/>
  <c r="K77" i="76"/>
  <c r="M347" i="72"/>
  <c r="N284" i="72"/>
  <c r="N362" i="72"/>
  <c r="L83" i="76"/>
  <c r="L133" i="72"/>
  <c r="L337" i="72"/>
  <c r="N143" i="72"/>
  <c r="G46" i="74"/>
  <c r="J304" i="72"/>
  <c r="I281" i="5"/>
  <c r="B361" i="58"/>
  <c r="E365" i="39"/>
  <c r="K271" i="72"/>
  <c r="N357" i="72"/>
  <c r="E436" i="39"/>
  <c r="I352" i="5"/>
  <c r="G958" i="63" s="1"/>
  <c r="F13" i="51"/>
  <c r="B432" i="58"/>
  <c r="J375" i="72"/>
  <c r="L141" i="72"/>
  <c r="K190" i="72"/>
  <c r="L330" i="72"/>
  <c r="K364" i="72"/>
  <c r="I47" i="74"/>
  <c r="L385" i="72"/>
  <c r="N47" i="72"/>
  <c r="I284" i="5"/>
  <c r="E368" i="39"/>
  <c r="B364" i="58"/>
  <c r="J307" i="72"/>
  <c r="M120" i="72"/>
  <c r="K46" i="74"/>
  <c r="N304" i="72"/>
  <c r="K194" i="72"/>
  <c r="K371" i="72"/>
  <c r="N213" i="72"/>
  <c r="K86" i="76"/>
  <c r="M383" i="72"/>
  <c r="H36" i="74"/>
  <c r="K314" i="72"/>
  <c r="L25" i="76"/>
  <c r="N25" i="72"/>
  <c r="M372" i="72"/>
  <c r="N178" i="72"/>
  <c r="J224" i="72"/>
  <c r="B281" i="58"/>
  <c r="E285" i="39"/>
  <c r="I201" i="5"/>
  <c r="N394" i="72"/>
  <c r="L90" i="76"/>
  <c r="N397" i="72"/>
  <c r="K60" i="76"/>
  <c r="M221" i="72"/>
  <c r="M86" i="72"/>
  <c r="K169" i="72"/>
  <c r="L280" i="72"/>
  <c r="N91" i="72"/>
  <c r="N289" i="72"/>
  <c r="K87" i="72"/>
  <c r="M338" i="72"/>
  <c r="L96" i="72"/>
  <c r="K54" i="76"/>
  <c r="M181" i="72"/>
  <c r="H63" i="76"/>
  <c r="J233" i="72"/>
  <c r="B290" i="58"/>
  <c r="I210" i="5"/>
  <c r="E294" i="39"/>
  <c r="K123" i="72"/>
  <c r="K71" i="76"/>
  <c r="M300" i="72"/>
  <c r="M102" i="72"/>
  <c r="J364" i="72"/>
  <c r="B421" i="58"/>
  <c r="E425" i="39"/>
  <c r="I341" i="5"/>
  <c r="L28" i="72"/>
  <c r="M58" i="72"/>
  <c r="N75" i="72"/>
  <c r="L122" i="72"/>
  <c r="H30" i="75"/>
  <c r="K310" i="72"/>
  <c r="L326" i="72"/>
  <c r="I44" i="76"/>
  <c r="K154" i="72"/>
  <c r="M38" i="72"/>
  <c r="M52" i="72"/>
  <c r="M402" i="72"/>
  <c r="J47" i="74"/>
  <c r="M385" i="72"/>
  <c r="N131" i="72"/>
  <c r="K326" i="72"/>
  <c r="N43" i="72"/>
  <c r="N135" i="72"/>
  <c r="L403" i="72"/>
  <c r="E244" i="39"/>
  <c r="I160" i="5"/>
  <c r="B240" i="58"/>
  <c r="J183" i="72"/>
  <c r="H79" i="76"/>
  <c r="J349" i="72"/>
  <c r="B406" i="58"/>
  <c r="I326" i="5"/>
  <c r="G912" i="63" s="1"/>
  <c r="E410" i="39"/>
  <c r="N290" i="72"/>
  <c r="M371" i="72"/>
  <c r="N223" i="72"/>
  <c r="N354" i="72"/>
  <c r="K33" i="75"/>
  <c r="N326" i="72"/>
  <c r="N90" i="72"/>
  <c r="N332" i="72"/>
  <c r="N200" i="72"/>
  <c r="M224" i="72"/>
  <c r="K32" i="74"/>
  <c r="N278" i="72"/>
  <c r="M242" i="72"/>
  <c r="K73" i="72"/>
  <c r="I26" i="74"/>
  <c r="L136" i="72"/>
  <c r="L251" i="72"/>
  <c r="L58" i="72"/>
  <c r="K29" i="72"/>
  <c r="E249" i="39"/>
  <c r="I165" i="5"/>
  <c r="G396" i="63" s="1"/>
  <c r="AB27" i="56"/>
  <c r="B245" i="58"/>
  <c r="G43" i="74"/>
  <c r="AB28" i="56"/>
  <c r="J188" i="72"/>
  <c r="AB30" i="56"/>
  <c r="AB29" i="56"/>
  <c r="AB31" i="56"/>
  <c r="L335" i="72"/>
  <c r="J112" i="72"/>
  <c r="B169" i="58"/>
  <c r="M8" i="51"/>
  <c r="E173" i="39"/>
  <c r="I89" i="5"/>
  <c r="L38" i="76"/>
  <c r="N104" i="72"/>
  <c r="M88" i="72"/>
  <c r="K356" i="72"/>
  <c r="M330" i="72"/>
  <c r="M384" i="72"/>
  <c r="J81" i="72"/>
  <c r="I58" i="5"/>
  <c r="B138" i="58"/>
  <c r="E142" i="39"/>
  <c r="N365" i="72"/>
  <c r="M286" i="72"/>
  <c r="M62" i="72"/>
  <c r="M335" i="72"/>
  <c r="K395" i="72"/>
  <c r="M260" i="72"/>
  <c r="N40" i="72"/>
  <c r="K96" i="72"/>
  <c r="J216" i="72"/>
  <c r="B273" i="58"/>
  <c r="I193" i="5"/>
  <c r="E277" i="39"/>
  <c r="M403" i="72"/>
  <c r="B332" i="58"/>
  <c r="I252" i="5"/>
  <c r="E336" i="39"/>
  <c r="H67" i="76"/>
  <c r="J275" i="72"/>
  <c r="K309" i="72"/>
  <c r="N406" i="72"/>
  <c r="L148" i="72"/>
  <c r="J345" i="72"/>
  <c r="I322" i="5"/>
  <c r="E406" i="39"/>
  <c r="K13" i="51"/>
  <c r="B402" i="58"/>
  <c r="K89" i="76"/>
  <c r="M396" i="72"/>
  <c r="J373" i="72"/>
  <c r="E434" i="39"/>
  <c r="B430" i="58"/>
  <c r="F11" i="51"/>
  <c r="I350" i="5"/>
  <c r="L125" i="72"/>
  <c r="M326" i="72"/>
  <c r="J319" i="72"/>
  <c r="I296" i="5"/>
  <c r="G829" i="63" s="1"/>
  <c r="B376" i="58"/>
  <c r="I12" i="51"/>
  <c r="E380" i="39"/>
  <c r="K144" i="72"/>
  <c r="L402" i="72"/>
  <c r="J273" i="72"/>
  <c r="E334" i="39"/>
  <c r="I250" i="5"/>
  <c r="B330" i="58"/>
  <c r="M137" i="72"/>
  <c r="G44" i="74"/>
  <c r="J209" i="72"/>
  <c r="B266" i="58"/>
  <c r="I186" i="5"/>
  <c r="G443" i="63" s="1"/>
  <c r="E270" i="39"/>
  <c r="K37" i="76"/>
  <c r="M84" i="72"/>
  <c r="M238" i="72"/>
  <c r="K39" i="72"/>
  <c r="K333" i="72"/>
  <c r="J43" i="74"/>
  <c r="M188" i="72"/>
  <c r="M239" i="72"/>
  <c r="J167" i="72"/>
  <c r="I144" i="5"/>
  <c r="B224" i="58"/>
  <c r="E228" i="39"/>
  <c r="N77" i="72"/>
  <c r="K331" i="72"/>
  <c r="K35" i="74"/>
  <c r="K25" i="75"/>
  <c r="N217" i="72"/>
  <c r="J152" i="72"/>
  <c r="E213" i="39"/>
  <c r="E12" i="51"/>
  <c r="B209" i="58"/>
  <c r="I129" i="5"/>
  <c r="G376" i="63" s="1"/>
  <c r="J197" i="72"/>
  <c r="E258" i="39"/>
  <c r="I174" i="5"/>
  <c r="B254" i="58"/>
  <c r="L235" i="72"/>
  <c r="L51" i="76"/>
  <c r="N174" i="72"/>
  <c r="J99" i="72"/>
  <c r="I76" i="5"/>
  <c r="B156" i="58"/>
  <c r="E160" i="39"/>
  <c r="H82" i="76"/>
  <c r="J361" i="72"/>
  <c r="E422" i="39"/>
  <c r="I338" i="5"/>
  <c r="G932" i="63" s="1"/>
  <c r="B418" i="58"/>
  <c r="J140" i="72"/>
  <c r="I117" i="5"/>
  <c r="E201" i="39"/>
  <c r="B197" i="58"/>
  <c r="N303" i="72"/>
  <c r="J106" i="72"/>
  <c r="E167" i="39"/>
  <c r="I83" i="5"/>
  <c r="B163" i="58"/>
  <c r="I29" i="76"/>
  <c r="K36" i="72"/>
  <c r="J318" i="72"/>
  <c r="I295" i="5"/>
  <c r="B375" i="58"/>
  <c r="I11" i="51"/>
  <c r="E379" i="39"/>
  <c r="L343" i="72"/>
  <c r="M160" i="72"/>
  <c r="E147" i="39"/>
  <c r="I63" i="5"/>
  <c r="G160" i="63" s="1"/>
  <c r="J86" i="72"/>
  <c r="B143" i="58"/>
  <c r="L207" i="72"/>
  <c r="K247" i="72"/>
  <c r="J392" i="72"/>
  <c r="E453" i="39"/>
  <c r="B449" i="58"/>
  <c r="I369" i="5"/>
  <c r="M105" i="72"/>
  <c r="I62" i="5"/>
  <c r="J85" i="72"/>
  <c r="E146" i="39"/>
  <c r="B142" i="58"/>
  <c r="L52" i="76"/>
  <c r="N175" i="72"/>
  <c r="K74" i="72"/>
  <c r="J247" i="72"/>
  <c r="B304" i="58"/>
  <c r="I224" i="5"/>
  <c r="E308" i="39"/>
  <c r="J312" i="72"/>
  <c r="B369" i="58"/>
  <c r="E373" i="39"/>
  <c r="I289" i="5"/>
  <c r="G32" i="75"/>
  <c r="N120" i="72"/>
  <c r="H47" i="76"/>
  <c r="J157" i="72"/>
  <c r="E218" i="39"/>
  <c r="B214" i="58"/>
  <c r="I134" i="5"/>
  <c r="J394" i="72"/>
  <c r="B451" i="58"/>
  <c r="I371" i="5"/>
  <c r="E455" i="39"/>
  <c r="J42" i="76"/>
  <c r="L139" i="72"/>
  <c r="J78" i="72"/>
  <c r="B135" i="58"/>
  <c r="E139" i="39"/>
  <c r="I55" i="5"/>
  <c r="J38" i="74"/>
  <c r="M231" i="72"/>
  <c r="K283" i="72"/>
  <c r="G37" i="74"/>
  <c r="J70" i="72"/>
  <c r="I47" i="5"/>
  <c r="E131" i="39"/>
  <c r="B127" i="58"/>
  <c r="J80" i="72"/>
  <c r="E141" i="39"/>
  <c r="B137" i="58"/>
  <c r="I57" i="5"/>
  <c r="J342" i="72"/>
  <c r="K10" i="51"/>
  <c r="E403" i="39"/>
  <c r="B399" i="58"/>
  <c r="I319" i="5"/>
  <c r="B101" i="58"/>
  <c r="E105" i="39"/>
  <c r="J44" i="72"/>
  <c r="I21" i="5"/>
  <c r="L180" i="72"/>
  <c r="I79" i="76"/>
  <c r="K349" i="72"/>
  <c r="H59" i="76"/>
  <c r="J220" i="72"/>
  <c r="E281" i="39"/>
  <c r="B277" i="58"/>
  <c r="I197" i="5"/>
  <c r="L291" i="72"/>
  <c r="K239" i="72"/>
  <c r="H80" i="76"/>
  <c r="J359" i="72"/>
  <c r="B416" i="58"/>
  <c r="I336" i="5"/>
  <c r="E420" i="39"/>
  <c r="M144" i="72"/>
  <c r="I300" i="5"/>
  <c r="Y36" i="56"/>
  <c r="Y37" i="56"/>
  <c r="B380" i="58"/>
  <c r="Y34" i="56"/>
  <c r="J323" i="72"/>
  <c r="E384" i="39"/>
  <c r="Y33" i="56"/>
  <c r="Y35" i="56"/>
  <c r="K185" i="72"/>
  <c r="N172" i="72"/>
  <c r="N393" i="72"/>
  <c r="I77" i="76"/>
  <c r="K347" i="72"/>
  <c r="M194" i="72"/>
  <c r="H27" i="75"/>
  <c r="K225" i="72"/>
  <c r="L318" i="72"/>
  <c r="J403" i="72"/>
  <c r="I380" i="5"/>
  <c r="B460" i="58"/>
  <c r="E464" i="39"/>
  <c r="L9" i="51"/>
  <c r="I74" i="76"/>
  <c r="K327" i="72"/>
  <c r="K252" i="72"/>
  <c r="N260" i="72"/>
  <c r="K148" i="72"/>
  <c r="L271" i="72"/>
  <c r="B249" i="58"/>
  <c r="I169" i="5"/>
  <c r="J192" i="72"/>
  <c r="E253" i="39"/>
  <c r="M197" i="72"/>
  <c r="L394" i="72"/>
  <c r="M215" i="72"/>
  <c r="N196" i="72"/>
  <c r="L32" i="72"/>
  <c r="N230" i="72"/>
  <c r="L78" i="72"/>
  <c r="L66" i="76"/>
  <c r="N262" i="72"/>
  <c r="L152" i="72"/>
  <c r="M287" i="72"/>
  <c r="M387" i="72"/>
  <c r="K209" i="72"/>
  <c r="H44" i="74"/>
  <c r="K250" i="72"/>
  <c r="M198" i="72"/>
  <c r="K319" i="72"/>
  <c r="B458" i="58"/>
  <c r="I378" i="5"/>
  <c r="E462" i="39"/>
  <c r="J401" i="72"/>
  <c r="L331" i="72"/>
  <c r="L91" i="72"/>
  <c r="J333" i="72"/>
  <c r="B390" i="58"/>
  <c r="E394" i="39"/>
  <c r="I310" i="5"/>
  <c r="L64" i="76"/>
  <c r="N234" i="72"/>
  <c r="K263" i="72"/>
  <c r="M191" i="72"/>
  <c r="N364" i="72"/>
  <c r="L105" i="72"/>
  <c r="L75" i="76"/>
  <c r="N328" i="72"/>
  <c r="K277" i="72"/>
  <c r="K224" i="72"/>
  <c r="L35" i="76"/>
  <c r="N72" i="72"/>
  <c r="J380" i="72"/>
  <c r="B437" i="58"/>
  <c r="I357" i="5"/>
  <c r="E441" i="39"/>
  <c r="L386" i="72"/>
  <c r="J49" i="72"/>
  <c r="E110" i="39"/>
  <c r="I26" i="5"/>
  <c r="B106" i="58"/>
  <c r="K245" i="72"/>
  <c r="L213" i="72"/>
  <c r="N85" i="72"/>
  <c r="M226" i="72"/>
  <c r="H54" i="76"/>
  <c r="AB43" i="56"/>
  <c r="J181" i="72"/>
  <c r="E242" i="39"/>
  <c r="AB40" i="56"/>
  <c r="I158" i="5"/>
  <c r="G378" i="63" s="1"/>
  <c r="AB42" i="56"/>
  <c r="AB41" i="56"/>
  <c r="AB39" i="56"/>
  <c r="B238" i="58"/>
  <c r="K81" i="72"/>
  <c r="N165" i="72"/>
  <c r="J144" i="72"/>
  <c r="B201" i="58"/>
  <c r="E205" i="39"/>
  <c r="I121" i="5"/>
  <c r="L93" i="72"/>
  <c r="L253" i="72"/>
  <c r="K58" i="72"/>
  <c r="L81" i="76"/>
  <c r="N360" i="72"/>
  <c r="J330" i="72"/>
  <c r="E391" i="39"/>
  <c r="I307" i="5"/>
  <c r="B387" i="58"/>
  <c r="J41" i="76"/>
  <c r="L134" i="72"/>
  <c r="N352" i="72"/>
  <c r="L43" i="76"/>
  <c r="N140" i="72"/>
  <c r="N158" i="72"/>
  <c r="K78" i="72"/>
  <c r="N249" i="72"/>
  <c r="I62" i="76"/>
  <c r="K232" i="72"/>
  <c r="L401" i="72"/>
  <c r="N252" i="72"/>
  <c r="M316" i="72"/>
  <c r="M150" i="72"/>
  <c r="K340" i="72"/>
  <c r="K208" i="72"/>
  <c r="L54" i="72"/>
  <c r="H25" i="74"/>
  <c r="K65" i="72"/>
  <c r="K36" i="76"/>
  <c r="M83" i="72"/>
  <c r="B335" i="58"/>
  <c r="E339" i="39"/>
  <c r="G32" i="74"/>
  <c r="J278" i="72"/>
  <c r="I255" i="5"/>
  <c r="N329" i="72"/>
  <c r="N283" i="72"/>
  <c r="K320" i="72"/>
  <c r="H32" i="75"/>
  <c r="K312" i="72"/>
  <c r="L117" i="72"/>
  <c r="N269" i="72"/>
  <c r="N49" i="72"/>
  <c r="E433" i="39"/>
  <c r="F10" i="51"/>
  <c r="B429" i="58"/>
  <c r="I349" i="5"/>
  <c r="J372" i="72"/>
  <c r="L187" i="72"/>
  <c r="M351" i="72"/>
  <c r="N164" i="72"/>
  <c r="I196" i="5"/>
  <c r="E280" i="39"/>
  <c r="J219" i="72"/>
  <c r="B276" i="58"/>
  <c r="N101" i="72"/>
  <c r="K280" i="72"/>
  <c r="K258" i="72"/>
  <c r="K384" i="72"/>
  <c r="L65" i="76"/>
  <c r="N254" i="72"/>
  <c r="M123" i="72"/>
  <c r="K325" i="72"/>
  <c r="M394" i="72"/>
  <c r="I42" i="76"/>
  <c r="K139" i="72"/>
  <c r="J147" i="72"/>
  <c r="E208" i="39"/>
  <c r="B204" i="58"/>
  <c r="I124" i="5"/>
  <c r="K305" i="72"/>
  <c r="I89" i="76"/>
  <c r="K396" i="72"/>
  <c r="N82" i="72"/>
  <c r="K166" i="72"/>
  <c r="N190" i="72"/>
  <c r="J89" i="76"/>
  <c r="L396" i="72"/>
  <c r="L245" i="72"/>
  <c r="M339" i="72"/>
  <c r="L66" i="72"/>
  <c r="H43" i="74"/>
  <c r="K188" i="72"/>
  <c r="K38" i="76"/>
  <c r="M104" i="72"/>
  <c r="L307" i="72"/>
  <c r="J356" i="72"/>
  <c r="I333" i="5"/>
  <c r="B413" i="58"/>
  <c r="E417" i="39"/>
  <c r="N167" i="72"/>
  <c r="M343" i="72"/>
  <c r="J64" i="76"/>
  <c r="L234" i="72"/>
  <c r="K375" i="72"/>
  <c r="M202" i="72"/>
  <c r="N81" i="72"/>
  <c r="N110" i="72"/>
  <c r="L350" i="72"/>
  <c r="J32" i="74"/>
  <c r="M278" i="72"/>
  <c r="J384" i="72"/>
  <c r="I361" i="5"/>
  <c r="E445" i="39"/>
  <c r="B441" i="58"/>
  <c r="N293" i="72"/>
  <c r="L69" i="76"/>
  <c r="N97" i="72"/>
  <c r="N307" i="72"/>
  <c r="L88" i="76"/>
  <c r="N391" i="72"/>
  <c r="X37" i="56"/>
  <c r="J206" i="72"/>
  <c r="B263" i="58"/>
  <c r="E267" i="39"/>
  <c r="I183" i="5"/>
  <c r="X33" i="56"/>
  <c r="X34" i="56"/>
  <c r="X36" i="56"/>
  <c r="X35" i="56"/>
  <c r="N133" i="72"/>
  <c r="K28" i="75"/>
  <c r="N257" i="72"/>
  <c r="J165" i="72"/>
  <c r="I142" i="5"/>
  <c r="B222" i="58"/>
  <c r="E226" i="39"/>
  <c r="L49" i="72"/>
  <c r="I71" i="76"/>
  <c r="K300" i="72"/>
  <c r="L53" i="76"/>
  <c r="N176" i="72"/>
  <c r="M135" i="72"/>
  <c r="B282" i="58"/>
  <c r="G27" i="75"/>
  <c r="J225" i="72"/>
  <c r="E286" i="39"/>
  <c r="I202" i="5"/>
  <c r="L131" i="72"/>
  <c r="N199" i="72"/>
  <c r="J28" i="75"/>
  <c r="M257" i="72"/>
  <c r="L38" i="72"/>
  <c r="L30" i="76"/>
  <c r="N44" i="72"/>
  <c r="N191" i="72"/>
  <c r="M248" i="72"/>
  <c r="K213" i="72"/>
  <c r="J26" i="72"/>
  <c r="B83" i="58"/>
  <c r="E87" i="39"/>
  <c r="I3" i="5"/>
  <c r="K170" i="72"/>
  <c r="G25" i="74"/>
  <c r="J65" i="72"/>
  <c r="B122" i="58"/>
  <c r="E126" i="39"/>
  <c r="I42" i="5"/>
  <c r="H28" i="75"/>
  <c r="K257" i="72"/>
  <c r="M354" i="72"/>
  <c r="J33" i="75"/>
  <c r="N38" i="72"/>
  <c r="M65" i="72"/>
  <c r="J25" i="74"/>
  <c r="L34" i="76"/>
  <c r="N71" i="72"/>
  <c r="M43" i="72"/>
  <c r="J39" i="74"/>
  <c r="M368" i="72"/>
  <c r="L87" i="72"/>
  <c r="J50" i="76"/>
  <c r="L173" i="72"/>
  <c r="G31" i="74"/>
  <c r="J218" i="72"/>
  <c r="E279" i="39"/>
  <c r="I195" i="5"/>
  <c r="B275" i="58"/>
  <c r="M55" i="72"/>
  <c r="N203" i="72"/>
  <c r="E123" i="39"/>
  <c r="B119" i="58"/>
  <c r="J62" i="72"/>
  <c r="I39" i="5"/>
  <c r="G104" i="63" s="1"/>
  <c r="K46" i="76"/>
  <c r="M156" i="72"/>
  <c r="L28" i="76"/>
  <c r="N35" i="72"/>
  <c r="L240" i="72"/>
  <c r="K31" i="74"/>
  <c r="N218" i="72"/>
  <c r="L247" i="72"/>
  <c r="L73" i="76"/>
  <c r="N322" i="72"/>
  <c r="N386" i="72"/>
  <c r="J236" i="72"/>
  <c r="I213" i="5"/>
  <c r="E297" i="39"/>
  <c r="B293" i="58"/>
  <c r="L373" i="72"/>
  <c r="N337" i="72"/>
  <c r="M170" i="72"/>
  <c r="K182" i="72"/>
  <c r="H27" i="74"/>
  <c r="K261" i="72"/>
  <c r="N142" i="72"/>
  <c r="N245" i="72"/>
  <c r="I29" i="75"/>
  <c r="L308" i="72"/>
  <c r="M374" i="72"/>
  <c r="H70" i="76"/>
  <c r="J299" i="72"/>
  <c r="B356" i="58"/>
  <c r="I276" i="5"/>
  <c r="E360" i="39"/>
  <c r="K266" i="72"/>
  <c r="K80" i="72"/>
  <c r="B383" i="58"/>
  <c r="E387" i="39"/>
  <c r="J326" i="72"/>
  <c r="Y31" i="56"/>
  <c r="Y28" i="56"/>
  <c r="Y29" i="56"/>
  <c r="I303" i="5"/>
  <c r="Y27" i="56"/>
  <c r="Y30" i="56"/>
  <c r="M219" i="72"/>
  <c r="M256" i="72"/>
  <c r="I44" i="74"/>
  <c r="L209" i="72"/>
  <c r="L206" i="72"/>
  <c r="J34" i="75"/>
  <c r="M366" i="72"/>
  <c r="J329" i="72"/>
  <c r="B386" i="58"/>
  <c r="I306" i="5"/>
  <c r="E390" i="39"/>
  <c r="K164" i="72"/>
  <c r="L358" i="72"/>
  <c r="I26" i="76"/>
  <c r="M50" i="72"/>
  <c r="J35" i="76"/>
  <c r="L72" i="72"/>
  <c r="J339" i="72"/>
  <c r="E400" i="39"/>
  <c r="B396" i="58"/>
  <c r="I316" i="5"/>
  <c r="L367" i="72"/>
  <c r="K128" i="72"/>
  <c r="K168" i="72"/>
  <c r="J59" i="76"/>
  <c r="L220" i="72"/>
  <c r="M297" i="72"/>
  <c r="I43" i="74"/>
  <c r="L188" i="72"/>
  <c r="I40" i="76"/>
  <c r="K126" i="72"/>
  <c r="H87" i="76"/>
  <c r="J390" i="72"/>
  <c r="E451" i="39"/>
  <c r="B447" i="58"/>
  <c r="I367" i="5"/>
  <c r="E291" i="39"/>
  <c r="B287" i="58"/>
  <c r="I207" i="5"/>
  <c r="J230" i="72"/>
  <c r="K103" i="72"/>
  <c r="M209" i="72"/>
  <c r="J44" i="74"/>
  <c r="B198" i="58"/>
  <c r="J141" i="72"/>
  <c r="I118" i="5"/>
  <c r="E202" i="39"/>
  <c r="M283" i="72"/>
  <c r="N124" i="72"/>
  <c r="N353" i="72"/>
  <c r="N183" i="72"/>
  <c r="K95" i="72"/>
  <c r="L287" i="72"/>
  <c r="N150" i="72"/>
  <c r="L221" i="72"/>
  <c r="J60" i="76"/>
  <c r="M37" i="72"/>
  <c r="K402" i="72"/>
  <c r="J253" i="72"/>
  <c r="B310" i="58"/>
  <c r="E314" i="39"/>
  <c r="J13" i="51"/>
  <c r="I230" i="5"/>
  <c r="G622" i="63" s="1"/>
  <c r="K72" i="76"/>
  <c r="M321" i="72"/>
  <c r="J25" i="68"/>
  <c r="K177" i="72"/>
  <c r="E257" i="39"/>
  <c r="I173" i="5"/>
  <c r="J196" i="72"/>
  <c r="B253" i="58"/>
  <c r="K171" i="72"/>
  <c r="J397" i="72"/>
  <c r="E458" i="39"/>
  <c r="I374" i="5"/>
  <c r="G1005" i="63" s="1"/>
  <c r="B454" i="58"/>
  <c r="H90" i="76"/>
  <c r="L111" i="72"/>
  <c r="N374" i="72"/>
  <c r="L160" i="72"/>
  <c r="L228" i="72"/>
  <c r="J246" i="72"/>
  <c r="B303" i="58"/>
  <c r="E307" i="39"/>
  <c r="I223" i="5"/>
  <c r="J145" i="72"/>
  <c r="B202" i="58"/>
  <c r="E206" i="39"/>
  <c r="I122" i="5"/>
  <c r="L288" i="72"/>
  <c r="M94" i="72"/>
  <c r="L325" i="72"/>
  <c r="L274" i="72"/>
  <c r="M295" i="72"/>
  <c r="N261" i="72"/>
  <c r="K345" i="72"/>
  <c r="J284" i="72"/>
  <c r="B341" i="58"/>
  <c r="I261" i="5"/>
  <c r="E345" i="39"/>
  <c r="N87" i="72"/>
  <c r="N52" i="72"/>
  <c r="N380" i="72"/>
  <c r="K107" i="72"/>
  <c r="K41" i="74"/>
  <c r="N363" i="72"/>
  <c r="L29" i="76"/>
  <c r="N36" i="72"/>
  <c r="J137" i="72"/>
  <c r="E198" i="39"/>
  <c r="B194" i="58"/>
  <c r="I114" i="5"/>
  <c r="K49" i="76"/>
  <c r="M163" i="72"/>
  <c r="K32" i="75"/>
  <c r="N312" i="72"/>
  <c r="K241" i="72"/>
  <c r="L37" i="72"/>
  <c r="M149" i="72"/>
  <c r="M112" i="72"/>
  <c r="I29" i="74"/>
  <c r="L255" i="72"/>
  <c r="N301" i="72"/>
  <c r="J77" i="72"/>
  <c r="B134" i="58"/>
  <c r="I54" i="5"/>
  <c r="E138" i="39"/>
  <c r="L272" i="72"/>
  <c r="M318" i="72"/>
  <c r="I125" i="5"/>
  <c r="J148" i="72"/>
  <c r="B205" i="58"/>
  <c r="E209" i="39"/>
  <c r="E8" i="51"/>
  <c r="J162" i="72"/>
  <c r="I139" i="5"/>
  <c r="B219" i="58"/>
  <c r="E223" i="39"/>
  <c r="H48" i="76"/>
  <c r="M312" i="72"/>
  <c r="J32" i="75"/>
  <c r="J227" i="72"/>
  <c r="B284" i="58"/>
  <c r="E288" i="39"/>
  <c r="I204" i="5"/>
  <c r="N186" i="72"/>
  <c r="M353" i="72"/>
  <c r="K406" i="72"/>
  <c r="K378" i="72"/>
  <c r="I88" i="76"/>
  <c r="K391" i="72"/>
  <c r="M85" i="72"/>
  <c r="G861" i="63" l="1"/>
  <c r="G860" i="63"/>
  <c r="I860" i="63" s="1"/>
  <c r="G862" i="63"/>
  <c r="I862" i="63" s="1"/>
  <c r="G863" i="63"/>
  <c r="I863" i="63" s="1"/>
  <c r="G864" i="63"/>
  <c r="I864" i="63" s="1"/>
  <c r="G348" i="63"/>
  <c r="I348" i="63" s="1"/>
  <c r="G349" i="63"/>
  <c r="I349" i="63" s="1"/>
  <c r="G603" i="63"/>
  <c r="I603" i="63" s="1"/>
  <c r="G602" i="63"/>
  <c r="G954" i="63"/>
  <c r="G951" i="63"/>
  <c r="G950" i="63"/>
  <c r="G956" i="63"/>
  <c r="G952" i="63"/>
  <c r="I952" i="63" s="1"/>
  <c r="G953" i="63"/>
  <c r="I953" i="63" s="1"/>
  <c r="G955" i="63"/>
  <c r="I955" i="63" s="1"/>
  <c r="G949" i="63"/>
  <c r="I949" i="63" s="1"/>
  <c r="G454" i="63"/>
  <c r="I454" i="63" s="1"/>
  <c r="G452" i="63"/>
  <c r="G453" i="63"/>
  <c r="I453" i="63" s="1"/>
  <c r="G933" i="63"/>
  <c r="G934" i="63"/>
  <c r="I934" i="63" s="1"/>
  <c r="G408" i="63"/>
  <c r="I408" i="63" s="1"/>
  <c r="G407" i="63"/>
  <c r="I407" i="63" s="1"/>
  <c r="G405" i="63"/>
  <c r="G406" i="63"/>
  <c r="G519" i="63"/>
  <c r="G517" i="63"/>
  <c r="G522" i="63"/>
  <c r="G523" i="63"/>
  <c r="I523" i="63" s="1"/>
  <c r="G521" i="63"/>
  <c r="I521" i="63" s="1"/>
  <c r="G520" i="63"/>
  <c r="I520" i="63" s="1"/>
  <c r="G524" i="63"/>
  <c r="G518" i="63"/>
  <c r="G525" i="63"/>
  <c r="I525" i="63" s="1"/>
  <c r="G819" i="63"/>
  <c r="I819" i="63" s="1"/>
  <c r="G818" i="63"/>
  <c r="G820" i="63"/>
  <c r="I820" i="63" s="1"/>
  <c r="G918" i="63"/>
  <c r="I918" i="63" s="1"/>
  <c r="G919" i="63"/>
  <c r="I919" i="63" s="1"/>
  <c r="G450" i="63"/>
  <c r="G449" i="63"/>
  <c r="G451" i="63"/>
  <c r="G527" i="63"/>
  <c r="G526" i="63"/>
  <c r="G537" i="63"/>
  <c r="I537" i="63" s="1"/>
  <c r="G536" i="63"/>
  <c r="I536" i="63" s="1"/>
  <c r="G534" i="63"/>
  <c r="I534" i="63" s="1"/>
  <c r="G530" i="63"/>
  <c r="G529" i="63"/>
  <c r="G528" i="63"/>
  <c r="I528" i="63" s="1"/>
  <c r="G532" i="63"/>
  <c r="G533" i="63"/>
  <c r="G531" i="63"/>
  <c r="I531" i="63" s="1"/>
  <c r="G535" i="63"/>
  <c r="I535" i="63" s="1"/>
  <c r="G538" i="63"/>
  <c r="I538" i="63" s="1"/>
  <c r="G261" i="63"/>
  <c r="G259" i="63"/>
  <c r="I259" i="63" s="1"/>
  <c r="G256" i="63"/>
  <c r="G255" i="63"/>
  <c r="G260" i="63"/>
  <c r="G257" i="63"/>
  <c r="I257" i="63" s="1"/>
  <c r="G258" i="63"/>
  <c r="I258" i="63" s="1"/>
  <c r="G254" i="63"/>
  <c r="I254" i="63" s="1"/>
  <c r="G47" i="63"/>
  <c r="G49" i="63"/>
  <c r="G42" i="63"/>
  <c r="G44" i="63"/>
  <c r="G43" i="63"/>
  <c r="G45" i="63"/>
  <c r="I45" i="63" s="1"/>
  <c r="G46" i="63"/>
  <c r="I46" i="63" s="1"/>
  <c r="G41" i="63"/>
  <c r="I41" i="63" s="1"/>
  <c r="G48" i="63"/>
  <c r="G598" i="63"/>
  <c r="I598" i="63" s="1"/>
  <c r="G599" i="63"/>
  <c r="I599" i="63" s="1"/>
  <c r="G156" i="63"/>
  <c r="I156" i="63" s="1"/>
  <c r="G155" i="63"/>
  <c r="G152" i="63"/>
  <c r="I152" i="63" s="1"/>
  <c r="G157" i="63"/>
  <c r="I157" i="63" s="1"/>
  <c r="G153" i="63"/>
  <c r="I153" i="63" s="1"/>
  <c r="G154" i="63"/>
  <c r="G320" i="63"/>
  <c r="I320" i="63" s="1"/>
  <c r="G319" i="63"/>
  <c r="I319" i="63" s="1"/>
  <c r="G358" i="63"/>
  <c r="I358" i="63" s="1"/>
  <c r="G357" i="63"/>
  <c r="G359" i="63"/>
  <c r="I359" i="63" s="1"/>
  <c r="G360" i="63"/>
  <c r="I360" i="63" s="1"/>
  <c r="G479" i="63"/>
  <c r="I479" i="63" s="1"/>
  <c r="G478" i="63"/>
  <c r="G476" i="63"/>
  <c r="G477" i="63"/>
  <c r="I477" i="63" s="1"/>
  <c r="G55" i="63"/>
  <c r="G56" i="63"/>
  <c r="G57" i="63"/>
  <c r="I57" i="63" s="1"/>
  <c r="G59" i="63"/>
  <c r="I59" i="63" s="1"/>
  <c r="G58" i="63"/>
  <c r="I58" i="63" s="1"/>
  <c r="G332" i="63"/>
  <c r="G331" i="63"/>
  <c r="I331" i="63" s="1"/>
  <c r="G334" i="63"/>
  <c r="G333" i="63"/>
  <c r="I333" i="63" s="1"/>
  <c r="G130" i="63"/>
  <c r="G129" i="63"/>
  <c r="I129" i="63" s="1"/>
  <c r="G131" i="63"/>
  <c r="I131" i="63" s="1"/>
  <c r="G132" i="63"/>
  <c r="I132" i="63" s="1"/>
  <c r="G336" i="63"/>
  <c r="I336" i="63" s="1"/>
  <c r="G335" i="63"/>
  <c r="I335" i="63" s="1"/>
  <c r="G337" i="63"/>
  <c r="G338" i="63"/>
  <c r="I338" i="63" s="1"/>
  <c r="G856" i="63"/>
  <c r="I856" i="63" s="1"/>
  <c r="G858" i="63"/>
  <c r="I858" i="63" s="1"/>
  <c r="G859" i="63"/>
  <c r="I859" i="63" s="1"/>
  <c r="G857" i="63"/>
  <c r="I857" i="63" s="1"/>
  <c r="G855" i="63"/>
  <c r="I855" i="63" s="1"/>
  <c r="G4" i="63"/>
  <c r="I4" i="63" s="1"/>
  <c r="G5" i="63"/>
  <c r="I5" i="63" s="1"/>
  <c r="G869" i="63"/>
  <c r="G870" i="63"/>
  <c r="I870" i="63" s="1"/>
  <c r="G867" i="63"/>
  <c r="I867" i="63" s="1"/>
  <c r="G868" i="63"/>
  <c r="I868" i="63" s="1"/>
  <c r="G866" i="63"/>
  <c r="I866" i="63" s="1"/>
  <c r="G1010" i="63"/>
  <c r="G1011" i="63"/>
  <c r="G569" i="63"/>
  <c r="G567" i="63"/>
  <c r="G568" i="63"/>
  <c r="G566" i="63"/>
  <c r="I566" i="63" s="1"/>
  <c r="G570" i="63"/>
  <c r="I570" i="63" s="1"/>
  <c r="G965" i="63"/>
  <c r="I965" i="63" s="1"/>
  <c r="G966" i="63"/>
  <c r="G967" i="63"/>
  <c r="I967" i="63" s="1"/>
  <c r="G969" i="63"/>
  <c r="G963" i="63"/>
  <c r="I963" i="63" s="1"/>
  <c r="G964" i="63"/>
  <c r="G968" i="63"/>
  <c r="I968" i="63" s="1"/>
  <c r="G970" i="63"/>
  <c r="I970" i="63" s="1"/>
  <c r="G886" i="63"/>
  <c r="I886" i="63" s="1"/>
  <c r="G884" i="63"/>
  <c r="I884" i="63" s="1"/>
  <c r="G885" i="63"/>
  <c r="I885" i="63" s="1"/>
  <c r="G887" i="63"/>
  <c r="I887" i="63" s="1"/>
  <c r="G883" i="63"/>
  <c r="G888" i="63"/>
  <c r="I888" i="63" s="1"/>
  <c r="G882" i="63"/>
  <c r="I882" i="63" s="1"/>
  <c r="G889" i="63"/>
  <c r="I889" i="63" s="1"/>
  <c r="G1001" i="63"/>
  <c r="I1001" i="63" s="1"/>
  <c r="G999" i="63"/>
  <c r="I999" i="63" s="1"/>
  <c r="G1000" i="63"/>
  <c r="I1000" i="63" s="1"/>
  <c r="G158" i="63"/>
  <c r="I158" i="63" s="1"/>
  <c r="G159" i="63"/>
  <c r="I159" i="63" s="1"/>
  <c r="G228" i="63"/>
  <c r="G227" i="63"/>
  <c r="I227" i="63" s="1"/>
  <c r="G229" i="63"/>
  <c r="I229" i="63" s="1"/>
  <c r="G230" i="63"/>
  <c r="I230" i="63" s="1"/>
  <c r="G391" i="63"/>
  <c r="I391" i="63" s="1"/>
  <c r="G390" i="63"/>
  <c r="I390" i="63" s="1"/>
  <c r="G393" i="63"/>
  <c r="I393" i="63" s="1"/>
  <c r="G392" i="63"/>
  <c r="G327" i="63"/>
  <c r="I327" i="63" s="1"/>
  <c r="G328" i="63"/>
  <c r="I328" i="63" s="1"/>
  <c r="G329" i="63"/>
  <c r="I329" i="63" s="1"/>
  <c r="G330" i="63"/>
  <c r="I330" i="63" s="1"/>
  <c r="G164" i="63"/>
  <c r="G163" i="63"/>
  <c r="I163" i="63" s="1"/>
  <c r="G592" i="63"/>
  <c r="G593" i="63"/>
  <c r="I593" i="63" s="1"/>
  <c r="G114" i="63"/>
  <c r="G116" i="63"/>
  <c r="I116" i="63" s="1"/>
  <c r="G115" i="63"/>
  <c r="I115" i="63" s="1"/>
  <c r="G204" i="63"/>
  <c r="I204" i="63" s="1"/>
  <c r="G205" i="63"/>
  <c r="I205" i="63" s="1"/>
  <c r="G482" i="63"/>
  <c r="I482" i="63" s="1"/>
  <c r="G484" i="63"/>
  <c r="I484" i="63" s="1"/>
  <c r="G485" i="63"/>
  <c r="I485" i="63" s="1"/>
  <c r="G480" i="63"/>
  <c r="G481" i="63"/>
  <c r="I481" i="63" s="1"/>
  <c r="G241" i="63"/>
  <c r="I241" i="63" s="1"/>
  <c r="G242" i="63"/>
  <c r="I242" i="63" s="1"/>
  <c r="G240" i="63"/>
  <c r="G243" i="63"/>
  <c r="I243" i="63" s="1"/>
  <c r="G244" i="63"/>
  <c r="G917" i="63"/>
  <c r="G916" i="63"/>
  <c r="G418" i="63"/>
  <c r="I418" i="63" s="1"/>
  <c r="G417" i="63"/>
  <c r="I417" i="63" s="1"/>
  <c r="G419" i="63"/>
  <c r="I419" i="63" s="1"/>
  <c r="G431" i="63"/>
  <c r="G433" i="63"/>
  <c r="G434" i="63"/>
  <c r="I434" i="63" s="1"/>
  <c r="G432" i="63"/>
  <c r="G389" i="63"/>
  <c r="G386" i="63"/>
  <c r="I386" i="63" s="1"/>
  <c r="G385" i="63"/>
  <c r="I385" i="63" s="1"/>
  <c r="G387" i="63"/>
  <c r="I387" i="63" s="1"/>
  <c r="G388" i="63"/>
  <c r="G233" i="63"/>
  <c r="G232" i="63"/>
  <c r="G234" i="63"/>
  <c r="I234" i="63" s="1"/>
  <c r="G235" i="63"/>
  <c r="G231" i="63"/>
  <c r="I231" i="63" s="1"/>
  <c r="G911" i="63"/>
  <c r="I911" i="63" s="1"/>
  <c r="G910" i="63"/>
  <c r="I910" i="63" s="1"/>
  <c r="G174" i="63"/>
  <c r="I174" i="63" s="1"/>
  <c r="G175" i="63"/>
  <c r="G176" i="63"/>
  <c r="G177" i="63"/>
  <c r="I177" i="63" s="1"/>
  <c r="G374" i="63"/>
  <c r="G373" i="63"/>
  <c r="I373" i="63" s="1"/>
  <c r="G370" i="63"/>
  <c r="I370" i="63" s="1"/>
  <c r="G375" i="63"/>
  <c r="I375" i="63" s="1"/>
  <c r="G369" i="63"/>
  <c r="G368" i="63"/>
  <c r="G371" i="63"/>
  <c r="G372" i="63"/>
  <c r="G706" i="63"/>
  <c r="G707" i="63"/>
  <c r="I707" i="63" s="1"/>
  <c r="G702" i="63"/>
  <c r="I702" i="63" s="1"/>
  <c r="G703" i="63"/>
  <c r="I703" i="63" s="1"/>
  <c r="G704" i="63"/>
  <c r="I704" i="63" s="1"/>
  <c r="G705" i="63"/>
  <c r="I705" i="63" s="1"/>
  <c r="G560" i="63"/>
  <c r="I560" i="63" s="1"/>
  <c r="G559" i="63"/>
  <c r="I559" i="63" s="1"/>
  <c r="G563" i="63"/>
  <c r="G565" i="63"/>
  <c r="I565" i="63" s="1"/>
  <c r="G561" i="63"/>
  <c r="I561" i="63" s="1"/>
  <c r="G562" i="63"/>
  <c r="I562" i="63" s="1"/>
  <c r="G564" i="63"/>
  <c r="I564" i="63" s="1"/>
  <c r="G558" i="63"/>
  <c r="I558" i="63" s="1"/>
  <c r="G720" i="63"/>
  <c r="I720" i="63" s="1"/>
  <c r="G717" i="63"/>
  <c r="I717" i="63" s="1"/>
  <c r="G718" i="63"/>
  <c r="I718" i="63" s="1"/>
  <c r="G719" i="63"/>
  <c r="I719" i="63" s="1"/>
  <c r="G65" i="63"/>
  <c r="I65" i="63" s="1"/>
  <c r="G66" i="63"/>
  <c r="I66" i="63" s="1"/>
  <c r="G169" i="63"/>
  <c r="I169" i="63" s="1"/>
  <c r="G165" i="63"/>
  <c r="G168" i="63"/>
  <c r="G170" i="63"/>
  <c r="I170" i="63" s="1"/>
  <c r="G166" i="63"/>
  <c r="G167" i="63"/>
  <c r="I167" i="63" s="1"/>
  <c r="G218" i="63"/>
  <c r="I218" i="63" s="1"/>
  <c r="G217" i="63"/>
  <c r="I217" i="63" s="1"/>
  <c r="G219" i="63"/>
  <c r="G695" i="63"/>
  <c r="I695" i="63" s="1"/>
  <c r="G700" i="63"/>
  <c r="I700" i="63" s="1"/>
  <c r="G701" i="63"/>
  <c r="I701" i="63" s="1"/>
  <c r="G696" i="63"/>
  <c r="I696" i="63" s="1"/>
  <c r="G694" i="63"/>
  <c r="I694" i="63" s="1"/>
  <c r="G697" i="63"/>
  <c r="I697" i="63" s="1"/>
  <c r="G698" i="63"/>
  <c r="I698" i="63" s="1"/>
  <c r="G699" i="63"/>
  <c r="I699" i="63" s="1"/>
  <c r="G755" i="63"/>
  <c r="I755" i="63" s="1"/>
  <c r="G753" i="63"/>
  <c r="I753" i="63" s="1"/>
  <c r="G754" i="63"/>
  <c r="I754" i="63" s="1"/>
  <c r="G135" i="63"/>
  <c r="G136" i="63"/>
  <c r="I136" i="63" s="1"/>
  <c r="G776" i="63"/>
  <c r="I776" i="63" s="1"/>
  <c r="G777" i="63"/>
  <c r="I777" i="63" s="1"/>
  <c r="G775" i="63"/>
  <c r="I775" i="63" s="1"/>
  <c r="G73" i="63"/>
  <c r="I73" i="63" s="1"/>
  <c r="G72" i="63"/>
  <c r="I72" i="63" s="1"/>
  <c r="G578" i="63"/>
  <c r="I578" i="63" s="1"/>
  <c r="G579" i="63"/>
  <c r="I579" i="63" s="1"/>
  <c r="G580" i="63"/>
  <c r="I580" i="63" s="1"/>
  <c r="G577" i="63"/>
  <c r="I577" i="63" s="1"/>
  <c r="G394" i="63"/>
  <c r="I394" i="63" s="1"/>
  <c r="G395" i="63"/>
  <c r="I395" i="63" s="1"/>
  <c r="G1004" i="63"/>
  <c r="G1003" i="63"/>
  <c r="G316" i="63"/>
  <c r="I316" i="63" s="1"/>
  <c r="G315" i="63"/>
  <c r="I315" i="63" s="1"/>
  <c r="G111" i="63"/>
  <c r="I111" i="63" s="1"/>
  <c r="G109" i="63"/>
  <c r="I109" i="63" s="1"/>
  <c r="G110" i="63"/>
  <c r="I110" i="63" s="1"/>
  <c r="G816" i="63"/>
  <c r="I816" i="63" s="1"/>
  <c r="G815" i="63"/>
  <c r="I815" i="63" s="1"/>
  <c r="G817" i="63"/>
  <c r="I817" i="63" s="1"/>
  <c r="G435" i="63"/>
  <c r="G437" i="63"/>
  <c r="I437" i="63" s="1"/>
  <c r="G436" i="63"/>
  <c r="I436" i="63" s="1"/>
  <c r="G921" i="63"/>
  <c r="I921" i="63" s="1"/>
  <c r="G922" i="63"/>
  <c r="I922" i="63" s="1"/>
  <c r="G920" i="63"/>
  <c r="I920" i="63" s="1"/>
  <c r="G197" i="63"/>
  <c r="G194" i="63"/>
  <c r="I194" i="63" s="1"/>
  <c r="G198" i="63"/>
  <c r="G195" i="63"/>
  <c r="G196" i="63"/>
  <c r="I196" i="63" s="1"/>
  <c r="G199" i="63"/>
  <c r="I199" i="63" s="1"/>
  <c r="G938" i="63"/>
  <c r="I938" i="63" s="1"/>
  <c r="G937" i="63"/>
  <c r="I937" i="63" s="1"/>
  <c r="G939" i="63"/>
  <c r="I939" i="63" s="1"/>
  <c r="G294" i="63"/>
  <c r="I294" i="63" s="1"/>
  <c r="G295" i="63"/>
  <c r="G63" i="63"/>
  <c r="G64" i="63"/>
  <c r="I64" i="63" s="1"/>
  <c r="G540" i="63"/>
  <c r="I540" i="63" s="1"/>
  <c r="G539" i="63"/>
  <c r="I539" i="63" s="1"/>
  <c r="G541" i="63"/>
  <c r="I541" i="63" s="1"/>
  <c r="G974" i="63"/>
  <c r="G975" i="63"/>
  <c r="I975" i="63" s="1"/>
  <c r="G980" i="63"/>
  <c r="I980" i="63" s="1"/>
  <c r="G979" i="63"/>
  <c r="G978" i="63"/>
  <c r="I978" i="63" s="1"/>
  <c r="G977" i="63"/>
  <c r="I977" i="63" s="1"/>
  <c r="G571" i="63"/>
  <c r="I571" i="63" s="1"/>
  <c r="G575" i="63"/>
  <c r="I575" i="63" s="1"/>
  <c r="G573" i="63"/>
  <c r="I573" i="63" s="1"/>
  <c r="G574" i="63"/>
  <c r="I574" i="63" s="1"/>
  <c r="G572" i="63"/>
  <c r="I572" i="63" s="1"/>
  <c r="G576" i="63"/>
  <c r="I576" i="63" s="1"/>
  <c r="G729" i="63"/>
  <c r="I729" i="63" s="1"/>
  <c r="G733" i="63"/>
  <c r="I733" i="63" s="1"/>
  <c r="G730" i="63"/>
  <c r="I730" i="63" s="1"/>
  <c r="G731" i="63"/>
  <c r="I731" i="63" s="1"/>
  <c r="G732" i="63"/>
  <c r="I732" i="63" s="1"/>
  <c r="G734" i="63"/>
  <c r="I734" i="63" s="1"/>
  <c r="G735" i="63"/>
  <c r="I735" i="63" s="1"/>
  <c r="G736" i="63"/>
  <c r="I736" i="63" s="1"/>
  <c r="G183" i="63"/>
  <c r="I183" i="63" s="1"/>
  <c r="G184" i="63"/>
  <c r="I184" i="63" s="1"/>
  <c r="G185" i="63"/>
  <c r="I185" i="63" s="1"/>
  <c r="G179" i="63"/>
  <c r="I179" i="63" s="1"/>
  <c r="G178" i="63"/>
  <c r="I178" i="63" s="1"/>
  <c r="G180" i="63"/>
  <c r="I180" i="63" s="1"/>
  <c r="G181" i="63"/>
  <c r="I181" i="63" s="1"/>
  <c r="G182" i="63"/>
  <c r="I182" i="63" s="1"/>
  <c r="G292" i="63"/>
  <c r="I292" i="63" s="1"/>
  <c r="G290" i="63"/>
  <c r="I290" i="63" s="1"/>
  <c r="G291" i="63"/>
  <c r="I291" i="63" s="1"/>
  <c r="G293" i="63"/>
  <c r="I293" i="63" s="1"/>
  <c r="G492" i="63"/>
  <c r="G496" i="63"/>
  <c r="G493" i="63"/>
  <c r="G494" i="63"/>
  <c r="G495" i="63"/>
  <c r="I495" i="63" s="1"/>
  <c r="G10" i="63"/>
  <c r="I10" i="63" s="1"/>
  <c r="G9" i="63"/>
  <c r="I9" i="63" s="1"/>
  <c r="G722" i="63"/>
  <c r="I722" i="63" s="1"/>
  <c r="G721" i="63"/>
  <c r="G133" i="63"/>
  <c r="G134" i="63"/>
  <c r="I134" i="63" s="1"/>
  <c r="G827" i="63"/>
  <c r="G826" i="63"/>
  <c r="I826" i="63" s="1"/>
  <c r="G823" i="63"/>
  <c r="I823" i="63" s="1"/>
  <c r="G822" i="63"/>
  <c r="I822" i="63" s="1"/>
  <c r="G828" i="63"/>
  <c r="I828" i="63" s="1"/>
  <c r="G821" i="63"/>
  <c r="I821" i="63" s="1"/>
  <c r="G824" i="63"/>
  <c r="I824" i="63" s="1"/>
  <c r="G825" i="63"/>
  <c r="I825" i="63" s="1"/>
  <c r="G899" i="63"/>
  <c r="I899" i="63" s="1"/>
  <c r="G901" i="63"/>
  <c r="I901" i="63" s="1"/>
  <c r="G902" i="63"/>
  <c r="I902" i="63" s="1"/>
  <c r="G903" i="63"/>
  <c r="I903" i="63" s="1"/>
  <c r="G900" i="63"/>
  <c r="I900" i="63" s="1"/>
  <c r="G904" i="63"/>
  <c r="G692" i="63"/>
  <c r="I692" i="63" s="1"/>
  <c r="G693" i="63"/>
  <c r="I693" i="63" s="1"/>
  <c r="G691" i="63"/>
  <c r="I691" i="63" s="1"/>
  <c r="G515" i="63"/>
  <c r="I515" i="63" s="1"/>
  <c r="G516" i="63"/>
  <c r="I516" i="63" s="1"/>
  <c r="G351" i="63"/>
  <c r="I351" i="63" s="1"/>
  <c r="G353" i="63"/>
  <c r="I353" i="63" s="1"/>
  <c r="G352" i="63"/>
  <c r="G350" i="63"/>
  <c r="I350" i="63" s="1"/>
  <c r="G354" i="63"/>
  <c r="G355" i="63"/>
  <c r="G356" i="63"/>
  <c r="I356" i="63" s="1"/>
  <c r="G473" i="63"/>
  <c r="I473" i="63" s="1"/>
  <c r="G474" i="63"/>
  <c r="I474" i="63" s="1"/>
  <c r="G475" i="63"/>
  <c r="I475" i="63" s="1"/>
  <c r="G801" i="63"/>
  <c r="I801" i="63" s="1"/>
  <c r="G802" i="63"/>
  <c r="I802" i="63" s="1"/>
  <c r="G804" i="63"/>
  <c r="I804" i="63" s="1"/>
  <c r="G803" i="63"/>
  <c r="I803" i="63" s="1"/>
  <c r="G506" i="63"/>
  <c r="I506" i="63" s="1"/>
  <c r="G992" i="63"/>
  <c r="I992" i="63" s="1"/>
  <c r="G991" i="63"/>
  <c r="I991" i="63" s="1"/>
  <c r="G993" i="63"/>
  <c r="I993" i="63" s="1"/>
  <c r="G988" i="63"/>
  <c r="G990" i="63"/>
  <c r="I990" i="63" s="1"/>
  <c r="G987" i="63"/>
  <c r="I987" i="63" s="1"/>
  <c r="G989" i="63"/>
  <c r="I989" i="63" s="1"/>
  <c r="G144" i="63"/>
  <c r="I144" i="63" s="1"/>
  <c r="G143" i="63"/>
  <c r="I143" i="63" s="1"/>
  <c r="G139" i="63"/>
  <c r="I139" i="63" s="1"/>
  <c r="G142" i="63"/>
  <c r="I142" i="63" s="1"/>
  <c r="G145" i="63"/>
  <c r="I145" i="63" s="1"/>
  <c r="G140" i="63"/>
  <c r="I140" i="63" s="1"/>
  <c r="G141" i="63"/>
  <c r="I141" i="63" s="1"/>
  <c r="G552" i="63"/>
  <c r="I552" i="63" s="1"/>
  <c r="G553" i="63"/>
  <c r="I553" i="63" s="1"/>
  <c r="G555" i="63"/>
  <c r="I555" i="63" s="1"/>
  <c r="G554" i="63"/>
  <c r="I554" i="63" s="1"/>
  <c r="G85" i="63"/>
  <c r="I85" i="63" s="1"/>
  <c r="G86" i="63"/>
  <c r="G83" i="63"/>
  <c r="I83" i="63" s="1"/>
  <c r="G87" i="63"/>
  <c r="G88" i="63"/>
  <c r="I88" i="63" s="1"/>
  <c r="G84" i="63"/>
  <c r="I84" i="63" s="1"/>
  <c r="G119" i="63"/>
  <c r="I119" i="63" s="1"/>
  <c r="G122" i="63"/>
  <c r="I122" i="63" s="1"/>
  <c r="G120" i="63"/>
  <c r="I120" i="63" s="1"/>
  <c r="G121" i="63"/>
  <c r="I121" i="63" s="1"/>
  <c r="G248" i="63"/>
  <c r="I248" i="63" s="1"/>
  <c r="G252" i="63"/>
  <c r="G251" i="63"/>
  <c r="G249" i="63"/>
  <c r="I249" i="63" s="1"/>
  <c r="G250" i="63"/>
  <c r="I250" i="63" s="1"/>
  <c r="G253" i="63"/>
  <c r="I253" i="63" s="1"/>
  <c r="G872" i="63"/>
  <c r="I872" i="63" s="1"/>
  <c r="G873" i="63"/>
  <c r="I873" i="63" s="1"/>
  <c r="G941" i="63"/>
  <c r="G942" i="63"/>
  <c r="I942" i="63" s="1"/>
  <c r="G943" i="63"/>
  <c r="I943" i="63" s="1"/>
  <c r="G457" i="63"/>
  <c r="I457" i="63" s="1"/>
  <c r="G455" i="63"/>
  <c r="I455" i="63" s="1"/>
  <c r="G456" i="63"/>
  <c r="I456" i="63" s="1"/>
  <c r="G878" i="63"/>
  <c r="I878" i="63" s="1"/>
  <c r="G881" i="63"/>
  <c r="I881" i="63" s="1"/>
  <c r="G877" i="63"/>
  <c r="I877" i="63" s="1"/>
  <c r="G879" i="63"/>
  <c r="I879" i="63" s="1"/>
  <c r="G880" i="63"/>
  <c r="I880" i="63" s="1"/>
  <c r="G582" i="63"/>
  <c r="I582" i="63" s="1"/>
  <c r="G581" i="63"/>
  <c r="I581" i="63" s="1"/>
  <c r="G583" i="63"/>
  <c r="I583" i="63" s="1"/>
  <c r="G584" i="63"/>
  <c r="I584" i="63" s="1"/>
  <c r="G585" i="63"/>
  <c r="I585" i="63" s="1"/>
  <c r="G310" i="63"/>
  <c r="I310" i="63" s="1"/>
  <c r="G311" i="63"/>
  <c r="I311" i="63" s="1"/>
  <c r="G309" i="63"/>
  <c r="I309" i="63" s="1"/>
  <c r="G308" i="63"/>
  <c r="I308" i="63" s="1"/>
  <c r="G312" i="63"/>
  <c r="I312" i="63" s="1"/>
  <c r="G313" i="63"/>
  <c r="I313" i="63" s="1"/>
  <c r="G314" i="63"/>
  <c r="I314" i="63" s="1"/>
  <c r="G542" i="63"/>
  <c r="I542" i="63" s="1"/>
  <c r="G543" i="63"/>
  <c r="I543" i="63" s="1"/>
  <c r="G209" i="63"/>
  <c r="I209" i="63" s="1"/>
  <c r="G210" i="63"/>
  <c r="I210" i="63" s="1"/>
  <c r="G924" i="63"/>
  <c r="I924" i="63" s="1"/>
  <c r="G926" i="63"/>
  <c r="I926" i="63" s="1"/>
  <c r="G925" i="63"/>
  <c r="I925" i="63" s="1"/>
  <c r="G914" i="63"/>
  <c r="I914" i="63" s="1"/>
  <c r="G913" i="63"/>
  <c r="I913" i="63" s="1"/>
  <c r="G787" i="63"/>
  <c r="G788" i="63"/>
  <c r="I788" i="63" s="1"/>
  <c r="G483" i="63"/>
  <c r="I483" i="63" s="1"/>
  <c r="G18" i="63"/>
  <c r="I18" i="63" s="1"/>
  <c r="G19" i="63"/>
  <c r="I19" i="63" s="1"/>
  <c r="G834" i="63"/>
  <c r="I834" i="63" s="1"/>
  <c r="G831" i="63"/>
  <c r="I831" i="63" s="1"/>
  <c r="G833" i="63"/>
  <c r="I833" i="63" s="1"/>
  <c r="G835" i="63"/>
  <c r="I835" i="63" s="1"/>
  <c r="G832" i="63"/>
  <c r="I832" i="63" s="1"/>
  <c r="G836" i="63"/>
  <c r="I836" i="63" s="1"/>
  <c r="G837" i="63"/>
  <c r="I837" i="63" s="1"/>
  <c r="G838" i="63"/>
  <c r="I838" i="63" s="1"/>
  <c r="G839" i="63"/>
  <c r="I839" i="63" s="1"/>
  <c r="G609" i="63"/>
  <c r="I609" i="63" s="1"/>
  <c r="G612" i="63"/>
  <c r="I612" i="63" s="1"/>
  <c r="G610" i="63"/>
  <c r="I610" i="63" s="1"/>
  <c r="G611" i="63"/>
  <c r="I611" i="63" s="1"/>
  <c r="G425" i="63"/>
  <c r="I425" i="63" s="1"/>
  <c r="G422" i="63"/>
  <c r="I422" i="63" s="1"/>
  <c r="G421" i="63"/>
  <c r="I421" i="63" s="1"/>
  <c r="G426" i="63"/>
  <c r="I426" i="63" s="1"/>
  <c r="G427" i="63"/>
  <c r="I427" i="63" s="1"/>
  <c r="G420" i="63"/>
  <c r="I420" i="63" s="1"/>
  <c r="G423" i="63"/>
  <c r="G424" i="63"/>
  <c r="G597" i="63"/>
  <c r="I597" i="63" s="1"/>
  <c r="G596" i="63"/>
  <c r="I596" i="63" s="1"/>
  <c r="G188" i="63"/>
  <c r="I188" i="63" s="1"/>
  <c r="G190" i="63"/>
  <c r="I190" i="63" s="1"/>
  <c r="G189" i="63"/>
  <c r="I189" i="63" s="1"/>
  <c r="G191" i="63"/>
  <c r="I191" i="63" s="1"/>
  <c r="G193" i="63"/>
  <c r="I193" i="63" s="1"/>
  <c r="G192" i="63"/>
  <c r="I192" i="63" s="1"/>
  <c r="G187" i="63"/>
  <c r="G1023" i="63"/>
  <c r="I1023" i="63" s="1"/>
  <c r="G1022" i="63"/>
  <c r="I1022" i="63" s="1"/>
  <c r="G1021" i="63"/>
  <c r="I1021" i="63" s="1"/>
  <c r="G1018" i="63"/>
  <c r="I1018" i="63" s="1"/>
  <c r="G1020" i="63"/>
  <c r="I1020" i="63" s="1"/>
  <c r="G1017" i="63"/>
  <c r="I1017" i="63" s="1"/>
  <c r="G1019" i="63"/>
  <c r="I1019" i="63" s="1"/>
  <c r="G1016" i="63"/>
  <c r="I1016" i="63" s="1"/>
  <c r="G511" i="63"/>
  <c r="I511" i="63" s="1"/>
  <c r="G513" i="63"/>
  <c r="I513" i="63" s="1"/>
  <c r="G512" i="63"/>
  <c r="I512" i="63" s="1"/>
  <c r="G514" i="63"/>
  <c r="I514" i="63" s="1"/>
  <c r="G764" i="63"/>
  <c r="I764" i="63" s="1"/>
  <c r="G765" i="63"/>
  <c r="I765" i="63" s="1"/>
  <c r="G107" i="63"/>
  <c r="I107" i="63" s="1"/>
  <c r="G106" i="63"/>
  <c r="I106" i="63" s="1"/>
  <c r="G362" i="63"/>
  <c r="I362" i="63" s="1"/>
  <c r="G361" i="63"/>
  <c r="I361" i="63" s="1"/>
  <c r="G363" i="63"/>
  <c r="I363" i="63" s="1"/>
  <c r="G364" i="63"/>
  <c r="I364" i="63" s="1"/>
  <c r="G947" i="63"/>
  <c r="I947" i="63" s="1"/>
  <c r="G944" i="63"/>
  <c r="I944" i="63" s="1"/>
  <c r="G946" i="63"/>
  <c r="I946" i="63" s="1"/>
  <c r="G948" i="63"/>
  <c r="I948" i="63" s="1"/>
  <c r="G945" i="63"/>
  <c r="I945" i="63" s="1"/>
  <c r="G322" i="63"/>
  <c r="I322" i="63" s="1"/>
  <c r="G321" i="63"/>
  <c r="I321" i="63" s="1"/>
  <c r="G510" i="63"/>
  <c r="I510" i="63" s="1"/>
  <c r="G509" i="63"/>
  <c r="I509" i="63" s="1"/>
  <c r="G712" i="63"/>
  <c r="I712" i="63" s="1"/>
  <c r="G713" i="63"/>
  <c r="I713" i="63" s="1"/>
  <c r="G709" i="63"/>
  <c r="I709" i="63" s="1"/>
  <c r="G710" i="63"/>
  <c r="I710" i="63" s="1"/>
  <c r="G711" i="63"/>
  <c r="I711" i="63" s="1"/>
  <c r="G708" i="63"/>
  <c r="I708" i="63" s="1"/>
  <c r="G70" i="63"/>
  <c r="I70" i="63" s="1"/>
  <c r="G69" i="63"/>
  <c r="I69" i="63" s="1"/>
  <c r="G71" i="63"/>
  <c r="I71" i="63" s="1"/>
  <c r="G845" i="63"/>
  <c r="G846" i="63"/>
  <c r="I846" i="63" s="1"/>
  <c r="G847" i="63"/>
  <c r="I847" i="63" s="1"/>
  <c r="G413" i="63"/>
  <c r="I413" i="63" s="1"/>
  <c r="G412" i="63"/>
  <c r="I412" i="63" s="1"/>
  <c r="G415" i="63"/>
  <c r="I415" i="63" s="1"/>
  <c r="G414" i="63"/>
  <c r="I414" i="63" s="1"/>
  <c r="G784" i="63"/>
  <c r="I784" i="63" s="1"/>
  <c r="G783" i="63"/>
  <c r="I783" i="63" s="1"/>
  <c r="G213" i="63"/>
  <c r="I213" i="63" s="1"/>
  <c r="G215" i="63"/>
  <c r="I215" i="63" s="1"/>
  <c r="G212" i="63"/>
  <c r="I212" i="63" s="1"/>
  <c r="G214" i="63"/>
  <c r="I214" i="63" s="1"/>
  <c r="G789" i="63"/>
  <c r="I789" i="63" s="1"/>
  <c r="G792" i="63"/>
  <c r="I792" i="63" s="1"/>
  <c r="G791" i="63"/>
  <c r="I791" i="63" s="1"/>
  <c r="G790" i="63"/>
  <c r="I790" i="63" s="1"/>
  <c r="G30" i="63"/>
  <c r="I30" i="63" s="1"/>
  <c r="G29" i="63"/>
  <c r="I29" i="63" s="1"/>
  <c r="G27" i="63"/>
  <c r="I27" i="63" s="1"/>
  <c r="G31" i="63"/>
  <c r="I31" i="63" s="1"/>
  <c r="G28" i="63"/>
  <c r="I28" i="63" s="1"/>
  <c r="G465" i="63"/>
  <c r="I465" i="63" s="1"/>
  <c r="G470" i="63"/>
  <c r="I470" i="63" s="1"/>
  <c r="G471" i="63"/>
  <c r="G467" i="63"/>
  <c r="I467" i="63" s="1"/>
  <c r="G466" i="63"/>
  <c r="I466" i="63" s="1"/>
  <c r="G468" i="63"/>
  <c r="I468" i="63" s="1"/>
  <c r="G469" i="63"/>
  <c r="I469" i="63" s="1"/>
  <c r="G472" i="63"/>
  <c r="I472" i="63" s="1"/>
  <c r="G61" i="63"/>
  <c r="I61" i="63" s="1"/>
  <c r="G62" i="63"/>
  <c r="I62" i="63" s="1"/>
  <c r="G60" i="63"/>
  <c r="I60" i="63" s="1"/>
  <c r="G756" i="63"/>
  <c r="I756" i="63" s="1"/>
  <c r="G757" i="63"/>
  <c r="I757" i="63" s="1"/>
  <c r="G340" i="63"/>
  <c r="I340" i="63" s="1"/>
  <c r="G339" i="63"/>
  <c r="I339" i="63" s="1"/>
  <c r="G341" i="63"/>
  <c r="I341" i="63" s="1"/>
  <c r="G342" i="63"/>
  <c r="I342" i="63" s="1"/>
  <c r="G343" i="63"/>
  <c r="I343" i="63" s="1"/>
  <c r="G323" i="63"/>
  <c r="I323" i="63" s="1"/>
  <c r="G324" i="63"/>
  <c r="I324" i="63" s="1"/>
  <c r="G325" i="63"/>
  <c r="I325" i="63" s="1"/>
  <c r="G326" i="63"/>
  <c r="I326" i="63" s="1"/>
  <c r="G486" i="63"/>
  <c r="I486" i="63" s="1"/>
  <c r="G489" i="63"/>
  <c r="I489" i="63" s="1"/>
  <c r="G490" i="63"/>
  <c r="I490" i="63" s="1"/>
  <c r="G491" i="63"/>
  <c r="I491" i="63" s="1"/>
  <c r="G487" i="63"/>
  <c r="I487" i="63" s="1"/>
  <c r="G488" i="63"/>
  <c r="I488" i="63" s="1"/>
  <c r="G786" i="63"/>
  <c r="I786" i="63" s="1"/>
  <c r="G785" i="63"/>
  <c r="I785" i="63" s="1"/>
  <c r="G1009" i="63"/>
  <c r="I1009" i="63" s="1"/>
  <c r="G1007" i="63"/>
  <c r="I1007" i="63" s="1"/>
  <c r="G1008" i="63"/>
  <c r="I1008" i="63" s="1"/>
  <c r="G380" i="63"/>
  <c r="I380" i="63" s="1"/>
  <c r="G381" i="63"/>
  <c r="G35" i="63"/>
  <c r="I35" i="63" s="1"/>
  <c r="G34" i="63"/>
  <c r="I34" i="63" s="1"/>
  <c r="G33" i="63"/>
  <c r="I33" i="63" s="1"/>
  <c r="G32" i="63"/>
  <c r="G37" i="63"/>
  <c r="I37" i="63" s="1"/>
  <c r="G36" i="63"/>
  <c r="I36" i="63" s="1"/>
  <c r="G344" i="63"/>
  <c r="I344" i="63" s="1"/>
  <c r="G345" i="63"/>
  <c r="I345" i="63" s="1"/>
  <c r="G346" i="63"/>
  <c r="I346" i="63" s="1"/>
  <c r="G347" i="63"/>
  <c r="I347" i="63" s="1"/>
  <c r="G90" i="63"/>
  <c r="I90" i="63" s="1"/>
  <c r="G89" i="63"/>
  <c r="I89" i="63" s="1"/>
  <c r="G92" i="63"/>
  <c r="I92" i="63" s="1"/>
  <c r="G91" i="63"/>
  <c r="I91" i="63" s="1"/>
  <c r="G12" i="63"/>
  <c r="I12" i="63" s="1"/>
  <c r="G11" i="63"/>
  <c r="I11" i="63" s="1"/>
  <c r="G161" i="63"/>
  <c r="I161" i="63" s="1"/>
  <c r="G162" i="63"/>
  <c r="I162" i="63" s="1"/>
  <c r="G675" i="63"/>
  <c r="I675" i="63" s="1"/>
  <c r="G676" i="63"/>
  <c r="I676" i="63" s="1"/>
  <c r="G677" i="63"/>
  <c r="I677" i="63" s="1"/>
  <c r="G366" i="63"/>
  <c r="I366" i="63" s="1"/>
  <c r="G365" i="63"/>
  <c r="I365" i="63" s="1"/>
  <c r="G367" i="63"/>
  <c r="G929" i="63"/>
  <c r="I929" i="63" s="1"/>
  <c r="G930" i="63"/>
  <c r="I930" i="63" s="1"/>
  <c r="G931" i="63"/>
  <c r="I931" i="63" s="1"/>
  <c r="G382" i="63"/>
  <c r="I382" i="63" s="1"/>
  <c r="G384" i="63"/>
  <c r="I384" i="63" s="1"/>
  <c r="G383" i="63"/>
  <c r="I383" i="63" s="1"/>
  <c r="G996" i="63"/>
  <c r="I996" i="63" s="1"/>
  <c r="G997" i="63"/>
  <c r="G995" i="63"/>
  <c r="I995" i="63" s="1"/>
  <c r="G994" i="63"/>
  <c r="I994" i="63" s="1"/>
  <c r="G998" i="63"/>
  <c r="I998" i="63" s="1"/>
  <c r="G306" i="63"/>
  <c r="I306" i="63" s="1"/>
  <c r="G305" i="63"/>
  <c r="I305" i="63" s="1"/>
  <c r="G307" i="63"/>
  <c r="I307" i="63" s="1"/>
  <c r="G620" i="63"/>
  <c r="I620" i="63" s="1"/>
  <c r="G618" i="63"/>
  <c r="I618" i="63" s="1"/>
  <c r="G615" i="63"/>
  <c r="I615" i="63" s="1"/>
  <c r="G619" i="63"/>
  <c r="I619" i="63" s="1"/>
  <c r="G614" i="63"/>
  <c r="I614" i="63" s="1"/>
  <c r="G616" i="63"/>
  <c r="I616" i="63" s="1"/>
  <c r="G617" i="63"/>
  <c r="I617" i="63" s="1"/>
  <c r="G613" i="63"/>
  <c r="I613" i="63" s="1"/>
  <c r="G445" i="63"/>
  <c r="I445" i="63" s="1"/>
  <c r="G446" i="63"/>
  <c r="I446" i="63" s="1"/>
  <c r="G447" i="63"/>
  <c r="G444" i="63"/>
  <c r="I444" i="63" s="1"/>
  <c r="G448" i="63"/>
  <c r="I448" i="63" s="1"/>
  <c r="G101" i="63"/>
  <c r="I101" i="63" s="1"/>
  <c r="G100" i="63"/>
  <c r="I100" i="63" s="1"/>
  <c r="G99" i="63"/>
  <c r="I99" i="63" s="1"/>
  <c r="G93" i="63"/>
  <c r="I93" i="63" s="1"/>
  <c r="G95" i="63"/>
  <c r="G94" i="63"/>
  <c r="I94" i="63" s="1"/>
  <c r="G96" i="63"/>
  <c r="I96" i="63" s="1"/>
  <c r="G97" i="63"/>
  <c r="I97" i="63" s="1"/>
  <c r="G98" i="63"/>
  <c r="I98" i="63" s="1"/>
  <c r="G905" i="63"/>
  <c r="I905" i="63" s="1"/>
  <c r="G906" i="63"/>
  <c r="I906" i="63" s="1"/>
  <c r="G907" i="63"/>
  <c r="G770" i="63"/>
  <c r="I770" i="63" s="1"/>
  <c r="G772" i="63"/>
  <c r="I772" i="63" s="1"/>
  <c r="G771" i="63"/>
  <c r="I771" i="63" s="1"/>
  <c r="G774" i="63"/>
  <c r="I774" i="63" s="1"/>
  <c r="G773" i="63"/>
  <c r="I773" i="63" s="1"/>
  <c r="G768" i="63"/>
  <c r="I768" i="63" s="1"/>
  <c r="G766" i="63"/>
  <c r="I766" i="63" s="1"/>
  <c r="G769" i="63"/>
  <c r="I769" i="63" s="1"/>
  <c r="G767" i="63"/>
  <c r="I767" i="63" s="1"/>
  <c r="G981" i="63"/>
  <c r="I981" i="63" s="1"/>
  <c r="G983" i="63"/>
  <c r="I983" i="63" s="1"/>
  <c r="G985" i="63"/>
  <c r="I985" i="63" s="1"/>
  <c r="G986" i="63"/>
  <c r="I986" i="63" s="1"/>
  <c r="G982" i="63"/>
  <c r="I982" i="63" s="1"/>
  <c r="G984" i="63"/>
  <c r="I984" i="63" s="1"/>
  <c r="G112" i="63"/>
  <c r="I112" i="63" s="1"/>
  <c r="G113" i="63"/>
  <c r="I113" i="63" s="1"/>
  <c r="G687" i="63"/>
  <c r="I687" i="63" s="1"/>
  <c r="G690" i="63"/>
  <c r="I690" i="63" s="1"/>
  <c r="G689" i="63"/>
  <c r="I689" i="63" s="1"/>
  <c r="G686" i="63"/>
  <c r="I686" i="63" s="1"/>
  <c r="G688" i="63"/>
  <c r="I688" i="63" s="1"/>
  <c r="G591" i="63"/>
  <c r="I591" i="63" s="1"/>
  <c r="G589" i="63"/>
  <c r="I589" i="63" s="1"/>
  <c r="G587" i="63"/>
  <c r="I587" i="63" s="1"/>
  <c r="G590" i="63"/>
  <c r="I590" i="63" s="1"/>
  <c r="G588" i="63"/>
  <c r="I588" i="63" s="1"/>
  <c r="G399" i="63"/>
  <c r="I399" i="63" s="1"/>
  <c r="G400" i="63"/>
  <c r="I400" i="63" s="1"/>
  <c r="G137" i="63"/>
  <c r="I137" i="63" s="1"/>
  <c r="G138" i="63"/>
  <c r="I138" i="63" s="1"/>
  <c r="G206" i="63"/>
  <c r="G207" i="63"/>
  <c r="I207" i="63" s="1"/>
  <c r="G208" i="63"/>
  <c r="I208" i="63" s="1"/>
  <c r="G463" i="63"/>
  <c r="I463" i="63" s="1"/>
  <c r="G464" i="63"/>
  <c r="I464" i="63" s="1"/>
  <c r="G461" i="63"/>
  <c r="I461" i="63" s="1"/>
  <c r="G462" i="63"/>
  <c r="I462" i="63" s="1"/>
  <c r="G508" i="63"/>
  <c r="G499" i="63"/>
  <c r="I499" i="63" s="1"/>
  <c r="G503" i="63"/>
  <c r="I503" i="63" s="1"/>
  <c r="G502" i="63"/>
  <c r="I502" i="63" s="1"/>
  <c r="G504" i="63"/>
  <c r="I504" i="63" s="1"/>
  <c r="G497" i="63"/>
  <c r="I497" i="63" s="1"/>
  <c r="G500" i="63"/>
  <c r="I500" i="63" s="1"/>
  <c r="G505" i="63"/>
  <c r="I505" i="63" s="1"/>
  <c r="G507" i="63"/>
  <c r="I507" i="63" s="1"/>
  <c r="G501" i="63"/>
  <c r="I501" i="63" s="1"/>
  <c r="G498" i="63"/>
  <c r="I498" i="63" s="1"/>
  <c r="G404" i="63"/>
  <c r="I404" i="63" s="1"/>
  <c r="G403" i="63"/>
  <c r="I403" i="63" s="1"/>
  <c r="G401" i="63"/>
  <c r="I401" i="63" s="1"/>
  <c r="G402" i="63"/>
  <c r="I402" i="63" s="1"/>
  <c r="G298" i="63"/>
  <c r="I298" i="63" s="1"/>
  <c r="G299" i="63"/>
  <c r="I299" i="63" s="1"/>
  <c r="G67" i="63"/>
  <c r="I67" i="63" s="1"/>
  <c r="G68" i="63"/>
  <c r="I68" i="63" s="1"/>
  <c r="G682" i="63"/>
  <c r="G681" i="63"/>
  <c r="I681" i="63" s="1"/>
  <c r="G683" i="63"/>
  <c r="I683" i="63" s="1"/>
  <c r="G684" i="63"/>
  <c r="I684" i="63" s="1"/>
  <c r="G685" i="63"/>
  <c r="I685" i="63" s="1"/>
  <c r="G778" i="63"/>
  <c r="I778" i="63" s="1"/>
  <c r="G780" i="63"/>
  <c r="I780" i="63" s="1"/>
  <c r="G782" i="63"/>
  <c r="I782" i="63" s="1"/>
  <c r="G779" i="63"/>
  <c r="I779" i="63" s="1"/>
  <c r="G781" i="63"/>
  <c r="I781" i="63" s="1"/>
  <c r="G724" i="63"/>
  <c r="I724" i="63" s="1"/>
  <c r="G727" i="63"/>
  <c r="I727" i="63" s="1"/>
  <c r="G725" i="63"/>
  <c r="I725" i="63" s="1"/>
  <c r="G723" i="63"/>
  <c r="I723" i="63" s="1"/>
  <c r="G726" i="63"/>
  <c r="I726" i="63" s="1"/>
  <c r="G14" i="63"/>
  <c r="I14" i="63" s="1"/>
  <c r="G15" i="63"/>
  <c r="I15" i="63" s="1"/>
  <c r="G16" i="63"/>
  <c r="I16" i="63" s="1"/>
  <c r="G82" i="63"/>
  <c r="I82" i="63" s="1"/>
  <c r="G81" i="63"/>
  <c r="I81" i="63" s="1"/>
  <c r="G246" i="63"/>
  <c r="I246" i="63" s="1"/>
  <c r="G247" i="63"/>
  <c r="I247" i="63" s="1"/>
  <c r="G245" i="63"/>
  <c r="I245" i="63" s="1"/>
  <c r="G7" i="63"/>
  <c r="I7" i="63" s="1"/>
  <c r="G6" i="63"/>
  <c r="G897" i="63"/>
  <c r="I897" i="63" s="1"/>
  <c r="G895" i="63"/>
  <c r="I895" i="63" s="1"/>
  <c r="G892" i="63"/>
  <c r="I892" i="63" s="1"/>
  <c r="G896" i="63"/>
  <c r="I896" i="63" s="1"/>
  <c r="G891" i="63"/>
  <c r="I891" i="63" s="1"/>
  <c r="G890" i="63"/>
  <c r="I890" i="63" s="1"/>
  <c r="G894" i="63"/>
  <c r="I894" i="63" s="1"/>
  <c r="G893" i="63"/>
  <c r="I893" i="63" s="1"/>
  <c r="G430" i="63"/>
  <c r="I430" i="63" s="1"/>
  <c r="G429" i="63"/>
  <c r="I429" i="63" s="1"/>
  <c r="G51" i="63"/>
  <c r="I51" i="63" s="1"/>
  <c r="G52" i="63"/>
  <c r="I52" i="63" s="1"/>
  <c r="G53" i="63"/>
  <c r="I53" i="63" s="1"/>
  <c r="G54" i="63"/>
  <c r="I54" i="63" s="1"/>
  <c r="G852" i="63"/>
  <c r="G849" i="63"/>
  <c r="I849" i="63" s="1"/>
  <c r="G848" i="63"/>
  <c r="I848" i="63" s="1"/>
  <c r="G850" i="63"/>
  <c r="I850" i="63" s="1"/>
  <c r="G851" i="63"/>
  <c r="I851" i="63" s="1"/>
  <c r="G853" i="63"/>
  <c r="I853" i="63" s="1"/>
  <c r="G117" i="63"/>
  <c r="I117" i="63" s="1"/>
  <c r="G118" i="63"/>
  <c r="I118" i="63" s="1"/>
  <c r="G220" i="63"/>
  <c r="I220" i="63" s="1"/>
  <c r="G221" i="63"/>
  <c r="I221" i="63" s="1"/>
  <c r="G222" i="63"/>
  <c r="I222" i="63" s="1"/>
  <c r="G545" i="63"/>
  <c r="I545" i="63" s="1"/>
  <c r="G546" i="63"/>
  <c r="I546" i="63" s="1"/>
  <c r="G547" i="63"/>
  <c r="I547" i="63" s="1"/>
  <c r="G551" i="63"/>
  <c r="I551" i="63" s="1"/>
  <c r="G548" i="63"/>
  <c r="I548" i="63" s="1"/>
  <c r="G549" i="63"/>
  <c r="I549" i="63" s="1"/>
  <c r="G550" i="63"/>
  <c r="G202" i="63"/>
  <c r="I202" i="63" s="1"/>
  <c r="G203" i="63"/>
  <c r="I203" i="63" s="1"/>
  <c r="G557" i="63"/>
  <c r="I557" i="63" s="1"/>
  <c r="G556" i="63"/>
  <c r="I556" i="63" s="1"/>
  <c r="G236" i="63"/>
  <c r="I236" i="63" s="1"/>
  <c r="G237" i="63"/>
  <c r="I237" i="63" s="1"/>
  <c r="G238" i="63"/>
  <c r="G239" i="63"/>
  <c r="I239" i="63" s="1"/>
  <c r="G841" i="63"/>
  <c r="I841" i="63" s="1"/>
  <c r="G844" i="63"/>
  <c r="I844" i="63" s="1"/>
  <c r="G840" i="63"/>
  <c r="I840" i="63" s="1"/>
  <c r="G842" i="63"/>
  <c r="I842" i="63" s="1"/>
  <c r="G843" i="63"/>
  <c r="I843" i="63" s="1"/>
  <c r="G908" i="63"/>
  <c r="I908" i="63" s="1"/>
  <c r="G909" i="63"/>
  <c r="I909" i="63" s="1"/>
  <c r="G600" i="63"/>
  <c r="I600" i="63" s="1"/>
  <c r="G601" i="63"/>
  <c r="I601" i="63" s="1"/>
  <c r="G411" i="63"/>
  <c r="I411" i="63" s="1"/>
  <c r="G410" i="63"/>
  <c r="I410" i="63" s="1"/>
  <c r="G875" i="63"/>
  <c r="I875" i="63" s="1"/>
  <c r="G874" i="63"/>
  <c r="I874" i="63" s="1"/>
  <c r="G876" i="63"/>
  <c r="I876" i="63" s="1"/>
  <c r="G928" i="63"/>
  <c r="I928" i="63" s="1"/>
  <c r="G927" i="63"/>
  <c r="I927" i="63" s="1"/>
  <c r="G224" i="63"/>
  <c r="I224" i="63" s="1"/>
  <c r="G223" i="63"/>
  <c r="I223" i="63" s="1"/>
  <c r="G225" i="63"/>
  <c r="I225" i="63" s="1"/>
  <c r="G226" i="63"/>
  <c r="I226" i="63" s="1"/>
  <c r="G678" i="63"/>
  <c r="I678" i="63" s="1"/>
  <c r="G679" i="63"/>
  <c r="I679" i="63" s="1"/>
  <c r="G670" i="63"/>
  <c r="I670" i="63" s="1"/>
  <c r="G673" i="63"/>
  <c r="I673" i="63" s="1"/>
  <c r="G671" i="63"/>
  <c r="I671" i="63" s="1"/>
  <c r="G672" i="63"/>
  <c r="I672" i="63" s="1"/>
  <c r="G674" i="63"/>
  <c r="I674" i="63" s="1"/>
  <c r="G75" i="63"/>
  <c r="I75" i="63" s="1"/>
  <c r="G76" i="63"/>
  <c r="I76" i="63" s="1"/>
  <c r="G78" i="63"/>
  <c r="I78" i="63" s="1"/>
  <c r="G77" i="63"/>
  <c r="I77" i="63" s="1"/>
  <c r="G74" i="63"/>
  <c r="I74" i="63" s="1"/>
  <c r="G80" i="63"/>
  <c r="I80" i="63" s="1"/>
  <c r="G79" i="63"/>
  <c r="I79" i="63" s="1"/>
  <c r="G605" i="63"/>
  <c r="I605" i="63" s="1"/>
  <c r="G608" i="63"/>
  <c r="I608" i="63" s="1"/>
  <c r="G604" i="63"/>
  <c r="I604" i="63" s="1"/>
  <c r="G606" i="63"/>
  <c r="I606" i="63" s="1"/>
  <c r="G607" i="63"/>
  <c r="I607" i="63" s="1"/>
  <c r="G171" i="63"/>
  <c r="G173" i="63"/>
  <c r="I173" i="63" s="1"/>
  <c r="G172" i="63"/>
  <c r="I172" i="63" s="1"/>
  <c r="G25" i="63"/>
  <c r="I25" i="63" s="1"/>
  <c r="G22" i="63"/>
  <c r="I22" i="63" s="1"/>
  <c r="G23" i="63"/>
  <c r="I23" i="63" s="1"/>
  <c r="G26" i="63"/>
  <c r="I26" i="63" s="1"/>
  <c r="G20" i="63"/>
  <c r="I20" i="63" s="1"/>
  <c r="G24" i="63"/>
  <c r="G21" i="63"/>
  <c r="I21" i="63" s="1"/>
  <c r="G738" i="63"/>
  <c r="I738" i="63" s="1"/>
  <c r="G737" i="63"/>
  <c r="I737" i="63" s="1"/>
  <c r="G741" i="63"/>
  <c r="I741" i="63" s="1"/>
  <c r="G740" i="63"/>
  <c r="I740" i="63" s="1"/>
  <c r="G743" i="63"/>
  <c r="I743" i="63" s="1"/>
  <c r="G739" i="63"/>
  <c r="I739" i="63" s="1"/>
  <c r="G742" i="63"/>
  <c r="I742" i="63" s="1"/>
  <c r="G761" i="63"/>
  <c r="I761" i="63" s="1"/>
  <c r="G762" i="63"/>
  <c r="I762" i="63" s="1"/>
  <c r="G799" i="63"/>
  <c r="I799" i="63" s="1"/>
  <c r="G795" i="63"/>
  <c r="I795" i="63" s="1"/>
  <c r="G794" i="63"/>
  <c r="I794" i="63" s="1"/>
  <c r="G798" i="63"/>
  <c r="I798" i="63" s="1"/>
  <c r="G797" i="63"/>
  <c r="I797" i="63" s="1"/>
  <c r="G800" i="63"/>
  <c r="I800" i="63" s="1"/>
  <c r="G793" i="63"/>
  <c r="I793" i="63" s="1"/>
  <c r="G796" i="63"/>
  <c r="I796" i="63" s="1"/>
  <c r="G805" i="63"/>
  <c r="I805" i="63" s="1"/>
  <c r="G808" i="63"/>
  <c r="I808" i="63" s="1"/>
  <c r="G809" i="63"/>
  <c r="I809" i="63" s="1"/>
  <c r="G811" i="63"/>
  <c r="I811" i="63" s="1"/>
  <c r="G810" i="63"/>
  <c r="I810" i="63" s="1"/>
  <c r="G814" i="63"/>
  <c r="I814" i="63" s="1"/>
  <c r="G807" i="63"/>
  <c r="I807" i="63" s="1"/>
  <c r="G812" i="63"/>
  <c r="I812" i="63" s="1"/>
  <c r="G806" i="63"/>
  <c r="I806" i="63" s="1"/>
  <c r="G813" i="63"/>
  <c r="I813" i="63" s="1"/>
  <c r="G150" i="63"/>
  <c r="I150" i="63" s="1"/>
  <c r="G149" i="63"/>
  <c r="I149" i="63" s="1"/>
  <c r="G151" i="63"/>
  <c r="I151" i="63" s="1"/>
  <c r="G594" i="63"/>
  <c r="I594" i="63" s="1"/>
  <c r="G595" i="63"/>
  <c r="I595" i="63" s="1"/>
  <c r="G296" i="63"/>
  <c r="I296" i="63" s="1"/>
  <c r="G297" i="63"/>
  <c r="I297" i="63" s="1"/>
  <c r="G397" i="63"/>
  <c r="I397" i="63" s="1"/>
  <c r="G398" i="63"/>
  <c r="I398" i="63" s="1"/>
  <c r="G303" i="63"/>
  <c r="I303" i="63" s="1"/>
  <c r="G301" i="63"/>
  <c r="I301" i="63" s="1"/>
  <c r="G302" i="63"/>
  <c r="I302" i="63" s="1"/>
  <c r="G304" i="63"/>
  <c r="I304" i="63" s="1"/>
  <c r="G716" i="63"/>
  <c r="I716" i="63" s="1"/>
  <c r="G715" i="63"/>
  <c r="I715" i="63" s="1"/>
  <c r="G745" i="63"/>
  <c r="I745" i="63" s="1"/>
  <c r="G750" i="63"/>
  <c r="I750" i="63" s="1"/>
  <c r="G751" i="63"/>
  <c r="I751" i="63" s="1"/>
  <c r="G746" i="63"/>
  <c r="I746" i="63" s="1"/>
  <c r="G744" i="63"/>
  <c r="I744" i="63" s="1"/>
  <c r="G747" i="63"/>
  <c r="I747" i="63" s="1"/>
  <c r="G748" i="63"/>
  <c r="I748" i="63" s="1"/>
  <c r="G749" i="63"/>
  <c r="I749" i="63" s="1"/>
  <c r="G200" i="63"/>
  <c r="I200" i="63" s="1"/>
  <c r="G201" i="63"/>
  <c r="I201" i="63" s="1"/>
  <c r="G146" i="63"/>
  <c r="I146" i="63" s="1"/>
  <c r="G148" i="63"/>
  <c r="I148" i="63" s="1"/>
  <c r="G147" i="63"/>
  <c r="I147" i="63" s="1"/>
  <c r="G317" i="63"/>
  <c r="I317" i="63" s="1"/>
  <c r="G318" i="63"/>
  <c r="I318" i="63" s="1"/>
  <c r="G123" i="63"/>
  <c r="I123" i="63" s="1"/>
  <c r="G128" i="63"/>
  <c r="I128" i="63" s="1"/>
  <c r="G127" i="63"/>
  <c r="I127" i="63" s="1"/>
  <c r="G124" i="63"/>
  <c r="I124" i="63" s="1"/>
  <c r="G125" i="63"/>
  <c r="I125" i="63" s="1"/>
  <c r="G126" i="63"/>
  <c r="I126" i="63" s="1"/>
  <c r="G438" i="63"/>
  <c r="I438" i="63" s="1"/>
  <c r="G439" i="63"/>
  <c r="I439" i="63" s="1"/>
  <c r="G441" i="63"/>
  <c r="I441" i="63" s="1"/>
  <c r="G442" i="63"/>
  <c r="I442" i="63" s="1"/>
  <c r="G440" i="63"/>
  <c r="I440" i="63" s="1"/>
  <c r="G1014" i="63"/>
  <c r="I1014" i="63" s="1"/>
  <c r="G1013" i="63"/>
  <c r="I1013" i="63" s="1"/>
  <c r="G1015" i="63"/>
  <c r="I1015" i="63" s="1"/>
  <c r="G459" i="63"/>
  <c r="I459" i="63" s="1"/>
  <c r="G460" i="63"/>
  <c r="I460" i="63" s="1"/>
  <c r="I818" i="63"/>
  <c r="I332" i="63"/>
  <c r="E115" i="60"/>
  <c r="G115" i="60" s="1"/>
  <c r="E114" i="49"/>
  <c r="G114" i="49" s="1"/>
  <c r="AA54" i="5"/>
  <c r="E116" i="49"/>
  <c r="G116" i="49" s="1"/>
  <c r="E54" i="66"/>
  <c r="G54" i="66" s="1"/>
  <c r="E115" i="49"/>
  <c r="G115" i="49" s="1"/>
  <c r="E116" i="60"/>
  <c r="G116" i="60" s="1"/>
  <c r="E256" i="49"/>
  <c r="G256" i="49" s="1"/>
  <c r="E243" i="60"/>
  <c r="G243" i="60" s="1"/>
  <c r="E242" i="60"/>
  <c r="G242" i="60" s="1"/>
  <c r="E257" i="49"/>
  <c r="G257" i="49" s="1"/>
  <c r="AA118" i="5"/>
  <c r="M18" i="5"/>
  <c r="E244" i="60"/>
  <c r="G244" i="60" s="1"/>
  <c r="E255" i="49"/>
  <c r="G255" i="49" s="1"/>
  <c r="E118" i="66"/>
  <c r="G118" i="66" s="1"/>
  <c r="N30" i="5"/>
  <c r="E387" i="60"/>
  <c r="G387" i="60" s="1"/>
  <c r="E385" i="60"/>
  <c r="G385" i="60" s="1"/>
  <c r="E195" i="66"/>
  <c r="G195" i="66" s="1"/>
  <c r="AA195" i="5"/>
  <c r="E386" i="60"/>
  <c r="G386" i="60" s="1"/>
  <c r="E396" i="49"/>
  <c r="G396" i="49" s="1"/>
  <c r="E415" i="60"/>
  <c r="G415" i="60" s="1"/>
  <c r="E395" i="49"/>
  <c r="G395" i="49" s="1"/>
  <c r="E413" i="60"/>
  <c r="G413" i="60" s="1"/>
  <c r="E394" i="49"/>
  <c r="G394" i="49" s="1"/>
  <c r="E202" i="66"/>
  <c r="G202" i="66" s="1"/>
  <c r="E416" i="60"/>
  <c r="G416" i="60" s="1"/>
  <c r="AA202" i="5"/>
  <c r="E414" i="60"/>
  <c r="G414" i="60" s="1"/>
  <c r="E60" i="49"/>
  <c r="G60" i="49" s="1"/>
  <c r="E61" i="49"/>
  <c r="G61" i="49" s="1"/>
  <c r="E57" i="60"/>
  <c r="G57" i="60" s="1"/>
  <c r="E62" i="49"/>
  <c r="G62" i="49" s="1"/>
  <c r="AA26" i="5"/>
  <c r="E59" i="60"/>
  <c r="G59" i="60" s="1"/>
  <c r="E26" i="66"/>
  <c r="G26" i="66" s="1"/>
  <c r="E58" i="60"/>
  <c r="G58" i="60" s="1"/>
  <c r="E475" i="60"/>
  <c r="G475" i="60" s="1"/>
  <c r="E223" i="66"/>
  <c r="G223" i="66" s="1"/>
  <c r="AA223" i="5"/>
  <c r="I829" i="63"/>
  <c r="E474" i="60"/>
  <c r="G474" i="60" s="1"/>
  <c r="E474" i="49"/>
  <c r="G474" i="49" s="1"/>
  <c r="E471" i="60"/>
  <c r="G471" i="60" s="1"/>
  <c r="E472" i="60"/>
  <c r="G472" i="60" s="1"/>
  <c r="E473" i="49"/>
  <c r="G473" i="49" s="1"/>
  <c r="E476" i="49"/>
  <c r="G476" i="49" s="1"/>
  <c r="E477" i="49"/>
  <c r="G477" i="49" s="1"/>
  <c r="E473" i="60"/>
  <c r="G473" i="60" s="1"/>
  <c r="E475" i="49"/>
  <c r="G475" i="49" s="1"/>
  <c r="E3" i="66"/>
  <c r="G3" i="66" s="1"/>
  <c r="AA3" i="5"/>
  <c r="E5" i="49"/>
  <c r="G5" i="49" s="1"/>
  <c r="E3" i="60"/>
  <c r="G3" i="60" s="1"/>
  <c r="E4" i="49"/>
  <c r="G4" i="49" s="1"/>
  <c r="E557" i="49"/>
  <c r="G557" i="49" s="1"/>
  <c r="E261" i="66"/>
  <c r="G261" i="66" s="1"/>
  <c r="E558" i="49"/>
  <c r="G558" i="49" s="1"/>
  <c r="N38" i="5"/>
  <c r="AA261" i="5"/>
  <c r="E569" i="60"/>
  <c r="G569" i="60" s="1"/>
  <c r="E794" i="49"/>
  <c r="G794" i="49" s="1"/>
  <c r="E840" i="60"/>
  <c r="G840" i="60" s="1"/>
  <c r="E374" i="66"/>
  <c r="G374" i="66" s="1"/>
  <c r="AA374" i="5"/>
  <c r="L51" i="5"/>
  <c r="E750" i="60"/>
  <c r="G750" i="60" s="1"/>
  <c r="AA336" i="5"/>
  <c r="E712" i="49"/>
  <c r="G712" i="49" s="1"/>
  <c r="E711" i="49"/>
  <c r="G711" i="49" s="1"/>
  <c r="E336" i="66"/>
  <c r="G336" i="66" s="1"/>
  <c r="E749" i="60"/>
  <c r="G749" i="60" s="1"/>
  <c r="E124" i="60"/>
  <c r="G124" i="60" s="1"/>
  <c r="I160" i="63"/>
  <c r="E57" i="66"/>
  <c r="G57" i="66" s="1"/>
  <c r="E122" i="49"/>
  <c r="G122" i="49" s="1"/>
  <c r="E121" i="49"/>
  <c r="G121" i="49" s="1"/>
  <c r="E123" i="60"/>
  <c r="G123" i="60" s="1"/>
  <c r="AA57" i="5"/>
  <c r="E288" i="49"/>
  <c r="G288" i="49" s="1"/>
  <c r="AA160" i="5"/>
  <c r="E290" i="49"/>
  <c r="G290" i="49" s="1"/>
  <c r="E342" i="60"/>
  <c r="G342" i="60" s="1"/>
  <c r="E289" i="49"/>
  <c r="G289" i="49" s="1"/>
  <c r="E160" i="66"/>
  <c r="G160" i="66" s="1"/>
  <c r="I443" i="63"/>
  <c r="AA281" i="5"/>
  <c r="E624" i="60"/>
  <c r="G624" i="60" s="1"/>
  <c r="E281" i="66"/>
  <c r="G281" i="66" s="1"/>
  <c r="E621" i="60"/>
  <c r="G621" i="60" s="1"/>
  <c r="E623" i="60"/>
  <c r="G623" i="60" s="1"/>
  <c r="E622" i="60"/>
  <c r="G622" i="60" s="1"/>
  <c r="E625" i="60"/>
  <c r="G625" i="60" s="1"/>
  <c r="AA159" i="5"/>
  <c r="E159" i="66"/>
  <c r="G159" i="66" s="1"/>
  <c r="M25" i="5"/>
  <c r="E287" i="49"/>
  <c r="G287" i="49" s="1"/>
  <c r="M24" i="5"/>
  <c r="T43" i="5" s="1"/>
  <c r="E384" i="66"/>
  <c r="G384" i="66" s="1"/>
  <c r="E813" i="49"/>
  <c r="G813" i="49" s="1"/>
  <c r="AA384" i="5"/>
  <c r="E846" i="60"/>
  <c r="G846" i="60" s="1"/>
  <c r="I962" i="63"/>
  <c r="I961" i="63"/>
  <c r="AA287" i="5"/>
  <c r="I960" i="63"/>
  <c r="E612" i="49"/>
  <c r="G612" i="49" s="1"/>
  <c r="E287" i="66"/>
  <c r="G287" i="66" s="1"/>
  <c r="E610" i="49"/>
  <c r="G610" i="49" s="1"/>
  <c r="E611" i="49"/>
  <c r="G611" i="49" s="1"/>
  <c r="I279" i="63"/>
  <c r="I275" i="63"/>
  <c r="E193" i="49"/>
  <c r="G193" i="49" s="1"/>
  <c r="I280" i="63"/>
  <c r="E194" i="49"/>
  <c r="G194" i="49" s="1"/>
  <c r="E191" i="49"/>
  <c r="G191" i="49" s="1"/>
  <c r="AA91" i="5"/>
  <c r="E91" i="66"/>
  <c r="G91" i="66" s="1"/>
  <c r="E192" i="49"/>
  <c r="G192" i="49" s="1"/>
  <c r="N13" i="5"/>
  <c r="E543" i="49"/>
  <c r="G543" i="49" s="1"/>
  <c r="I854" i="63"/>
  <c r="E545" i="49"/>
  <c r="G545" i="49" s="1"/>
  <c r="E544" i="60"/>
  <c r="G544" i="60" s="1"/>
  <c r="I861" i="63"/>
  <c r="I865" i="63"/>
  <c r="E543" i="60"/>
  <c r="G543" i="60" s="1"/>
  <c r="E544" i="49"/>
  <c r="G544" i="49" s="1"/>
  <c r="AA253" i="5"/>
  <c r="E253" i="66"/>
  <c r="G253" i="66" s="1"/>
  <c r="E542" i="60"/>
  <c r="G542" i="60" s="1"/>
  <c r="E546" i="49"/>
  <c r="G546" i="49" s="1"/>
  <c r="E542" i="49"/>
  <c r="G542" i="49" s="1"/>
  <c r="M37" i="5"/>
  <c r="E584" i="60"/>
  <c r="G584" i="60" s="1"/>
  <c r="AA269" i="5"/>
  <c r="E578" i="49"/>
  <c r="G578" i="49" s="1"/>
  <c r="E269" i="66"/>
  <c r="G269" i="66" s="1"/>
  <c r="E122" i="60"/>
  <c r="G122" i="60" s="1"/>
  <c r="E119" i="49"/>
  <c r="G119" i="49" s="1"/>
  <c r="AA56" i="5"/>
  <c r="E120" i="60"/>
  <c r="G120" i="60" s="1"/>
  <c r="E121" i="60"/>
  <c r="G121" i="60" s="1"/>
  <c r="E120" i="49"/>
  <c r="G120" i="49" s="1"/>
  <c r="E56" i="66"/>
  <c r="G56" i="66" s="1"/>
  <c r="M42" i="5"/>
  <c r="I940" i="63"/>
  <c r="E600" i="49"/>
  <c r="G600" i="49" s="1"/>
  <c r="E609" i="60"/>
  <c r="G609" i="60" s="1"/>
  <c r="E601" i="49"/>
  <c r="G601" i="49" s="1"/>
  <c r="E608" i="60"/>
  <c r="G608" i="60" s="1"/>
  <c r="E278" i="66"/>
  <c r="G278" i="66" s="1"/>
  <c r="E598" i="49"/>
  <c r="G598" i="49" s="1"/>
  <c r="AA278" i="5"/>
  <c r="E610" i="60"/>
  <c r="G610" i="60" s="1"/>
  <c r="E599" i="49"/>
  <c r="G599" i="49" s="1"/>
  <c r="E226" i="66"/>
  <c r="G226" i="66" s="1"/>
  <c r="AA226" i="5"/>
  <c r="E485" i="60"/>
  <c r="G485" i="60" s="1"/>
  <c r="E27" i="66"/>
  <c r="G27" i="66" s="1"/>
  <c r="E65" i="60"/>
  <c r="G65" i="60" s="1"/>
  <c r="E66" i="60"/>
  <c r="G66" i="60" s="1"/>
  <c r="E62" i="60"/>
  <c r="G62" i="60" s="1"/>
  <c r="E63" i="49"/>
  <c r="G63" i="49" s="1"/>
  <c r="AA27" i="5"/>
  <c r="E64" i="60"/>
  <c r="G64" i="60" s="1"/>
  <c r="E61" i="60"/>
  <c r="G61" i="60" s="1"/>
  <c r="E63" i="60"/>
  <c r="G63" i="60" s="1"/>
  <c r="E60" i="60"/>
  <c r="G60" i="60" s="1"/>
  <c r="E64" i="49"/>
  <c r="G64" i="49" s="1"/>
  <c r="E456" i="60"/>
  <c r="G456" i="60" s="1"/>
  <c r="E454" i="60"/>
  <c r="G454" i="60" s="1"/>
  <c r="E458" i="49"/>
  <c r="G458" i="49" s="1"/>
  <c r="AA215" i="5"/>
  <c r="E457" i="49"/>
  <c r="G457" i="49" s="1"/>
  <c r="E215" i="66"/>
  <c r="G215" i="66" s="1"/>
  <c r="E455" i="60"/>
  <c r="G455" i="60" s="1"/>
  <c r="AA164" i="5"/>
  <c r="E343" i="60"/>
  <c r="G343" i="60" s="1"/>
  <c r="E164" i="66"/>
  <c r="G164" i="66" s="1"/>
  <c r="E299" i="49"/>
  <c r="G299" i="49" s="1"/>
  <c r="E301" i="49"/>
  <c r="G301" i="49" s="1"/>
  <c r="E300" i="49"/>
  <c r="G300" i="49" s="1"/>
  <c r="AA373" i="5"/>
  <c r="E792" i="49"/>
  <c r="G792" i="49" s="1"/>
  <c r="E373" i="66"/>
  <c r="G373" i="66" s="1"/>
  <c r="E793" i="49"/>
  <c r="G793" i="49" s="1"/>
  <c r="E839" i="60"/>
  <c r="G839" i="60" s="1"/>
  <c r="L57" i="5"/>
  <c r="L16" i="5"/>
  <c r="E206" i="60"/>
  <c r="G206" i="60" s="1"/>
  <c r="E208" i="60"/>
  <c r="G208" i="60" s="1"/>
  <c r="E103" i="66"/>
  <c r="G103" i="66" s="1"/>
  <c r="E228" i="49"/>
  <c r="G228" i="49" s="1"/>
  <c r="AA103" i="5"/>
  <c r="E227" i="49"/>
  <c r="G227" i="49" s="1"/>
  <c r="E207" i="60"/>
  <c r="G207" i="60" s="1"/>
  <c r="L14" i="5"/>
  <c r="S34" i="5" s="1"/>
  <c r="E754" i="49"/>
  <c r="G754" i="49" s="1"/>
  <c r="AA360" i="5"/>
  <c r="E826" i="60"/>
  <c r="G826" i="60" s="1"/>
  <c r="E360" i="66"/>
  <c r="G360" i="66" s="1"/>
  <c r="L55" i="5"/>
  <c r="AA270" i="5"/>
  <c r="L41" i="5"/>
  <c r="E580" i="49"/>
  <c r="G580" i="49" s="1"/>
  <c r="E585" i="60"/>
  <c r="G585" i="60" s="1"/>
  <c r="E270" i="66"/>
  <c r="G270" i="66" s="1"/>
  <c r="E579" i="49"/>
  <c r="G579" i="49" s="1"/>
  <c r="L40" i="5"/>
  <c r="S38" i="5" s="1"/>
  <c r="E586" i="60"/>
  <c r="G586" i="60" s="1"/>
  <c r="I3" i="63"/>
  <c r="E3" i="49"/>
  <c r="G3" i="49" s="1"/>
  <c r="AA2" i="5"/>
  <c r="E2" i="60"/>
  <c r="E2" i="66"/>
  <c r="G2" i="66" s="1"/>
  <c r="G2" i="63"/>
  <c r="E2" i="49"/>
  <c r="L2" i="5"/>
  <c r="S37" i="5" s="1"/>
  <c r="L3" i="5"/>
  <c r="E369" i="60"/>
  <c r="G369" i="60" s="1"/>
  <c r="E350" i="49"/>
  <c r="G350" i="49" s="1"/>
  <c r="E190" i="66"/>
  <c r="G190" i="66" s="1"/>
  <c r="E351" i="49"/>
  <c r="G351" i="49" s="1"/>
  <c r="E352" i="49"/>
  <c r="G352" i="49" s="1"/>
  <c r="I530" i="63"/>
  <c r="AA190" i="5"/>
  <c r="E368" i="60"/>
  <c r="G368" i="60" s="1"/>
  <c r="E370" i="60"/>
  <c r="G370" i="60" s="1"/>
  <c r="M30" i="5"/>
  <c r="E317" i="66"/>
  <c r="G317" i="66" s="1"/>
  <c r="AA317" i="5"/>
  <c r="M48" i="5"/>
  <c r="E672" i="49"/>
  <c r="G672" i="49" s="1"/>
  <c r="E828" i="60"/>
  <c r="G828" i="60" s="1"/>
  <c r="AA362" i="5"/>
  <c r="E362" i="66"/>
  <c r="G362" i="66" s="1"/>
  <c r="E637" i="60"/>
  <c r="G637" i="60" s="1"/>
  <c r="E638" i="60"/>
  <c r="G638" i="60" s="1"/>
  <c r="E283" i="66"/>
  <c r="G283" i="66" s="1"/>
  <c r="E635" i="60"/>
  <c r="G635" i="60" s="1"/>
  <c r="AA283" i="5"/>
  <c r="E634" i="60"/>
  <c r="G634" i="60" s="1"/>
  <c r="E631" i="60"/>
  <c r="G631" i="60" s="1"/>
  <c r="E636" i="60"/>
  <c r="G636" i="60" s="1"/>
  <c r="E632" i="60"/>
  <c r="G632" i="60" s="1"/>
  <c r="E633" i="60"/>
  <c r="G633" i="60" s="1"/>
  <c r="E618" i="60"/>
  <c r="G618" i="60" s="1"/>
  <c r="E614" i="60"/>
  <c r="G614" i="60" s="1"/>
  <c r="E279" i="66"/>
  <c r="G279" i="66" s="1"/>
  <c r="E615" i="60"/>
  <c r="G615" i="60" s="1"/>
  <c r="E612" i="60"/>
  <c r="G612" i="60" s="1"/>
  <c r="E616" i="60"/>
  <c r="G616" i="60" s="1"/>
  <c r="E617" i="60"/>
  <c r="G617" i="60" s="1"/>
  <c r="E611" i="60"/>
  <c r="G611" i="60" s="1"/>
  <c r="E613" i="60"/>
  <c r="G613" i="60" s="1"/>
  <c r="AA279" i="5"/>
  <c r="E619" i="60"/>
  <c r="G619" i="60" s="1"/>
  <c r="E365" i="66"/>
  <c r="G365" i="66" s="1"/>
  <c r="AA365" i="5"/>
  <c r="E831" i="60"/>
  <c r="G831" i="60" s="1"/>
  <c r="AA184" i="5"/>
  <c r="E184" i="66"/>
  <c r="G184" i="66" s="1"/>
  <c r="E333" i="49"/>
  <c r="G333" i="49" s="1"/>
  <c r="E356" i="60"/>
  <c r="G356" i="60" s="1"/>
  <c r="E334" i="49"/>
  <c r="G334" i="49" s="1"/>
  <c r="E355" i="60"/>
  <c r="G355" i="60" s="1"/>
  <c r="E332" i="66"/>
  <c r="G332" i="66" s="1"/>
  <c r="E705" i="49"/>
  <c r="G705" i="49" s="1"/>
  <c r="E739" i="60"/>
  <c r="G739" i="60" s="1"/>
  <c r="E737" i="60"/>
  <c r="G737" i="60" s="1"/>
  <c r="AA332" i="5"/>
  <c r="E704" i="49"/>
  <c r="G704" i="49" s="1"/>
  <c r="E706" i="49"/>
  <c r="G706" i="49" s="1"/>
  <c r="E738" i="60"/>
  <c r="G738" i="60" s="1"/>
  <c r="N50" i="5"/>
  <c r="N49" i="5"/>
  <c r="U35" i="5" s="1"/>
  <c r="E372" i="66"/>
  <c r="G372" i="66" s="1"/>
  <c r="E791" i="49"/>
  <c r="G791" i="49" s="1"/>
  <c r="AA372" i="5"/>
  <c r="E837" i="60"/>
  <c r="G837" i="60" s="1"/>
  <c r="E712" i="60"/>
  <c r="G712" i="60" s="1"/>
  <c r="E692" i="49"/>
  <c r="G692" i="49" s="1"/>
  <c r="E713" i="60"/>
  <c r="G713" i="60" s="1"/>
  <c r="AA325" i="5"/>
  <c r="E694" i="49"/>
  <c r="G694" i="49" s="1"/>
  <c r="E325" i="66"/>
  <c r="G325" i="66" s="1"/>
  <c r="E714" i="60"/>
  <c r="G714" i="60" s="1"/>
  <c r="E693" i="49"/>
  <c r="G693" i="49" s="1"/>
  <c r="E720" i="49"/>
  <c r="G720" i="49" s="1"/>
  <c r="E342" i="66"/>
  <c r="G342" i="66" s="1"/>
  <c r="AA342" i="5"/>
  <c r="I276" i="63"/>
  <c r="L23" i="5"/>
  <c r="E321" i="60"/>
  <c r="G321" i="60" s="1"/>
  <c r="E320" i="60"/>
  <c r="G320" i="60" s="1"/>
  <c r="E323" i="60"/>
  <c r="G323" i="60" s="1"/>
  <c r="E153" i="66"/>
  <c r="G153" i="66" s="1"/>
  <c r="E322" i="60"/>
  <c r="G322" i="60" s="1"/>
  <c r="AA153" i="5"/>
  <c r="E319" i="60"/>
  <c r="G319" i="60" s="1"/>
  <c r="AA68" i="5"/>
  <c r="E149" i="49"/>
  <c r="G149" i="49" s="1"/>
  <c r="E68" i="66"/>
  <c r="G68" i="66" s="1"/>
  <c r="E147" i="49"/>
  <c r="G147" i="49" s="1"/>
  <c r="E145" i="60"/>
  <c r="G145" i="60" s="1"/>
  <c r="E146" i="49"/>
  <c r="G146" i="49" s="1"/>
  <c r="E144" i="60"/>
  <c r="G144" i="60" s="1"/>
  <c r="E148" i="49"/>
  <c r="G148" i="49" s="1"/>
  <c r="E772" i="60"/>
  <c r="G772" i="60" s="1"/>
  <c r="AA345" i="5"/>
  <c r="E345" i="66"/>
  <c r="G345" i="66" s="1"/>
  <c r="E773" i="60"/>
  <c r="G773" i="60" s="1"/>
  <c r="AA156" i="5"/>
  <c r="E335" i="60"/>
  <c r="G335" i="60" s="1"/>
  <c r="E333" i="60"/>
  <c r="G333" i="60" s="1"/>
  <c r="E156" i="66"/>
  <c r="G156" i="66" s="1"/>
  <c r="E336" i="60"/>
  <c r="G336" i="60" s="1"/>
  <c r="E334" i="60"/>
  <c r="G334" i="60" s="1"/>
  <c r="AA175" i="5"/>
  <c r="E175" i="66"/>
  <c r="G175" i="66" s="1"/>
  <c r="I43" i="63"/>
  <c r="E35" i="60"/>
  <c r="G35" i="60" s="1"/>
  <c r="AA18" i="5"/>
  <c r="E34" i="60"/>
  <c r="G34" i="60" s="1"/>
  <c r="I47" i="63"/>
  <c r="E41" i="49"/>
  <c r="G41" i="49" s="1"/>
  <c r="I49" i="63"/>
  <c r="E38" i="49"/>
  <c r="G38" i="49" s="1"/>
  <c r="E39" i="49"/>
  <c r="G39" i="49" s="1"/>
  <c r="E18" i="66"/>
  <c r="G18" i="66" s="1"/>
  <c r="E42" i="49"/>
  <c r="G42" i="49" s="1"/>
  <c r="E40" i="49"/>
  <c r="E37" i="60"/>
  <c r="G37" i="60" s="1"/>
  <c r="E37" i="49"/>
  <c r="G37" i="49" s="1"/>
  <c r="E38" i="60"/>
  <c r="G38" i="60" s="1"/>
  <c r="E33" i="60"/>
  <c r="E36" i="60"/>
  <c r="G36" i="60" s="1"/>
  <c r="AA222" i="5"/>
  <c r="E470" i="60"/>
  <c r="G470" i="60" s="1"/>
  <c r="E469" i="60"/>
  <c r="G469" i="60" s="1"/>
  <c r="E222" i="66"/>
  <c r="G222" i="66" s="1"/>
  <c r="E472" i="49"/>
  <c r="G472" i="49" s="1"/>
  <c r="E133" i="60"/>
  <c r="G133" i="60" s="1"/>
  <c r="E61" i="66"/>
  <c r="G61" i="66" s="1"/>
  <c r="E134" i="49"/>
  <c r="G134" i="49" s="1"/>
  <c r="E134" i="60"/>
  <c r="G134" i="60" s="1"/>
  <c r="E133" i="49"/>
  <c r="G133" i="49" s="1"/>
  <c r="E132" i="49"/>
  <c r="G132" i="49" s="1"/>
  <c r="E132" i="60"/>
  <c r="G132" i="60" s="1"/>
  <c r="AA61" i="5"/>
  <c r="E135" i="49"/>
  <c r="G135" i="49" s="1"/>
  <c r="E110" i="49"/>
  <c r="G110" i="49" s="1"/>
  <c r="AA53" i="5"/>
  <c r="E114" i="60"/>
  <c r="G114" i="60" s="1"/>
  <c r="E53" i="66"/>
  <c r="G53" i="66" s="1"/>
  <c r="E113" i="49"/>
  <c r="G113" i="49" s="1"/>
  <c r="E112" i="60"/>
  <c r="G112" i="60" s="1"/>
  <c r="E112" i="49"/>
  <c r="G112" i="49" s="1"/>
  <c r="E113" i="60"/>
  <c r="G113" i="60" s="1"/>
  <c r="E111" i="49"/>
  <c r="G111" i="49" s="1"/>
  <c r="E335" i="49"/>
  <c r="G335" i="49" s="1"/>
  <c r="E336" i="49"/>
  <c r="G336" i="49" s="1"/>
  <c r="E357" i="60"/>
  <c r="G357" i="60" s="1"/>
  <c r="E358" i="60"/>
  <c r="G358" i="60" s="1"/>
  <c r="E338" i="49"/>
  <c r="G338" i="49" s="1"/>
  <c r="E185" i="66"/>
  <c r="G185" i="66" s="1"/>
  <c r="AA185" i="5"/>
  <c r="E359" i="60"/>
  <c r="G359" i="60" s="1"/>
  <c r="N29" i="5"/>
  <c r="E337" i="49"/>
  <c r="G337" i="49" s="1"/>
  <c r="N28" i="5"/>
  <c r="U39" i="5" s="1"/>
  <c r="AA381" i="5"/>
  <c r="E803" i="49"/>
  <c r="G803" i="49" s="1"/>
  <c r="E802" i="49"/>
  <c r="G802" i="49" s="1"/>
  <c r="E381" i="66"/>
  <c r="G381" i="66" s="1"/>
  <c r="N58" i="5"/>
  <c r="E295" i="60"/>
  <c r="G295" i="60" s="1"/>
  <c r="E141" i="66"/>
  <c r="G141" i="66" s="1"/>
  <c r="E294" i="60"/>
  <c r="G294" i="60" s="1"/>
  <c r="AA141" i="5"/>
  <c r="M22" i="5"/>
  <c r="E744" i="60"/>
  <c r="G744" i="60" s="1"/>
  <c r="E742" i="60"/>
  <c r="G742" i="60" s="1"/>
  <c r="E333" i="66"/>
  <c r="G333" i="66" s="1"/>
  <c r="E745" i="60"/>
  <c r="G745" i="60" s="1"/>
  <c r="E746" i="60"/>
  <c r="G746" i="60" s="1"/>
  <c r="E743" i="60"/>
  <c r="G743" i="60" s="1"/>
  <c r="AA333" i="5"/>
  <c r="E740" i="60"/>
  <c r="G740" i="60" s="1"/>
  <c r="E741" i="60"/>
  <c r="G741" i="60" s="1"/>
  <c r="I458" i="63"/>
  <c r="E303" i="49"/>
  <c r="G303" i="49" s="1"/>
  <c r="E169" i="66"/>
  <c r="G169" i="66" s="1"/>
  <c r="AA169" i="5"/>
  <c r="E239" i="60"/>
  <c r="G239" i="60" s="1"/>
  <c r="E253" i="49"/>
  <c r="G253" i="49" s="1"/>
  <c r="E241" i="60"/>
  <c r="G241" i="60" s="1"/>
  <c r="E252" i="49"/>
  <c r="G252" i="49" s="1"/>
  <c r="E240" i="60"/>
  <c r="G240" i="60" s="1"/>
  <c r="I389" i="63"/>
  <c r="E254" i="49"/>
  <c r="G254" i="49" s="1"/>
  <c r="AA117" i="5"/>
  <c r="E117" i="66"/>
  <c r="G117" i="66" s="1"/>
  <c r="E316" i="49"/>
  <c r="G316" i="49" s="1"/>
  <c r="E314" i="49"/>
  <c r="G314" i="49" s="1"/>
  <c r="E317" i="49"/>
  <c r="G317" i="49" s="1"/>
  <c r="AA174" i="5"/>
  <c r="E174" i="66"/>
  <c r="G174" i="66" s="1"/>
  <c r="E315" i="49"/>
  <c r="G315" i="49" s="1"/>
  <c r="E250" i="66"/>
  <c r="G250" i="66" s="1"/>
  <c r="AA250" i="5"/>
  <c r="E534" i="60"/>
  <c r="G534" i="60" s="1"/>
  <c r="E535" i="60"/>
  <c r="G535" i="60" s="1"/>
  <c r="AA296" i="5"/>
  <c r="E650" i="49"/>
  <c r="G650" i="49" s="1"/>
  <c r="E657" i="60"/>
  <c r="G657" i="60" s="1"/>
  <c r="I1025" i="63"/>
  <c r="E296" i="66"/>
  <c r="G296" i="66" s="1"/>
  <c r="E656" i="60"/>
  <c r="G656" i="60" s="1"/>
  <c r="AA284" i="5"/>
  <c r="E639" i="60"/>
  <c r="G639" i="60" s="1"/>
  <c r="I976" i="63"/>
  <c r="E606" i="49"/>
  <c r="G606" i="49" s="1"/>
  <c r="E607" i="49"/>
  <c r="G607" i="49" s="1"/>
  <c r="E284" i="66"/>
  <c r="G284" i="66" s="1"/>
  <c r="AA361" i="5"/>
  <c r="E361" i="66"/>
  <c r="G361" i="66" s="1"/>
  <c r="E755" i="49"/>
  <c r="G755" i="49" s="1"/>
  <c r="M55" i="5"/>
  <c r="E827" i="60"/>
  <c r="G827" i="60" s="1"/>
  <c r="AA307" i="5"/>
  <c r="E664" i="49"/>
  <c r="G664" i="49" s="1"/>
  <c r="E307" i="66"/>
  <c r="G307" i="66" s="1"/>
  <c r="E263" i="49"/>
  <c r="G263" i="49" s="1"/>
  <c r="AA121" i="5"/>
  <c r="E253" i="60"/>
  <c r="G253" i="60" s="1"/>
  <c r="E251" i="60"/>
  <c r="G251" i="60" s="1"/>
  <c r="E252" i="60"/>
  <c r="G252" i="60" s="1"/>
  <c r="E121" i="66"/>
  <c r="G121" i="66" s="1"/>
  <c r="E255" i="60"/>
  <c r="G255" i="60" s="1"/>
  <c r="M19" i="5"/>
  <c r="AA125" i="5"/>
  <c r="E254" i="60"/>
  <c r="G254" i="60" s="1"/>
  <c r="E125" i="66"/>
  <c r="G125" i="66" s="1"/>
  <c r="E273" i="49"/>
  <c r="G273" i="49" s="1"/>
  <c r="E124" i="66"/>
  <c r="G124" i="66" s="1"/>
  <c r="E272" i="49"/>
  <c r="G272" i="49" s="1"/>
  <c r="AA124" i="5"/>
  <c r="E728" i="49"/>
  <c r="G728" i="49" s="1"/>
  <c r="E782" i="60"/>
  <c r="G782" i="60" s="1"/>
  <c r="E727" i="49"/>
  <c r="G727" i="49" s="1"/>
  <c r="E349" i="66"/>
  <c r="G349" i="66" s="1"/>
  <c r="AA349" i="5"/>
  <c r="E729" i="49"/>
  <c r="G729" i="49" s="1"/>
  <c r="N52" i="5"/>
  <c r="E166" i="60"/>
  <c r="G166" i="60" s="1"/>
  <c r="E83" i="66"/>
  <c r="G83" i="66" s="1"/>
  <c r="E165" i="60"/>
  <c r="G165" i="60" s="1"/>
  <c r="E173" i="49"/>
  <c r="G173" i="49" s="1"/>
  <c r="AA83" i="5"/>
  <c r="E174" i="49"/>
  <c r="G174" i="49" s="1"/>
  <c r="E166" i="49"/>
  <c r="G166" i="49" s="1"/>
  <c r="N11" i="5"/>
  <c r="E151" i="60"/>
  <c r="G151" i="60" s="1"/>
  <c r="AA76" i="5"/>
  <c r="E165" i="49"/>
  <c r="G165" i="49" s="1"/>
  <c r="E76" i="66"/>
  <c r="G76" i="66" s="1"/>
  <c r="E339" i="49"/>
  <c r="G339" i="49" s="1"/>
  <c r="E361" i="60"/>
  <c r="G361" i="60" s="1"/>
  <c r="E360" i="60"/>
  <c r="G360" i="60" s="1"/>
  <c r="AA186" i="5"/>
  <c r="E186" i="66"/>
  <c r="G186" i="66" s="1"/>
  <c r="E378" i="60"/>
  <c r="G378" i="60" s="1"/>
  <c r="E377" i="60"/>
  <c r="G377" i="60" s="1"/>
  <c r="E357" i="49"/>
  <c r="G357" i="49" s="1"/>
  <c r="E193" i="66"/>
  <c r="G193" i="66" s="1"/>
  <c r="AA193" i="5"/>
  <c r="E393" i="49"/>
  <c r="G393" i="49" s="1"/>
  <c r="E391" i="49"/>
  <c r="G391" i="49" s="1"/>
  <c r="E201" i="66"/>
  <c r="G201" i="66" s="1"/>
  <c r="E388" i="49"/>
  <c r="G388" i="49" s="1"/>
  <c r="E410" i="60"/>
  <c r="G410" i="60" s="1"/>
  <c r="E407" i="60"/>
  <c r="G407" i="60" s="1"/>
  <c r="E385" i="49"/>
  <c r="G385" i="49" s="1"/>
  <c r="AA201" i="5"/>
  <c r="E412" i="60"/>
  <c r="G412" i="60" s="1"/>
  <c r="E386" i="49"/>
  <c r="G386" i="49" s="1"/>
  <c r="E409" i="60"/>
  <c r="G409" i="60" s="1"/>
  <c r="E392" i="49"/>
  <c r="G392" i="49" s="1"/>
  <c r="E390" i="49"/>
  <c r="G390" i="49" s="1"/>
  <c r="E411" i="60"/>
  <c r="G411" i="60" s="1"/>
  <c r="E389" i="49"/>
  <c r="G389" i="49" s="1"/>
  <c r="E387" i="49"/>
  <c r="G387" i="49" s="1"/>
  <c r="E408" i="60"/>
  <c r="G408" i="60" s="1"/>
  <c r="AA170" i="5"/>
  <c r="E306" i="49"/>
  <c r="G306" i="49" s="1"/>
  <c r="E170" i="66"/>
  <c r="G170" i="66" s="1"/>
  <c r="E304" i="49"/>
  <c r="G304" i="49" s="1"/>
  <c r="E305" i="49"/>
  <c r="G305" i="49" s="1"/>
  <c r="AA106" i="5"/>
  <c r="E106" i="66"/>
  <c r="G106" i="66" s="1"/>
  <c r="E215" i="60"/>
  <c r="G215" i="60" s="1"/>
  <c r="E231" i="49"/>
  <c r="G231" i="49" s="1"/>
  <c r="E216" i="60"/>
  <c r="G216" i="60" s="1"/>
  <c r="I285" i="63"/>
  <c r="E318" i="66"/>
  <c r="G318" i="66" s="1"/>
  <c r="AA318" i="5"/>
  <c r="AA25" i="5"/>
  <c r="E25" i="66"/>
  <c r="G25" i="66" s="1"/>
  <c r="E55" i="60"/>
  <c r="G55" i="60" s="1"/>
  <c r="E56" i="60"/>
  <c r="G56" i="60" s="1"/>
  <c r="E58" i="49"/>
  <c r="G58" i="49" s="1"/>
  <c r="E59" i="49"/>
  <c r="G59" i="49" s="1"/>
  <c r="E145" i="66"/>
  <c r="G145" i="66" s="1"/>
  <c r="E299" i="60"/>
  <c r="G299" i="60" s="1"/>
  <c r="E298" i="60"/>
  <c r="G298" i="60" s="1"/>
  <c r="AA145" i="5"/>
  <c r="E21" i="60"/>
  <c r="G21" i="60" s="1"/>
  <c r="E32" i="49"/>
  <c r="G32" i="49" s="1"/>
  <c r="E29" i="49"/>
  <c r="G29" i="49" s="1"/>
  <c r="AA14" i="5"/>
  <c r="E19" i="60"/>
  <c r="G19" i="60" s="1"/>
  <c r="E18" i="60"/>
  <c r="G18" i="60" s="1"/>
  <c r="M4" i="5"/>
  <c r="E20" i="60"/>
  <c r="G20" i="60" s="1"/>
  <c r="E14" i="66"/>
  <c r="G14" i="66" s="1"/>
  <c r="E33" i="49"/>
  <c r="G33" i="49" s="1"/>
  <c r="E17" i="60"/>
  <c r="G17" i="60" s="1"/>
  <c r="E30" i="49"/>
  <c r="G30" i="49" s="1"/>
  <c r="E31" i="49"/>
  <c r="G31" i="49" s="1"/>
  <c r="I114" i="63"/>
  <c r="E268" i="60"/>
  <c r="G268" i="60" s="1"/>
  <c r="AA133" i="5"/>
  <c r="E133" i="66"/>
  <c r="G133" i="66" s="1"/>
  <c r="AA315" i="5"/>
  <c r="E315" i="66"/>
  <c r="G315" i="66" s="1"/>
  <c r="E669" i="49"/>
  <c r="G669" i="49" s="1"/>
  <c r="E259" i="49"/>
  <c r="G259" i="49" s="1"/>
  <c r="E246" i="60"/>
  <c r="G246" i="60" s="1"/>
  <c r="E245" i="60"/>
  <c r="G245" i="60" s="1"/>
  <c r="E260" i="49"/>
  <c r="G260" i="49" s="1"/>
  <c r="E119" i="66"/>
  <c r="G119" i="66" s="1"/>
  <c r="E258" i="49"/>
  <c r="G258" i="49" s="1"/>
  <c r="E248" i="60"/>
  <c r="G248" i="60" s="1"/>
  <c r="E247" i="60"/>
  <c r="G247" i="60" s="1"/>
  <c r="AA119" i="5"/>
  <c r="E312" i="66"/>
  <c r="G312" i="66" s="1"/>
  <c r="AA312" i="5"/>
  <c r="E460" i="49"/>
  <c r="G460" i="49" s="1"/>
  <c r="E457" i="60"/>
  <c r="G457" i="60" s="1"/>
  <c r="AA216" i="5"/>
  <c r="E459" i="49"/>
  <c r="G459" i="49" s="1"/>
  <c r="E462" i="49"/>
  <c r="G462" i="49" s="1"/>
  <c r="E216" i="66"/>
  <c r="G216" i="66" s="1"/>
  <c r="E461" i="49"/>
  <c r="G461" i="49" s="1"/>
  <c r="E238" i="49"/>
  <c r="G238" i="49" s="1"/>
  <c r="E224" i="60"/>
  <c r="G224" i="60" s="1"/>
  <c r="E225" i="60"/>
  <c r="G225" i="60" s="1"/>
  <c r="AA110" i="5"/>
  <c r="E237" i="49"/>
  <c r="G237" i="49" s="1"/>
  <c r="E235" i="49"/>
  <c r="G235" i="49" s="1"/>
  <c r="E110" i="66"/>
  <c r="G110" i="66" s="1"/>
  <c r="E236" i="49"/>
  <c r="G236" i="49" s="1"/>
  <c r="AA10" i="5"/>
  <c r="E10" i="66"/>
  <c r="G10" i="66" s="1"/>
  <c r="E17" i="49"/>
  <c r="G17" i="49" s="1"/>
  <c r="N2" i="5"/>
  <c r="U37" i="5" s="1"/>
  <c r="E271" i="60"/>
  <c r="G271" i="60" s="1"/>
  <c r="AA135" i="5"/>
  <c r="M20" i="5"/>
  <c r="T33" i="5" s="1"/>
  <c r="E272" i="60"/>
  <c r="G272" i="60" s="1"/>
  <c r="M21" i="5"/>
  <c r="E135" i="66"/>
  <c r="G135" i="66" s="1"/>
  <c r="E208" i="66"/>
  <c r="G208" i="66" s="1"/>
  <c r="AA208" i="5"/>
  <c r="E431" i="49"/>
  <c r="G431" i="49" s="1"/>
  <c r="I667" i="63"/>
  <c r="E152" i="60"/>
  <c r="G152" i="60" s="1"/>
  <c r="E77" i="66"/>
  <c r="G77" i="66" s="1"/>
  <c r="AA77" i="5"/>
  <c r="E167" i="49"/>
  <c r="G167" i="49" s="1"/>
  <c r="E844" i="60"/>
  <c r="G844" i="60" s="1"/>
  <c r="E845" i="60"/>
  <c r="G845" i="60" s="1"/>
  <c r="E383" i="66"/>
  <c r="G383" i="66" s="1"/>
  <c r="AA383" i="5"/>
  <c r="E812" i="49"/>
  <c r="G812" i="49" s="1"/>
  <c r="E161" i="49"/>
  <c r="G161" i="49" s="1"/>
  <c r="AA72" i="5"/>
  <c r="I235" i="63"/>
  <c r="E159" i="49"/>
  <c r="G159" i="49" s="1"/>
  <c r="E72" i="66"/>
  <c r="G72" i="66" s="1"/>
  <c r="E160" i="49"/>
  <c r="G160" i="49" s="1"/>
  <c r="E158" i="49"/>
  <c r="G158" i="49" s="1"/>
  <c r="E265" i="66"/>
  <c r="G265" i="66" s="1"/>
  <c r="AA265" i="5"/>
  <c r="E577" i="60"/>
  <c r="G577" i="60" s="1"/>
  <c r="E366" i="66"/>
  <c r="G366" i="66" s="1"/>
  <c r="AA366" i="5"/>
  <c r="AA343" i="5"/>
  <c r="E721" i="49"/>
  <c r="G721" i="49" s="1"/>
  <c r="I278" i="63"/>
  <c r="E722" i="49"/>
  <c r="G722" i="49" s="1"/>
  <c r="E343" i="66"/>
  <c r="G343" i="66" s="1"/>
  <c r="I283" i="63"/>
  <c r="E765" i="60"/>
  <c r="G765" i="60" s="1"/>
  <c r="E764" i="60"/>
  <c r="G764" i="60" s="1"/>
  <c r="E723" i="49"/>
  <c r="G723" i="49" s="1"/>
  <c r="E766" i="60"/>
  <c r="G766" i="60" s="1"/>
  <c r="I281" i="63"/>
  <c r="I956" i="63"/>
  <c r="E279" i="49"/>
  <c r="G279" i="49" s="1"/>
  <c r="E277" i="49"/>
  <c r="G277" i="49" s="1"/>
  <c r="E282" i="49"/>
  <c r="G282" i="49" s="1"/>
  <c r="AA128" i="5"/>
  <c r="I428" i="63"/>
  <c r="E281" i="49"/>
  <c r="G281" i="49" s="1"/>
  <c r="E128" i="66"/>
  <c r="G128" i="66" s="1"/>
  <c r="E276" i="49"/>
  <c r="G276" i="49" s="1"/>
  <c r="E283" i="49"/>
  <c r="G283" i="49" s="1"/>
  <c r="E278" i="49"/>
  <c r="G278" i="49" s="1"/>
  <c r="E280" i="49"/>
  <c r="G280" i="49" s="1"/>
  <c r="AA254" i="5"/>
  <c r="E548" i="49"/>
  <c r="G548" i="49" s="1"/>
  <c r="E549" i="49"/>
  <c r="G549" i="49" s="1"/>
  <c r="I871" i="63"/>
  <c r="I869" i="63"/>
  <c r="E547" i="60"/>
  <c r="G547" i="60" s="1"/>
  <c r="E546" i="60"/>
  <c r="G546" i="60" s="1"/>
  <c r="E547" i="49"/>
  <c r="G547" i="49" s="1"/>
  <c r="E254" i="66"/>
  <c r="G254" i="66" s="1"/>
  <c r="E545" i="60"/>
  <c r="G545" i="60" s="1"/>
  <c r="E27" i="60"/>
  <c r="G27" i="60" s="1"/>
  <c r="E29" i="60"/>
  <c r="G29" i="60" s="1"/>
  <c r="I39" i="63"/>
  <c r="E16" i="66"/>
  <c r="G16" i="66" s="1"/>
  <c r="E26" i="60"/>
  <c r="G26" i="60" s="1"/>
  <c r="AA16" i="5"/>
  <c r="E28" i="60"/>
  <c r="G28" i="60" s="1"/>
  <c r="E35" i="49"/>
  <c r="G35" i="49" s="1"/>
  <c r="E442" i="49"/>
  <c r="G442" i="49" s="1"/>
  <c r="E444" i="49"/>
  <c r="G444" i="49" s="1"/>
  <c r="AA212" i="5"/>
  <c r="E447" i="60"/>
  <c r="G447" i="60" s="1"/>
  <c r="E443" i="49"/>
  <c r="G443" i="49" s="1"/>
  <c r="E446" i="49"/>
  <c r="G446" i="49" s="1"/>
  <c r="E445" i="49"/>
  <c r="G445" i="49" s="1"/>
  <c r="E212" i="66"/>
  <c r="G212" i="66" s="1"/>
  <c r="M32" i="5"/>
  <c r="E113" i="66"/>
  <c r="G113" i="66" s="1"/>
  <c r="AA113" i="5"/>
  <c r="I374" i="63"/>
  <c r="E244" i="49"/>
  <c r="G244" i="49" s="1"/>
  <c r="E243" i="49"/>
  <c r="G243" i="49" s="1"/>
  <c r="E242" i="49"/>
  <c r="G242" i="49" s="1"/>
  <c r="E233" i="60"/>
  <c r="G233" i="60" s="1"/>
  <c r="AA90" i="5"/>
  <c r="E90" i="66"/>
  <c r="G90" i="66" s="1"/>
  <c r="N18" i="5"/>
  <c r="AA123" i="5"/>
  <c r="E123" i="66"/>
  <c r="G123" i="66" s="1"/>
  <c r="E271" i="49"/>
  <c r="G271" i="49" s="1"/>
  <c r="E270" i="49"/>
  <c r="G270" i="49" s="1"/>
  <c r="E356" i="49"/>
  <c r="G356" i="49" s="1"/>
  <c r="E354" i="49"/>
  <c r="G354" i="49" s="1"/>
  <c r="E192" i="66"/>
  <c r="G192" i="66" s="1"/>
  <c r="E376" i="60"/>
  <c r="G376" i="60" s="1"/>
  <c r="E373" i="60"/>
  <c r="G373" i="60" s="1"/>
  <c r="AA192" i="5"/>
  <c r="E355" i="49"/>
  <c r="G355" i="49" s="1"/>
  <c r="E375" i="60"/>
  <c r="G375" i="60" s="1"/>
  <c r="E374" i="60"/>
  <c r="G374" i="60" s="1"/>
  <c r="E794" i="60"/>
  <c r="G794" i="60" s="1"/>
  <c r="E799" i="60"/>
  <c r="G799" i="60" s="1"/>
  <c r="E796" i="60"/>
  <c r="G796" i="60" s="1"/>
  <c r="E354" i="66"/>
  <c r="G354" i="66" s="1"/>
  <c r="AA354" i="5"/>
  <c r="E741" i="49"/>
  <c r="G741" i="49" s="1"/>
  <c r="E797" i="60"/>
  <c r="G797" i="60" s="1"/>
  <c r="E793" i="60"/>
  <c r="G793" i="60" s="1"/>
  <c r="E798" i="60"/>
  <c r="G798" i="60" s="1"/>
  <c r="E795" i="60"/>
  <c r="G795" i="60" s="1"/>
  <c r="L31" i="5"/>
  <c r="I563" i="63"/>
  <c r="E391" i="60"/>
  <c r="G391" i="60" s="1"/>
  <c r="E392" i="60"/>
  <c r="G392" i="60" s="1"/>
  <c r="E197" i="66"/>
  <c r="G197" i="66" s="1"/>
  <c r="E370" i="49"/>
  <c r="G370" i="49" s="1"/>
  <c r="E368" i="49"/>
  <c r="G368" i="49" s="1"/>
  <c r="AA197" i="5"/>
  <c r="E369" i="49"/>
  <c r="G369" i="49" s="1"/>
  <c r="E367" i="49"/>
  <c r="G367" i="49" s="1"/>
  <c r="E21" i="66"/>
  <c r="G21" i="66" s="1"/>
  <c r="E46" i="60"/>
  <c r="G46" i="60" s="1"/>
  <c r="AA21" i="5"/>
  <c r="E49" i="49"/>
  <c r="G49" i="49" s="1"/>
  <c r="I55" i="63"/>
  <c r="E48" i="49"/>
  <c r="G48" i="49" s="1"/>
  <c r="E50" i="49"/>
  <c r="G50" i="49" s="1"/>
  <c r="L5" i="5"/>
  <c r="E47" i="66"/>
  <c r="G47" i="66" s="1"/>
  <c r="AA47" i="5"/>
  <c r="E270" i="60"/>
  <c r="G270" i="60" s="1"/>
  <c r="AA134" i="5"/>
  <c r="E134" i="66"/>
  <c r="G134" i="66" s="1"/>
  <c r="E269" i="60"/>
  <c r="G269" i="60" s="1"/>
  <c r="E144" i="66"/>
  <c r="G144" i="66" s="1"/>
  <c r="AA144" i="5"/>
  <c r="E297" i="60"/>
  <c r="G297" i="60" s="1"/>
  <c r="E126" i="49"/>
  <c r="G126" i="49" s="1"/>
  <c r="E58" i="66"/>
  <c r="G58" i="66" s="1"/>
  <c r="AA58" i="5"/>
  <c r="E125" i="49"/>
  <c r="G125" i="49" s="1"/>
  <c r="E123" i="49"/>
  <c r="G123" i="49" s="1"/>
  <c r="E124" i="49"/>
  <c r="G124" i="49" s="1"/>
  <c r="E125" i="60"/>
  <c r="G125" i="60" s="1"/>
  <c r="E126" i="60"/>
  <c r="G126" i="60" s="1"/>
  <c r="I164" i="63"/>
  <c r="E89" i="66"/>
  <c r="G89" i="66" s="1"/>
  <c r="M13" i="5"/>
  <c r="AA89" i="5"/>
  <c r="E598" i="60"/>
  <c r="G598" i="60" s="1"/>
  <c r="E593" i="60"/>
  <c r="G593" i="60" s="1"/>
  <c r="E599" i="60"/>
  <c r="G599" i="60" s="1"/>
  <c r="E587" i="49"/>
  <c r="G587" i="49" s="1"/>
  <c r="E592" i="60"/>
  <c r="G592" i="60" s="1"/>
  <c r="L42" i="5"/>
  <c r="E595" i="60"/>
  <c r="G595" i="60" s="1"/>
  <c r="E596" i="60"/>
  <c r="G596" i="60" s="1"/>
  <c r="E586" i="49"/>
  <c r="G586" i="49" s="1"/>
  <c r="E594" i="60"/>
  <c r="G594" i="60" s="1"/>
  <c r="E597" i="60"/>
  <c r="G597" i="60" s="1"/>
  <c r="E276" i="66"/>
  <c r="G276" i="66" s="1"/>
  <c r="E600" i="60"/>
  <c r="G600" i="60" s="1"/>
  <c r="AA276" i="5"/>
  <c r="E94" i="60"/>
  <c r="G94" i="60" s="1"/>
  <c r="E93" i="60"/>
  <c r="G93" i="60" s="1"/>
  <c r="I108" i="63"/>
  <c r="E96" i="60"/>
  <c r="G96" i="60" s="1"/>
  <c r="E97" i="60"/>
  <c r="G97" i="60" s="1"/>
  <c r="AA42" i="5"/>
  <c r="E93" i="49"/>
  <c r="G93" i="49" s="1"/>
  <c r="E94" i="49"/>
  <c r="G94" i="49" s="1"/>
  <c r="E95" i="60"/>
  <c r="G95" i="60" s="1"/>
  <c r="E42" i="66"/>
  <c r="G42" i="66" s="1"/>
  <c r="AA213" i="5"/>
  <c r="E451" i="49"/>
  <c r="G451" i="49" s="1"/>
  <c r="E450" i="60"/>
  <c r="G450" i="60" s="1"/>
  <c r="E213" i="66"/>
  <c r="G213" i="66" s="1"/>
  <c r="E449" i="49"/>
  <c r="G449" i="49" s="1"/>
  <c r="E448" i="60"/>
  <c r="G448" i="60" s="1"/>
  <c r="E448" i="49"/>
  <c r="G448" i="49" s="1"/>
  <c r="E447" i="49"/>
  <c r="G447" i="49" s="1"/>
  <c r="E450" i="49"/>
  <c r="G450" i="49" s="1"/>
  <c r="E449" i="60"/>
  <c r="G449" i="60" s="1"/>
  <c r="E666" i="49"/>
  <c r="G666" i="49" s="1"/>
  <c r="AA310" i="5"/>
  <c r="E310" i="66"/>
  <c r="G310" i="66" s="1"/>
  <c r="E667" i="49"/>
  <c r="G667" i="49" s="1"/>
  <c r="E378" i="66"/>
  <c r="G378" i="66" s="1"/>
  <c r="AA378" i="5"/>
  <c r="E799" i="49"/>
  <c r="G799" i="49" s="1"/>
  <c r="E800" i="49"/>
  <c r="G800" i="49" s="1"/>
  <c r="L21" i="5"/>
  <c r="E264" i="60"/>
  <c r="G264" i="60" s="1"/>
  <c r="E265" i="60"/>
  <c r="G265" i="60" s="1"/>
  <c r="E131" i="66"/>
  <c r="G131" i="66" s="1"/>
  <c r="AA131" i="5"/>
  <c r="L20" i="5"/>
  <c r="S33" i="5" s="1"/>
  <c r="E148" i="66"/>
  <c r="G148" i="66" s="1"/>
  <c r="AA148" i="5"/>
  <c r="N22" i="5"/>
  <c r="E306" i="60"/>
  <c r="G306" i="60" s="1"/>
  <c r="E305" i="60"/>
  <c r="G305" i="60" s="1"/>
  <c r="E403" i="60"/>
  <c r="G403" i="60" s="1"/>
  <c r="E383" i="49"/>
  <c r="G383" i="49" s="1"/>
  <c r="E406" i="60"/>
  <c r="G406" i="60" s="1"/>
  <c r="E401" i="60"/>
  <c r="G401" i="60" s="1"/>
  <c r="E405" i="60"/>
  <c r="G405" i="60" s="1"/>
  <c r="E382" i="49"/>
  <c r="G382" i="49" s="1"/>
  <c r="E380" i="49"/>
  <c r="G380" i="49" s="1"/>
  <c r="E200" i="66"/>
  <c r="G200" i="66" s="1"/>
  <c r="E402" i="60"/>
  <c r="G402" i="60" s="1"/>
  <c r="E381" i="49"/>
  <c r="G381" i="49" s="1"/>
  <c r="E404" i="60"/>
  <c r="G404" i="60" s="1"/>
  <c r="E384" i="49"/>
  <c r="G384" i="49" s="1"/>
  <c r="AA200" i="5"/>
  <c r="M31" i="5"/>
  <c r="E428" i="60"/>
  <c r="G428" i="60" s="1"/>
  <c r="E401" i="49"/>
  <c r="G401" i="49" s="1"/>
  <c r="E426" i="60"/>
  <c r="G426" i="60" s="1"/>
  <c r="E425" i="60"/>
  <c r="G425" i="60" s="1"/>
  <c r="E405" i="49"/>
  <c r="G405" i="49" s="1"/>
  <c r="E424" i="60"/>
  <c r="G424" i="60" s="1"/>
  <c r="E204" i="66"/>
  <c r="G204" i="66" s="1"/>
  <c r="AA204" i="5"/>
  <c r="E404" i="49"/>
  <c r="G404" i="49" s="1"/>
  <c r="E427" i="60"/>
  <c r="G427" i="60" s="1"/>
  <c r="E407" i="49"/>
  <c r="G407" i="49" s="1"/>
  <c r="E402" i="49"/>
  <c r="G402" i="49" s="1"/>
  <c r="E403" i="49"/>
  <c r="G403" i="49" s="1"/>
  <c r="E406" i="49"/>
  <c r="G406" i="49" s="1"/>
  <c r="E267" i="49"/>
  <c r="G267" i="49" s="1"/>
  <c r="AA122" i="5"/>
  <c r="E269" i="49"/>
  <c r="G269" i="49" s="1"/>
  <c r="I409" i="63"/>
  <c r="E264" i="49"/>
  <c r="G264" i="49" s="1"/>
  <c r="E266" i="49"/>
  <c r="G266" i="49" s="1"/>
  <c r="E268" i="49"/>
  <c r="G268" i="49" s="1"/>
  <c r="E265" i="49"/>
  <c r="G265" i="49" s="1"/>
  <c r="E122" i="66"/>
  <c r="G122" i="66" s="1"/>
  <c r="AA306" i="5"/>
  <c r="E306" i="66"/>
  <c r="G306" i="66" s="1"/>
  <c r="M47" i="5"/>
  <c r="E142" i="66"/>
  <c r="G142" i="66" s="1"/>
  <c r="AA142" i="5"/>
  <c r="E286" i="49"/>
  <c r="G286" i="49" s="1"/>
  <c r="AA158" i="5"/>
  <c r="L24" i="5"/>
  <c r="S43" i="5" s="1"/>
  <c r="L25" i="5"/>
  <c r="E158" i="66"/>
  <c r="G158" i="66" s="1"/>
  <c r="E750" i="49"/>
  <c r="G750" i="49" s="1"/>
  <c r="E748" i="49"/>
  <c r="G748" i="49" s="1"/>
  <c r="E814" i="60"/>
  <c r="G814" i="60" s="1"/>
  <c r="E818" i="60"/>
  <c r="G818" i="60" s="1"/>
  <c r="E747" i="49"/>
  <c r="G747" i="49" s="1"/>
  <c r="E749" i="49"/>
  <c r="G749" i="49" s="1"/>
  <c r="AA357" i="5"/>
  <c r="E751" i="49"/>
  <c r="G751" i="49" s="1"/>
  <c r="E816" i="60"/>
  <c r="G816" i="60" s="1"/>
  <c r="E744" i="49"/>
  <c r="G744" i="49" s="1"/>
  <c r="I337" i="63"/>
  <c r="E813" i="60"/>
  <c r="G813" i="60" s="1"/>
  <c r="E746" i="49"/>
  <c r="G746" i="49" s="1"/>
  <c r="E817" i="60"/>
  <c r="G817" i="60" s="1"/>
  <c r="I334" i="63"/>
  <c r="E357" i="66"/>
  <c r="G357" i="66" s="1"/>
  <c r="E815" i="60"/>
  <c r="G815" i="60" s="1"/>
  <c r="E745" i="49"/>
  <c r="G745" i="49" s="1"/>
  <c r="AA380" i="5"/>
  <c r="E380" i="66"/>
  <c r="G380" i="66" s="1"/>
  <c r="E480" i="49"/>
  <c r="G480" i="49" s="1"/>
  <c r="E477" i="60"/>
  <c r="G477" i="60" s="1"/>
  <c r="E481" i="49"/>
  <c r="G481" i="49" s="1"/>
  <c r="E224" i="66"/>
  <c r="G224" i="66" s="1"/>
  <c r="E479" i="60"/>
  <c r="G479" i="60" s="1"/>
  <c r="E478" i="60"/>
  <c r="G478" i="60" s="1"/>
  <c r="E478" i="49"/>
  <c r="G478" i="49" s="1"/>
  <c r="E482" i="49"/>
  <c r="G482" i="49" s="1"/>
  <c r="AA224" i="5"/>
  <c r="E479" i="49"/>
  <c r="G479" i="49" s="1"/>
  <c r="E476" i="60"/>
  <c r="G476" i="60" s="1"/>
  <c r="I758" i="63"/>
  <c r="E284" i="49"/>
  <c r="G284" i="49" s="1"/>
  <c r="E261" i="60"/>
  <c r="G261" i="60" s="1"/>
  <c r="I431" i="63"/>
  <c r="E262" i="60"/>
  <c r="G262" i="60" s="1"/>
  <c r="E129" i="66"/>
  <c r="G129" i="66" s="1"/>
  <c r="AA129" i="5"/>
  <c r="E715" i="60"/>
  <c r="G715" i="60" s="1"/>
  <c r="AA326" i="5"/>
  <c r="E720" i="60"/>
  <c r="G720" i="60" s="1"/>
  <c r="E719" i="60"/>
  <c r="G719" i="60" s="1"/>
  <c r="E718" i="60"/>
  <c r="G718" i="60" s="1"/>
  <c r="E716" i="60"/>
  <c r="G716" i="60" s="1"/>
  <c r="E326" i="66"/>
  <c r="G326" i="66" s="1"/>
  <c r="E695" i="49"/>
  <c r="G695" i="49" s="1"/>
  <c r="E717" i="60"/>
  <c r="G717" i="60" s="1"/>
  <c r="E352" i="66"/>
  <c r="G352" i="66" s="1"/>
  <c r="AA352" i="5"/>
  <c r="E785" i="60"/>
  <c r="G785" i="60" s="1"/>
  <c r="E739" i="49"/>
  <c r="G739" i="49" s="1"/>
  <c r="E526" i="60"/>
  <c r="G526" i="60" s="1"/>
  <c r="E531" i="49"/>
  <c r="G531" i="49" s="1"/>
  <c r="E247" i="66"/>
  <c r="G247" i="66" s="1"/>
  <c r="E525" i="60"/>
  <c r="G525" i="60" s="1"/>
  <c r="E524" i="60"/>
  <c r="G524" i="60" s="1"/>
  <c r="I830" i="63"/>
  <c r="E532" i="49"/>
  <c r="G532" i="49" s="1"/>
  <c r="E527" i="60"/>
  <c r="G527" i="60" s="1"/>
  <c r="I957" i="63"/>
  <c r="AA247" i="5"/>
  <c r="E348" i="66"/>
  <c r="G348" i="66" s="1"/>
  <c r="AA348" i="5"/>
  <c r="E781" i="60"/>
  <c r="G781" i="60" s="1"/>
  <c r="E529" i="49"/>
  <c r="G529" i="49" s="1"/>
  <c r="I898" i="63"/>
  <c r="E528" i="49"/>
  <c r="G528" i="49" s="1"/>
  <c r="E508" i="60"/>
  <c r="G508" i="60" s="1"/>
  <c r="AA240" i="5"/>
  <c r="E527" i="49"/>
  <c r="G527" i="49" s="1"/>
  <c r="E240" i="66"/>
  <c r="G240" i="66" s="1"/>
  <c r="E507" i="60"/>
  <c r="G507" i="60" s="1"/>
  <c r="M36" i="5"/>
  <c r="M34" i="5"/>
  <c r="T36" i="5" s="1"/>
  <c r="E726" i="60"/>
  <c r="G726" i="60" s="1"/>
  <c r="E725" i="60"/>
  <c r="G725" i="60" s="1"/>
  <c r="I187" i="63"/>
  <c r="E328" i="66"/>
  <c r="G328" i="66" s="1"/>
  <c r="E727" i="60"/>
  <c r="G727" i="60" s="1"/>
  <c r="E699" i="49"/>
  <c r="G699" i="49" s="1"/>
  <c r="E698" i="49"/>
  <c r="G698" i="49" s="1"/>
  <c r="AA328" i="5"/>
  <c r="E724" i="60"/>
  <c r="G724" i="60" s="1"/>
  <c r="E377" i="66"/>
  <c r="G377" i="66" s="1"/>
  <c r="N57" i="5"/>
  <c r="E843" i="60"/>
  <c r="G843" i="60" s="1"/>
  <c r="AA377" i="5"/>
  <c r="E67" i="60"/>
  <c r="G67" i="60" s="1"/>
  <c r="E68" i="49"/>
  <c r="G68" i="49" s="1"/>
  <c r="E69" i="49"/>
  <c r="G69" i="49" s="1"/>
  <c r="E68" i="60"/>
  <c r="G68" i="60" s="1"/>
  <c r="AA28" i="5"/>
  <c r="E69" i="60"/>
  <c r="G69" i="60" s="1"/>
  <c r="E28" i="66"/>
  <c r="G28" i="66" s="1"/>
  <c r="E65" i="49"/>
  <c r="G65" i="49" s="1"/>
  <c r="E70" i="49"/>
  <c r="G70" i="49" s="1"/>
  <c r="E66" i="49"/>
  <c r="G66" i="49" s="1"/>
  <c r="E67" i="49"/>
  <c r="G67" i="49" s="1"/>
  <c r="E27" i="49"/>
  <c r="G27" i="49" s="1"/>
  <c r="E25" i="49"/>
  <c r="G25" i="49" s="1"/>
  <c r="E28" i="49"/>
  <c r="G28" i="49" s="1"/>
  <c r="E13" i="66"/>
  <c r="G13" i="66" s="1"/>
  <c r="E16" i="60"/>
  <c r="G16" i="60" s="1"/>
  <c r="E14" i="60"/>
  <c r="G14" i="60" s="1"/>
  <c r="AA13" i="5"/>
  <c r="E15" i="60"/>
  <c r="G15" i="60" s="1"/>
  <c r="E26" i="49"/>
  <c r="G26" i="49" s="1"/>
  <c r="E13" i="60"/>
  <c r="G13" i="60" s="1"/>
  <c r="AA130" i="5"/>
  <c r="E263" i="60"/>
  <c r="G263" i="60" s="1"/>
  <c r="E285" i="49"/>
  <c r="G285" i="49" s="1"/>
  <c r="E130" i="66"/>
  <c r="G130" i="66" s="1"/>
  <c r="E325" i="60"/>
  <c r="G325" i="60" s="1"/>
  <c r="AA154" i="5"/>
  <c r="E326" i="60"/>
  <c r="G326" i="60" s="1"/>
  <c r="M23" i="5"/>
  <c r="E154" i="66"/>
  <c r="G154" i="66" s="1"/>
  <c r="E324" i="60"/>
  <c r="G324" i="60" s="1"/>
  <c r="E358" i="49"/>
  <c r="G358" i="49" s="1"/>
  <c r="E361" i="49"/>
  <c r="G361" i="49" s="1"/>
  <c r="E379" i="60"/>
  <c r="G379" i="60" s="1"/>
  <c r="E362" i="49"/>
  <c r="G362" i="49" s="1"/>
  <c r="E384" i="60"/>
  <c r="G384" i="60" s="1"/>
  <c r="E360" i="49"/>
  <c r="G360" i="49" s="1"/>
  <c r="AA194" i="5"/>
  <c r="E382" i="60"/>
  <c r="G382" i="60" s="1"/>
  <c r="E381" i="60"/>
  <c r="E383" i="60"/>
  <c r="G383" i="60" s="1"/>
  <c r="E380" i="60"/>
  <c r="G380" i="60" s="1"/>
  <c r="E364" i="49"/>
  <c r="E363" i="49"/>
  <c r="G363" i="49" s="1"/>
  <c r="E194" i="66"/>
  <c r="G194" i="66" s="1"/>
  <c r="E359" i="49"/>
  <c r="G359" i="49" s="1"/>
  <c r="E138" i="66"/>
  <c r="G138" i="66" s="1"/>
  <c r="N21" i="5"/>
  <c r="AA138" i="5"/>
  <c r="E279" i="60"/>
  <c r="G279" i="60" s="1"/>
  <c r="E278" i="60"/>
  <c r="G278" i="60" s="1"/>
  <c r="N20" i="5"/>
  <c r="U33" i="5" s="1"/>
  <c r="E47" i="60"/>
  <c r="G47" i="60" s="1"/>
  <c r="E53" i="49"/>
  <c r="G53" i="49" s="1"/>
  <c r="E51" i="49"/>
  <c r="G51" i="49" s="1"/>
  <c r="AA22" i="5"/>
  <c r="E52" i="49"/>
  <c r="G52" i="49" s="1"/>
  <c r="E22" i="66"/>
  <c r="G22" i="66" s="1"/>
  <c r="E239" i="49"/>
  <c r="G239" i="49" s="1"/>
  <c r="E111" i="66"/>
  <c r="G111" i="66" s="1"/>
  <c r="E240" i="49"/>
  <c r="G240" i="49" s="1"/>
  <c r="E228" i="60"/>
  <c r="G228" i="60" s="1"/>
  <c r="AA111" i="5"/>
  <c r="L17" i="5"/>
  <c r="E229" i="60"/>
  <c r="G229" i="60" s="1"/>
  <c r="E653" i="60"/>
  <c r="G653" i="60" s="1"/>
  <c r="M44" i="5"/>
  <c r="AA292" i="5"/>
  <c r="E292" i="66"/>
  <c r="G292" i="66" s="1"/>
  <c r="E753" i="49"/>
  <c r="G753" i="49" s="1"/>
  <c r="E359" i="66"/>
  <c r="G359" i="66" s="1"/>
  <c r="AA359" i="5"/>
  <c r="E654" i="60"/>
  <c r="G654" i="60" s="1"/>
  <c r="E293" i="66"/>
  <c r="G293" i="66" s="1"/>
  <c r="AA293" i="5"/>
  <c r="E7" i="60"/>
  <c r="G7" i="60" s="1"/>
  <c r="E6" i="66"/>
  <c r="G6" i="66" s="1"/>
  <c r="E9" i="49"/>
  <c r="G9" i="49" s="1"/>
  <c r="AA6" i="5"/>
  <c r="E10" i="49"/>
  <c r="G10" i="49" s="1"/>
  <c r="E4" i="60"/>
  <c r="G4" i="60" s="1"/>
  <c r="E4" i="66"/>
  <c r="G4" i="66" s="1"/>
  <c r="AA4" i="5"/>
  <c r="E7" i="49"/>
  <c r="G7" i="49" s="1"/>
  <c r="E6" i="49"/>
  <c r="G6" i="49" s="1"/>
  <c r="E679" i="49"/>
  <c r="G679" i="49" s="1"/>
  <c r="E677" i="49"/>
  <c r="G677" i="49" s="1"/>
  <c r="AA320" i="5"/>
  <c r="E681" i="49"/>
  <c r="G681" i="49" s="1"/>
  <c r="E678" i="49"/>
  <c r="G678" i="49" s="1"/>
  <c r="E680" i="49"/>
  <c r="G680" i="49" s="1"/>
  <c r="E683" i="49"/>
  <c r="G683" i="49" s="1"/>
  <c r="E682" i="49"/>
  <c r="G682" i="49" s="1"/>
  <c r="E320" i="66"/>
  <c r="G320" i="66" s="1"/>
  <c r="E676" i="49"/>
  <c r="G676" i="49" s="1"/>
  <c r="E181" i="66"/>
  <c r="G181" i="66" s="1"/>
  <c r="AA181" i="5"/>
  <c r="AB181" i="5" s="1"/>
  <c r="E329" i="49"/>
  <c r="G329" i="49" s="1"/>
  <c r="E350" i="60"/>
  <c r="G350" i="60" s="1"/>
  <c r="E810" i="60"/>
  <c r="G810" i="60" s="1"/>
  <c r="E812" i="60"/>
  <c r="G812" i="60" s="1"/>
  <c r="E809" i="60"/>
  <c r="G809" i="60" s="1"/>
  <c r="E356" i="66"/>
  <c r="G356" i="66" s="1"/>
  <c r="E743" i="49"/>
  <c r="G743" i="49" s="1"/>
  <c r="E811" i="60"/>
  <c r="G811" i="60" s="1"/>
  <c r="E807" i="60"/>
  <c r="G807" i="60" s="1"/>
  <c r="E808" i="60"/>
  <c r="G808" i="60" s="1"/>
  <c r="AA356" i="5"/>
  <c r="E523" i="60"/>
  <c r="G523" i="60" s="1"/>
  <c r="E246" i="66"/>
  <c r="G246" i="66" s="1"/>
  <c r="E522" i="60"/>
  <c r="G522" i="60" s="1"/>
  <c r="E521" i="60"/>
  <c r="G521" i="60" s="1"/>
  <c r="AA246" i="5"/>
  <c r="N36" i="5"/>
  <c r="N34" i="5"/>
  <c r="U36" i="5" s="1"/>
  <c r="E530" i="49"/>
  <c r="G530" i="49" s="1"/>
  <c r="AA245" i="5"/>
  <c r="E245" i="66"/>
  <c r="G245" i="66" s="1"/>
  <c r="E520" i="60"/>
  <c r="G520" i="60" s="1"/>
  <c r="E519" i="60"/>
  <c r="G519" i="60" s="1"/>
  <c r="I378" i="63"/>
  <c r="N17" i="5"/>
  <c r="I377" i="63"/>
  <c r="AA115" i="5"/>
  <c r="E235" i="60"/>
  <c r="G235" i="60" s="1"/>
  <c r="E248" i="49"/>
  <c r="G248" i="49" s="1"/>
  <c r="E115" i="66"/>
  <c r="G115" i="66" s="1"/>
  <c r="E247" i="49"/>
  <c r="G247" i="49" s="1"/>
  <c r="E34" i="49"/>
  <c r="G34" i="49" s="1"/>
  <c r="I38" i="63"/>
  <c r="E24" i="60"/>
  <c r="G24" i="60" s="1"/>
  <c r="E15" i="66"/>
  <c r="G15" i="66" s="1"/>
  <c r="E22" i="60"/>
  <c r="G22" i="60" s="1"/>
  <c r="E23" i="60"/>
  <c r="G23" i="60" s="1"/>
  <c r="E25" i="60"/>
  <c r="G25" i="60" s="1"/>
  <c r="AA15" i="5"/>
  <c r="E137" i="66"/>
  <c r="G137" i="66" s="1"/>
  <c r="AA137" i="5"/>
  <c r="E277" i="60"/>
  <c r="G277" i="60" s="1"/>
  <c r="E378" i="49"/>
  <c r="G378" i="49" s="1"/>
  <c r="E375" i="49"/>
  <c r="G375" i="49" s="1"/>
  <c r="E398" i="60"/>
  <c r="G398" i="60" s="1"/>
  <c r="AA199" i="5"/>
  <c r="E377" i="49"/>
  <c r="G377" i="49" s="1"/>
  <c r="E379" i="49"/>
  <c r="G379" i="49" s="1"/>
  <c r="E399" i="60"/>
  <c r="G399" i="60" s="1"/>
  <c r="E199" i="66"/>
  <c r="G199" i="66" s="1"/>
  <c r="E376" i="49"/>
  <c r="G376" i="49" s="1"/>
  <c r="E400" i="60"/>
  <c r="G400" i="60" s="1"/>
  <c r="E747" i="60"/>
  <c r="G747" i="60" s="1"/>
  <c r="E334" i="66"/>
  <c r="G334" i="66" s="1"/>
  <c r="E707" i="49"/>
  <c r="G707" i="49" s="1"/>
  <c r="E748" i="60"/>
  <c r="G748" i="60" s="1"/>
  <c r="AA334" i="5"/>
  <c r="AA335" i="5"/>
  <c r="E709" i="49"/>
  <c r="G709" i="49" s="1"/>
  <c r="I244" i="63"/>
  <c r="E710" i="49"/>
  <c r="G710" i="49" s="1"/>
  <c r="E335" i="66"/>
  <c r="G335" i="66" s="1"/>
  <c r="E708" i="49"/>
  <c r="G708" i="49" s="1"/>
  <c r="E697" i="49"/>
  <c r="G697" i="49" s="1"/>
  <c r="E327" i="66"/>
  <c r="G327" i="66" s="1"/>
  <c r="E723" i="60"/>
  <c r="G723" i="60" s="1"/>
  <c r="E696" i="49"/>
  <c r="G696" i="49" s="1"/>
  <c r="M49" i="5"/>
  <c r="T35" i="5" s="1"/>
  <c r="AA327" i="5"/>
  <c r="M50" i="5"/>
  <c r="E722" i="60"/>
  <c r="G722" i="60" s="1"/>
  <c r="E721" i="60"/>
  <c r="G721" i="60" s="1"/>
  <c r="AA177" i="5"/>
  <c r="E177" i="66"/>
  <c r="G177" i="66" s="1"/>
  <c r="AA271" i="5"/>
  <c r="E271" i="66"/>
  <c r="G271" i="66" s="1"/>
  <c r="E588" i="60"/>
  <c r="G588" i="60" s="1"/>
  <c r="M41" i="5"/>
  <c r="M40" i="5"/>
  <c r="T38" i="5" s="1"/>
  <c r="E587" i="60"/>
  <c r="G587" i="60" s="1"/>
  <c r="E581" i="49"/>
  <c r="G581" i="49" s="1"/>
  <c r="AA286" i="5"/>
  <c r="E648" i="60"/>
  <c r="G648" i="60" s="1"/>
  <c r="I959" i="63"/>
  <c r="E286" i="66"/>
  <c r="G286" i="66" s="1"/>
  <c r="E609" i="49"/>
  <c r="G609" i="49" s="1"/>
  <c r="E84" i="60"/>
  <c r="E35" i="66"/>
  <c r="G35" i="66" s="1"/>
  <c r="E85" i="60"/>
  <c r="G85" i="60" s="1"/>
  <c r="I103" i="63"/>
  <c r="E88" i="49"/>
  <c r="G88" i="49" s="1"/>
  <c r="AA35" i="5"/>
  <c r="AA31" i="5"/>
  <c r="E76" i="60"/>
  <c r="G76" i="60" s="1"/>
  <c r="E78" i="60"/>
  <c r="G78" i="60" s="1"/>
  <c r="E77" i="60"/>
  <c r="G77" i="60" s="1"/>
  <c r="E75" i="60"/>
  <c r="G75" i="60" s="1"/>
  <c r="E31" i="66"/>
  <c r="G31" i="66" s="1"/>
  <c r="M6" i="5"/>
  <c r="AA149" i="5"/>
  <c r="E149" i="66"/>
  <c r="G149" i="66" s="1"/>
  <c r="E308" i="60"/>
  <c r="G308" i="60" s="1"/>
  <c r="E307" i="60"/>
  <c r="G307" i="60" s="1"/>
  <c r="AA11" i="5"/>
  <c r="E19" i="49"/>
  <c r="G19" i="49" s="1"/>
  <c r="E11" i="66"/>
  <c r="G11" i="66" s="1"/>
  <c r="E18" i="49"/>
  <c r="G18" i="49" s="1"/>
  <c r="E653" i="49"/>
  <c r="G653" i="49" s="1"/>
  <c r="AA298" i="5"/>
  <c r="E298" i="66"/>
  <c r="G298" i="66" s="1"/>
  <c r="L46" i="5"/>
  <c r="E654" i="49"/>
  <c r="G654" i="49" s="1"/>
  <c r="I48" i="63"/>
  <c r="I44" i="63"/>
  <c r="E657" i="49"/>
  <c r="G657" i="49" s="1"/>
  <c r="E655" i="49"/>
  <c r="G655" i="49" s="1"/>
  <c r="E656" i="49"/>
  <c r="G656" i="49" s="1"/>
  <c r="L45" i="5"/>
  <c r="S40" i="5" s="1"/>
  <c r="E221" i="66"/>
  <c r="G221" i="66" s="1"/>
  <c r="E468" i="60"/>
  <c r="G468" i="60" s="1"/>
  <c r="AA221" i="5"/>
  <c r="E467" i="60"/>
  <c r="G467" i="60" s="1"/>
  <c r="N32" i="5"/>
  <c r="AA41" i="5"/>
  <c r="E41" i="66"/>
  <c r="G41" i="66" s="1"/>
  <c r="E92" i="60"/>
  <c r="G92" i="60" s="1"/>
  <c r="E91" i="60"/>
  <c r="G91" i="60" s="1"/>
  <c r="M16" i="5"/>
  <c r="AA104" i="5"/>
  <c r="E104" i="66"/>
  <c r="G104" i="66" s="1"/>
  <c r="E211" i="60"/>
  <c r="G211" i="60" s="1"/>
  <c r="E209" i="60"/>
  <c r="G209" i="60" s="1"/>
  <c r="E210" i="60"/>
  <c r="G210" i="60" s="1"/>
  <c r="E229" i="49"/>
  <c r="G229" i="49" s="1"/>
  <c r="M14" i="5"/>
  <c r="T34" i="5" s="1"/>
  <c r="E107" i="66"/>
  <c r="G107" i="66" s="1"/>
  <c r="AA107" i="5"/>
  <c r="E218" i="60"/>
  <c r="G218" i="60" s="1"/>
  <c r="E217" i="60"/>
  <c r="G217" i="60" s="1"/>
  <c r="E556" i="49"/>
  <c r="G556" i="49" s="1"/>
  <c r="E260" i="66"/>
  <c r="G260" i="66" s="1"/>
  <c r="E555" i="49"/>
  <c r="G555" i="49" s="1"/>
  <c r="E566" i="60"/>
  <c r="G566" i="60" s="1"/>
  <c r="E567" i="60"/>
  <c r="G567" i="60" s="1"/>
  <c r="E563" i="60"/>
  <c r="G563" i="60" s="1"/>
  <c r="E568" i="60"/>
  <c r="G568" i="60" s="1"/>
  <c r="E564" i="60"/>
  <c r="G564" i="60" s="1"/>
  <c r="M38" i="5"/>
  <c r="AA260" i="5"/>
  <c r="E565" i="60"/>
  <c r="G565" i="60" s="1"/>
  <c r="E328" i="60"/>
  <c r="G328" i="60" s="1"/>
  <c r="E155" i="66"/>
  <c r="G155" i="66" s="1"/>
  <c r="AA155" i="5"/>
  <c r="E329" i="60"/>
  <c r="G329" i="60" s="1"/>
  <c r="E330" i="60"/>
  <c r="G330" i="60" s="1"/>
  <c r="E327" i="60"/>
  <c r="G327" i="60" s="1"/>
  <c r="E332" i="60"/>
  <c r="G332" i="60" s="1"/>
  <c r="E331" i="60"/>
  <c r="G331" i="60" s="1"/>
  <c r="E57" i="49"/>
  <c r="G57" i="49" s="1"/>
  <c r="E54" i="60"/>
  <c r="G54" i="60" s="1"/>
  <c r="E24" i="66"/>
  <c r="G24" i="66" s="1"/>
  <c r="AA24" i="5"/>
  <c r="E53" i="60"/>
  <c r="G53" i="60" s="1"/>
  <c r="E56" i="49"/>
  <c r="G56" i="49" s="1"/>
  <c r="M5" i="5"/>
  <c r="E349" i="60"/>
  <c r="G349" i="60" s="1"/>
  <c r="E348" i="60"/>
  <c r="G348" i="60" s="1"/>
  <c r="E328" i="49"/>
  <c r="G328" i="49" s="1"/>
  <c r="E180" i="66"/>
  <c r="G180" i="66" s="1"/>
  <c r="AA180" i="5"/>
  <c r="E550" i="49"/>
  <c r="G550" i="49" s="1"/>
  <c r="E548" i="60"/>
  <c r="G548" i="60" s="1"/>
  <c r="E552" i="49"/>
  <c r="G552" i="49" s="1"/>
  <c r="E255" i="66"/>
  <c r="G255" i="66" s="1"/>
  <c r="AA255" i="5"/>
  <c r="E549" i="60"/>
  <c r="G549" i="60" s="1"/>
  <c r="E550" i="60"/>
  <c r="G550" i="60" s="1"/>
  <c r="I592" i="63"/>
  <c r="E551" i="49"/>
  <c r="G551" i="49" s="1"/>
  <c r="I478" i="63"/>
  <c r="AA173" i="5"/>
  <c r="E173" i="66"/>
  <c r="G173" i="66" s="1"/>
  <c r="E345" i="60"/>
  <c r="G345" i="60" s="1"/>
  <c r="E312" i="49"/>
  <c r="G312" i="49" s="1"/>
  <c r="E313" i="49"/>
  <c r="G313" i="49" s="1"/>
  <c r="E671" i="49"/>
  <c r="G671" i="49" s="1"/>
  <c r="E316" i="66"/>
  <c r="G316" i="66" s="1"/>
  <c r="AA316" i="5"/>
  <c r="E670" i="49"/>
  <c r="G670" i="49" s="1"/>
  <c r="E303" i="66"/>
  <c r="G303" i="66" s="1"/>
  <c r="AA303" i="5"/>
  <c r="N46" i="5"/>
  <c r="N45" i="5"/>
  <c r="U40" i="5" s="1"/>
  <c r="E663" i="49"/>
  <c r="G663" i="49" s="1"/>
  <c r="E39" i="66"/>
  <c r="G39" i="66" s="1"/>
  <c r="I105" i="63"/>
  <c r="E91" i="49"/>
  <c r="G91" i="49" s="1"/>
  <c r="E89" i="60"/>
  <c r="G89" i="60" s="1"/>
  <c r="AA39" i="5"/>
  <c r="E90" i="49"/>
  <c r="G90" i="49" s="1"/>
  <c r="E284" i="60"/>
  <c r="G284" i="60" s="1"/>
  <c r="E281" i="60"/>
  <c r="G281" i="60" s="1"/>
  <c r="E282" i="60"/>
  <c r="G282" i="60" s="1"/>
  <c r="E280" i="60"/>
  <c r="G280" i="60" s="1"/>
  <c r="E283" i="60"/>
  <c r="G283" i="60" s="1"/>
  <c r="L22" i="5"/>
  <c r="E285" i="60"/>
  <c r="G285" i="60" s="1"/>
  <c r="E139" i="66"/>
  <c r="G139" i="66" s="1"/>
  <c r="E286" i="60"/>
  <c r="G286" i="60" s="1"/>
  <c r="AA139" i="5"/>
  <c r="I376" i="63"/>
  <c r="E234" i="60"/>
  <c r="G234" i="60" s="1"/>
  <c r="AA114" i="5"/>
  <c r="E246" i="49"/>
  <c r="G246" i="49" s="1"/>
  <c r="E114" i="66"/>
  <c r="G114" i="66" s="1"/>
  <c r="E245" i="49"/>
  <c r="G245" i="49" s="1"/>
  <c r="E183" i="66"/>
  <c r="G183" i="66" s="1"/>
  <c r="M29" i="5"/>
  <c r="E332" i="49"/>
  <c r="G332" i="49" s="1"/>
  <c r="AA183" i="5"/>
  <c r="E354" i="60"/>
  <c r="G354" i="60" s="1"/>
  <c r="M28" i="5"/>
  <c r="T39" i="5" s="1"/>
  <c r="E675" i="49"/>
  <c r="G675" i="49" s="1"/>
  <c r="AA319" i="5"/>
  <c r="E674" i="49"/>
  <c r="G674" i="49" s="1"/>
  <c r="E319" i="66"/>
  <c r="G319" i="66" s="1"/>
  <c r="E673" i="49"/>
  <c r="G673" i="49" s="1"/>
  <c r="N48" i="5"/>
  <c r="E790" i="49"/>
  <c r="G790" i="49" s="1"/>
  <c r="E788" i="49"/>
  <c r="G788" i="49" s="1"/>
  <c r="I435" i="63"/>
  <c r="E836" i="60"/>
  <c r="G836" i="60" s="1"/>
  <c r="N56" i="5"/>
  <c r="AA371" i="5"/>
  <c r="E371" i="66"/>
  <c r="G371" i="66" s="1"/>
  <c r="E789" i="49"/>
  <c r="G789" i="49" s="1"/>
  <c r="E136" i="49"/>
  <c r="G136" i="49" s="1"/>
  <c r="E62" i="66"/>
  <c r="G62" i="66" s="1"/>
  <c r="E135" i="60"/>
  <c r="G135" i="60" s="1"/>
  <c r="E136" i="60"/>
  <c r="G136" i="60" s="1"/>
  <c r="I56" i="63"/>
  <c r="AA62" i="5"/>
  <c r="E137" i="49"/>
  <c r="G137" i="49" s="1"/>
  <c r="M10" i="5"/>
  <c r="AA338" i="5"/>
  <c r="E716" i="49"/>
  <c r="G716" i="49" s="1"/>
  <c r="E753" i="60"/>
  <c r="G753" i="60" s="1"/>
  <c r="E755" i="60"/>
  <c r="G755" i="60" s="1"/>
  <c r="E338" i="66"/>
  <c r="G338" i="66" s="1"/>
  <c r="E754" i="60"/>
  <c r="G754" i="60" s="1"/>
  <c r="E756" i="60"/>
  <c r="G756" i="60" s="1"/>
  <c r="E737" i="49"/>
  <c r="G737" i="49" s="1"/>
  <c r="E730" i="49"/>
  <c r="G730" i="49" s="1"/>
  <c r="I295" i="63"/>
  <c r="AA350" i="5"/>
  <c r="E731" i="49"/>
  <c r="G731" i="49" s="1"/>
  <c r="E734" i="49"/>
  <c r="G734" i="49" s="1"/>
  <c r="E350" i="66"/>
  <c r="G350" i="66" s="1"/>
  <c r="E733" i="49"/>
  <c r="G733" i="49" s="1"/>
  <c r="E735" i="49"/>
  <c r="G735" i="49" s="1"/>
  <c r="I300" i="63"/>
  <c r="E732" i="49"/>
  <c r="G732" i="49" s="1"/>
  <c r="E736" i="49"/>
  <c r="G736" i="49" s="1"/>
  <c r="E452" i="49"/>
  <c r="G452" i="49" s="1"/>
  <c r="E453" i="60"/>
  <c r="G453" i="60" s="1"/>
  <c r="E455" i="49"/>
  <c r="G455" i="49" s="1"/>
  <c r="E452" i="60"/>
  <c r="G452" i="60" s="1"/>
  <c r="I706" i="63"/>
  <c r="E453" i="49"/>
  <c r="G453" i="49" s="1"/>
  <c r="E451" i="60"/>
  <c r="G451" i="60" s="1"/>
  <c r="E454" i="49"/>
  <c r="G454" i="49" s="1"/>
  <c r="E456" i="49"/>
  <c r="G456" i="49" s="1"/>
  <c r="AA214" i="5"/>
  <c r="E214" i="66"/>
  <c r="G214" i="66" s="1"/>
  <c r="AA264" i="5"/>
  <c r="E563" i="49"/>
  <c r="G563" i="49" s="1"/>
  <c r="E264" i="66"/>
  <c r="G264" i="66" s="1"/>
  <c r="M39" i="5"/>
  <c r="E576" i="60"/>
  <c r="G576" i="60" s="1"/>
  <c r="E564" i="49"/>
  <c r="G564" i="49" s="1"/>
  <c r="E774" i="60"/>
  <c r="G774" i="60" s="1"/>
  <c r="E775" i="60"/>
  <c r="G775" i="60" s="1"/>
  <c r="E724" i="49"/>
  <c r="G724" i="49" s="1"/>
  <c r="E779" i="60"/>
  <c r="G779" i="60" s="1"/>
  <c r="AA346" i="5"/>
  <c r="E346" i="66"/>
  <c r="G346" i="66" s="1"/>
  <c r="E776" i="60"/>
  <c r="G776" i="60" s="1"/>
  <c r="E778" i="60"/>
  <c r="G778" i="60" s="1"/>
  <c r="I287" i="63"/>
  <c r="E777" i="60"/>
  <c r="G777" i="60" s="1"/>
  <c r="E534" i="49"/>
  <c r="G534" i="49" s="1"/>
  <c r="E532" i="60"/>
  <c r="G532" i="60" s="1"/>
  <c r="E249" i="66"/>
  <c r="G249" i="66" s="1"/>
  <c r="AA249" i="5"/>
  <c r="E531" i="60"/>
  <c r="G531" i="60" s="1"/>
  <c r="E533" i="60"/>
  <c r="G533" i="60" s="1"/>
  <c r="AA321" i="5"/>
  <c r="E321" i="66"/>
  <c r="G321" i="66" s="1"/>
  <c r="E684" i="49"/>
  <c r="G684" i="49" s="1"/>
  <c r="E313" i="66"/>
  <c r="G313" i="66" s="1"/>
  <c r="AA313" i="5"/>
  <c r="E261" i="49"/>
  <c r="G261" i="49" s="1"/>
  <c r="E249" i="60"/>
  <c r="G249" i="60" s="1"/>
  <c r="E120" i="66"/>
  <c r="G120" i="66" s="1"/>
  <c r="E250" i="60"/>
  <c r="G250" i="60" s="1"/>
  <c r="AA120" i="5"/>
  <c r="E262" i="49"/>
  <c r="G262" i="49" s="1"/>
  <c r="AA33" i="5"/>
  <c r="E33" i="66"/>
  <c r="G33" i="66" s="1"/>
  <c r="N6" i="5"/>
  <c r="E78" i="49"/>
  <c r="G78" i="49" s="1"/>
  <c r="E83" i="60"/>
  <c r="G83" i="60" s="1"/>
  <c r="E79" i="49"/>
  <c r="G79" i="49" s="1"/>
  <c r="E77" i="49"/>
  <c r="E311" i="49"/>
  <c r="G311" i="49" s="1"/>
  <c r="AA172" i="5"/>
  <c r="E172" i="66"/>
  <c r="G172" i="66" s="1"/>
  <c r="N26" i="5"/>
  <c r="AA280" i="5"/>
  <c r="E620" i="60"/>
  <c r="G620" i="60" s="1"/>
  <c r="E280" i="66"/>
  <c r="G280" i="66" s="1"/>
  <c r="E11" i="49"/>
  <c r="G11" i="49" s="1"/>
  <c r="E9" i="60"/>
  <c r="G9" i="60" s="1"/>
  <c r="E8" i="60"/>
  <c r="G8" i="60" s="1"/>
  <c r="E7" i="66"/>
  <c r="G7" i="66" s="1"/>
  <c r="E12" i="49"/>
  <c r="G12" i="49" s="1"/>
  <c r="AA7" i="5"/>
  <c r="E168" i="66"/>
  <c r="G168" i="66" s="1"/>
  <c r="AA168" i="5"/>
  <c r="E140" i="49"/>
  <c r="G140" i="49" s="1"/>
  <c r="E141" i="49"/>
  <c r="G141" i="49" s="1"/>
  <c r="E139" i="60"/>
  <c r="G139" i="60" s="1"/>
  <c r="AA64" i="5"/>
  <c r="E64" i="66"/>
  <c r="G64" i="66" s="1"/>
  <c r="E138" i="60"/>
  <c r="G138" i="60" s="1"/>
  <c r="AA70" i="5"/>
  <c r="E70" i="66"/>
  <c r="G70" i="66" s="1"/>
  <c r="E166" i="66"/>
  <c r="G166" i="66" s="1"/>
  <c r="AA166" i="5"/>
  <c r="L26" i="5"/>
  <c r="E557" i="60"/>
  <c r="G557" i="60" s="1"/>
  <c r="AA258" i="5"/>
  <c r="E559" i="60"/>
  <c r="G559" i="60" s="1"/>
  <c r="E558" i="60"/>
  <c r="G558" i="60" s="1"/>
  <c r="E258" i="66"/>
  <c r="G258" i="66" s="1"/>
  <c r="N37" i="5"/>
  <c r="E44" i="49"/>
  <c r="G44" i="49" s="1"/>
  <c r="E42" i="60"/>
  <c r="G42" i="60" s="1"/>
  <c r="E44" i="60"/>
  <c r="G44" i="60" s="1"/>
  <c r="E45" i="60"/>
  <c r="G45" i="60" s="1"/>
  <c r="E46" i="49"/>
  <c r="G46" i="49" s="1"/>
  <c r="E47" i="49"/>
  <c r="G47" i="49" s="1"/>
  <c r="E43" i="60"/>
  <c r="G43" i="60" s="1"/>
  <c r="E20" i="66"/>
  <c r="G20" i="66" s="1"/>
  <c r="E45" i="49"/>
  <c r="G45" i="49" s="1"/>
  <c r="AA20" i="5"/>
  <c r="E292" i="60"/>
  <c r="G292" i="60" s="1"/>
  <c r="E289" i="60"/>
  <c r="G289" i="60" s="1"/>
  <c r="E293" i="60"/>
  <c r="G293" i="60" s="1"/>
  <c r="E140" i="66"/>
  <c r="G140" i="66" s="1"/>
  <c r="E287" i="60"/>
  <c r="G287" i="60" s="1"/>
  <c r="E288" i="60"/>
  <c r="G288" i="60" s="1"/>
  <c r="E291" i="60"/>
  <c r="G291" i="60" s="1"/>
  <c r="AA140" i="5"/>
  <c r="E290" i="60"/>
  <c r="G290" i="60" s="1"/>
  <c r="E556" i="60"/>
  <c r="G556" i="60" s="1"/>
  <c r="E257" i="66"/>
  <c r="G257" i="66" s="1"/>
  <c r="E554" i="60"/>
  <c r="G554" i="60" s="1"/>
  <c r="E555" i="60"/>
  <c r="G555" i="60" s="1"/>
  <c r="AA257" i="5"/>
  <c r="AA127" i="5"/>
  <c r="E258" i="60"/>
  <c r="G258" i="60" s="1"/>
  <c r="E259" i="60"/>
  <c r="G259" i="60" s="1"/>
  <c r="E275" i="49"/>
  <c r="G275" i="49" s="1"/>
  <c r="E274" i="49"/>
  <c r="G274" i="49" s="1"/>
  <c r="E127" i="66"/>
  <c r="G127" i="66" s="1"/>
  <c r="N19" i="5"/>
  <c r="E260" i="60"/>
  <c r="G260" i="60" s="1"/>
  <c r="E337" i="66"/>
  <c r="G337" i="66" s="1"/>
  <c r="E715" i="49"/>
  <c r="G715" i="49" s="1"/>
  <c r="E752" i="60"/>
  <c r="G752" i="60" s="1"/>
  <c r="E713" i="49"/>
  <c r="G713" i="49" s="1"/>
  <c r="E714" i="49"/>
  <c r="G714" i="49" s="1"/>
  <c r="AA337" i="5"/>
  <c r="E751" i="60"/>
  <c r="G751" i="60" s="1"/>
  <c r="AA152" i="5"/>
  <c r="E318" i="60"/>
  <c r="G318" i="60" s="1"/>
  <c r="E316" i="60"/>
  <c r="G316" i="60" s="1"/>
  <c r="E317" i="60"/>
  <c r="G317" i="60" s="1"/>
  <c r="E152" i="66"/>
  <c r="G152" i="66" s="1"/>
  <c r="E315" i="60"/>
  <c r="G315" i="60" s="1"/>
  <c r="AA161" i="5"/>
  <c r="E292" i="49"/>
  <c r="G292" i="49" s="1"/>
  <c r="E291" i="49"/>
  <c r="G291" i="49" s="1"/>
  <c r="E161" i="66"/>
  <c r="G161" i="66" s="1"/>
  <c r="AA191" i="5"/>
  <c r="E191" i="66"/>
  <c r="G191" i="66" s="1"/>
  <c r="E353" i="49"/>
  <c r="G353" i="49" s="1"/>
  <c r="E371" i="60"/>
  <c r="G371" i="60" s="1"/>
  <c r="E372" i="60"/>
  <c r="G372" i="60" s="1"/>
  <c r="I529" i="63"/>
  <c r="E314" i="66"/>
  <c r="G314" i="66" s="1"/>
  <c r="AA314" i="5"/>
  <c r="E95" i="49"/>
  <c r="G95" i="49" s="1"/>
  <c r="AA46" i="5"/>
  <c r="E46" i="66"/>
  <c r="G46" i="66" s="1"/>
  <c r="E668" i="49"/>
  <c r="G668" i="49" s="1"/>
  <c r="AA311" i="5"/>
  <c r="E311" i="66"/>
  <c r="G311" i="66" s="1"/>
  <c r="N47" i="5"/>
  <c r="E330" i="66"/>
  <c r="G330" i="66" s="1"/>
  <c r="E732" i="60"/>
  <c r="G732" i="60" s="1"/>
  <c r="AA330" i="5"/>
  <c r="E731" i="60"/>
  <c r="G731" i="60" s="1"/>
  <c r="E492" i="49"/>
  <c r="G492" i="49" s="1"/>
  <c r="E490" i="49"/>
  <c r="G490" i="49" s="1"/>
  <c r="E486" i="60"/>
  <c r="G486" i="60" s="1"/>
  <c r="E489" i="49"/>
  <c r="G489" i="49" s="1"/>
  <c r="E227" i="66"/>
  <c r="G227" i="66" s="1"/>
  <c r="E488" i="49"/>
  <c r="G488" i="49" s="1"/>
  <c r="E491" i="49"/>
  <c r="G491" i="49" s="1"/>
  <c r="AA227" i="5"/>
  <c r="N33" i="5"/>
  <c r="E321" i="49"/>
  <c r="G321" i="49" s="1"/>
  <c r="E322" i="49"/>
  <c r="G322" i="49" s="1"/>
  <c r="I492" i="63"/>
  <c r="E320" i="49"/>
  <c r="G320" i="49" s="1"/>
  <c r="E323" i="49"/>
  <c r="G323" i="49" s="1"/>
  <c r="E325" i="49"/>
  <c r="G325" i="49" s="1"/>
  <c r="I493" i="63"/>
  <c r="I494" i="63"/>
  <c r="E327" i="49"/>
  <c r="G327" i="49" s="1"/>
  <c r="AA179" i="5"/>
  <c r="E324" i="49"/>
  <c r="G324" i="49" s="1"/>
  <c r="E179" i="66"/>
  <c r="G179" i="66" s="1"/>
  <c r="I496" i="63"/>
  <c r="E326" i="49"/>
  <c r="G326" i="49" s="1"/>
  <c r="E471" i="49"/>
  <c r="G471" i="49" s="1"/>
  <c r="E220" i="66"/>
  <c r="G220" i="66" s="1"/>
  <c r="E465" i="60"/>
  <c r="G465" i="60" s="1"/>
  <c r="AA220" i="5"/>
  <c r="E464" i="60"/>
  <c r="G464" i="60" s="1"/>
  <c r="E466" i="60"/>
  <c r="G466" i="60" s="1"/>
  <c r="E470" i="49"/>
  <c r="G470" i="49" s="1"/>
  <c r="E787" i="60"/>
  <c r="G787" i="60" s="1"/>
  <c r="E791" i="60"/>
  <c r="G791" i="60" s="1"/>
  <c r="L54" i="5"/>
  <c r="E786" i="60"/>
  <c r="G786" i="60" s="1"/>
  <c r="E740" i="49"/>
  <c r="G740" i="49" s="1"/>
  <c r="E792" i="60"/>
  <c r="G792" i="60" s="1"/>
  <c r="E789" i="60"/>
  <c r="G789" i="60" s="1"/>
  <c r="E353" i="66"/>
  <c r="G353" i="66" s="1"/>
  <c r="E788" i="60"/>
  <c r="G788" i="60" s="1"/>
  <c r="E790" i="60"/>
  <c r="G790" i="60" s="1"/>
  <c r="AA353" i="5"/>
  <c r="L53" i="5"/>
  <c r="S41" i="5" s="1"/>
  <c r="E340" i="66"/>
  <c r="G340" i="66" s="1"/>
  <c r="E760" i="60"/>
  <c r="G760" i="60" s="1"/>
  <c r="E719" i="49"/>
  <c r="G719" i="49" s="1"/>
  <c r="I271" i="63"/>
  <c r="E761" i="60"/>
  <c r="G761" i="60" s="1"/>
  <c r="AA340" i="5"/>
  <c r="M51" i="5"/>
  <c r="AA23" i="5"/>
  <c r="E54" i="49"/>
  <c r="G54" i="49" s="1"/>
  <c r="E48" i="60"/>
  <c r="G48" i="60" s="1"/>
  <c r="E50" i="60"/>
  <c r="G50" i="60" s="1"/>
  <c r="E23" i="66"/>
  <c r="G23" i="66" s="1"/>
  <c r="I63" i="63"/>
  <c r="E55" i="49"/>
  <c r="G55" i="49" s="1"/>
  <c r="E51" i="60"/>
  <c r="G51" i="60" s="1"/>
  <c r="E52" i="60"/>
  <c r="G52" i="60" s="1"/>
  <c r="E49" i="60"/>
  <c r="G49" i="60" s="1"/>
  <c r="E506" i="49"/>
  <c r="G506" i="49" s="1"/>
  <c r="E491" i="60"/>
  <c r="G491" i="60" s="1"/>
  <c r="E505" i="49"/>
  <c r="G505" i="49" s="1"/>
  <c r="E230" i="66"/>
  <c r="G230" i="66" s="1"/>
  <c r="AA230" i="5"/>
  <c r="I661" i="63"/>
  <c r="E439" i="60"/>
  <c r="G439" i="60" s="1"/>
  <c r="E207" i="66"/>
  <c r="G207" i="66" s="1"/>
  <c r="I662" i="63"/>
  <c r="E429" i="49"/>
  <c r="G429" i="49" s="1"/>
  <c r="E441" i="60"/>
  <c r="G441" i="60" s="1"/>
  <c r="E430" i="49"/>
  <c r="G430" i="49" s="1"/>
  <c r="E438" i="60"/>
  <c r="G438" i="60" s="1"/>
  <c r="AA207" i="5"/>
  <c r="E440" i="60"/>
  <c r="G440" i="60" s="1"/>
  <c r="AA196" i="5"/>
  <c r="E390" i="60"/>
  <c r="G390" i="60" s="1"/>
  <c r="E365" i="49"/>
  <c r="G365" i="49" s="1"/>
  <c r="E389" i="60"/>
  <c r="G389" i="60" s="1"/>
  <c r="E388" i="60"/>
  <c r="G388" i="60" s="1"/>
  <c r="E196" i="66"/>
  <c r="G196" i="66" s="1"/>
  <c r="E366" i="49"/>
  <c r="G366" i="49" s="1"/>
  <c r="E117" i="49"/>
  <c r="G117" i="49" s="1"/>
  <c r="E55" i="66"/>
  <c r="G55" i="66" s="1"/>
  <c r="I165" i="63"/>
  <c r="E118" i="60"/>
  <c r="G118" i="60" s="1"/>
  <c r="AA55" i="5"/>
  <c r="E117" i="60"/>
  <c r="G117" i="60" s="1"/>
  <c r="I155" i="63"/>
  <c r="E118" i="49"/>
  <c r="G118" i="49" s="1"/>
  <c r="N9" i="5"/>
  <c r="E119" i="60"/>
  <c r="G119" i="60" s="1"/>
  <c r="E649" i="49"/>
  <c r="G649" i="49" s="1"/>
  <c r="I1012" i="63"/>
  <c r="E647" i="49"/>
  <c r="G647" i="49" s="1"/>
  <c r="E648" i="49"/>
  <c r="G648" i="49" s="1"/>
  <c r="E643" i="49"/>
  <c r="G643" i="49" s="1"/>
  <c r="I1005" i="63"/>
  <c r="E645" i="49"/>
  <c r="G645" i="49" s="1"/>
  <c r="AA295" i="5"/>
  <c r="E640" i="49"/>
  <c r="G640" i="49" s="1"/>
  <c r="E295" i="66"/>
  <c r="G295" i="66" s="1"/>
  <c r="I1006" i="63"/>
  <c r="E641" i="49"/>
  <c r="G641" i="49" s="1"/>
  <c r="E644" i="49"/>
  <c r="G644" i="49" s="1"/>
  <c r="I1010" i="63"/>
  <c r="E642" i="49"/>
  <c r="G642" i="49" s="1"/>
  <c r="E646" i="49"/>
  <c r="G646" i="49" s="1"/>
  <c r="N25" i="5"/>
  <c r="E165" i="66"/>
  <c r="G165" i="66" s="1"/>
  <c r="AA165" i="5"/>
  <c r="N24" i="5"/>
  <c r="U43" i="5" s="1"/>
  <c r="E553" i="60"/>
  <c r="G553" i="60" s="1"/>
  <c r="AA256" i="5"/>
  <c r="E551" i="60"/>
  <c r="G551" i="60" s="1"/>
  <c r="E552" i="60"/>
  <c r="G552" i="60" s="1"/>
  <c r="E256" i="66"/>
  <c r="G256" i="66" s="1"/>
  <c r="E169" i="60"/>
  <c r="G169" i="60" s="1"/>
  <c r="I255" i="63"/>
  <c r="E176" i="49"/>
  <c r="G176" i="49" s="1"/>
  <c r="AA84" i="5"/>
  <c r="I256" i="63"/>
  <c r="E84" i="66"/>
  <c r="G84" i="66" s="1"/>
  <c r="E168" i="60"/>
  <c r="G168" i="60" s="1"/>
  <c r="E177" i="49"/>
  <c r="G177" i="49" s="1"/>
  <c r="E175" i="49"/>
  <c r="G175" i="49" s="1"/>
  <c r="E167" i="60"/>
  <c r="G167" i="60" s="1"/>
  <c r="E273" i="66"/>
  <c r="G273" i="66" s="1"/>
  <c r="E583" i="49"/>
  <c r="G583" i="49" s="1"/>
  <c r="E590" i="60"/>
  <c r="G590" i="60" s="1"/>
  <c r="AA273" i="5"/>
  <c r="E486" i="49"/>
  <c r="G486" i="49" s="1"/>
  <c r="M33" i="5"/>
  <c r="AA225" i="5"/>
  <c r="E484" i="49"/>
  <c r="G484" i="49" s="1"/>
  <c r="E483" i="60"/>
  <c r="G483" i="60" s="1"/>
  <c r="E484" i="60"/>
  <c r="G484" i="60" s="1"/>
  <c r="E485" i="49"/>
  <c r="G485" i="49" s="1"/>
  <c r="I759" i="63"/>
  <c r="E487" i="49"/>
  <c r="G487" i="49" s="1"/>
  <c r="E225" i="66"/>
  <c r="G225" i="66" s="1"/>
  <c r="I760" i="63"/>
  <c r="I763" i="63"/>
  <c r="E483" i="49"/>
  <c r="G483" i="49" s="1"/>
  <c r="AA272" i="5"/>
  <c r="E589" i="60"/>
  <c r="G589" i="60" s="1"/>
  <c r="I923" i="63"/>
  <c r="E582" i="49"/>
  <c r="G582" i="49" s="1"/>
  <c r="E272" i="66"/>
  <c r="G272" i="66" s="1"/>
  <c r="E605" i="49"/>
  <c r="G605" i="49" s="1"/>
  <c r="E603" i="49"/>
  <c r="G603" i="49" s="1"/>
  <c r="E628" i="60"/>
  <c r="G628" i="60" s="1"/>
  <c r="I954" i="63"/>
  <c r="AA282" i="5"/>
  <c r="E602" i="49"/>
  <c r="G602" i="49" s="1"/>
  <c r="E630" i="60"/>
  <c r="G630" i="60" s="1"/>
  <c r="E604" i="49"/>
  <c r="G604" i="49" s="1"/>
  <c r="E626" i="60"/>
  <c r="G626" i="60" s="1"/>
  <c r="I950" i="63"/>
  <c r="I951" i="63"/>
  <c r="E282" i="66"/>
  <c r="G282" i="66" s="1"/>
  <c r="E627" i="60"/>
  <c r="G627" i="60" s="1"/>
  <c r="E629" i="60"/>
  <c r="G629" i="60" s="1"/>
  <c r="N42" i="5"/>
  <c r="E262" i="66"/>
  <c r="G262" i="66" s="1"/>
  <c r="E570" i="60"/>
  <c r="G570" i="60" s="1"/>
  <c r="E559" i="49"/>
  <c r="G559" i="49" s="1"/>
  <c r="AA262" i="5"/>
  <c r="E571" i="60"/>
  <c r="G571" i="60" s="1"/>
  <c r="E560" i="49"/>
  <c r="G560" i="49" s="1"/>
  <c r="E572" i="60"/>
  <c r="G572" i="60" s="1"/>
  <c r="I966" i="63"/>
  <c r="I973" i="63"/>
  <c r="E561" i="49"/>
  <c r="G561" i="49" s="1"/>
  <c r="AA9" i="5"/>
  <c r="E16" i="49"/>
  <c r="G16" i="49" s="1"/>
  <c r="I17" i="63"/>
  <c r="E14" i="49"/>
  <c r="G14" i="49" s="1"/>
  <c r="E9" i="66"/>
  <c r="G9" i="66" s="1"/>
  <c r="E15" i="49"/>
  <c r="G15" i="49" s="1"/>
  <c r="AA29" i="5"/>
  <c r="E74" i="60"/>
  <c r="G74" i="60" s="1"/>
  <c r="E70" i="60"/>
  <c r="G70" i="60" s="1"/>
  <c r="N5" i="5"/>
  <c r="E71" i="60"/>
  <c r="G71" i="60" s="1"/>
  <c r="E73" i="60"/>
  <c r="G73" i="60" s="1"/>
  <c r="E71" i="49"/>
  <c r="G71" i="49" s="1"/>
  <c r="E72" i="60"/>
  <c r="G72" i="60" s="1"/>
  <c r="E72" i="49"/>
  <c r="G72" i="49" s="1"/>
  <c r="E29" i="66"/>
  <c r="G29" i="66" s="1"/>
  <c r="E364" i="66"/>
  <c r="G364" i="66" s="1"/>
  <c r="N55" i="5"/>
  <c r="E830" i="60"/>
  <c r="G830" i="60" s="1"/>
  <c r="AA364" i="5"/>
  <c r="E98" i="49"/>
  <c r="G98" i="49" s="1"/>
  <c r="E99" i="60"/>
  <c r="G99" i="60" s="1"/>
  <c r="E96" i="49"/>
  <c r="G96" i="49" s="1"/>
  <c r="AA48" i="5"/>
  <c r="L9" i="5"/>
  <c r="E101" i="60"/>
  <c r="G101" i="60" s="1"/>
  <c r="E97" i="49"/>
  <c r="G97" i="49" s="1"/>
  <c r="E100" i="60"/>
  <c r="G100" i="60" s="1"/>
  <c r="E48" i="66"/>
  <c r="G48" i="66" s="1"/>
  <c r="E367" i="60"/>
  <c r="G367" i="60" s="1"/>
  <c r="E365" i="60"/>
  <c r="G365" i="60" s="1"/>
  <c r="E348" i="49"/>
  <c r="G348" i="49" s="1"/>
  <c r="AA189" i="5"/>
  <c r="I526" i="63"/>
  <c r="E366" i="60"/>
  <c r="G366" i="60" s="1"/>
  <c r="E349" i="49"/>
  <c r="G349" i="49" s="1"/>
  <c r="E189" i="66"/>
  <c r="G189" i="66" s="1"/>
  <c r="E662" i="49"/>
  <c r="G662" i="49" s="1"/>
  <c r="I87" i="63"/>
  <c r="AA302" i="5"/>
  <c r="E302" i="66"/>
  <c r="G302" i="66" s="1"/>
  <c r="E23" i="49"/>
  <c r="G23" i="49" s="1"/>
  <c r="AA12" i="5"/>
  <c r="E21" i="49"/>
  <c r="G21" i="49" s="1"/>
  <c r="E11" i="60"/>
  <c r="G11" i="60" s="1"/>
  <c r="E24" i="49"/>
  <c r="G24" i="49" s="1"/>
  <c r="E20" i="49"/>
  <c r="G20" i="49" s="1"/>
  <c r="E10" i="60"/>
  <c r="G10" i="60" s="1"/>
  <c r="I24" i="63"/>
  <c r="E12" i="60"/>
  <c r="G12" i="60" s="1"/>
  <c r="E12" i="66"/>
  <c r="G12" i="66" s="1"/>
  <c r="E22" i="49"/>
  <c r="G22" i="49" s="1"/>
  <c r="L4" i="5"/>
  <c r="E581" i="60"/>
  <c r="G581" i="60" s="1"/>
  <c r="I916" i="63"/>
  <c r="E583" i="60"/>
  <c r="G583" i="60" s="1"/>
  <c r="AA268" i="5"/>
  <c r="E577" i="49"/>
  <c r="G577" i="49" s="1"/>
  <c r="E582" i="60"/>
  <c r="G582" i="60" s="1"/>
  <c r="E268" i="66"/>
  <c r="G268" i="66" s="1"/>
  <c r="AA301" i="5"/>
  <c r="E301" i="66"/>
  <c r="G301" i="66" s="1"/>
  <c r="E660" i="49"/>
  <c r="G660" i="49" s="1"/>
  <c r="I86" i="63"/>
  <c r="E661" i="49"/>
  <c r="G661" i="49" s="1"/>
  <c r="E105" i="49"/>
  <c r="G105" i="49" s="1"/>
  <c r="E108" i="60"/>
  <c r="G108" i="60" s="1"/>
  <c r="E104" i="49"/>
  <c r="G104" i="49" s="1"/>
  <c r="E51" i="66"/>
  <c r="G51" i="66" s="1"/>
  <c r="AA51" i="5"/>
  <c r="E107" i="60"/>
  <c r="G107" i="60" s="1"/>
  <c r="E164" i="60"/>
  <c r="G164" i="60" s="1"/>
  <c r="E82" i="66"/>
  <c r="G82" i="66" s="1"/>
  <c r="I252" i="63"/>
  <c r="E163" i="60"/>
  <c r="G163" i="60" s="1"/>
  <c r="AA82" i="5"/>
  <c r="E171" i="49"/>
  <c r="G171" i="49" s="1"/>
  <c r="E172" i="49"/>
  <c r="G172" i="49" s="1"/>
  <c r="M12" i="5"/>
  <c r="E767" i="60"/>
  <c r="G767" i="60" s="1"/>
  <c r="E344" i="66"/>
  <c r="G344" i="66" s="1"/>
  <c r="AA344" i="5"/>
  <c r="E771" i="60"/>
  <c r="G771" i="60" s="1"/>
  <c r="E770" i="60"/>
  <c r="G770" i="60" s="1"/>
  <c r="N51" i="5"/>
  <c r="E769" i="60"/>
  <c r="G769" i="60" s="1"/>
  <c r="E768" i="60"/>
  <c r="G768" i="60" s="1"/>
  <c r="AA209" i="5"/>
  <c r="E433" i="49"/>
  <c r="G433" i="49" s="1"/>
  <c r="E434" i="49"/>
  <c r="G434" i="49" s="1"/>
  <c r="I669" i="63"/>
  <c r="E432" i="49"/>
  <c r="G432" i="49" s="1"/>
  <c r="E209" i="66"/>
  <c r="G209" i="66" s="1"/>
  <c r="E442" i="60"/>
  <c r="G442" i="60" s="1"/>
  <c r="E435" i="49"/>
  <c r="G435" i="49" s="1"/>
  <c r="E436" i="49"/>
  <c r="G436" i="49" s="1"/>
  <c r="L32" i="5"/>
  <c r="E443" i="60"/>
  <c r="G443" i="60" s="1"/>
  <c r="E88" i="60"/>
  <c r="G88" i="60" s="1"/>
  <c r="AA38" i="5"/>
  <c r="E38" i="66"/>
  <c r="G38" i="66" s="1"/>
  <c r="M7" i="5"/>
  <c r="T42" i="5" s="1"/>
  <c r="M8" i="5"/>
  <c r="E841" i="60"/>
  <c r="G841" i="60" s="1"/>
  <c r="AA375" i="5"/>
  <c r="E375" i="66"/>
  <c r="G375" i="66" s="1"/>
  <c r="E795" i="49"/>
  <c r="G795" i="49" s="1"/>
  <c r="M57" i="5"/>
  <c r="E835" i="60"/>
  <c r="G835" i="60" s="1"/>
  <c r="E782" i="49"/>
  <c r="G782" i="49" s="1"/>
  <c r="I423" i="63"/>
  <c r="E786" i="49"/>
  <c r="G786" i="49" s="1"/>
  <c r="E370" i="66"/>
  <c r="G370" i="66" s="1"/>
  <c r="E780" i="49"/>
  <c r="G780" i="49" s="1"/>
  <c r="E784" i="49"/>
  <c r="G784" i="49" s="1"/>
  <c r="I432" i="63"/>
  <c r="I433" i="63"/>
  <c r="E787" i="49"/>
  <c r="G787" i="49" s="1"/>
  <c r="E785" i="49"/>
  <c r="G785" i="49" s="1"/>
  <c r="I424" i="63"/>
  <c r="I416" i="63"/>
  <c r="AA370" i="5"/>
  <c r="E783" i="49"/>
  <c r="G783" i="49" s="1"/>
  <c r="E781" i="49"/>
  <c r="G781" i="49" s="1"/>
  <c r="E109" i="66"/>
  <c r="G109" i="66" s="1"/>
  <c r="E234" i="49"/>
  <c r="G234" i="49" s="1"/>
  <c r="AA109" i="5"/>
  <c r="E223" i="60"/>
  <c r="G223" i="60" s="1"/>
  <c r="E222" i="60"/>
  <c r="G222" i="60" s="1"/>
  <c r="E496" i="49"/>
  <c r="G496" i="49" s="1"/>
  <c r="E228" i="66"/>
  <c r="G228" i="66" s="1"/>
  <c r="E501" i="49"/>
  <c r="G501" i="49" s="1"/>
  <c r="E502" i="49"/>
  <c r="G502" i="49" s="1"/>
  <c r="E494" i="49"/>
  <c r="G494" i="49" s="1"/>
  <c r="E499" i="49"/>
  <c r="G499" i="49" s="1"/>
  <c r="I787" i="63"/>
  <c r="E493" i="49"/>
  <c r="G493" i="49" s="1"/>
  <c r="E498" i="49"/>
  <c r="G498" i="49" s="1"/>
  <c r="AA228" i="5"/>
  <c r="E500" i="49"/>
  <c r="G500" i="49" s="1"/>
  <c r="E497" i="49"/>
  <c r="G497" i="49" s="1"/>
  <c r="E495" i="49"/>
  <c r="G495" i="49" s="1"/>
  <c r="E487" i="60"/>
  <c r="G487" i="60" s="1"/>
  <c r="E342" i="49"/>
  <c r="G342" i="49" s="1"/>
  <c r="E340" i="49"/>
  <c r="G340" i="49" s="1"/>
  <c r="I519" i="63"/>
  <c r="I522" i="63"/>
  <c r="E341" i="49"/>
  <c r="G341" i="49" s="1"/>
  <c r="E344" i="49"/>
  <c r="G344" i="49" s="1"/>
  <c r="I517" i="63"/>
  <c r="E343" i="49"/>
  <c r="G343" i="49" s="1"/>
  <c r="E187" i="66"/>
  <c r="G187" i="66" s="1"/>
  <c r="AA187" i="5"/>
  <c r="E362" i="60"/>
  <c r="G362" i="60" s="1"/>
  <c r="E518" i="60"/>
  <c r="G518" i="60" s="1"/>
  <c r="E517" i="60"/>
  <c r="G517" i="60" s="1"/>
  <c r="AA244" i="5"/>
  <c r="E244" i="66"/>
  <c r="G244" i="66" s="1"/>
  <c r="AA34" i="5"/>
  <c r="I95" i="63"/>
  <c r="E81" i="49"/>
  <c r="G81" i="49" s="1"/>
  <c r="E80" i="49"/>
  <c r="G80" i="49" s="1"/>
  <c r="I261" i="63"/>
  <c r="E85" i="49"/>
  <c r="G85" i="49" s="1"/>
  <c r="E87" i="49"/>
  <c r="G87" i="49" s="1"/>
  <c r="I233" i="63"/>
  <c r="E84" i="49"/>
  <c r="G84" i="49" s="1"/>
  <c r="E34" i="66"/>
  <c r="G34" i="66" s="1"/>
  <c r="E86" i="49"/>
  <c r="G86" i="49" s="1"/>
  <c r="E82" i="49"/>
  <c r="G82" i="49" s="1"/>
  <c r="E83" i="49"/>
  <c r="G83" i="49" s="1"/>
  <c r="I102" i="63"/>
  <c r="E704" i="60"/>
  <c r="G704" i="60" s="1"/>
  <c r="E688" i="49"/>
  <c r="G688" i="49" s="1"/>
  <c r="AA323" i="5"/>
  <c r="E323" i="66"/>
  <c r="G323" i="66" s="1"/>
  <c r="E705" i="60"/>
  <c r="G705" i="60" s="1"/>
  <c r="E708" i="60"/>
  <c r="G708" i="60" s="1"/>
  <c r="L50" i="5"/>
  <c r="E689" i="49"/>
  <c r="G689" i="49" s="1"/>
  <c r="I166" i="63"/>
  <c r="L49" i="5"/>
  <c r="S35" i="5" s="1"/>
  <c r="E706" i="60"/>
  <c r="G706" i="60" s="1"/>
  <c r="E687" i="49"/>
  <c r="G687" i="49" s="1"/>
  <c r="E707" i="60"/>
  <c r="G707" i="60" s="1"/>
  <c r="I154" i="63"/>
  <c r="N53" i="5"/>
  <c r="U41" i="5" s="1"/>
  <c r="E821" i="60"/>
  <c r="G821" i="60" s="1"/>
  <c r="E824" i="60"/>
  <c r="G824" i="60" s="1"/>
  <c r="N54" i="5"/>
  <c r="E819" i="60"/>
  <c r="G819" i="60" s="1"/>
  <c r="E823" i="60"/>
  <c r="G823" i="60" s="1"/>
  <c r="E822" i="60"/>
  <c r="G822" i="60" s="1"/>
  <c r="E752" i="49"/>
  <c r="G752" i="49" s="1"/>
  <c r="AA358" i="5"/>
  <c r="E358" i="66"/>
  <c r="G358" i="66" s="1"/>
  <c r="E820" i="60"/>
  <c r="G820" i="60" s="1"/>
  <c r="E825" i="60"/>
  <c r="G825" i="60" s="1"/>
  <c r="E593" i="49"/>
  <c r="G593" i="49" s="1"/>
  <c r="E601" i="60"/>
  <c r="G601" i="60" s="1"/>
  <c r="E605" i="60"/>
  <c r="G605" i="60" s="1"/>
  <c r="E592" i="49"/>
  <c r="G592" i="49" s="1"/>
  <c r="E604" i="60"/>
  <c r="G604" i="60" s="1"/>
  <c r="E597" i="49"/>
  <c r="G597" i="49" s="1"/>
  <c r="E277" i="66"/>
  <c r="G277" i="66" s="1"/>
  <c r="I932" i="63"/>
  <c r="E607" i="60"/>
  <c r="G607" i="60" s="1"/>
  <c r="AA277" i="5"/>
  <c r="I933" i="63"/>
  <c r="E595" i="49"/>
  <c r="G595" i="49" s="1"/>
  <c r="E589" i="49"/>
  <c r="G589" i="49" s="1"/>
  <c r="I935" i="63"/>
  <c r="E591" i="49"/>
  <c r="G591" i="49" s="1"/>
  <c r="E596" i="49"/>
  <c r="G596" i="49" s="1"/>
  <c r="E603" i="60"/>
  <c r="G603" i="60" s="1"/>
  <c r="E602" i="60"/>
  <c r="G602" i="60" s="1"/>
  <c r="E590" i="49"/>
  <c r="G590" i="49" s="1"/>
  <c r="E606" i="60"/>
  <c r="G606" i="60" s="1"/>
  <c r="I936" i="63"/>
  <c r="E594" i="49"/>
  <c r="G594" i="49" s="1"/>
  <c r="E588" i="49"/>
  <c r="G588" i="49" s="1"/>
  <c r="E767" i="49"/>
  <c r="G767" i="49" s="1"/>
  <c r="E762" i="49"/>
  <c r="G762" i="49" s="1"/>
  <c r="E768" i="49"/>
  <c r="G768" i="49" s="1"/>
  <c r="E765" i="49"/>
  <c r="G765" i="49" s="1"/>
  <c r="E761" i="49"/>
  <c r="G761" i="49" s="1"/>
  <c r="E769" i="49"/>
  <c r="G769" i="49" s="1"/>
  <c r="E766" i="49"/>
  <c r="G766" i="49" s="1"/>
  <c r="I388" i="63"/>
  <c r="I372" i="63"/>
  <c r="E833" i="60"/>
  <c r="G833" i="60" s="1"/>
  <c r="E764" i="49"/>
  <c r="G764" i="49" s="1"/>
  <c r="I371" i="63"/>
  <c r="I368" i="63"/>
  <c r="E368" i="66"/>
  <c r="G368" i="66" s="1"/>
  <c r="I367" i="63"/>
  <c r="E763" i="49"/>
  <c r="G763" i="49" s="1"/>
  <c r="AA368" i="5"/>
  <c r="E829" i="60"/>
  <c r="G829" i="60" s="1"/>
  <c r="E756" i="49"/>
  <c r="G756" i="49" s="1"/>
  <c r="E363" i="66"/>
  <c r="G363" i="66" s="1"/>
  <c r="AA363" i="5"/>
  <c r="I354" i="63"/>
  <c r="I228" i="63"/>
  <c r="E155" i="49"/>
  <c r="G155" i="49" s="1"/>
  <c r="E71" i="66"/>
  <c r="G71" i="66" s="1"/>
  <c r="E157" i="49"/>
  <c r="G157" i="49" s="1"/>
  <c r="AA71" i="5"/>
  <c r="E156" i="49"/>
  <c r="G156" i="49" s="1"/>
  <c r="N10" i="5"/>
  <c r="I232" i="63"/>
  <c r="E808" i="49"/>
  <c r="G808" i="49" s="1"/>
  <c r="E382" i="66"/>
  <c r="G382" i="66" s="1"/>
  <c r="E806" i="49"/>
  <c r="G806" i="49" s="1"/>
  <c r="I533" i="63"/>
  <c r="E805" i="49"/>
  <c r="G805" i="49" s="1"/>
  <c r="E804" i="49"/>
  <c r="G804" i="49" s="1"/>
  <c r="I550" i="63"/>
  <c r="AA382" i="5"/>
  <c r="E810" i="49"/>
  <c r="G810" i="49" s="1"/>
  <c r="I524" i="63"/>
  <c r="E811" i="49"/>
  <c r="G811" i="49" s="1"/>
  <c r="E809" i="49"/>
  <c r="G809" i="49" s="1"/>
  <c r="I532" i="63"/>
  <c r="E807" i="49"/>
  <c r="G807" i="49" s="1"/>
  <c r="AA203" i="5"/>
  <c r="E423" i="60"/>
  <c r="G423" i="60" s="1"/>
  <c r="E400" i="49"/>
  <c r="G400" i="49" s="1"/>
  <c r="I602" i="63"/>
  <c r="E421" i="60"/>
  <c r="G421" i="60" s="1"/>
  <c r="E419" i="60"/>
  <c r="G419" i="60" s="1"/>
  <c r="E399" i="49"/>
  <c r="G399" i="49" s="1"/>
  <c r="E418" i="60"/>
  <c r="G418" i="60" s="1"/>
  <c r="E422" i="60"/>
  <c r="G422" i="60" s="1"/>
  <c r="E420" i="60"/>
  <c r="G420" i="60" s="1"/>
  <c r="E397" i="49"/>
  <c r="G397" i="49" s="1"/>
  <c r="E203" i="66"/>
  <c r="G203" i="66" s="1"/>
  <c r="E398" i="49"/>
  <c r="G398" i="49" s="1"/>
  <c r="E417" i="60"/>
  <c r="G417" i="60" s="1"/>
  <c r="E309" i="60"/>
  <c r="G309" i="60" s="1"/>
  <c r="E310" i="60"/>
  <c r="G310" i="60" s="1"/>
  <c r="E311" i="60"/>
  <c r="AA150" i="5"/>
  <c r="E150" i="66"/>
  <c r="G150" i="66" s="1"/>
  <c r="E300" i="66"/>
  <c r="G300" i="66" s="1"/>
  <c r="E659" i="49"/>
  <c r="G659" i="49" s="1"/>
  <c r="AA300" i="5"/>
  <c r="M46" i="5"/>
  <c r="M45" i="5"/>
  <c r="T40" i="5" s="1"/>
  <c r="E622" i="49"/>
  <c r="G622" i="49" s="1"/>
  <c r="E620" i="49"/>
  <c r="G620" i="49" s="1"/>
  <c r="I974" i="63"/>
  <c r="E621" i="49"/>
  <c r="G621" i="49" s="1"/>
  <c r="AA289" i="5"/>
  <c r="E289" i="66"/>
  <c r="G289" i="66" s="1"/>
  <c r="I997" i="63"/>
  <c r="E623" i="49"/>
  <c r="G623" i="49" s="1"/>
  <c r="I979" i="63"/>
  <c r="I1004" i="63"/>
  <c r="E649" i="60"/>
  <c r="G649" i="60" s="1"/>
  <c r="E772" i="49"/>
  <c r="G772" i="49" s="1"/>
  <c r="E771" i="49"/>
  <c r="G771" i="49" s="1"/>
  <c r="E773" i="49"/>
  <c r="G773" i="49" s="1"/>
  <c r="E776" i="49"/>
  <c r="G776" i="49" s="1"/>
  <c r="AA369" i="5"/>
  <c r="I405" i="63"/>
  <c r="E774" i="49"/>
  <c r="G774" i="49" s="1"/>
  <c r="E777" i="49"/>
  <c r="G777" i="49" s="1"/>
  <c r="M56" i="5"/>
  <c r="E775" i="49"/>
  <c r="G775" i="49" s="1"/>
  <c r="I406" i="63"/>
  <c r="I392" i="63"/>
  <c r="E770" i="49"/>
  <c r="G770" i="49" s="1"/>
  <c r="E778" i="49"/>
  <c r="G778" i="49" s="1"/>
  <c r="I396" i="63"/>
  <c r="E779" i="49"/>
  <c r="G779" i="49" s="1"/>
  <c r="E369" i="66"/>
  <c r="G369" i="66" s="1"/>
  <c r="E834" i="60"/>
  <c r="G834" i="60" s="1"/>
  <c r="E139" i="49"/>
  <c r="G139" i="49" s="1"/>
  <c r="I198" i="63"/>
  <c r="I197" i="63"/>
  <c r="AA63" i="5"/>
  <c r="E137" i="60"/>
  <c r="G137" i="60" s="1"/>
  <c r="E63" i="66"/>
  <c r="G63" i="66" s="1"/>
  <c r="E138" i="49"/>
  <c r="G138" i="49" s="1"/>
  <c r="AA322" i="5"/>
  <c r="E686" i="49"/>
  <c r="G686" i="49" s="1"/>
  <c r="E322" i="66"/>
  <c r="G322" i="66" s="1"/>
  <c r="E685" i="49"/>
  <c r="G685" i="49" s="1"/>
  <c r="AA252" i="5"/>
  <c r="L37" i="5"/>
  <c r="I852" i="63"/>
  <c r="E541" i="49"/>
  <c r="G541" i="49" s="1"/>
  <c r="E252" i="66"/>
  <c r="G252" i="66" s="1"/>
  <c r="E539" i="60"/>
  <c r="G539" i="60" s="1"/>
  <c r="E540" i="49"/>
  <c r="G540" i="49" s="1"/>
  <c r="E540" i="60"/>
  <c r="G540" i="60" s="1"/>
  <c r="E541" i="60"/>
  <c r="G541" i="60" s="1"/>
  <c r="E341" i="66"/>
  <c r="G341" i="66" s="1"/>
  <c r="E762" i="60"/>
  <c r="G762" i="60" s="1"/>
  <c r="E763" i="60"/>
  <c r="G763" i="60" s="1"/>
  <c r="AA341" i="5"/>
  <c r="E276" i="60"/>
  <c r="G276" i="60" s="1"/>
  <c r="E273" i="60"/>
  <c r="G273" i="60" s="1"/>
  <c r="AA136" i="5"/>
  <c r="E275" i="60"/>
  <c r="G275" i="60" s="1"/>
  <c r="E274" i="60"/>
  <c r="G274" i="60" s="1"/>
  <c r="E136" i="66"/>
  <c r="G136" i="66" s="1"/>
  <c r="E503" i="49"/>
  <c r="G503" i="49" s="1"/>
  <c r="E489" i="60"/>
  <c r="G489" i="60" s="1"/>
  <c r="E490" i="60"/>
  <c r="G490" i="60" s="1"/>
  <c r="E229" i="66"/>
  <c r="G229" i="66" s="1"/>
  <c r="E504" i="49"/>
  <c r="G504" i="49" s="1"/>
  <c r="AA229" i="5"/>
  <c r="E488" i="60"/>
  <c r="G488" i="60" s="1"/>
  <c r="E43" i="49"/>
  <c r="G43" i="49" s="1"/>
  <c r="AA19" i="5"/>
  <c r="N4" i="5"/>
  <c r="E19" i="66"/>
  <c r="G19" i="66" s="1"/>
  <c r="E41" i="60"/>
  <c r="G41" i="60" s="1"/>
  <c r="E40" i="60"/>
  <c r="G40" i="60" s="1"/>
  <c r="I50" i="63"/>
  <c r="E39" i="60"/>
  <c r="G39" i="60" s="1"/>
  <c r="E141" i="60"/>
  <c r="G141" i="60" s="1"/>
  <c r="E66" i="66"/>
  <c r="G66" i="66" s="1"/>
  <c r="E144" i="49"/>
  <c r="G144" i="49" s="1"/>
  <c r="E143" i="49"/>
  <c r="G143" i="49" s="1"/>
  <c r="AA66" i="5"/>
  <c r="E170" i="49"/>
  <c r="G170" i="49" s="1"/>
  <c r="E161" i="60"/>
  <c r="G161" i="60" s="1"/>
  <c r="E81" i="66"/>
  <c r="G81" i="66" s="1"/>
  <c r="AA81" i="5"/>
  <c r="L12" i="5"/>
  <c r="E162" i="60"/>
  <c r="G162" i="60" s="1"/>
  <c r="I240" i="63"/>
  <c r="E169" i="49"/>
  <c r="G169" i="49" s="1"/>
  <c r="E296" i="49"/>
  <c r="G296" i="49" s="1"/>
  <c r="E298" i="49"/>
  <c r="G298" i="49" s="1"/>
  <c r="AA163" i="5"/>
  <c r="I452" i="63"/>
  <c r="I449" i="63"/>
  <c r="E163" i="66"/>
  <c r="G163" i="66" s="1"/>
  <c r="I451" i="63"/>
  <c r="E297" i="49"/>
  <c r="G297" i="49" s="1"/>
  <c r="I381" i="63"/>
  <c r="E237" i="60"/>
  <c r="G237" i="60" s="1"/>
  <c r="E116" i="66"/>
  <c r="G116" i="66" s="1"/>
  <c r="AA116" i="5"/>
  <c r="E249" i="49"/>
  <c r="G249" i="49" s="1"/>
  <c r="E238" i="60"/>
  <c r="G238" i="60" s="1"/>
  <c r="E250" i="49"/>
  <c r="G250" i="49" s="1"/>
  <c r="E251" i="49"/>
  <c r="G251" i="49" s="1"/>
  <c r="I379" i="63"/>
  <c r="L18" i="5"/>
  <c r="AA78" i="5"/>
  <c r="E78" i="66"/>
  <c r="G78" i="66" s="1"/>
  <c r="E153" i="60"/>
  <c r="G153" i="60" s="1"/>
  <c r="E154" i="60"/>
  <c r="G154" i="60" s="1"/>
  <c r="E297" i="66"/>
  <c r="G297" i="66" s="1"/>
  <c r="AA297" i="5"/>
  <c r="E652" i="49"/>
  <c r="G652" i="49" s="1"/>
  <c r="E651" i="49"/>
  <c r="G651" i="49" s="1"/>
  <c r="E658" i="60"/>
  <c r="G658" i="60" s="1"/>
  <c r="E142" i="60"/>
  <c r="G142" i="60" s="1"/>
  <c r="AA67" i="5"/>
  <c r="E143" i="60"/>
  <c r="G143" i="60" s="1"/>
  <c r="E67" i="66"/>
  <c r="G67" i="66" s="1"/>
  <c r="E145" i="49"/>
  <c r="G145" i="49" s="1"/>
  <c r="E204" i="49"/>
  <c r="G204" i="49" s="1"/>
  <c r="AA94" i="5"/>
  <c r="E94" i="66"/>
  <c r="G94" i="66" s="1"/>
  <c r="E179" i="60"/>
  <c r="G179" i="60" s="1"/>
  <c r="I284" i="63"/>
  <c r="L47" i="5"/>
  <c r="E304" i="66"/>
  <c r="G304" i="66" s="1"/>
  <c r="AA304" i="5"/>
  <c r="AA8" i="5"/>
  <c r="I13" i="63"/>
  <c r="E13" i="49"/>
  <c r="G13" i="49" s="1"/>
  <c r="E8" i="66"/>
  <c r="G8" i="66" s="1"/>
  <c r="AA239" i="5"/>
  <c r="E506" i="60"/>
  <c r="G506" i="60" s="1"/>
  <c r="E505" i="60"/>
  <c r="G505" i="60" s="1"/>
  <c r="L34" i="5"/>
  <c r="S36" i="5" s="1"/>
  <c r="E239" i="66"/>
  <c r="G239" i="66" s="1"/>
  <c r="E526" i="49"/>
  <c r="G526" i="49" s="1"/>
  <c r="L36" i="5"/>
  <c r="E43" i="66"/>
  <c r="G43" i="66" s="1"/>
  <c r="AA43" i="5"/>
  <c r="AA17" i="5"/>
  <c r="E31" i="60"/>
  <c r="G31" i="60" s="1"/>
  <c r="E17" i="66"/>
  <c r="G17" i="66" s="1"/>
  <c r="I40" i="63"/>
  <c r="E36" i="49"/>
  <c r="G36" i="49" s="1"/>
  <c r="E32" i="60"/>
  <c r="G32" i="60" s="1"/>
  <c r="E30" i="60"/>
  <c r="G30" i="60" s="1"/>
  <c r="E339" i="66"/>
  <c r="G339" i="66" s="1"/>
  <c r="I268" i="63"/>
  <c r="E757" i="60"/>
  <c r="G757" i="60" s="1"/>
  <c r="E718" i="49"/>
  <c r="G718" i="49" s="1"/>
  <c r="E758" i="60"/>
  <c r="G758" i="60" s="1"/>
  <c r="E717" i="49"/>
  <c r="G717" i="49" s="1"/>
  <c r="E759" i="60"/>
  <c r="G759" i="60" s="1"/>
  <c r="AA339" i="5"/>
  <c r="I266" i="63"/>
  <c r="AA132" i="5"/>
  <c r="E267" i="60"/>
  <c r="G267" i="60" s="1"/>
  <c r="E266" i="60"/>
  <c r="G266" i="60" s="1"/>
  <c r="E132" i="66"/>
  <c r="G132" i="66" s="1"/>
  <c r="E566" i="49"/>
  <c r="G566" i="49" s="1"/>
  <c r="E578" i="60"/>
  <c r="G578" i="60" s="1"/>
  <c r="E579" i="60"/>
  <c r="G579" i="60" s="1"/>
  <c r="E567" i="49"/>
  <c r="G567" i="49" s="1"/>
  <c r="E565" i="49"/>
  <c r="G565" i="49" s="1"/>
  <c r="N39" i="5"/>
  <c r="E266" i="66"/>
  <c r="G266" i="66" s="1"/>
  <c r="I907" i="63"/>
  <c r="AA266" i="5"/>
  <c r="E568" i="49"/>
  <c r="G568" i="49" s="1"/>
  <c r="E591" i="60"/>
  <c r="G591" i="60" s="1"/>
  <c r="E584" i="49"/>
  <c r="G584" i="49" s="1"/>
  <c r="E274" i="66"/>
  <c r="G274" i="66" s="1"/>
  <c r="AA274" i="5"/>
  <c r="E616" i="49"/>
  <c r="G616" i="49" s="1"/>
  <c r="E614" i="49"/>
  <c r="G614" i="49" s="1"/>
  <c r="E617" i="49"/>
  <c r="G617" i="49" s="1"/>
  <c r="E619" i="49"/>
  <c r="G619" i="49" s="1"/>
  <c r="E615" i="49"/>
  <c r="G615" i="49" s="1"/>
  <c r="N43" i="5"/>
  <c r="I969" i="63"/>
  <c r="I964" i="63"/>
  <c r="E613" i="49"/>
  <c r="G613" i="49" s="1"/>
  <c r="E618" i="49"/>
  <c r="G618" i="49" s="1"/>
  <c r="AA288" i="5"/>
  <c r="E288" i="66"/>
  <c r="G288" i="66" s="1"/>
  <c r="I971" i="63"/>
  <c r="I972" i="63"/>
  <c r="E290" i="66"/>
  <c r="G290" i="66" s="1"/>
  <c r="E631" i="49"/>
  <c r="G631" i="49" s="1"/>
  <c r="E633" i="49"/>
  <c r="G633" i="49" s="1"/>
  <c r="I1024" i="63"/>
  <c r="E625" i="49"/>
  <c r="G625" i="49" s="1"/>
  <c r="E626" i="49"/>
  <c r="G626" i="49" s="1"/>
  <c r="E650" i="60"/>
  <c r="G650" i="60" s="1"/>
  <c r="E632" i="49"/>
  <c r="G632" i="49" s="1"/>
  <c r="E630" i="49"/>
  <c r="G630" i="49" s="1"/>
  <c r="E629" i="49"/>
  <c r="G629" i="49" s="1"/>
  <c r="I988" i="63"/>
  <c r="I1011" i="63"/>
  <c r="AA290" i="5"/>
  <c r="E634" i="49"/>
  <c r="G634" i="49" s="1"/>
  <c r="E627" i="49"/>
  <c r="G627" i="49" s="1"/>
  <c r="E651" i="60"/>
  <c r="G651" i="60" s="1"/>
  <c r="E624" i="49"/>
  <c r="G624" i="49" s="1"/>
  <c r="E628" i="49"/>
  <c r="G628" i="49" s="1"/>
  <c r="E804" i="60"/>
  <c r="G804" i="60" s="1"/>
  <c r="M54" i="5"/>
  <c r="AA355" i="5"/>
  <c r="E801" i="60"/>
  <c r="G801" i="60" s="1"/>
  <c r="E800" i="60"/>
  <c r="G800" i="60" s="1"/>
  <c r="E806" i="60"/>
  <c r="G806" i="60" s="1"/>
  <c r="E803" i="60"/>
  <c r="G803" i="60" s="1"/>
  <c r="E805" i="60"/>
  <c r="G805" i="60" s="1"/>
  <c r="E355" i="66"/>
  <c r="G355" i="66" s="1"/>
  <c r="E802" i="60"/>
  <c r="G802" i="60" s="1"/>
  <c r="E742" i="49"/>
  <c r="G742" i="49" s="1"/>
  <c r="M53" i="5"/>
  <c r="T41" i="5" s="1"/>
  <c r="E131" i="60"/>
  <c r="G131" i="60" s="1"/>
  <c r="E131" i="49"/>
  <c r="G131" i="49" s="1"/>
  <c r="I175" i="63"/>
  <c r="E60" i="66"/>
  <c r="G60" i="66" s="1"/>
  <c r="E130" i="49"/>
  <c r="G130" i="49" s="1"/>
  <c r="I176" i="63"/>
  <c r="E129" i="49"/>
  <c r="G129" i="49" s="1"/>
  <c r="L10" i="5"/>
  <c r="AA60" i="5"/>
  <c r="E130" i="60"/>
  <c r="G130" i="60" s="1"/>
  <c r="AA74" i="5"/>
  <c r="E163" i="49"/>
  <c r="G163" i="49" s="1"/>
  <c r="E149" i="60"/>
  <c r="G149" i="60" s="1"/>
  <c r="E74" i="66"/>
  <c r="G74" i="66" s="1"/>
  <c r="E90" i="60"/>
  <c r="G90" i="60" s="1"/>
  <c r="AA40" i="5"/>
  <c r="E92" i="49"/>
  <c r="G92" i="49" s="1"/>
  <c r="E40" i="66"/>
  <c r="G40" i="66" s="1"/>
  <c r="E440" i="49"/>
  <c r="G440" i="49" s="1"/>
  <c r="E446" i="60"/>
  <c r="G446" i="60" s="1"/>
  <c r="E441" i="49"/>
  <c r="G441" i="49" s="1"/>
  <c r="E211" i="66"/>
  <c r="G211" i="66" s="1"/>
  <c r="E445" i="60"/>
  <c r="G445" i="60" s="1"/>
  <c r="AA211" i="5"/>
  <c r="I682" i="63"/>
  <c r="I263" i="63"/>
  <c r="I264" i="63"/>
  <c r="AA86" i="5"/>
  <c r="E183" i="49"/>
  <c r="G183" i="49" s="1"/>
  <c r="E181" i="49"/>
  <c r="G181" i="49" s="1"/>
  <c r="E173" i="60"/>
  <c r="G173" i="60" s="1"/>
  <c r="E86" i="66"/>
  <c r="G86" i="66" s="1"/>
  <c r="E182" i="49"/>
  <c r="G182" i="49" s="1"/>
  <c r="I262" i="63"/>
  <c r="E299" i="66"/>
  <c r="G299" i="66" s="1"/>
  <c r="AA299" i="5"/>
  <c r="E658" i="49"/>
  <c r="G658" i="49" s="1"/>
  <c r="AA241" i="5"/>
  <c r="E509" i="60"/>
  <c r="G509" i="60" s="1"/>
  <c r="E510" i="60"/>
  <c r="G510" i="60" s="1"/>
  <c r="E241" i="66"/>
  <c r="G241" i="66" s="1"/>
  <c r="E49" i="66"/>
  <c r="G49" i="66" s="1"/>
  <c r="E103" i="60"/>
  <c r="G103" i="60" s="1"/>
  <c r="E102" i="60"/>
  <c r="G102" i="60" s="1"/>
  <c r="AA49" i="5"/>
  <c r="E99" i="49"/>
  <c r="G99" i="49" s="1"/>
  <c r="E100" i="49"/>
  <c r="G100" i="49" s="1"/>
  <c r="AA45" i="5"/>
  <c r="E45" i="66"/>
  <c r="G45" i="66" s="1"/>
  <c r="AA275" i="5"/>
  <c r="E585" i="49"/>
  <c r="G585" i="49" s="1"/>
  <c r="E275" i="66"/>
  <c r="G275" i="66" s="1"/>
  <c r="N41" i="5"/>
  <c r="N40" i="5"/>
  <c r="U38" i="5" s="1"/>
  <c r="E285" i="66"/>
  <c r="G285" i="66" s="1"/>
  <c r="AA285" i="5"/>
  <c r="I958" i="63"/>
  <c r="M43" i="5"/>
  <c r="E608" i="49"/>
  <c r="G608" i="49" s="1"/>
  <c r="E376" i="66"/>
  <c r="G376" i="66" s="1"/>
  <c r="I476" i="63"/>
  <c r="E798" i="49"/>
  <c r="G798" i="49" s="1"/>
  <c r="E796" i="49"/>
  <c r="G796" i="49" s="1"/>
  <c r="E797" i="49"/>
  <c r="G797" i="49" s="1"/>
  <c r="E842" i="60"/>
  <c r="G842" i="60" s="1"/>
  <c r="AA376" i="5"/>
  <c r="AA308" i="5"/>
  <c r="E308" i="66"/>
  <c r="G308" i="66" s="1"/>
  <c r="E73" i="49"/>
  <c r="G73" i="49" s="1"/>
  <c r="E76" i="49"/>
  <c r="G76" i="49" s="1"/>
  <c r="E75" i="49"/>
  <c r="G75" i="49" s="1"/>
  <c r="E30" i="66"/>
  <c r="G30" i="66" s="1"/>
  <c r="AA30" i="5"/>
  <c r="E74" i="49"/>
  <c r="G74" i="49" s="1"/>
  <c r="E203" i="49"/>
  <c r="G203" i="49" s="1"/>
  <c r="AA93" i="5"/>
  <c r="I282" i="63"/>
  <c r="E93" i="66"/>
  <c r="G93" i="66" s="1"/>
  <c r="E177" i="60"/>
  <c r="G177" i="60" s="1"/>
  <c r="E178" i="60"/>
  <c r="G178" i="60" s="1"/>
  <c r="E147" i="66"/>
  <c r="G147" i="66" s="1"/>
  <c r="E303" i="60"/>
  <c r="G303" i="60" s="1"/>
  <c r="AA147" i="5"/>
  <c r="E304" i="60"/>
  <c r="G304" i="60" s="1"/>
  <c r="E126" i="66"/>
  <c r="G126" i="66" s="1"/>
  <c r="E257" i="60"/>
  <c r="G257" i="60" s="1"/>
  <c r="E256" i="60"/>
  <c r="G256" i="60" s="1"/>
  <c r="AA126" i="5"/>
  <c r="E65" i="66"/>
  <c r="G65" i="66" s="1"/>
  <c r="AA65" i="5"/>
  <c r="E142" i="49"/>
  <c r="G142" i="49" s="1"/>
  <c r="E140" i="60"/>
  <c r="G140" i="60" s="1"/>
  <c r="E302" i="60"/>
  <c r="G302" i="60" s="1"/>
  <c r="E300" i="60"/>
  <c r="G300" i="60" s="1"/>
  <c r="E146" i="66"/>
  <c r="G146" i="66" s="1"/>
  <c r="E301" i="60"/>
  <c r="G301" i="60" s="1"/>
  <c r="AA146" i="5"/>
  <c r="E69" i="66"/>
  <c r="G69" i="66" s="1"/>
  <c r="E150" i="49"/>
  <c r="G150" i="49" s="1"/>
  <c r="E151" i="49"/>
  <c r="G151" i="49" s="1"/>
  <c r="E153" i="49"/>
  <c r="G153" i="49" s="1"/>
  <c r="E154" i="49"/>
  <c r="G154" i="49" s="1"/>
  <c r="AA69" i="5"/>
  <c r="E152" i="49"/>
  <c r="G152" i="49" s="1"/>
  <c r="E146" i="60"/>
  <c r="G146" i="60" s="1"/>
  <c r="E87" i="60"/>
  <c r="G87" i="60" s="1"/>
  <c r="E37" i="66"/>
  <c r="G37" i="66" s="1"/>
  <c r="AA37" i="5"/>
  <c r="L8" i="5"/>
  <c r="L7" i="5"/>
  <c r="S42" i="5" s="1"/>
  <c r="E347" i="66"/>
  <c r="G347" i="66" s="1"/>
  <c r="E725" i="49"/>
  <c r="G725" i="49" s="1"/>
  <c r="E726" i="49"/>
  <c r="G726" i="49" s="1"/>
  <c r="AA347" i="5"/>
  <c r="E780" i="60"/>
  <c r="G780" i="60" s="1"/>
  <c r="I288" i="63"/>
  <c r="M52" i="5"/>
  <c r="E635" i="49"/>
  <c r="G635" i="49" s="1"/>
  <c r="E636" i="49"/>
  <c r="G636" i="49" s="1"/>
  <c r="E291" i="66"/>
  <c r="G291" i="66" s="1"/>
  <c r="AA291" i="5"/>
  <c r="E652" i="60"/>
  <c r="G652" i="60" s="1"/>
  <c r="E637" i="49"/>
  <c r="G637" i="49" s="1"/>
  <c r="N12" i="5"/>
  <c r="E184" i="49"/>
  <c r="G184" i="49" s="1"/>
  <c r="E87" i="66"/>
  <c r="G87" i="66" s="1"/>
  <c r="I270" i="63"/>
  <c r="AA87" i="5"/>
  <c r="I269" i="63"/>
  <c r="E187" i="49"/>
  <c r="G187" i="49" s="1"/>
  <c r="E186" i="49"/>
  <c r="G186" i="49" s="1"/>
  <c r="I265" i="63"/>
  <c r="E175" i="60"/>
  <c r="G175" i="60" s="1"/>
  <c r="E185" i="49"/>
  <c r="G185" i="49" s="1"/>
  <c r="E174" i="60"/>
  <c r="G174" i="60" s="1"/>
  <c r="E729" i="60"/>
  <c r="G729" i="60" s="1"/>
  <c r="E730" i="60"/>
  <c r="G730" i="60" s="1"/>
  <c r="E700" i="49"/>
  <c r="G700" i="49" s="1"/>
  <c r="E728" i="60"/>
  <c r="G728" i="60" s="1"/>
  <c r="AA329" i="5"/>
  <c r="I195" i="63"/>
  <c r="E701" i="49"/>
  <c r="G701" i="49" s="1"/>
  <c r="E329" i="66"/>
  <c r="G329" i="66" s="1"/>
  <c r="E665" i="49"/>
  <c r="G665" i="49" s="1"/>
  <c r="E309" i="66"/>
  <c r="G309" i="66" s="1"/>
  <c r="AA309" i="5"/>
  <c r="AA379" i="5"/>
  <c r="M58" i="5"/>
  <c r="E801" i="49"/>
  <c r="G801" i="49" s="1"/>
  <c r="E379" i="66"/>
  <c r="G379" i="66" s="1"/>
  <c r="E307" i="49"/>
  <c r="G307" i="49" s="1"/>
  <c r="E171" i="66"/>
  <c r="G171" i="66" s="1"/>
  <c r="E344" i="60"/>
  <c r="G344" i="60" s="1"/>
  <c r="E310" i="49"/>
  <c r="G310" i="49" s="1"/>
  <c r="E308" i="49"/>
  <c r="G308" i="49" s="1"/>
  <c r="E309" i="49"/>
  <c r="G309" i="49" s="1"/>
  <c r="I471" i="63"/>
  <c r="AA171" i="5"/>
  <c r="E313" i="60"/>
  <c r="G313" i="60" s="1"/>
  <c r="E314" i="60"/>
  <c r="G314" i="60" s="1"/>
  <c r="E312" i="60"/>
  <c r="G312" i="60" s="1"/>
  <c r="E151" i="66"/>
  <c r="G151" i="66" s="1"/>
  <c r="AA151" i="5"/>
  <c r="E514" i="60"/>
  <c r="G514" i="60" s="1"/>
  <c r="E515" i="60"/>
  <c r="G515" i="60" s="1"/>
  <c r="E243" i="66"/>
  <c r="G243" i="66" s="1"/>
  <c r="AA243" i="5"/>
  <c r="E516" i="60"/>
  <c r="G516" i="60" s="1"/>
  <c r="E513" i="60"/>
  <c r="G513" i="60" s="1"/>
  <c r="AA219" i="5"/>
  <c r="E469" i="49"/>
  <c r="G469" i="49" s="1"/>
  <c r="E463" i="60"/>
  <c r="G463" i="60" s="1"/>
  <c r="E462" i="60"/>
  <c r="G462" i="60" s="1"/>
  <c r="E219" i="66"/>
  <c r="G219" i="66" s="1"/>
  <c r="E105" i="66"/>
  <c r="G105" i="66" s="1"/>
  <c r="E230" i="49"/>
  <c r="G230" i="49" s="1"/>
  <c r="E212" i="60"/>
  <c r="G212" i="60" s="1"/>
  <c r="E213" i="60"/>
  <c r="G213" i="60" s="1"/>
  <c r="E214" i="60"/>
  <c r="G214" i="60" s="1"/>
  <c r="AA105" i="5"/>
  <c r="AA305" i="5"/>
  <c r="E305" i="66"/>
  <c r="G305" i="66" s="1"/>
  <c r="E302" i="49"/>
  <c r="G302" i="49" s="1"/>
  <c r="E167" i="66"/>
  <c r="G167" i="66" s="1"/>
  <c r="AA167" i="5"/>
  <c r="M26" i="5"/>
  <c r="E108" i="66"/>
  <c r="G108" i="66" s="1"/>
  <c r="E221" i="60"/>
  <c r="G221" i="60" s="1"/>
  <c r="E220" i="60"/>
  <c r="G220" i="60" s="1"/>
  <c r="AA108" i="5"/>
  <c r="E219" i="60"/>
  <c r="G219" i="60" s="1"/>
  <c r="I352" i="63"/>
  <c r="N14" i="5"/>
  <c r="U34" i="5" s="1"/>
  <c r="E233" i="49"/>
  <c r="G233" i="49" s="1"/>
  <c r="I357" i="63"/>
  <c r="N16" i="5"/>
  <c r="E232" i="49"/>
  <c r="G232" i="49" s="1"/>
  <c r="E561" i="60"/>
  <c r="G561" i="60" s="1"/>
  <c r="E562" i="60"/>
  <c r="G562" i="60" s="1"/>
  <c r="E553" i="49"/>
  <c r="G553" i="49" s="1"/>
  <c r="L38" i="5"/>
  <c r="E560" i="60"/>
  <c r="G560" i="60" s="1"/>
  <c r="AA259" i="5"/>
  <c r="E554" i="49"/>
  <c r="G554" i="49" s="1"/>
  <c r="E259" i="66"/>
  <c r="G259" i="66" s="1"/>
  <c r="I883" i="63"/>
  <c r="E574" i="49"/>
  <c r="G574" i="49" s="1"/>
  <c r="I912" i="63"/>
  <c r="E580" i="60"/>
  <c r="G580" i="60" s="1"/>
  <c r="AA267" i="5"/>
  <c r="E575" i="49"/>
  <c r="G575" i="49" s="1"/>
  <c r="E267" i="66"/>
  <c r="G267" i="66" s="1"/>
  <c r="E573" i="49"/>
  <c r="G573" i="49" s="1"/>
  <c r="I917" i="63"/>
  <c r="I915" i="63"/>
  <c r="E572" i="49"/>
  <c r="G572" i="49" s="1"/>
  <c r="I941" i="63"/>
  <c r="E576" i="49"/>
  <c r="G576" i="49" s="1"/>
  <c r="E569" i="49"/>
  <c r="G569" i="49" s="1"/>
  <c r="E570" i="49"/>
  <c r="G570" i="49" s="1"/>
  <c r="E571" i="49"/>
  <c r="G571" i="49" s="1"/>
  <c r="M11" i="5"/>
  <c r="E147" i="60"/>
  <c r="G147" i="60" s="1"/>
  <c r="AA73" i="5"/>
  <c r="E148" i="60"/>
  <c r="G148" i="60" s="1"/>
  <c r="E162" i="49"/>
  <c r="G162" i="49" s="1"/>
  <c r="I238" i="63"/>
  <c r="E73" i="66"/>
  <c r="G73" i="66" s="1"/>
  <c r="E143" i="66"/>
  <c r="G143" i="66" s="1"/>
  <c r="AA143" i="5"/>
  <c r="E296" i="60"/>
  <c r="G296" i="60" s="1"/>
  <c r="E535" i="49"/>
  <c r="G535" i="49" s="1"/>
  <c r="AA251" i="5"/>
  <c r="E537" i="60"/>
  <c r="G537" i="60" s="1"/>
  <c r="E537" i="49"/>
  <c r="G537" i="49" s="1"/>
  <c r="E536" i="60"/>
  <c r="G536" i="60" s="1"/>
  <c r="E538" i="60"/>
  <c r="G538" i="60" s="1"/>
  <c r="E536" i="49"/>
  <c r="G536" i="49" s="1"/>
  <c r="I845" i="63"/>
  <c r="E251" i="66"/>
  <c r="G251" i="66" s="1"/>
  <c r="E538" i="49"/>
  <c r="G538" i="49" s="1"/>
  <c r="E539" i="49"/>
  <c r="G539" i="49" s="1"/>
  <c r="E217" i="66"/>
  <c r="G217" i="66" s="1"/>
  <c r="E464" i="49"/>
  <c r="G464" i="49" s="1"/>
  <c r="E467" i="49"/>
  <c r="G467" i="49" s="1"/>
  <c r="E458" i="60"/>
  <c r="G458" i="60" s="1"/>
  <c r="E466" i="49"/>
  <c r="G466" i="49" s="1"/>
  <c r="AA217" i="5"/>
  <c r="E465" i="49"/>
  <c r="G465" i="49" s="1"/>
  <c r="I728" i="63"/>
  <c r="I721" i="63"/>
  <c r="E463" i="49"/>
  <c r="G463" i="49" s="1"/>
  <c r="E210" i="66"/>
  <c r="G210" i="66" s="1"/>
  <c r="AA210" i="5"/>
  <c r="I680" i="63"/>
  <c r="E437" i="49"/>
  <c r="G437" i="49" s="1"/>
  <c r="E439" i="49"/>
  <c r="G439" i="49" s="1"/>
  <c r="E438" i="49"/>
  <c r="G438" i="49" s="1"/>
  <c r="E444" i="60"/>
  <c r="G444" i="60" s="1"/>
  <c r="E832" i="60"/>
  <c r="G832" i="60" s="1"/>
  <c r="E760" i="49"/>
  <c r="G760" i="49" s="1"/>
  <c r="E367" i="66"/>
  <c r="G367" i="66" s="1"/>
  <c r="L56" i="5"/>
  <c r="E758" i="49"/>
  <c r="G758" i="49" s="1"/>
  <c r="AA367" i="5"/>
  <c r="I355" i="63"/>
  <c r="E759" i="49"/>
  <c r="G759" i="49" s="1"/>
  <c r="E757" i="49"/>
  <c r="G757" i="49" s="1"/>
  <c r="E168" i="49"/>
  <c r="G168" i="49" s="1"/>
  <c r="E156" i="60"/>
  <c r="G156" i="60" s="1"/>
  <c r="E79" i="66"/>
  <c r="G79" i="66" s="1"/>
  <c r="E157" i="60"/>
  <c r="G157" i="60" s="1"/>
  <c r="AA79" i="5"/>
  <c r="E158" i="60"/>
  <c r="G158" i="60" s="1"/>
  <c r="E155" i="60"/>
  <c r="G155" i="60" s="1"/>
  <c r="E109" i="49"/>
  <c r="G109" i="49" s="1"/>
  <c r="I135" i="63"/>
  <c r="E109" i="60"/>
  <c r="G109" i="60" s="1"/>
  <c r="E52" i="66"/>
  <c r="G52" i="66" s="1"/>
  <c r="E108" i="49"/>
  <c r="G108" i="49" s="1"/>
  <c r="I130" i="63"/>
  <c r="E106" i="49"/>
  <c r="G106" i="49" s="1"/>
  <c r="AA52" i="5"/>
  <c r="E107" i="49"/>
  <c r="G107" i="49" s="1"/>
  <c r="E110" i="60"/>
  <c r="G110" i="60" s="1"/>
  <c r="I133" i="63"/>
  <c r="E111" i="60"/>
  <c r="G111" i="60" s="1"/>
  <c r="E80" i="60"/>
  <c r="G80" i="60" s="1"/>
  <c r="E82" i="60"/>
  <c r="G82" i="60" s="1"/>
  <c r="E32" i="66"/>
  <c r="G32" i="66" s="1"/>
  <c r="E79" i="60"/>
  <c r="G79" i="60" s="1"/>
  <c r="E81" i="60"/>
  <c r="G81" i="60" s="1"/>
  <c r="AA32" i="5"/>
  <c r="I904" i="63"/>
  <c r="E573" i="60"/>
  <c r="G573" i="60" s="1"/>
  <c r="E263" i="66"/>
  <c r="G263" i="66" s="1"/>
  <c r="E562" i="49"/>
  <c r="G562" i="49" s="1"/>
  <c r="AA263" i="5"/>
  <c r="E575" i="60"/>
  <c r="G575" i="60" s="1"/>
  <c r="E574" i="60"/>
  <c r="G574" i="60" s="1"/>
  <c r="AA218" i="5"/>
  <c r="E461" i="60"/>
  <c r="G461" i="60" s="1"/>
  <c r="E459" i="60"/>
  <c r="G459" i="60" s="1"/>
  <c r="E468" i="49"/>
  <c r="G468" i="49" s="1"/>
  <c r="E218" i="66"/>
  <c r="G218" i="66" s="1"/>
  <c r="E460" i="60"/>
  <c r="G460" i="60" s="1"/>
  <c r="E98" i="60"/>
  <c r="G98" i="60" s="1"/>
  <c r="AA44" i="5"/>
  <c r="E44" i="66"/>
  <c r="G44" i="66" s="1"/>
  <c r="N8" i="5"/>
  <c r="N7" i="5"/>
  <c r="U42" i="5" s="1"/>
  <c r="E106" i="60"/>
  <c r="G106" i="60" s="1"/>
  <c r="AA50" i="5"/>
  <c r="E104" i="60"/>
  <c r="G104" i="60" s="1"/>
  <c r="E103" i="49"/>
  <c r="G103" i="49" s="1"/>
  <c r="M9" i="5"/>
  <c r="E105" i="60"/>
  <c r="G105" i="60" s="1"/>
  <c r="E101" i="49"/>
  <c r="G101" i="49" s="1"/>
  <c r="E50" i="66"/>
  <c r="G50" i="66" s="1"/>
  <c r="E102" i="49"/>
  <c r="G102" i="49" s="1"/>
  <c r="E75" i="66"/>
  <c r="G75" i="66" s="1"/>
  <c r="E164" i="49"/>
  <c r="G164" i="49" s="1"/>
  <c r="AA75" i="5"/>
  <c r="E150" i="60"/>
  <c r="G150" i="60" s="1"/>
  <c r="E371" i="49"/>
  <c r="G371" i="49" s="1"/>
  <c r="E393" i="60"/>
  <c r="G393" i="60" s="1"/>
  <c r="AA198" i="5"/>
  <c r="E374" i="49"/>
  <c r="G374" i="49" s="1"/>
  <c r="I568" i="63"/>
  <c r="E396" i="60"/>
  <c r="G396" i="60" s="1"/>
  <c r="E395" i="60"/>
  <c r="G395" i="60" s="1"/>
  <c r="E397" i="60"/>
  <c r="G397" i="60" s="1"/>
  <c r="E372" i="49"/>
  <c r="G372" i="49" s="1"/>
  <c r="E198" i="66"/>
  <c r="G198" i="66" s="1"/>
  <c r="E394" i="60"/>
  <c r="G394" i="60" s="1"/>
  <c r="I569" i="63"/>
  <c r="E373" i="49"/>
  <c r="G373" i="49" s="1"/>
  <c r="I567" i="63"/>
  <c r="E88" i="66"/>
  <c r="G88" i="66" s="1"/>
  <c r="E189" i="49"/>
  <c r="G189" i="49" s="1"/>
  <c r="E188" i="49"/>
  <c r="G188" i="49" s="1"/>
  <c r="I274" i="63"/>
  <c r="I272" i="63"/>
  <c r="I273" i="63"/>
  <c r="E176" i="60"/>
  <c r="G176" i="60" s="1"/>
  <c r="E190" i="49"/>
  <c r="G190" i="49" s="1"/>
  <c r="AA88" i="5"/>
  <c r="AA36" i="5"/>
  <c r="E86" i="60"/>
  <c r="G86" i="60" s="1"/>
  <c r="E36" i="66"/>
  <c r="G36" i="66" s="1"/>
  <c r="E89" i="49"/>
  <c r="G89" i="49" s="1"/>
  <c r="AA80" i="5"/>
  <c r="E159" i="60"/>
  <c r="G159" i="60" s="1"/>
  <c r="E80" i="66"/>
  <c r="G80" i="66" s="1"/>
  <c r="E160" i="60"/>
  <c r="G160" i="60" s="1"/>
  <c r="E347" i="60"/>
  <c r="G347" i="60" s="1"/>
  <c r="E178" i="66"/>
  <c r="G178" i="66" s="1"/>
  <c r="E318" i="49"/>
  <c r="G318" i="49" s="1"/>
  <c r="E319" i="49"/>
  <c r="G319" i="49" s="1"/>
  <c r="N27" i="5"/>
  <c r="I480" i="63"/>
  <c r="AA178" i="5"/>
  <c r="E353" i="60"/>
  <c r="G353" i="60" s="1"/>
  <c r="E352" i="60"/>
  <c r="G352" i="60" s="1"/>
  <c r="E182" i="66"/>
  <c r="G182" i="66" s="1"/>
  <c r="AA182" i="5"/>
  <c r="E331" i="49"/>
  <c r="G331" i="49" s="1"/>
  <c r="E330" i="49"/>
  <c r="G330" i="49" s="1"/>
  <c r="E351" i="60"/>
  <c r="G351" i="60" s="1"/>
  <c r="L28" i="5"/>
  <c r="S39" i="5" s="1"/>
  <c r="L29" i="5"/>
  <c r="E340" i="60"/>
  <c r="G340" i="60" s="1"/>
  <c r="E341" i="60"/>
  <c r="G341" i="60" s="1"/>
  <c r="E337" i="60"/>
  <c r="G337" i="60" s="1"/>
  <c r="AA157" i="5"/>
  <c r="E339" i="60"/>
  <c r="G339" i="60" s="1"/>
  <c r="E338" i="60"/>
  <c r="G338" i="60" s="1"/>
  <c r="E157" i="66"/>
  <c r="G157" i="66" s="1"/>
  <c r="E162" i="66"/>
  <c r="G162" i="66" s="1"/>
  <c r="E293" i="49"/>
  <c r="G293" i="49" s="1"/>
  <c r="I450" i="63"/>
  <c r="I447" i="63"/>
  <c r="E295" i="49"/>
  <c r="G295" i="49" s="1"/>
  <c r="E294" i="49"/>
  <c r="G294" i="49" s="1"/>
  <c r="AA162" i="5"/>
  <c r="E784" i="60"/>
  <c r="G784" i="60" s="1"/>
  <c r="E738" i="49"/>
  <c r="G738" i="49" s="1"/>
  <c r="AA351" i="5"/>
  <c r="E783" i="60"/>
  <c r="G783" i="60" s="1"/>
  <c r="E351" i="66"/>
  <c r="G351" i="66" s="1"/>
  <c r="E85" i="66"/>
  <c r="G85" i="66" s="1"/>
  <c r="E171" i="60"/>
  <c r="G171" i="60" s="1"/>
  <c r="E170" i="60"/>
  <c r="G170" i="60" s="1"/>
  <c r="AA85" i="5"/>
  <c r="E172" i="60"/>
  <c r="G172" i="60" s="1"/>
  <c r="E179" i="49"/>
  <c r="G179" i="49" s="1"/>
  <c r="E178" i="49"/>
  <c r="G178" i="49" s="1"/>
  <c r="I260" i="63"/>
  <c r="E180" i="49"/>
  <c r="G180" i="49" s="1"/>
  <c r="AA242" i="5"/>
  <c r="E242" i="66"/>
  <c r="G242" i="66" s="1"/>
  <c r="E511" i="60"/>
  <c r="G511" i="60" s="1"/>
  <c r="E512" i="60"/>
  <c r="G512" i="60" s="1"/>
  <c r="E432" i="60"/>
  <c r="G432" i="60" s="1"/>
  <c r="E418" i="49"/>
  <c r="G418" i="49" s="1"/>
  <c r="I621" i="63"/>
  <c r="E409" i="49"/>
  <c r="G409" i="49" s="1"/>
  <c r="E411" i="49"/>
  <c r="G411" i="49" s="1"/>
  <c r="I624" i="63"/>
  <c r="I626" i="63"/>
  <c r="E429" i="60"/>
  <c r="G429" i="60" s="1"/>
  <c r="E417" i="49"/>
  <c r="G417" i="49" s="1"/>
  <c r="I827" i="63"/>
  <c r="E415" i="49"/>
  <c r="G415" i="49" s="1"/>
  <c r="E412" i="49"/>
  <c r="G412" i="49" s="1"/>
  <c r="E414" i="49"/>
  <c r="G414" i="49" s="1"/>
  <c r="E431" i="60"/>
  <c r="G431" i="60" s="1"/>
  <c r="E205" i="66"/>
  <c r="G205" i="66" s="1"/>
  <c r="E430" i="60"/>
  <c r="G430" i="60" s="1"/>
  <c r="I752" i="63"/>
  <c r="I632" i="63"/>
  <c r="E419" i="49"/>
  <c r="G419" i="49" s="1"/>
  <c r="E416" i="49"/>
  <c r="G416" i="49" s="1"/>
  <c r="I622" i="63"/>
  <c r="E410" i="49"/>
  <c r="G410" i="49" s="1"/>
  <c r="E433" i="60"/>
  <c r="G433" i="60" s="1"/>
  <c r="E413" i="49"/>
  <c r="G413" i="49" s="1"/>
  <c r="AA205" i="5"/>
  <c r="E408" i="49"/>
  <c r="G408" i="49" s="1"/>
  <c r="E434" i="60"/>
  <c r="G434" i="60" s="1"/>
  <c r="I625" i="63"/>
  <c r="N31" i="5"/>
  <c r="AA294" i="5"/>
  <c r="I1003" i="63"/>
  <c r="E294" i="66"/>
  <c r="G294" i="66" s="1"/>
  <c r="E655" i="60"/>
  <c r="G655" i="60" s="1"/>
  <c r="I1002" i="63"/>
  <c r="E639" i="49"/>
  <c r="G639" i="49" s="1"/>
  <c r="E638" i="49"/>
  <c r="G638" i="49" s="1"/>
  <c r="N44" i="5"/>
  <c r="I219" i="63"/>
  <c r="E733" i="60"/>
  <c r="G733" i="60" s="1"/>
  <c r="E703" i="49"/>
  <c r="G703" i="49" s="1"/>
  <c r="E736" i="60"/>
  <c r="G736" i="60" s="1"/>
  <c r="E735" i="60"/>
  <c r="G735" i="60" s="1"/>
  <c r="AA331" i="5"/>
  <c r="E702" i="49"/>
  <c r="G702" i="49" s="1"/>
  <c r="E331" i="66"/>
  <c r="G331" i="66" s="1"/>
  <c r="E734" i="60"/>
  <c r="G734" i="60" s="1"/>
  <c r="I527" i="63"/>
  <c r="E364" i="60"/>
  <c r="G364" i="60" s="1"/>
  <c r="E363" i="60"/>
  <c r="G363" i="60" s="1"/>
  <c r="E188" i="66"/>
  <c r="G188" i="66" s="1"/>
  <c r="L30" i="5"/>
  <c r="I518" i="63"/>
  <c r="AA188" i="5"/>
  <c r="E345" i="49"/>
  <c r="G345" i="49" s="1"/>
  <c r="E346" i="49"/>
  <c r="G346" i="49" s="1"/>
  <c r="E347" i="49"/>
  <c r="G347" i="49" s="1"/>
  <c r="I633" i="63"/>
  <c r="I643" i="63"/>
  <c r="E424" i="49"/>
  <c r="G424" i="49" s="1"/>
  <c r="E435" i="60"/>
  <c r="G435" i="60" s="1"/>
  <c r="E422" i="49"/>
  <c r="G422" i="49" s="1"/>
  <c r="I648" i="63"/>
  <c r="E426" i="49"/>
  <c r="G426" i="49" s="1"/>
  <c r="E437" i="60"/>
  <c r="G437" i="60" s="1"/>
  <c r="I647" i="63"/>
  <c r="E421" i="49"/>
  <c r="G421" i="49" s="1"/>
  <c r="I641" i="63"/>
  <c r="I656" i="63"/>
  <c r="E420" i="49"/>
  <c r="G420" i="49" s="1"/>
  <c r="E423" i="49"/>
  <c r="G423" i="49" s="1"/>
  <c r="AA206" i="5"/>
  <c r="I645" i="63"/>
  <c r="E206" i="66"/>
  <c r="G206" i="66" s="1"/>
  <c r="I639" i="63"/>
  <c r="E428" i="49"/>
  <c r="G428" i="49" s="1"/>
  <c r="I652" i="63"/>
  <c r="E425" i="49"/>
  <c r="G425" i="49" s="1"/>
  <c r="E436" i="60"/>
  <c r="G436" i="60" s="1"/>
  <c r="E427" i="49"/>
  <c r="G427" i="49" s="1"/>
  <c r="E528" i="60"/>
  <c r="G528" i="60" s="1"/>
  <c r="E529" i="60"/>
  <c r="G529" i="60" s="1"/>
  <c r="E248" i="66"/>
  <c r="G248" i="66" s="1"/>
  <c r="E533" i="49"/>
  <c r="G533" i="49" s="1"/>
  <c r="AA248" i="5"/>
  <c r="E530" i="60"/>
  <c r="G530" i="60" s="1"/>
  <c r="E5" i="66"/>
  <c r="G5" i="66" s="1"/>
  <c r="E8" i="49"/>
  <c r="G8" i="49" s="1"/>
  <c r="E5" i="60"/>
  <c r="G5" i="60" s="1"/>
  <c r="I8" i="63"/>
  <c r="AA5" i="5"/>
  <c r="E6" i="60"/>
  <c r="G6" i="60" s="1"/>
  <c r="M3" i="5"/>
  <c r="M2" i="5"/>
  <c r="T37" i="5" s="1"/>
  <c r="I286" i="63"/>
  <c r="E201" i="49"/>
  <c r="G201" i="49" s="1"/>
  <c r="E92" i="66"/>
  <c r="G92" i="66" s="1"/>
  <c r="E195" i="49"/>
  <c r="G195" i="49" s="1"/>
  <c r="AA92" i="5"/>
  <c r="E197" i="49"/>
  <c r="G197" i="49" s="1"/>
  <c r="E199" i="49"/>
  <c r="G199" i="49" s="1"/>
  <c r="E200" i="49"/>
  <c r="G200" i="49" s="1"/>
  <c r="I277" i="63"/>
  <c r="I251" i="63"/>
  <c r="I267" i="63"/>
  <c r="E198" i="49"/>
  <c r="G198" i="49" s="1"/>
  <c r="I206" i="63"/>
  <c r="E202" i="49"/>
  <c r="G202" i="49" s="1"/>
  <c r="E196" i="49"/>
  <c r="G196" i="49" s="1"/>
  <c r="E59" i="66"/>
  <c r="G59" i="66" s="1"/>
  <c r="E128" i="49"/>
  <c r="AA59" i="5"/>
  <c r="I171" i="63"/>
  <c r="E127" i="49"/>
  <c r="G127" i="49" s="1"/>
  <c r="E127" i="60"/>
  <c r="G127" i="60" s="1"/>
  <c r="E129" i="60"/>
  <c r="G129" i="60" s="1"/>
  <c r="E128" i="60"/>
  <c r="G128" i="60" s="1"/>
  <c r="AA176" i="5"/>
  <c r="E176" i="66"/>
  <c r="G176" i="66" s="1"/>
  <c r="M27" i="5"/>
  <c r="AA112" i="5"/>
  <c r="E231" i="60"/>
  <c r="G231" i="60" s="1"/>
  <c r="I369" i="63"/>
  <c r="E241" i="49"/>
  <c r="G241" i="49" s="1"/>
  <c r="E232" i="60"/>
  <c r="G232" i="60" s="1"/>
  <c r="E230" i="60"/>
  <c r="G230" i="60" s="1"/>
  <c r="E112" i="66"/>
  <c r="G112" i="66" s="1"/>
  <c r="M17" i="5"/>
  <c r="E710" i="60"/>
  <c r="G710" i="60" s="1"/>
  <c r="E711" i="60"/>
  <c r="G711" i="60" s="1"/>
  <c r="E690" i="49"/>
  <c r="G690" i="49" s="1"/>
  <c r="E324" i="66"/>
  <c r="G324" i="66" s="1"/>
  <c r="E709" i="60"/>
  <c r="G709" i="60" s="1"/>
  <c r="E691" i="49"/>
  <c r="G691" i="49" s="1"/>
  <c r="I168" i="63"/>
  <c r="AA324" i="5"/>
  <c r="O11" i="5" l="1"/>
  <c r="Y75" i="5" s="1"/>
  <c r="AB75" i="5" s="1"/>
  <c r="O29" i="5"/>
  <c r="Y184" i="5" s="1"/>
  <c r="AB184" i="5" s="1"/>
  <c r="O13" i="5"/>
  <c r="I12" i="16" s="1"/>
  <c r="O22" i="5"/>
  <c r="Y147" i="5" s="1"/>
  <c r="AB147" i="5" s="1"/>
  <c r="O44" i="5"/>
  <c r="E71" i="39" s="1"/>
  <c r="O37" i="5"/>
  <c r="Y255" i="5" s="1"/>
  <c r="AB255" i="5" s="1"/>
  <c r="O52" i="5"/>
  <c r="Y350" i="5" s="1"/>
  <c r="AB350" i="5" s="1"/>
  <c r="O36" i="5"/>
  <c r="Y247" i="5" s="1"/>
  <c r="AB247" i="5" s="1"/>
  <c r="O17" i="5"/>
  <c r="E44" i="39" s="1"/>
  <c r="O56" i="5"/>
  <c r="E83" i="39" s="1"/>
  <c r="O47" i="5"/>
  <c r="B70" i="58" s="1"/>
  <c r="O43" i="5"/>
  <c r="Y289" i="5" s="1"/>
  <c r="AB289" i="5" s="1"/>
  <c r="O27" i="5"/>
  <c r="E54" i="39" s="1"/>
  <c r="O21" i="5"/>
  <c r="H48" i="39" s="1"/>
  <c r="O38" i="5"/>
  <c r="O12" i="5"/>
  <c r="O26" i="5"/>
  <c r="G84" i="60"/>
  <c r="J3" i="60"/>
  <c r="J7" i="60" s="1"/>
  <c r="G381" i="60"/>
  <c r="N3" i="60"/>
  <c r="N7" i="60" s="1"/>
  <c r="O31" i="5"/>
  <c r="O23" i="5"/>
  <c r="G2" i="49"/>
  <c r="K3" i="49"/>
  <c r="K7" i="49" s="1"/>
  <c r="G311" i="60"/>
  <c r="M3" i="60"/>
  <c r="M7" i="60" s="1"/>
  <c r="O10" i="5"/>
  <c r="I2" i="63"/>
  <c r="O3" i="63"/>
  <c r="O7" i="63" s="1"/>
  <c r="O16" i="5"/>
  <c r="G33" i="60"/>
  <c r="L3" i="60"/>
  <c r="L7" i="60" s="1"/>
  <c r="I32" i="63"/>
  <c r="Q3" i="63"/>
  <c r="Q7" i="63" s="1"/>
  <c r="I104" i="63"/>
  <c r="N3" i="63"/>
  <c r="N7" i="63" s="1"/>
  <c r="O50" i="5"/>
  <c r="I6" i="63"/>
  <c r="M3" i="63"/>
  <c r="M7" i="63" s="1"/>
  <c r="O25" i="5"/>
  <c r="O5" i="5"/>
  <c r="O55" i="5"/>
  <c r="O30" i="5"/>
  <c r="S22" i="66"/>
  <c r="Q22" i="66" s="1"/>
  <c r="P25" i="66"/>
  <c r="P17" i="66"/>
  <c r="V26" i="66"/>
  <c r="T26" i="66" s="1"/>
  <c r="V25" i="66"/>
  <c r="T25" i="66" s="1"/>
  <c r="P20" i="66"/>
  <c r="S16" i="66"/>
  <c r="Q16" i="66" s="1"/>
  <c r="V16" i="66"/>
  <c r="S25" i="66"/>
  <c r="Q25" i="66" s="1"/>
  <c r="V17" i="66"/>
  <c r="T17" i="66" s="1"/>
  <c r="P22" i="66"/>
  <c r="V21" i="66"/>
  <c r="T21" i="66" s="1"/>
  <c r="P26" i="66"/>
  <c r="V24" i="66"/>
  <c r="T24" i="66" s="1"/>
  <c r="S20" i="66"/>
  <c r="Q20" i="66" s="1"/>
  <c r="S26" i="66"/>
  <c r="Q26" i="66" s="1"/>
  <c r="S21" i="66"/>
  <c r="Q21" i="66" s="1"/>
  <c r="V19" i="66"/>
  <c r="T19" i="66" s="1"/>
  <c r="S18" i="66"/>
  <c r="Q18" i="66" s="1"/>
  <c r="P16" i="66"/>
  <c r="N16" i="66" s="1"/>
  <c r="S24" i="66"/>
  <c r="Q24" i="66" s="1"/>
  <c r="S17" i="66"/>
  <c r="Q17" i="66" s="1"/>
  <c r="P23" i="66"/>
  <c r="P19" i="66"/>
  <c r="V18" i="66"/>
  <c r="T18" i="66" s="1"/>
  <c r="S19" i="66"/>
  <c r="Q19" i="66" s="1"/>
  <c r="V22" i="66"/>
  <c r="T22" i="66" s="1"/>
  <c r="V20" i="66"/>
  <c r="T20" i="66" s="1"/>
  <c r="S23" i="66"/>
  <c r="Q23" i="66" s="1"/>
  <c r="P18" i="66"/>
  <c r="P21" i="66"/>
  <c r="P24" i="66"/>
  <c r="V23" i="66"/>
  <c r="T23" i="66" s="1"/>
  <c r="O33" i="5"/>
  <c r="O42" i="5"/>
  <c r="G2" i="60"/>
  <c r="K3" i="60"/>
  <c r="K7" i="60" s="1"/>
  <c r="O57" i="5"/>
  <c r="O8" i="5"/>
  <c r="O32" i="5"/>
  <c r="O39" i="5"/>
  <c r="O6" i="5"/>
  <c r="O19" i="5"/>
  <c r="G40" i="49"/>
  <c r="L3" i="49"/>
  <c r="L7" i="49" s="1"/>
  <c r="O58" i="5"/>
  <c r="O54" i="5"/>
  <c r="G364" i="49"/>
  <c r="N3" i="49"/>
  <c r="N7" i="49" s="1"/>
  <c r="O18" i="5"/>
  <c r="B34" i="58"/>
  <c r="Y78" i="5"/>
  <c r="AB78" i="5" s="1"/>
  <c r="I10" i="16"/>
  <c r="Y80" i="5"/>
  <c r="AB80" i="5" s="1"/>
  <c r="Y76" i="5"/>
  <c r="AB76" i="5" s="1"/>
  <c r="E38" i="39"/>
  <c r="G77" i="49"/>
  <c r="J3" i="49"/>
  <c r="J7" i="49" s="1"/>
  <c r="G128" i="49"/>
  <c r="M3" i="49"/>
  <c r="M7" i="49" s="1"/>
  <c r="I508" i="63"/>
  <c r="R3" i="63"/>
  <c r="R7" i="63" s="1"/>
  <c r="O4" i="5"/>
  <c r="O9" i="5"/>
  <c r="O46" i="5"/>
  <c r="I42" i="63"/>
  <c r="P3" i="63"/>
  <c r="P7" i="63" s="1"/>
  <c r="O48" i="5"/>
  <c r="O3" i="5"/>
  <c r="O41" i="5"/>
  <c r="O51" i="5"/>
  <c r="O2" i="5" l="1"/>
  <c r="Y93" i="5"/>
  <c r="AB93" i="5" s="1"/>
  <c r="Y257" i="5"/>
  <c r="AB257" i="5" s="1"/>
  <c r="Y77" i="5"/>
  <c r="AB77" i="5" s="1"/>
  <c r="H33" i="34"/>
  <c r="H38" i="39"/>
  <c r="Y79" i="5"/>
  <c r="AB79" i="5" s="1"/>
  <c r="Y73" i="5"/>
  <c r="AB73" i="5" s="1"/>
  <c r="Y74" i="5"/>
  <c r="AB74" i="5" s="1"/>
  <c r="Y185" i="5"/>
  <c r="AB185" i="5" s="1"/>
  <c r="Y182" i="5"/>
  <c r="AB182" i="5" s="1"/>
  <c r="Y183" i="5"/>
  <c r="AB183" i="5" s="1"/>
  <c r="B52" i="58"/>
  <c r="Y187" i="5"/>
  <c r="AB187" i="5" s="1"/>
  <c r="H11" i="34"/>
  <c r="Y186" i="5"/>
  <c r="AB186" i="5" s="1"/>
  <c r="E56" i="39"/>
  <c r="H56" i="39"/>
  <c r="I7" i="18"/>
  <c r="Y90" i="5"/>
  <c r="AB90" i="5" s="1"/>
  <c r="E40" i="39"/>
  <c r="H40" i="39"/>
  <c r="Y91" i="5"/>
  <c r="AB91" i="5" s="1"/>
  <c r="Y92" i="5"/>
  <c r="AB92" i="5" s="1"/>
  <c r="Y94" i="5"/>
  <c r="AB94" i="5" s="1"/>
  <c r="H35" i="34"/>
  <c r="Y89" i="5"/>
  <c r="AB89" i="5" s="1"/>
  <c r="B36" i="58"/>
  <c r="Y115" i="5"/>
  <c r="AB115" i="5" s="1"/>
  <c r="Y242" i="5"/>
  <c r="AB242" i="5" s="1"/>
  <c r="Y254" i="5"/>
  <c r="AB254" i="5" s="1"/>
  <c r="E30" i="34"/>
  <c r="Y241" i="5"/>
  <c r="AB241" i="5" s="1"/>
  <c r="E29" i="34"/>
  <c r="I9" i="1"/>
  <c r="B60" i="58"/>
  <c r="E64" i="39"/>
  <c r="Y256" i="5"/>
  <c r="AB256" i="5" s="1"/>
  <c r="H63" i="39"/>
  <c r="Y258" i="5"/>
  <c r="AB258" i="5" s="1"/>
  <c r="Y252" i="5"/>
  <c r="AB252" i="5" s="1"/>
  <c r="Y253" i="5"/>
  <c r="AB253" i="5" s="1"/>
  <c r="H64" i="39"/>
  <c r="Y250" i="5"/>
  <c r="AB250" i="5" s="1"/>
  <c r="Y243" i="5"/>
  <c r="AB243" i="5" s="1"/>
  <c r="Y240" i="5"/>
  <c r="AB240" i="5" s="1"/>
  <c r="I8" i="1"/>
  <c r="Y239" i="5"/>
  <c r="AB239" i="5" s="1"/>
  <c r="Y249" i="5"/>
  <c r="AB249" i="5" s="1"/>
  <c r="Y246" i="5"/>
  <c r="AB246" i="5" s="1"/>
  <c r="E63" i="39"/>
  <c r="Y245" i="5"/>
  <c r="AB245" i="5" s="1"/>
  <c r="B59" i="58"/>
  <c r="Y244" i="5"/>
  <c r="AB244" i="5" s="1"/>
  <c r="Y248" i="5"/>
  <c r="AB248" i="5" s="1"/>
  <c r="Y295" i="5"/>
  <c r="AB295" i="5" s="1"/>
  <c r="I9" i="20"/>
  <c r="E18" i="34"/>
  <c r="Y111" i="5"/>
  <c r="AB111" i="5" s="1"/>
  <c r="I9" i="21"/>
  <c r="Y114" i="5"/>
  <c r="AB114" i="5" s="1"/>
  <c r="Y347" i="5"/>
  <c r="AB347" i="5" s="1"/>
  <c r="I9" i="8"/>
  <c r="B40" i="58"/>
  <c r="B75" i="58"/>
  <c r="Y349" i="5"/>
  <c r="AB349" i="5" s="1"/>
  <c r="Y351" i="5"/>
  <c r="AB351" i="5" s="1"/>
  <c r="H44" i="39"/>
  <c r="Y112" i="5"/>
  <c r="AB112" i="5" s="1"/>
  <c r="Y113" i="5"/>
  <c r="AB113" i="5" s="1"/>
  <c r="Y370" i="5"/>
  <c r="AB370" i="5" s="1"/>
  <c r="H79" i="39"/>
  <c r="B79" i="58"/>
  <c r="Y144" i="5"/>
  <c r="AB144" i="5" s="1"/>
  <c r="I8" i="12"/>
  <c r="Y140" i="5"/>
  <c r="AB140" i="5" s="1"/>
  <c r="Y139" i="5"/>
  <c r="AB139" i="5" s="1"/>
  <c r="Y143" i="5"/>
  <c r="AB143" i="5" s="1"/>
  <c r="Y294" i="5"/>
  <c r="AB294" i="5" s="1"/>
  <c r="Y292" i="5"/>
  <c r="AB292" i="5" s="1"/>
  <c r="Y293" i="5"/>
  <c r="AB293" i="5" s="1"/>
  <c r="Y296" i="5"/>
  <c r="AB296" i="5" s="1"/>
  <c r="H71" i="39"/>
  <c r="E44" i="34"/>
  <c r="B67" i="58"/>
  <c r="Y297" i="5"/>
  <c r="AB297" i="5" s="1"/>
  <c r="I10" i="17"/>
  <c r="Y141" i="5"/>
  <c r="AB141" i="5" s="1"/>
  <c r="Y148" i="5"/>
  <c r="AB148" i="5" s="1"/>
  <c r="E49" i="39"/>
  <c r="E12" i="34"/>
  <c r="Y146" i="5"/>
  <c r="AB146" i="5" s="1"/>
  <c r="H49" i="39"/>
  <c r="Y145" i="5"/>
  <c r="AB145" i="5" s="1"/>
  <c r="Y142" i="5"/>
  <c r="AB142" i="5" s="1"/>
  <c r="Y149" i="5"/>
  <c r="AB149" i="5" s="1"/>
  <c r="B45" i="58"/>
  <c r="Y368" i="5"/>
  <c r="AB368" i="5" s="1"/>
  <c r="Y352" i="5"/>
  <c r="AB352" i="5" s="1"/>
  <c r="E79" i="39"/>
  <c r="Y348" i="5"/>
  <c r="AB348" i="5" s="1"/>
  <c r="E25" i="34"/>
  <c r="H83" i="39"/>
  <c r="Y372" i="5"/>
  <c r="AB372" i="5" s="1"/>
  <c r="H25" i="34"/>
  <c r="Y371" i="5"/>
  <c r="AB371" i="5" s="1"/>
  <c r="Y367" i="5"/>
  <c r="AB367" i="5" s="1"/>
  <c r="Y369" i="5"/>
  <c r="AB369" i="5" s="1"/>
  <c r="H19" i="34"/>
  <c r="Y308" i="5"/>
  <c r="AB308" i="5" s="1"/>
  <c r="Y309" i="5"/>
  <c r="AB309" i="5" s="1"/>
  <c r="Y314" i="5"/>
  <c r="AB314" i="5" s="1"/>
  <c r="Y305" i="5"/>
  <c r="AB305" i="5" s="1"/>
  <c r="H74" i="39"/>
  <c r="Y311" i="5"/>
  <c r="AB311" i="5" s="1"/>
  <c r="Y307" i="5"/>
  <c r="AB307" i="5" s="1"/>
  <c r="Y310" i="5"/>
  <c r="AB310" i="5" s="1"/>
  <c r="Y312" i="5"/>
  <c r="AB312" i="5" s="1"/>
  <c r="Y316" i="5"/>
  <c r="AB316" i="5" s="1"/>
  <c r="E74" i="39"/>
  <c r="Y306" i="5"/>
  <c r="AB306" i="5" s="1"/>
  <c r="I8" i="19"/>
  <c r="Y304" i="5"/>
  <c r="AB304" i="5" s="1"/>
  <c r="Y313" i="5"/>
  <c r="AB313" i="5" s="1"/>
  <c r="O34" i="5"/>
  <c r="E61" i="39" s="1"/>
  <c r="Y251" i="5"/>
  <c r="AB251" i="5" s="1"/>
  <c r="Y285" i="5"/>
  <c r="AB285" i="5" s="1"/>
  <c r="Y290" i="5"/>
  <c r="AB290" i="5" s="1"/>
  <c r="E43" i="34"/>
  <c r="Y315" i="5"/>
  <c r="AB315" i="5" s="1"/>
  <c r="B66" i="58"/>
  <c r="Y134" i="5"/>
  <c r="AB134" i="5" s="1"/>
  <c r="Y288" i="5"/>
  <c r="AB288" i="5" s="1"/>
  <c r="Y287" i="5"/>
  <c r="AB287" i="5" s="1"/>
  <c r="I9" i="17"/>
  <c r="Y291" i="5"/>
  <c r="AB291" i="5" s="1"/>
  <c r="E70" i="39"/>
  <c r="H70" i="39"/>
  <c r="Y286" i="5"/>
  <c r="AB286" i="5" s="1"/>
  <c r="Y131" i="5"/>
  <c r="AB131" i="5" s="1"/>
  <c r="Y133" i="5"/>
  <c r="AB133" i="5" s="1"/>
  <c r="Y137" i="5"/>
  <c r="AB137" i="5" s="1"/>
  <c r="I7" i="12"/>
  <c r="O20" i="5"/>
  <c r="B43" i="58" s="1"/>
  <c r="Y136" i="5"/>
  <c r="AB136" i="5" s="1"/>
  <c r="E48" i="39"/>
  <c r="B44" i="58"/>
  <c r="Y138" i="5"/>
  <c r="AB138" i="5" s="1"/>
  <c r="Y132" i="5"/>
  <c r="AB132" i="5" s="1"/>
  <c r="E11" i="34"/>
  <c r="Y135" i="5"/>
  <c r="AB135" i="5" s="1"/>
  <c r="Y179" i="5"/>
  <c r="AB179" i="5" s="1"/>
  <c r="Y177" i="5"/>
  <c r="AB177" i="5" s="1"/>
  <c r="H54" i="39"/>
  <c r="Y176" i="5"/>
  <c r="AB176" i="5" s="1"/>
  <c r="Y178" i="5"/>
  <c r="AB178" i="5" s="1"/>
  <c r="H40" i="34"/>
  <c r="B50" i="58"/>
  <c r="Y180" i="5"/>
  <c r="AB180" i="5" s="1"/>
  <c r="I9" i="14"/>
  <c r="O28" i="5"/>
  <c r="H55" i="39" s="1"/>
  <c r="H24" i="39"/>
  <c r="E24" i="39"/>
  <c r="B20" i="58"/>
  <c r="G10" i="48"/>
  <c r="H10" i="48" s="1"/>
  <c r="I10" i="48" s="1"/>
  <c r="B26" i="58"/>
  <c r="E35" i="34"/>
  <c r="Y3" i="5"/>
  <c r="AB3" i="5" s="1"/>
  <c r="Y11" i="5"/>
  <c r="AB11" i="5" s="1"/>
  <c r="Y10" i="5"/>
  <c r="AB10" i="5" s="1"/>
  <c r="Y4" i="5"/>
  <c r="AB4" i="5" s="1"/>
  <c r="Y7" i="5"/>
  <c r="AB7" i="5" s="1"/>
  <c r="Y9" i="5"/>
  <c r="AB9" i="5" s="1"/>
  <c r="Y8" i="5"/>
  <c r="AB8" i="5" s="1"/>
  <c r="I7" i="10"/>
  <c r="E30" i="39"/>
  <c r="H30" i="39"/>
  <c r="Y5" i="5"/>
  <c r="AB5" i="5" s="1"/>
  <c r="Y6" i="5"/>
  <c r="AB6" i="5" s="1"/>
  <c r="Y2" i="5"/>
  <c r="AB2" i="5" s="1"/>
  <c r="B31" i="58"/>
  <c r="Y45" i="5"/>
  <c r="AB45" i="5" s="1"/>
  <c r="Y37" i="5"/>
  <c r="AB37" i="5" s="1"/>
  <c r="H35" i="39"/>
  <c r="Y47" i="5"/>
  <c r="AB47" i="5" s="1"/>
  <c r="E35" i="39"/>
  <c r="Y46" i="5"/>
  <c r="AB46" i="5" s="1"/>
  <c r="Y44" i="5"/>
  <c r="AB44" i="5" s="1"/>
  <c r="H30" i="34"/>
  <c r="Y43" i="5"/>
  <c r="AB43" i="5" s="1"/>
  <c r="Y38" i="5"/>
  <c r="AB38" i="5" s="1"/>
  <c r="O7" i="5"/>
  <c r="Y42" i="5"/>
  <c r="AB42" i="5" s="1"/>
  <c r="Y41" i="5"/>
  <c r="AB41" i="5" s="1"/>
  <c r="Y40" i="5"/>
  <c r="AB40" i="5" s="1"/>
  <c r="I7" i="16"/>
  <c r="Y39" i="5"/>
  <c r="AB39" i="5" s="1"/>
  <c r="N22" i="66"/>
  <c r="M22" i="66"/>
  <c r="K22" i="66" s="1"/>
  <c r="H20" i="34"/>
  <c r="Y322" i="5"/>
  <c r="AB322" i="5" s="1"/>
  <c r="H75" i="39"/>
  <c r="E75" i="39"/>
  <c r="Y319" i="5"/>
  <c r="AB319" i="5" s="1"/>
  <c r="Y320" i="5"/>
  <c r="AB320" i="5" s="1"/>
  <c r="B71" i="58"/>
  <c r="I9" i="19"/>
  <c r="Y321" i="5"/>
  <c r="AB321" i="5" s="1"/>
  <c r="Y317" i="5"/>
  <c r="AB317" i="5" s="1"/>
  <c r="Y318" i="5"/>
  <c r="AB318" i="5" s="1"/>
  <c r="E81" i="39"/>
  <c r="Y356" i="5"/>
  <c r="AB356" i="5" s="1"/>
  <c r="Y355" i="5"/>
  <c r="AB355" i="5" s="1"/>
  <c r="H23" i="34"/>
  <c r="O53" i="5"/>
  <c r="I7" i="20"/>
  <c r="B77" i="58"/>
  <c r="Y358" i="5"/>
  <c r="AB358" i="5" s="1"/>
  <c r="Y359" i="5"/>
  <c r="AB359" i="5" s="1"/>
  <c r="Y354" i="5"/>
  <c r="AB354" i="5" s="1"/>
  <c r="Y357" i="5"/>
  <c r="AB357" i="5" s="1"/>
  <c r="H81" i="39"/>
  <c r="Y353" i="5"/>
  <c r="AB353" i="5" s="1"/>
  <c r="T27" i="66"/>
  <c r="N25" i="66"/>
  <c r="M25" i="66"/>
  <c r="K25" i="66" s="1"/>
  <c r="Y327" i="5"/>
  <c r="AB327" i="5" s="1"/>
  <c r="Y324" i="5"/>
  <c r="AB324" i="5" s="1"/>
  <c r="Y333" i="5"/>
  <c r="AB333" i="5" s="1"/>
  <c r="Y328" i="5"/>
  <c r="AB328" i="5" s="1"/>
  <c r="Y326" i="5"/>
  <c r="AB326" i="5" s="1"/>
  <c r="E23" i="34"/>
  <c r="Y334" i="5"/>
  <c r="AB334" i="5" s="1"/>
  <c r="I7" i="21"/>
  <c r="E77" i="39"/>
  <c r="B73" i="58"/>
  <c r="Y335" i="5"/>
  <c r="AB335" i="5" s="1"/>
  <c r="H77" i="39"/>
  <c r="Y329" i="5"/>
  <c r="AB329" i="5" s="1"/>
  <c r="Y331" i="5"/>
  <c r="AB331" i="5" s="1"/>
  <c r="Y332" i="5"/>
  <c r="AB332" i="5" s="1"/>
  <c r="Y325" i="5"/>
  <c r="AB325" i="5" s="1"/>
  <c r="Y323" i="5"/>
  <c r="AB323" i="5" s="1"/>
  <c r="Y330" i="5"/>
  <c r="AB330" i="5" s="1"/>
  <c r="O49" i="5"/>
  <c r="H20" i="39"/>
  <c r="E20" i="39"/>
  <c r="B16" i="58"/>
  <c r="G14" i="65"/>
  <c r="H14" i="65" s="1"/>
  <c r="I14" i="65" s="1"/>
  <c r="Y204" i="5"/>
  <c r="AB204" i="5" s="1"/>
  <c r="Y203" i="5"/>
  <c r="AB203" i="5" s="1"/>
  <c r="Y205" i="5"/>
  <c r="AB205" i="5" s="1"/>
  <c r="Y201" i="5"/>
  <c r="AB201" i="5" s="1"/>
  <c r="Y202" i="5"/>
  <c r="AB202" i="5" s="1"/>
  <c r="I9" i="18"/>
  <c r="H13" i="34"/>
  <c r="E58" i="39"/>
  <c r="Y200" i="5"/>
  <c r="AB200" i="5" s="1"/>
  <c r="Y206" i="5"/>
  <c r="AB206" i="5" s="1"/>
  <c r="Y197" i="5"/>
  <c r="AB197" i="5" s="1"/>
  <c r="B54" i="58"/>
  <c r="Y208" i="5"/>
  <c r="AB208" i="5" s="1"/>
  <c r="Y207" i="5"/>
  <c r="AB207" i="5" s="1"/>
  <c r="H58" i="39"/>
  <c r="Y198" i="5"/>
  <c r="AB198" i="5" s="1"/>
  <c r="Y199" i="5"/>
  <c r="AB199" i="5" s="1"/>
  <c r="R29" i="63"/>
  <c r="R94" i="63"/>
  <c r="X28" i="63"/>
  <c r="V28" i="63" s="1"/>
  <c r="U25" i="63"/>
  <c r="S25" i="63" s="1"/>
  <c r="X77" i="63"/>
  <c r="V77" i="63" s="1"/>
  <c r="X21" i="63"/>
  <c r="V21" i="63" s="1"/>
  <c r="U95" i="63"/>
  <c r="U91" i="63"/>
  <c r="S91" i="63" s="1"/>
  <c r="U68" i="63"/>
  <c r="S68" i="63" s="1"/>
  <c r="R43" i="63"/>
  <c r="P43" i="63" s="1"/>
  <c r="R53" i="63"/>
  <c r="U37" i="63"/>
  <c r="S37" i="63" s="1"/>
  <c r="R22" i="63"/>
  <c r="R112" i="63"/>
  <c r="U45" i="63"/>
  <c r="S45" i="63" s="1"/>
  <c r="R47" i="63"/>
  <c r="X99" i="63"/>
  <c r="V99" i="63" s="1"/>
  <c r="X98" i="63"/>
  <c r="V98" i="63" s="1"/>
  <c r="U46" i="63"/>
  <c r="S46" i="63" s="1"/>
  <c r="U121" i="63"/>
  <c r="S121" i="63" s="1"/>
  <c r="X85" i="63"/>
  <c r="V85" i="63" s="1"/>
  <c r="U58" i="63"/>
  <c r="S58" i="63" s="1"/>
  <c r="U55" i="63"/>
  <c r="S55" i="63" s="1"/>
  <c r="U88" i="63"/>
  <c r="S88" i="63" s="1"/>
  <c r="X116" i="63"/>
  <c r="V116" i="63" s="1"/>
  <c r="U41" i="63"/>
  <c r="S41" i="63" s="1"/>
  <c r="X22" i="63"/>
  <c r="V22" i="63" s="1"/>
  <c r="X19" i="63"/>
  <c r="V19" i="63" s="1"/>
  <c r="R115" i="63"/>
  <c r="P115" i="63" s="1"/>
  <c r="X60" i="63"/>
  <c r="V60" i="63" s="1"/>
  <c r="R119" i="63"/>
  <c r="P119" i="63" s="1"/>
  <c r="R100" i="63"/>
  <c r="X38" i="63"/>
  <c r="V38" i="63" s="1"/>
  <c r="U105" i="63"/>
  <c r="S105" i="63" s="1"/>
  <c r="R110" i="63"/>
  <c r="P110" i="63" s="1"/>
  <c r="X57" i="63"/>
  <c r="U104" i="63"/>
  <c r="S104" i="63" s="1"/>
  <c r="U48" i="63"/>
  <c r="S48" i="63" s="1"/>
  <c r="R101" i="63"/>
  <c r="X30" i="63"/>
  <c r="V30" i="63" s="1"/>
  <c r="U85" i="63"/>
  <c r="S85" i="63" s="1"/>
  <c r="U67" i="63"/>
  <c r="S67" i="63" s="1"/>
  <c r="R76" i="63"/>
  <c r="R92" i="63"/>
  <c r="X96" i="63"/>
  <c r="V96" i="63" s="1"/>
  <c r="U30" i="63"/>
  <c r="S30" i="63" s="1"/>
  <c r="X45" i="63"/>
  <c r="V45" i="63" s="1"/>
  <c r="U64" i="63"/>
  <c r="S64" i="63" s="1"/>
  <c r="R63" i="63"/>
  <c r="P63" i="63" s="1"/>
  <c r="R24" i="63"/>
  <c r="P24" i="63" s="1"/>
  <c r="X74" i="63"/>
  <c r="V74" i="63" s="1"/>
  <c r="X81" i="63"/>
  <c r="V81" i="63" s="1"/>
  <c r="R33" i="63"/>
  <c r="P33" i="63" s="1"/>
  <c r="U32" i="63"/>
  <c r="S32" i="63" s="1"/>
  <c r="R23" i="63"/>
  <c r="X47" i="63"/>
  <c r="V47" i="63" s="1"/>
  <c r="U42" i="63"/>
  <c r="S42" i="63" s="1"/>
  <c r="R105" i="63"/>
  <c r="P105" i="63" s="1"/>
  <c r="R83" i="63"/>
  <c r="R78" i="63"/>
  <c r="P78" i="63" s="1"/>
  <c r="X66" i="63"/>
  <c r="V66" i="63" s="1"/>
  <c r="U101" i="63"/>
  <c r="S101" i="63" s="1"/>
  <c r="R61" i="63"/>
  <c r="R80" i="63"/>
  <c r="R32" i="63"/>
  <c r="P32" i="63" s="1"/>
  <c r="R50" i="63"/>
  <c r="X93" i="63"/>
  <c r="V93" i="63" s="1"/>
  <c r="R87" i="63"/>
  <c r="R117" i="63"/>
  <c r="P117" i="63" s="1"/>
  <c r="X71" i="63"/>
  <c r="V71" i="63" s="1"/>
  <c r="R54" i="63"/>
  <c r="U49" i="63"/>
  <c r="S49" i="63" s="1"/>
  <c r="X39" i="63"/>
  <c r="V39" i="63" s="1"/>
  <c r="R82" i="63"/>
  <c r="P82" i="63" s="1"/>
  <c r="X55" i="63"/>
  <c r="V55" i="63" s="1"/>
  <c r="R51" i="63"/>
  <c r="P51" i="63" s="1"/>
  <c r="R70" i="63"/>
  <c r="R99" i="63"/>
  <c r="P99" i="63" s="1"/>
  <c r="U19" i="63"/>
  <c r="S19" i="63" s="1"/>
  <c r="R58" i="63"/>
  <c r="R75" i="63"/>
  <c r="X119" i="63"/>
  <c r="V119" i="63" s="1"/>
  <c r="X48" i="63"/>
  <c r="V48" i="63" s="1"/>
  <c r="X110" i="63"/>
  <c r="V110" i="63" s="1"/>
  <c r="U33" i="63"/>
  <c r="S33" i="63" s="1"/>
  <c r="U51" i="63"/>
  <c r="S51" i="63" s="1"/>
  <c r="X103" i="63"/>
  <c r="V103" i="63" s="1"/>
  <c r="X69" i="63"/>
  <c r="X54" i="63"/>
  <c r="V54" i="63" s="1"/>
  <c r="U107" i="63"/>
  <c r="S107" i="63" s="1"/>
  <c r="R72" i="63"/>
  <c r="R81" i="63"/>
  <c r="P81" i="63" s="1"/>
  <c r="X35" i="63"/>
  <c r="V35" i="63" s="1"/>
  <c r="U27" i="63"/>
  <c r="S27" i="63" s="1"/>
  <c r="R102" i="63"/>
  <c r="U114" i="63"/>
  <c r="S114" i="63" s="1"/>
  <c r="X70" i="63"/>
  <c r="V70" i="63" s="1"/>
  <c r="R109" i="63"/>
  <c r="P109" i="63" s="1"/>
  <c r="R86" i="63"/>
  <c r="R97" i="63"/>
  <c r="X44" i="63"/>
  <c r="V44" i="63" s="1"/>
  <c r="X58" i="63"/>
  <c r="V58" i="63" s="1"/>
  <c r="R96" i="63"/>
  <c r="U93" i="63"/>
  <c r="S93" i="63" s="1"/>
  <c r="X90" i="63"/>
  <c r="V90" i="63" s="1"/>
  <c r="R77" i="63"/>
  <c r="R52" i="63"/>
  <c r="P52" i="63" s="1"/>
  <c r="U87" i="63"/>
  <c r="S87" i="63" s="1"/>
  <c r="X26" i="63"/>
  <c r="V26" i="63" s="1"/>
  <c r="U71" i="63"/>
  <c r="S71" i="63" s="1"/>
  <c r="U83" i="63"/>
  <c r="S83" i="63" s="1"/>
  <c r="U116" i="63"/>
  <c r="S116" i="63" s="1"/>
  <c r="U108" i="63"/>
  <c r="S108" i="63" s="1"/>
  <c r="U74" i="63"/>
  <c r="S74" i="63" s="1"/>
  <c r="X32" i="63"/>
  <c r="V32" i="63" s="1"/>
  <c r="R106" i="63"/>
  <c r="X50" i="63"/>
  <c r="V50" i="63" s="1"/>
  <c r="X52" i="63"/>
  <c r="V52" i="63" s="1"/>
  <c r="U59" i="63"/>
  <c r="S59" i="63" s="1"/>
  <c r="X18" i="63"/>
  <c r="V18" i="63" s="1"/>
  <c r="R79" i="63"/>
  <c r="R93" i="63"/>
  <c r="R88" i="63"/>
  <c r="X20" i="63"/>
  <c r="V20" i="63" s="1"/>
  <c r="R45" i="63"/>
  <c r="X101" i="63"/>
  <c r="V101" i="63" s="1"/>
  <c r="R114" i="63"/>
  <c r="U82" i="63"/>
  <c r="S82" i="63" s="1"/>
  <c r="X92" i="63"/>
  <c r="V92" i="63" s="1"/>
  <c r="X63" i="63"/>
  <c r="V63" i="63" s="1"/>
  <c r="X43" i="63"/>
  <c r="V43" i="63" s="1"/>
  <c r="U118" i="63"/>
  <c r="S118" i="63" s="1"/>
  <c r="R31" i="63"/>
  <c r="U66" i="63"/>
  <c r="S66" i="63" s="1"/>
  <c r="X23" i="63"/>
  <c r="V23" i="63" s="1"/>
  <c r="U35" i="63"/>
  <c r="U110" i="63"/>
  <c r="S110" i="63" s="1"/>
  <c r="R111" i="63"/>
  <c r="R20" i="63"/>
  <c r="U29" i="63"/>
  <c r="S29" i="63" s="1"/>
  <c r="R34" i="63"/>
  <c r="P34" i="63" s="1"/>
  <c r="U52" i="63"/>
  <c r="S52" i="63" s="1"/>
  <c r="X113" i="63"/>
  <c r="V113" i="63" s="1"/>
  <c r="U73" i="63"/>
  <c r="S73" i="63" s="1"/>
  <c r="U79" i="63"/>
  <c r="S79" i="63" s="1"/>
  <c r="X37" i="63"/>
  <c r="V37" i="63" s="1"/>
  <c r="R48" i="63"/>
  <c r="R65" i="63"/>
  <c r="X25" i="63"/>
  <c r="V25" i="63" s="1"/>
  <c r="R89" i="63"/>
  <c r="U62" i="63"/>
  <c r="S62" i="63" s="1"/>
  <c r="X94" i="63"/>
  <c r="V94" i="63" s="1"/>
  <c r="R98" i="63"/>
  <c r="U111" i="63"/>
  <c r="S111" i="63" s="1"/>
  <c r="U72" i="63"/>
  <c r="S72" i="63" s="1"/>
  <c r="X107" i="63"/>
  <c r="V107" i="63" s="1"/>
  <c r="U70" i="63"/>
  <c r="S70" i="63" s="1"/>
  <c r="U94" i="63"/>
  <c r="S94" i="63" s="1"/>
  <c r="X112" i="63"/>
  <c r="V112" i="63" s="1"/>
  <c r="R46" i="63"/>
  <c r="R64" i="63"/>
  <c r="R73" i="63"/>
  <c r="X17" i="63"/>
  <c r="V17" i="63" s="1"/>
  <c r="X89" i="63"/>
  <c r="V89" i="63" s="1"/>
  <c r="U112" i="63"/>
  <c r="S112" i="63" s="1"/>
  <c r="U98" i="63"/>
  <c r="S98" i="63" s="1"/>
  <c r="R27" i="63"/>
  <c r="P27" i="63" s="1"/>
  <c r="U97" i="63"/>
  <c r="S97" i="63" s="1"/>
  <c r="R120" i="63"/>
  <c r="P120" i="63" s="1"/>
  <c r="R62" i="63"/>
  <c r="R38" i="63"/>
  <c r="X73" i="63"/>
  <c r="V73" i="63" s="1"/>
  <c r="R41" i="63"/>
  <c r="U20" i="63"/>
  <c r="S20" i="63" s="1"/>
  <c r="R108" i="63"/>
  <c r="P108" i="63" s="1"/>
  <c r="X100" i="63"/>
  <c r="V100" i="63" s="1"/>
  <c r="U119" i="63"/>
  <c r="S119" i="63" s="1"/>
  <c r="X87" i="63"/>
  <c r="V87" i="63" s="1"/>
  <c r="X95" i="63"/>
  <c r="V95" i="63" s="1"/>
  <c r="U109" i="63"/>
  <c r="S109" i="63" s="1"/>
  <c r="R26" i="63"/>
  <c r="P26" i="63" s="1"/>
  <c r="X86" i="63"/>
  <c r="V86" i="63" s="1"/>
  <c r="U50" i="63"/>
  <c r="S50" i="63" s="1"/>
  <c r="R71" i="63"/>
  <c r="X64" i="63"/>
  <c r="V64" i="63" s="1"/>
  <c r="U53" i="63"/>
  <c r="S53" i="63" s="1"/>
  <c r="U115" i="63"/>
  <c r="S115" i="63" s="1"/>
  <c r="X53" i="63"/>
  <c r="V53" i="63" s="1"/>
  <c r="R49" i="63"/>
  <c r="U103" i="63"/>
  <c r="S103" i="63" s="1"/>
  <c r="X51" i="63"/>
  <c r="V51" i="63" s="1"/>
  <c r="X56" i="63"/>
  <c r="V56" i="63" s="1"/>
  <c r="X75" i="63"/>
  <c r="V75" i="63" s="1"/>
  <c r="X27" i="63"/>
  <c r="U40" i="63"/>
  <c r="S40" i="63" s="1"/>
  <c r="X68" i="63"/>
  <c r="V68" i="63" s="1"/>
  <c r="R28" i="63"/>
  <c r="P28" i="63" s="1"/>
  <c r="X120" i="63"/>
  <c r="V120" i="63" s="1"/>
  <c r="X72" i="63"/>
  <c r="V72" i="63" s="1"/>
  <c r="U21" i="63"/>
  <c r="S21" i="63" s="1"/>
  <c r="X46" i="63"/>
  <c r="V46" i="63" s="1"/>
  <c r="R18" i="63"/>
  <c r="U16" i="63"/>
  <c r="S16" i="63" s="1"/>
  <c r="U77" i="63"/>
  <c r="S77" i="63" s="1"/>
  <c r="R25" i="63"/>
  <c r="R35" i="63"/>
  <c r="R40" i="63"/>
  <c r="P40" i="63" s="1"/>
  <c r="R67" i="63"/>
  <c r="U75" i="63"/>
  <c r="S75" i="63" s="1"/>
  <c r="U38" i="63"/>
  <c r="S38" i="63" s="1"/>
  <c r="R59" i="63"/>
  <c r="R36" i="63"/>
  <c r="U36" i="63"/>
  <c r="S36" i="63" s="1"/>
  <c r="U56" i="63"/>
  <c r="S56" i="63" s="1"/>
  <c r="X42" i="63"/>
  <c r="V42" i="63" s="1"/>
  <c r="X33" i="63"/>
  <c r="V33" i="63" s="1"/>
  <c r="X49" i="63"/>
  <c r="V49" i="63" s="1"/>
  <c r="X84" i="63"/>
  <c r="V84" i="63" s="1"/>
  <c r="U60" i="63"/>
  <c r="S60" i="63" s="1"/>
  <c r="U69" i="63"/>
  <c r="S69" i="63" s="1"/>
  <c r="U102" i="63"/>
  <c r="S102" i="63" s="1"/>
  <c r="R121" i="63"/>
  <c r="U113" i="63"/>
  <c r="S113" i="63" s="1"/>
  <c r="X76" i="63"/>
  <c r="V76" i="63" s="1"/>
  <c r="U78" i="63"/>
  <c r="S78" i="63" s="1"/>
  <c r="R84" i="63"/>
  <c r="P84" i="63" s="1"/>
  <c r="X29" i="63"/>
  <c r="V29" i="63" s="1"/>
  <c r="U61" i="63"/>
  <c r="S61" i="63" s="1"/>
  <c r="X109" i="63"/>
  <c r="V109" i="63" s="1"/>
  <c r="U106" i="63"/>
  <c r="S106" i="63" s="1"/>
  <c r="U57" i="63"/>
  <c r="S57" i="63" s="1"/>
  <c r="R56" i="63"/>
  <c r="U17" i="63"/>
  <c r="S17" i="63" s="1"/>
  <c r="U76" i="63"/>
  <c r="S76" i="63" s="1"/>
  <c r="X117" i="63"/>
  <c r="V117" i="63" s="1"/>
  <c r="U47" i="63"/>
  <c r="S47" i="63" s="1"/>
  <c r="U18" i="63"/>
  <c r="S18" i="63" s="1"/>
  <c r="X24" i="63"/>
  <c r="X78" i="63"/>
  <c r="V78" i="63" s="1"/>
  <c r="X34" i="63"/>
  <c r="V34" i="63" s="1"/>
  <c r="X36" i="63"/>
  <c r="V36" i="63" s="1"/>
  <c r="R69" i="63"/>
  <c r="U100" i="63"/>
  <c r="S100" i="63" s="1"/>
  <c r="X88" i="63"/>
  <c r="V88" i="63" s="1"/>
  <c r="R19" i="63"/>
  <c r="R85" i="63"/>
  <c r="R30" i="63"/>
  <c r="P30" i="63" s="1"/>
  <c r="U120" i="63"/>
  <c r="S120" i="63" s="1"/>
  <c r="U92" i="63"/>
  <c r="S92" i="63" s="1"/>
  <c r="X62" i="63"/>
  <c r="V62" i="63" s="1"/>
  <c r="R16" i="63"/>
  <c r="X59" i="63"/>
  <c r="V59" i="63" s="1"/>
  <c r="X118" i="63"/>
  <c r="R55" i="63"/>
  <c r="U117" i="63"/>
  <c r="S117" i="63" s="1"/>
  <c r="U80" i="63"/>
  <c r="S80" i="63" s="1"/>
  <c r="X40" i="63"/>
  <c r="V40" i="63" s="1"/>
  <c r="U99" i="63"/>
  <c r="S99" i="63" s="1"/>
  <c r="R21" i="63"/>
  <c r="R113" i="63"/>
  <c r="R42" i="63"/>
  <c r="X104" i="63"/>
  <c r="V104" i="63" s="1"/>
  <c r="U34" i="63"/>
  <c r="S34" i="63" s="1"/>
  <c r="U65" i="63"/>
  <c r="S65" i="63" s="1"/>
  <c r="X121" i="63"/>
  <c r="V121" i="63" s="1"/>
  <c r="U44" i="63"/>
  <c r="S44" i="63" s="1"/>
  <c r="X41" i="63"/>
  <c r="V41" i="63" s="1"/>
  <c r="X31" i="63"/>
  <c r="V31" i="63" s="1"/>
  <c r="X61" i="63"/>
  <c r="V61" i="63" s="1"/>
  <c r="X79" i="63"/>
  <c r="U89" i="63"/>
  <c r="S89" i="63" s="1"/>
  <c r="R118" i="63"/>
  <c r="P118" i="63" s="1"/>
  <c r="U24" i="63"/>
  <c r="S24" i="63" s="1"/>
  <c r="X16" i="63"/>
  <c r="V16" i="63" s="1"/>
  <c r="X83" i="63"/>
  <c r="V83" i="63" s="1"/>
  <c r="R74" i="63"/>
  <c r="U23" i="63"/>
  <c r="S23" i="63" s="1"/>
  <c r="U96" i="63"/>
  <c r="S96" i="63" s="1"/>
  <c r="X67" i="63"/>
  <c r="V67" i="63" s="1"/>
  <c r="R91" i="63"/>
  <c r="U31" i="63"/>
  <c r="S31" i="63" s="1"/>
  <c r="X114" i="63"/>
  <c r="V114" i="63" s="1"/>
  <c r="R116" i="63"/>
  <c r="P116" i="63" s="1"/>
  <c r="R37" i="63"/>
  <c r="P37" i="63" s="1"/>
  <c r="X106" i="63"/>
  <c r="V106" i="63" s="1"/>
  <c r="X102" i="63"/>
  <c r="V102" i="63" s="1"/>
  <c r="R66" i="63"/>
  <c r="P66" i="63" s="1"/>
  <c r="U63" i="63"/>
  <c r="S63" i="63" s="1"/>
  <c r="U84" i="63"/>
  <c r="S84" i="63" s="1"/>
  <c r="R44" i="63"/>
  <c r="P44" i="63" s="1"/>
  <c r="X115" i="63"/>
  <c r="V115" i="63" s="1"/>
  <c r="R17" i="63"/>
  <c r="P17" i="63" s="1"/>
  <c r="X108" i="63"/>
  <c r="V108" i="63" s="1"/>
  <c r="R68" i="63"/>
  <c r="U81" i="63"/>
  <c r="S81" i="63" s="1"/>
  <c r="X80" i="63"/>
  <c r="V80" i="63" s="1"/>
  <c r="R107" i="63"/>
  <c r="P107" i="63" s="1"/>
  <c r="R60" i="63"/>
  <c r="U43" i="63"/>
  <c r="S43" i="63" s="1"/>
  <c r="X111" i="63"/>
  <c r="V111" i="63" s="1"/>
  <c r="U39" i="63"/>
  <c r="S39" i="63" s="1"/>
  <c r="R39" i="63"/>
  <c r="R57" i="63"/>
  <c r="U54" i="63"/>
  <c r="S54" i="63" s="1"/>
  <c r="X82" i="63"/>
  <c r="V82" i="63" s="1"/>
  <c r="U90" i="63"/>
  <c r="S90" i="63" s="1"/>
  <c r="U26" i="63"/>
  <c r="S26" i="63" s="1"/>
  <c r="X97" i="63"/>
  <c r="R103" i="63"/>
  <c r="U86" i="63"/>
  <c r="S86" i="63" s="1"/>
  <c r="X91" i="63"/>
  <c r="V91" i="63" s="1"/>
  <c r="U28" i="63"/>
  <c r="S28" i="63" s="1"/>
  <c r="X105" i="63"/>
  <c r="V105" i="63" s="1"/>
  <c r="R90" i="63"/>
  <c r="R95" i="63"/>
  <c r="X65" i="63"/>
  <c r="V65" i="63" s="1"/>
  <c r="R104" i="63"/>
  <c r="P104" i="63" s="1"/>
  <c r="U22" i="63"/>
  <c r="S22" i="63" s="1"/>
  <c r="B17" i="58"/>
  <c r="E21" i="39"/>
  <c r="G16" i="65"/>
  <c r="H16" i="65" s="1"/>
  <c r="I16" i="65" s="1"/>
  <c r="H21" i="39"/>
  <c r="Y226" i="5"/>
  <c r="AB226" i="5" s="1"/>
  <c r="Y225" i="5"/>
  <c r="AB225" i="5" s="1"/>
  <c r="H60" i="39"/>
  <c r="Y230" i="5"/>
  <c r="AB230" i="5" s="1"/>
  <c r="B56" i="58"/>
  <c r="Y227" i="5"/>
  <c r="AB227" i="5" s="1"/>
  <c r="Y229" i="5"/>
  <c r="AB229" i="5" s="1"/>
  <c r="I11" i="18"/>
  <c r="Y228" i="5"/>
  <c r="AB228" i="5" s="1"/>
  <c r="H15" i="34"/>
  <c r="E60" i="39"/>
  <c r="N19" i="66"/>
  <c r="M19" i="66"/>
  <c r="K19" i="66" s="1"/>
  <c r="V27" i="66"/>
  <c r="I8" i="18"/>
  <c r="Y194" i="5"/>
  <c r="AB194" i="5" s="1"/>
  <c r="E57" i="39"/>
  <c r="Y188" i="5"/>
  <c r="AB188" i="5" s="1"/>
  <c r="Y195" i="5"/>
  <c r="AB195" i="5" s="1"/>
  <c r="Y196" i="5"/>
  <c r="AB196" i="5" s="1"/>
  <c r="Y189" i="5"/>
  <c r="AB189" i="5" s="1"/>
  <c r="H12" i="34"/>
  <c r="Y190" i="5"/>
  <c r="AB190" i="5" s="1"/>
  <c r="B53" i="58"/>
  <c r="Y192" i="5"/>
  <c r="AB192" i="5" s="1"/>
  <c r="H57" i="39"/>
  <c r="Y193" i="5"/>
  <c r="AB193" i="5" s="1"/>
  <c r="Y191" i="5"/>
  <c r="AB191" i="5" s="1"/>
  <c r="H37" i="39"/>
  <c r="Y60" i="5"/>
  <c r="AB60" i="5" s="1"/>
  <c r="I9" i="16"/>
  <c r="Y71" i="5"/>
  <c r="AB71" i="5" s="1"/>
  <c r="Y64" i="5"/>
  <c r="AB64" i="5" s="1"/>
  <c r="Y61" i="5"/>
  <c r="AB61" i="5" s="1"/>
  <c r="Y62" i="5"/>
  <c r="AB62" i="5" s="1"/>
  <c r="H32" i="34"/>
  <c r="Y72" i="5"/>
  <c r="AB72" i="5" s="1"/>
  <c r="Y66" i="5"/>
  <c r="AB66" i="5" s="1"/>
  <c r="Y69" i="5"/>
  <c r="AB69" i="5" s="1"/>
  <c r="Y70" i="5"/>
  <c r="AB70" i="5" s="1"/>
  <c r="B33" i="58"/>
  <c r="Y68" i="5"/>
  <c r="AB68" i="5" s="1"/>
  <c r="Y67" i="5"/>
  <c r="AB67" i="5" s="1"/>
  <c r="Y63" i="5"/>
  <c r="AB63" i="5" s="1"/>
  <c r="E37" i="39"/>
  <c r="Y65" i="5"/>
  <c r="AB65" i="5" s="1"/>
  <c r="G20" i="65"/>
  <c r="H20" i="65" s="1"/>
  <c r="I20" i="65" s="1"/>
  <c r="H23" i="39"/>
  <c r="E23" i="39"/>
  <c r="B19" i="58"/>
  <c r="N24" i="66"/>
  <c r="M24" i="66"/>
  <c r="K24" i="66" s="1"/>
  <c r="Y302" i="5"/>
  <c r="AB302" i="5" s="1"/>
  <c r="H73" i="39"/>
  <c r="Y299" i="5"/>
  <c r="AB299" i="5" s="1"/>
  <c r="Y300" i="5"/>
  <c r="AB300" i="5" s="1"/>
  <c r="Y303" i="5"/>
  <c r="AB303" i="5" s="1"/>
  <c r="B69" i="58"/>
  <c r="E73" i="39"/>
  <c r="Y298" i="5"/>
  <c r="AB298" i="5" s="1"/>
  <c r="I7" i="19"/>
  <c r="Y301" i="5"/>
  <c r="AB301" i="5" s="1"/>
  <c r="H18" i="34"/>
  <c r="O45" i="5"/>
  <c r="Y128" i="5"/>
  <c r="AB128" i="5" s="1"/>
  <c r="E46" i="39"/>
  <c r="E20" i="34"/>
  <c r="Y127" i="5"/>
  <c r="AB127" i="5" s="1"/>
  <c r="H46" i="39"/>
  <c r="Y125" i="5"/>
  <c r="AB125" i="5" s="1"/>
  <c r="I11" i="8"/>
  <c r="Y130" i="5"/>
  <c r="AB130" i="5" s="1"/>
  <c r="B42" i="58"/>
  <c r="Y126" i="5"/>
  <c r="AB126" i="5" s="1"/>
  <c r="Y129" i="5"/>
  <c r="AB129" i="5" s="1"/>
  <c r="Y373" i="5"/>
  <c r="AB373" i="5" s="1"/>
  <c r="B80" i="58"/>
  <c r="Y377" i="5"/>
  <c r="AB377" i="5" s="1"/>
  <c r="H26" i="34"/>
  <c r="Y378" i="5"/>
  <c r="AB378" i="5" s="1"/>
  <c r="Y376" i="5"/>
  <c r="AB376" i="5" s="1"/>
  <c r="Y374" i="5"/>
  <c r="AB374" i="5" s="1"/>
  <c r="I10" i="20"/>
  <c r="H84" i="39"/>
  <c r="E84" i="39"/>
  <c r="Y375" i="5"/>
  <c r="AB375" i="5" s="1"/>
  <c r="N21" i="66"/>
  <c r="M21" i="66"/>
  <c r="K21" i="66" s="1"/>
  <c r="N23" i="66"/>
  <c r="M23" i="66"/>
  <c r="K23" i="66" s="1"/>
  <c r="S27" i="66"/>
  <c r="H24" i="34"/>
  <c r="Y366" i="5"/>
  <c r="AB366" i="5" s="1"/>
  <c r="Y364" i="5"/>
  <c r="AB364" i="5" s="1"/>
  <c r="B78" i="58"/>
  <c r="I8" i="20"/>
  <c r="Y363" i="5"/>
  <c r="AB363" i="5" s="1"/>
  <c r="H82" i="39"/>
  <c r="Y361" i="5"/>
  <c r="AB361" i="5" s="1"/>
  <c r="Y362" i="5"/>
  <c r="AB362" i="5" s="1"/>
  <c r="E82" i="39"/>
  <c r="Y360" i="5"/>
  <c r="AB360" i="5" s="1"/>
  <c r="Y365" i="5"/>
  <c r="AB365" i="5" s="1"/>
  <c r="E22" i="39"/>
  <c r="H22" i="39"/>
  <c r="G18" i="65"/>
  <c r="H18" i="65" s="1"/>
  <c r="I18" i="65" s="1"/>
  <c r="B18" i="58"/>
  <c r="B23" i="58"/>
  <c r="E27" i="39"/>
  <c r="H27" i="39"/>
  <c r="G16" i="48"/>
  <c r="H16" i="48" s="1"/>
  <c r="I16" i="48" s="1"/>
  <c r="I10" i="10"/>
  <c r="H33" i="39"/>
  <c r="Y33" i="5"/>
  <c r="AB33" i="5" s="1"/>
  <c r="Y36" i="5"/>
  <c r="AB36" i="5" s="1"/>
  <c r="E33" i="39"/>
  <c r="Y31" i="5"/>
  <c r="AB31" i="5" s="1"/>
  <c r="B29" i="58"/>
  <c r="Y35" i="5"/>
  <c r="AB35" i="5" s="1"/>
  <c r="E38" i="34"/>
  <c r="Y32" i="5"/>
  <c r="AB32" i="5" s="1"/>
  <c r="Y34" i="5"/>
  <c r="AB34" i="5" s="1"/>
  <c r="N18" i="66"/>
  <c r="M18" i="66"/>
  <c r="K18" i="66" s="1"/>
  <c r="N20" i="66"/>
  <c r="M20" i="66"/>
  <c r="K20" i="66" s="1"/>
  <c r="I9" i="10"/>
  <c r="Y27" i="5"/>
  <c r="AB27" i="5" s="1"/>
  <c r="Y21" i="5"/>
  <c r="AB21" i="5" s="1"/>
  <c r="Y28" i="5"/>
  <c r="AB28" i="5" s="1"/>
  <c r="E32" i="39"/>
  <c r="Y29" i="5"/>
  <c r="AB29" i="5" s="1"/>
  <c r="Y26" i="5"/>
  <c r="AB26" i="5" s="1"/>
  <c r="E37" i="34"/>
  <c r="Y22" i="5"/>
  <c r="AB22" i="5" s="1"/>
  <c r="H32" i="39"/>
  <c r="B28" i="58"/>
  <c r="Y25" i="5"/>
  <c r="AB25" i="5" s="1"/>
  <c r="Y23" i="5"/>
  <c r="AB23" i="5" s="1"/>
  <c r="Y24" i="5"/>
  <c r="AB24" i="5" s="1"/>
  <c r="Y30" i="5"/>
  <c r="AB30" i="5" s="1"/>
  <c r="Y341" i="5"/>
  <c r="AB341" i="5" s="1"/>
  <c r="I8" i="21"/>
  <c r="Y346" i="5"/>
  <c r="AB346" i="5" s="1"/>
  <c r="Y338" i="5"/>
  <c r="AB338" i="5" s="1"/>
  <c r="Y336" i="5"/>
  <c r="AB336" i="5" s="1"/>
  <c r="E24" i="34"/>
  <c r="E78" i="39"/>
  <c r="Y340" i="5"/>
  <c r="AB340" i="5" s="1"/>
  <c r="B74" i="58"/>
  <c r="Y344" i="5"/>
  <c r="AB344" i="5" s="1"/>
  <c r="Y342" i="5"/>
  <c r="AB342" i="5" s="1"/>
  <c r="Y343" i="5"/>
  <c r="AB343" i="5" s="1"/>
  <c r="H78" i="39"/>
  <c r="Y345" i="5"/>
  <c r="AB345" i="5" s="1"/>
  <c r="Y337" i="5"/>
  <c r="AB337" i="5" s="1"/>
  <c r="Y339" i="5"/>
  <c r="AB339" i="5" s="1"/>
  <c r="Y16" i="5"/>
  <c r="AB16" i="5" s="1"/>
  <c r="E36" i="34"/>
  <c r="Y17" i="5"/>
  <c r="AB17" i="5" s="1"/>
  <c r="H31" i="39"/>
  <c r="Y15" i="5"/>
  <c r="AB15" i="5" s="1"/>
  <c r="Y18" i="5"/>
  <c r="AB18" i="5" s="1"/>
  <c r="I8" i="10"/>
  <c r="E31" i="39"/>
  <c r="Y19" i="5"/>
  <c r="AB19" i="5" s="1"/>
  <c r="Y14" i="5"/>
  <c r="AB14" i="5" s="1"/>
  <c r="Y20" i="5"/>
  <c r="AB20" i="5" s="1"/>
  <c r="Y13" i="5"/>
  <c r="AB13" i="5" s="1"/>
  <c r="Y12" i="5"/>
  <c r="AB12" i="5" s="1"/>
  <c r="B27" i="58"/>
  <c r="Y121" i="5"/>
  <c r="AB121" i="5" s="1"/>
  <c r="H45" i="39"/>
  <c r="Y118" i="5"/>
  <c r="AB118" i="5" s="1"/>
  <c r="Y117" i="5"/>
  <c r="AB117" i="5" s="1"/>
  <c r="Y124" i="5"/>
  <c r="AB124" i="5" s="1"/>
  <c r="B41" i="58"/>
  <c r="Y123" i="5"/>
  <c r="AB123" i="5" s="1"/>
  <c r="Y120" i="5"/>
  <c r="AB120" i="5" s="1"/>
  <c r="Y119" i="5"/>
  <c r="AB119" i="5" s="1"/>
  <c r="Y122" i="5"/>
  <c r="AB122" i="5" s="1"/>
  <c r="I10" i="8"/>
  <c r="E45" i="39"/>
  <c r="E19" i="34"/>
  <c r="Y116" i="5"/>
  <c r="AB116" i="5" s="1"/>
  <c r="E66" i="39"/>
  <c r="Y266" i="5"/>
  <c r="AB266" i="5" s="1"/>
  <c r="Y269" i="5"/>
  <c r="AB269" i="5" s="1"/>
  <c r="Y264" i="5"/>
  <c r="AB264" i="5" s="1"/>
  <c r="E32" i="34"/>
  <c r="Y268" i="5"/>
  <c r="AB268" i="5" s="1"/>
  <c r="Y267" i="5"/>
  <c r="AB267" i="5" s="1"/>
  <c r="Y265" i="5"/>
  <c r="AB265" i="5" s="1"/>
  <c r="I11" i="1"/>
  <c r="B62" i="58"/>
  <c r="H66" i="39"/>
  <c r="V107" i="60"/>
  <c r="T107" i="60" s="1"/>
  <c r="V17" i="60"/>
  <c r="T17" i="60" s="1"/>
  <c r="V64" i="60"/>
  <c r="T64" i="60" s="1"/>
  <c r="S80" i="60"/>
  <c r="Q80" i="60" s="1"/>
  <c r="S94" i="60"/>
  <c r="Q94" i="60" s="1"/>
  <c r="V52" i="60"/>
  <c r="T52" i="60" s="1"/>
  <c r="S114" i="60"/>
  <c r="S85" i="60"/>
  <c r="Q85" i="60" s="1"/>
  <c r="P112" i="60"/>
  <c r="P53" i="60"/>
  <c r="V87" i="60"/>
  <c r="T87" i="60" s="1"/>
  <c r="S75" i="60"/>
  <c r="Q75" i="60" s="1"/>
  <c r="V22" i="60"/>
  <c r="S70" i="60"/>
  <c r="Q70" i="60" s="1"/>
  <c r="S104" i="60"/>
  <c r="Q104" i="60" s="1"/>
  <c r="S123" i="60"/>
  <c r="Q123" i="60" s="1"/>
  <c r="V77" i="60"/>
  <c r="T77" i="60" s="1"/>
  <c r="S67" i="60"/>
  <c r="Q67" i="60" s="1"/>
  <c r="S56" i="60"/>
  <c r="Q56" i="60" s="1"/>
  <c r="S32" i="60"/>
  <c r="Q32" i="60" s="1"/>
  <c r="V121" i="60"/>
  <c r="P117" i="60"/>
  <c r="S100" i="60"/>
  <c r="Q100" i="60" s="1"/>
  <c r="S43" i="60"/>
  <c r="Q43" i="60" s="1"/>
  <c r="P121" i="60"/>
  <c r="V72" i="60"/>
  <c r="T72" i="60" s="1"/>
  <c r="P109" i="60"/>
  <c r="V90" i="60"/>
  <c r="T90" i="60" s="1"/>
  <c r="S46" i="60"/>
  <c r="Q46" i="60" s="1"/>
  <c r="V118" i="60"/>
  <c r="T118" i="60" s="1"/>
  <c r="P24" i="60"/>
  <c r="P17" i="60"/>
  <c r="V57" i="60"/>
  <c r="T57" i="60" s="1"/>
  <c r="S50" i="60"/>
  <c r="Q50" i="60" s="1"/>
  <c r="P116" i="60"/>
  <c r="S115" i="60"/>
  <c r="Q115" i="60" s="1"/>
  <c r="P35" i="60"/>
  <c r="S96" i="60"/>
  <c r="Q96" i="60" s="1"/>
  <c r="P51" i="60"/>
  <c r="P94" i="60"/>
  <c r="V53" i="60"/>
  <c r="T53" i="60" s="1"/>
  <c r="V75" i="60"/>
  <c r="T75" i="60" s="1"/>
  <c r="S27" i="60"/>
  <c r="Q27" i="60" s="1"/>
  <c r="V71" i="60"/>
  <c r="S86" i="60"/>
  <c r="Q86" i="60" s="1"/>
  <c r="V94" i="60"/>
  <c r="T94" i="60" s="1"/>
  <c r="V54" i="60"/>
  <c r="T54" i="60" s="1"/>
  <c r="S105" i="60"/>
  <c r="Q105" i="60" s="1"/>
  <c r="P50" i="60"/>
  <c r="S61" i="60"/>
  <c r="Q61" i="60" s="1"/>
  <c r="S99" i="60"/>
  <c r="Q99" i="60" s="1"/>
  <c r="P98" i="60"/>
  <c r="P107" i="60"/>
  <c r="S47" i="60"/>
  <c r="Q47" i="60" s="1"/>
  <c r="P104" i="60"/>
  <c r="V41" i="60"/>
  <c r="T41" i="60" s="1"/>
  <c r="S33" i="60"/>
  <c r="Q33" i="60" s="1"/>
  <c r="S66" i="60"/>
  <c r="Q66" i="60" s="1"/>
  <c r="V85" i="60"/>
  <c r="T85" i="60" s="1"/>
  <c r="V91" i="60"/>
  <c r="T91" i="60" s="1"/>
  <c r="V30" i="60"/>
  <c r="T30" i="60" s="1"/>
  <c r="V103" i="60"/>
  <c r="V78" i="60"/>
  <c r="T78" i="60" s="1"/>
  <c r="V43" i="60"/>
  <c r="T43" i="60" s="1"/>
  <c r="V88" i="60"/>
  <c r="T88" i="60" s="1"/>
  <c r="P72" i="60"/>
  <c r="P57" i="60"/>
  <c r="V27" i="60"/>
  <c r="T27" i="60" s="1"/>
  <c r="P16" i="60"/>
  <c r="V24" i="60"/>
  <c r="T24" i="60" s="1"/>
  <c r="P123" i="60"/>
  <c r="P91" i="60"/>
  <c r="P29" i="60"/>
  <c r="V109" i="60"/>
  <c r="T109" i="60" s="1"/>
  <c r="S45" i="60"/>
  <c r="Q45" i="60" s="1"/>
  <c r="V50" i="60"/>
  <c r="P27" i="60"/>
  <c r="V28" i="60"/>
  <c r="T28" i="60" s="1"/>
  <c r="V61" i="60"/>
  <c r="T61" i="60" s="1"/>
  <c r="S111" i="60"/>
  <c r="Q111" i="60" s="1"/>
  <c r="P87" i="60"/>
  <c r="P23" i="60"/>
  <c r="V49" i="60"/>
  <c r="T49" i="60" s="1"/>
  <c r="V32" i="60"/>
  <c r="T32" i="60" s="1"/>
  <c r="S117" i="60"/>
  <c r="Q117" i="60" s="1"/>
  <c r="P20" i="60"/>
  <c r="V70" i="60"/>
  <c r="T70" i="60" s="1"/>
  <c r="P119" i="60"/>
  <c r="P52" i="60"/>
  <c r="S28" i="60"/>
  <c r="Q28" i="60" s="1"/>
  <c r="S84" i="60"/>
  <c r="Q84" i="60" s="1"/>
  <c r="V38" i="60"/>
  <c r="T38" i="60" s="1"/>
  <c r="S120" i="60"/>
  <c r="Q120" i="60" s="1"/>
  <c r="V59" i="60"/>
  <c r="T59" i="60" s="1"/>
  <c r="V112" i="60"/>
  <c r="T112" i="60" s="1"/>
  <c r="V102" i="60"/>
  <c r="T102" i="60" s="1"/>
  <c r="P82" i="60"/>
  <c r="S77" i="60"/>
  <c r="Q77" i="60" s="1"/>
  <c r="S74" i="60"/>
  <c r="Q74" i="60" s="1"/>
  <c r="P44" i="60"/>
  <c r="V35" i="60"/>
  <c r="T35" i="60" s="1"/>
  <c r="P31" i="60"/>
  <c r="P62" i="60"/>
  <c r="V37" i="60"/>
  <c r="T37" i="60" s="1"/>
  <c r="V20" i="60"/>
  <c r="T20" i="60" s="1"/>
  <c r="S34" i="60"/>
  <c r="Q34" i="60" s="1"/>
  <c r="S121" i="60"/>
  <c r="S106" i="60"/>
  <c r="Q106" i="60" s="1"/>
  <c r="V110" i="60"/>
  <c r="T110" i="60" s="1"/>
  <c r="S17" i="60"/>
  <c r="Q17" i="60" s="1"/>
  <c r="P65" i="60"/>
  <c r="S39" i="60"/>
  <c r="V119" i="60"/>
  <c r="T119" i="60" s="1"/>
  <c r="V46" i="60"/>
  <c r="T46" i="60" s="1"/>
  <c r="P60" i="60"/>
  <c r="P81" i="60"/>
  <c r="V60" i="60"/>
  <c r="T60" i="60" s="1"/>
  <c r="V40" i="60"/>
  <c r="T40" i="60" s="1"/>
  <c r="V39" i="60"/>
  <c r="P18" i="60"/>
  <c r="V82" i="60"/>
  <c r="T82" i="60" s="1"/>
  <c r="S102" i="60"/>
  <c r="Q102" i="60" s="1"/>
  <c r="P70" i="60"/>
  <c r="P25" i="60"/>
  <c r="V16" i="60"/>
  <c r="T16" i="60" s="1"/>
  <c r="V79" i="60"/>
  <c r="T79" i="60" s="1"/>
  <c r="P78" i="60"/>
  <c r="V122" i="60"/>
  <c r="P26" i="60"/>
  <c r="S93" i="60"/>
  <c r="Q93" i="60" s="1"/>
  <c r="V81" i="60"/>
  <c r="T81" i="60" s="1"/>
  <c r="P75" i="60"/>
  <c r="V96" i="60"/>
  <c r="T96" i="60" s="1"/>
  <c r="P89" i="60"/>
  <c r="S68" i="60"/>
  <c r="Q68" i="60" s="1"/>
  <c r="S78" i="60"/>
  <c r="Q78" i="60" s="1"/>
  <c r="S101" i="60"/>
  <c r="Q101" i="60" s="1"/>
  <c r="V33" i="60"/>
  <c r="T33" i="60" s="1"/>
  <c r="P45" i="60"/>
  <c r="V95" i="60"/>
  <c r="T95" i="60" s="1"/>
  <c r="P39" i="60"/>
  <c r="V80" i="60"/>
  <c r="S71" i="60"/>
  <c r="P115" i="60"/>
  <c r="V123" i="60"/>
  <c r="T123" i="60" s="1"/>
  <c r="S65" i="60"/>
  <c r="Q65" i="60" s="1"/>
  <c r="P21" i="60"/>
  <c r="S95" i="60"/>
  <c r="Q95" i="60" s="1"/>
  <c r="V116" i="60"/>
  <c r="T116" i="60" s="1"/>
  <c r="P76" i="60"/>
  <c r="S48" i="60"/>
  <c r="Q48" i="60" s="1"/>
  <c r="S53" i="60"/>
  <c r="Q53" i="60" s="1"/>
  <c r="S38" i="60"/>
  <c r="V86" i="60"/>
  <c r="T86" i="60" s="1"/>
  <c r="S25" i="60"/>
  <c r="Q25" i="60" s="1"/>
  <c r="S103" i="60"/>
  <c r="Q103" i="60" s="1"/>
  <c r="V106" i="60"/>
  <c r="T106" i="60" s="1"/>
  <c r="S113" i="60"/>
  <c r="P84" i="60"/>
  <c r="P106" i="60"/>
  <c r="S98" i="60"/>
  <c r="Q98" i="60" s="1"/>
  <c r="S79" i="60"/>
  <c r="Q79" i="60" s="1"/>
  <c r="V113" i="60"/>
  <c r="S118" i="60"/>
  <c r="Q118" i="60" s="1"/>
  <c r="P95" i="60"/>
  <c r="S87" i="60"/>
  <c r="Q87" i="60" s="1"/>
  <c r="S31" i="60"/>
  <c r="Q31" i="60" s="1"/>
  <c r="P122" i="60"/>
  <c r="V31" i="60"/>
  <c r="T31" i="60" s="1"/>
  <c r="S55" i="60"/>
  <c r="Q55" i="60" s="1"/>
  <c r="S20" i="60"/>
  <c r="Q20" i="60" s="1"/>
  <c r="P102" i="60"/>
  <c r="V25" i="60"/>
  <c r="T25" i="60" s="1"/>
  <c r="S119" i="60"/>
  <c r="Q119" i="60" s="1"/>
  <c r="V55" i="60"/>
  <c r="T55" i="60" s="1"/>
  <c r="V99" i="60"/>
  <c r="T99" i="60" s="1"/>
  <c r="S41" i="60"/>
  <c r="Q41" i="60" s="1"/>
  <c r="V92" i="60"/>
  <c r="T92" i="60" s="1"/>
  <c r="S64" i="60"/>
  <c r="Q64" i="60" s="1"/>
  <c r="P33" i="60"/>
  <c r="P100" i="60"/>
  <c r="V65" i="60"/>
  <c r="T65" i="60" s="1"/>
  <c r="S16" i="60"/>
  <c r="Q16" i="60" s="1"/>
  <c r="P56" i="60"/>
  <c r="P47" i="60"/>
  <c r="S107" i="60"/>
  <c r="Q107" i="60" s="1"/>
  <c r="P32" i="60"/>
  <c r="P42" i="60"/>
  <c r="P85" i="60"/>
  <c r="P22" i="60"/>
  <c r="S37" i="60"/>
  <c r="Q37" i="60" s="1"/>
  <c r="V56" i="60"/>
  <c r="T56" i="60" s="1"/>
  <c r="V105" i="60"/>
  <c r="T105" i="60" s="1"/>
  <c r="V117" i="60"/>
  <c r="T117" i="60" s="1"/>
  <c r="V84" i="60"/>
  <c r="P99" i="60"/>
  <c r="S82" i="60"/>
  <c r="Q82" i="60" s="1"/>
  <c r="P80" i="60"/>
  <c r="P92" i="60"/>
  <c r="V114" i="60"/>
  <c r="S72" i="60"/>
  <c r="Q72" i="60" s="1"/>
  <c r="P97" i="60"/>
  <c r="S59" i="60"/>
  <c r="Q59" i="60" s="1"/>
  <c r="S19" i="60"/>
  <c r="Q19" i="60" s="1"/>
  <c r="S21" i="60"/>
  <c r="Q21" i="60" s="1"/>
  <c r="S122" i="60"/>
  <c r="Q122" i="60" s="1"/>
  <c r="S60" i="60"/>
  <c r="Q60" i="60" s="1"/>
  <c r="V51" i="60"/>
  <c r="V120" i="60"/>
  <c r="T120" i="60" s="1"/>
  <c r="V26" i="60"/>
  <c r="T26" i="60" s="1"/>
  <c r="V111" i="60"/>
  <c r="T111" i="60" s="1"/>
  <c r="V69" i="60"/>
  <c r="T69" i="60" s="1"/>
  <c r="P69" i="60"/>
  <c r="P34" i="60"/>
  <c r="S35" i="60"/>
  <c r="Q35" i="60" s="1"/>
  <c r="P64" i="60"/>
  <c r="S90" i="60"/>
  <c r="Q90" i="60" s="1"/>
  <c r="V100" i="60"/>
  <c r="T100" i="60" s="1"/>
  <c r="V108" i="60"/>
  <c r="T108" i="60" s="1"/>
  <c r="P61" i="60"/>
  <c r="S116" i="60"/>
  <c r="Q116" i="60" s="1"/>
  <c r="P67" i="60"/>
  <c r="S63" i="60"/>
  <c r="Q63" i="60" s="1"/>
  <c r="V101" i="60"/>
  <c r="T101" i="60" s="1"/>
  <c r="P88" i="60"/>
  <c r="P86" i="60"/>
  <c r="V73" i="60"/>
  <c r="T73" i="60" s="1"/>
  <c r="S24" i="60"/>
  <c r="Q24" i="60" s="1"/>
  <c r="S49" i="60"/>
  <c r="Q49" i="60" s="1"/>
  <c r="P66" i="60"/>
  <c r="P103" i="60"/>
  <c r="P120" i="60"/>
  <c r="S110" i="60"/>
  <c r="P68" i="60"/>
  <c r="P71" i="60"/>
  <c r="V83" i="60"/>
  <c r="T83" i="60" s="1"/>
  <c r="V29" i="60"/>
  <c r="T29" i="60" s="1"/>
  <c r="S52" i="60"/>
  <c r="Q52" i="60" s="1"/>
  <c r="P43" i="60"/>
  <c r="S51" i="60"/>
  <c r="Q51" i="60" s="1"/>
  <c r="S42" i="60"/>
  <c r="Q42" i="60" s="1"/>
  <c r="P46" i="60"/>
  <c r="S23" i="60"/>
  <c r="Q23" i="60" s="1"/>
  <c r="P79" i="60"/>
  <c r="P30" i="60"/>
  <c r="P59" i="60"/>
  <c r="V104" i="60"/>
  <c r="P118" i="60"/>
  <c r="V67" i="60"/>
  <c r="T67" i="60" s="1"/>
  <c r="P40" i="60"/>
  <c r="S91" i="60"/>
  <c r="Q91" i="60" s="1"/>
  <c r="P96" i="60"/>
  <c r="S58" i="60"/>
  <c r="Q58" i="60" s="1"/>
  <c r="P93" i="60"/>
  <c r="P36" i="60"/>
  <c r="S97" i="60"/>
  <c r="Q97" i="60" s="1"/>
  <c r="P55" i="60"/>
  <c r="P54" i="60"/>
  <c r="S108" i="60"/>
  <c r="Q108" i="60" s="1"/>
  <c r="S76" i="60"/>
  <c r="Q76" i="60" s="1"/>
  <c r="V48" i="60"/>
  <c r="V18" i="60"/>
  <c r="T18" i="60" s="1"/>
  <c r="S83" i="60"/>
  <c r="Q83" i="60" s="1"/>
  <c r="S26" i="60"/>
  <c r="Q26" i="60" s="1"/>
  <c r="V19" i="60"/>
  <c r="P105" i="60"/>
  <c r="P113" i="60"/>
  <c r="V34" i="60"/>
  <c r="T34" i="60" s="1"/>
  <c r="S88" i="60"/>
  <c r="Q88" i="60" s="1"/>
  <c r="V66" i="60"/>
  <c r="V63" i="60"/>
  <c r="T63" i="60" s="1"/>
  <c r="S69" i="60"/>
  <c r="S36" i="60"/>
  <c r="Q36" i="60" s="1"/>
  <c r="S112" i="60"/>
  <c r="Q112" i="60" s="1"/>
  <c r="V58" i="60"/>
  <c r="S109" i="60"/>
  <c r="Q109" i="60" s="1"/>
  <c r="V47" i="60"/>
  <c r="T47" i="60" s="1"/>
  <c r="P63" i="60"/>
  <c r="P41" i="60"/>
  <c r="P38" i="60"/>
  <c r="V36" i="60"/>
  <c r="T36" i="60" s="1"/>
  <c r="P111" i="60"/>
  <c r="V23" i="60"/>
  <c r="T23" i="60" s="1"/>
  <c r="P19" i="60"/>
  <c r="V93" i="60"/>
  <c r="T93" i="60" s="1"/>
  <c r="P48" i="60"/>
  <c r="V115" i="60"/>
  <c r="T115" i="60" s="1"/>
  <c r="S54" i="60"/>
  <c r="Q54" i="60" s="1"/>
  <c r="P114" i="60"/>
  <c r="S81" i="60"/>
  <c r="Q81" i="60" s="1"/>
  <c r="S30" i="60"/>
  <c r="Q30" i="60" s="1"/>
  <c r="P37" i="60"/>
  <c r="S44" i="60"/>
  <c r="Q44" i="60" s="1"/>
  <c r="V98" i="60"/>
  <c r="T98" i="60" s="1"/>
  <c r="S73" i="60"/>
  <c r="Q73" i="60" s="1"/>
  <c r="V21" i="60"/>
  <c r="T21" i="60" s="1"/>
  <c r="P83" i="60"/>
  <c r="S18" i="60"/>
  <c r="Q18" i="60" s="1"/>
  <c r="V42" i="60"/>
  <c r="T42" i="60" s="1"/>
  <c r="S22" i="60"/>
  <c r="Q22" i="60" s="1"/>
  <c r="P73" i="60"/>
  <c r="P77" i="60"/>
  <c r="S57" i="60"/>
  <c r="Q57" i="60" s="1"/>
  <c r="V62" i="60"/>
  <c r="T62" i="60" s="1"/>
  <c r="P49" i="60"/>
  <c r="V44" i="60"/>
  <c r="T44" i="60" s="1"/>
  <c r="P108" i="60"/>
  <c r="S40" i="60"/>
  <c r="Q40" i="60" s="1"/>
  <c r="S92" i="60"/>
  <c r="Q92" i="60" s="1"/>
  <c r="P101" i="60"/>
  <c r="S62" i="60"/>
  <c r="Q62" i="60" s="1"/>
  <c r="V45" i="60"/>
  <c r="P58" i="60"/>
  <c r="S89" i="60"/>
  <c r="Q89" i="60" s="1"/>
  <c r="S29" i="60"/>
  <c r="Q29" i="60" s="1"/>
  <c r="V74" i="60"/>
  <c r="T74" i="60" s="1"/>
  <c r="V76" i="60"/>
  <c r="T76" i="60" s="1"/>
  <c r="P110" i="60"/>
  <c r="V97" i="60"/>
  <c r="T97" i="60" s="1"/>
  <c r="V68" i="60"/>
  <c r="P90" i="60"/>
  <c r="V89" i="60"/>
  <c r="T89" i="60" s="1"/>
  <c r="P74" i="60"/>
  <c r="P28" i="60"/>
  <c r="N26" i="66"/>
  <c r="M26" i="66"/>
  <c r="K26" i="66" s="1"/>
  <c r="Y160" i="5"/>
  <c r="AB160" i="5" s="1"/>
  <c r="Y163" i="5"/>
  <c r="AB163" i="5" s="1"/>
  <c r="Y164" i="5"/>
  <c r="AB164" i="5" s="1"/>
  <c r="Y158" i="5"/>
  <c r="AB158" i="5" s="1"/>
  <c r="B48" i="58"/>
  <c r="Y165" i="5"/>
  <c r="AB165" i="5" s="1"/>
  <c r="O24" i="5"/>
  <c r="Y162" i="5"/>
  <c r="AB162" i="5" s="1"/>
  <c r="H38" i="34"/>
  <c r="E52" i="39"/>
  <c r="Y159" i="5"/>
  <c r="AB159" i="5" s="1"/>
  <c r="H52" i="39"/>
  <c r="Y161" i="5"/>
  <c r="AB161" i="5" s="1"/>
  <c r="I7" i="14"/>
  <c r="B15" i="58"/>
  <c r="H19" i="39"/>
  <c r="G12" i="65"/>
  <c r="H12" i="65" s="1"/>
  <c r="I12" i="65" s="1"/>
  <c r="E19" i="39"/>
  <c r="B21" i="58"/>
  <c r="E25" i="39"/>
  <c r="G12" i="48"/>
  <c r="H12" i="48" s="1"/>
  <c r="I12" i="48" s="1"/>
  <c r="H25" i="39"/>
  <c r="Y175" i="5"/>
  <c r="AB175" i="5" s="1"/>
  <c r="Y169" i="5"/>
  <c r="AB169" i="5" s="1"/>
  <c r="Y173" i="5"/>
  <c r="AB173" i="5" s="1"/>
  <c r="Y174" i="5"/>
  <c r="AB174" i="5" s="1"/>
  <c r="Y172" i="5"/>
  <c r="AB172" i="5" s="1"/>
  <c r="Y170" i="5"/>
  <c r="AB170" i="5" s="1"/>
  <c r="Y167" i="5"/>
  <c r="AB167" i="5" s="1"/>
  <c r="B49" i="58"/>
  <c r="E53" i="39"/>
  <c r="Y166" i="5"/>
  <c r="AB166" i="5" s="1"/>
  <c r="H39" i="34"/>
  <c r="I8" i="14"/>
  <c r="Y171" i="5"/>
  <c r="AB171" i="5" s="1"/>
  <c r="Y168" i="5"/>
  <c r="AB168" i="5" s="1"/>
  <c r="H53" i="39"/>
  <c r="G14" i="48"/>
  <c r="H14" i="48" s="1"/>
  <c r="I14" i="48" s="1"/>
  <c r="E26" i="39"/>
  <c r="H26" i="39"/>
  <c r="B22" i="58"/>
  <c r="Y55" i="5"/>
  <c r="AB55" i="5" s="1"/>
  <c r="Y48" i="5"/>
  <c r="AB48" i="5" s="1"/>
  <c r="Y59" i="5"/>
  <c r="AB59" i="5" s="1"/>
  <c r="H31" i="34"/>
  <c r="Y54" i="5"/>
  <c r="AB54" i="5" s="1"/>
  <c r="Y49" i="5"/>
  <c r="AB49" i="5" s="1"/>
  <c r="B32" i="58"/>
  <c r="Y52" i="5"/>
  <c r="AB52" i="5" s="1"/>
  <c r="E36" i="39"/>
  <c r="Y51" i="5"/>
  <c r="AB51" i="5" s="1"/>
  <c r="I8" i="16"/>
  <c r="Y56" i="5"/>
  <c r="AB56" i="5" s="1"/>
  <c r="H36" i="39"/>
  <c r="Y57" i="5"/>
  <c r="AB57" i="5" s="1"/>
  <c r="Y50" i="5"/>
  <c r="AB50" i="5" s="1"/>
  <c r="Y53" i="5"/>
  <c r="AB53" i="5" s="1"/>
  <c r="Y58" i="5"/>
  <c r="AB58" i="5" s="1"/>
  <c r="Q27" i="66"/>
  <c r="Y273" i="5"/>
  <c r="AB273" i="5" s="1"/>
  <c r="E41" i="34"/>
  <c r="E68" i="39"/>
  <c r="B64" i="58"/>
  <c r="Y274" i="5"/>
  <c r="AB274" i="5" s="1"/>
  <c r="O40" i="5"/>
  <c r="Y270" i="5"/>
  <c r="AB270" i="5" s="1"/>
  <c r="I7" i="17"/>
  <c r="H68" i="39"/>
  <c r="Y271" i="5"/>
  <c r="AB271" i="5" s="1"/>
  <c r="Y272" i="5"/>
  <c r="AB272" i="5" s="1"/>
  <c r="Y275" i="5"/>
  <c r="AB275" i="5" s="1"/>
  <c r="G18" i="48"/>
  <c r="H18" i="48" s="1"/>
  <c r="I18" i="48" s="1"/>
  <c r="H28" i="39"/>
  <c r="B24" i="58"/>
  <c r="E28" i="39"/>
  <c r="Y217" i="5"/>
  <c r="AB217" i="5" s="1"/>
  <c r="H59" i="39"/>
  <c r="I10" i="18"/>
  <c r="Y216" i="5"/>
  <c r="AB216" i="5" s="1"/>
  <c r="Y214" i="5"/>
  <c r="AB214" i="5" s="1"/>
  <c r="Y219" i="5"/>
  <c r="AB219" i="5" s="1"/>
  <c r="Y209" i="5"/>
  <c r="AB209" i="5" s="1"/>
  <c r="Y212" i="5"/>
  <c r="AB212" i="5" s="1"/>
  <c r="Y221" i="5"/>
  <c r="AB221" i="5" s="1"/>
  <c r="Y213" i="5"/>
  <c r="AB213" i="5" s="1"/>
  <c r="E59" i="39"/>
  <c r="Y218" i="5"/>
  <c r="AB218" i="5" s="1"/>
  <c r="Y215" i="5"/>
  <c r="AB215" i="5" s="1"/>
  <c r="Y224" i="5"/>
  <c r="AB224" i="5" s="1"/>
  <c r="Y210" i="5"/>
  <c r="AB210" i="5" s="1"/>
  <c r="H14" i="34"/>
  <c r="Y222" i="5"/>
  <c r="AB222" i="5" s="1"/>
  <c r="Y220" i="5"/>
  <c r="AB220" i="5" s="1"/>
  <c r="Y211" i="5"/>
  <c r="AB211" i="5" s="1"/>
  <c r="Y223" i="5"/>
  <c r="AB223" i="5" s="1"/>
  <c r="B55" i="58"/>
  <c r="M16" i="66"/>
  <c r="K16" i="66" s="1"/>
  <c r="P27" i="66"/>
  <c r="E18" i="39"/>
  <c r="B14" i="58"/>
  <c r="H18" i="39"/>
  <c r="G10" i="65"/>
  <c r="H10" i="65" s="1"/>
  <c r="I10" i="65" s="1"/>
  <c r="V97" i="49"/>
  <c r="T97" i="49" s="1"/>
  <c r="P90" i="50" s="1"/>
  <c r="S24" i="49"/>
  <c r="Q24" i="49" s="1"/>
  <c r="N17" i="50" s="1"/>
  <c r="S87" i="49"/>
  <c r="Q87" i="49" s="1"/>
  <c r="N80" i="50" s="1"/>
  <c r="P73" i="49"/>
  <c r="P93" i="49"/>
  <c r="S80" i="49"/>
  <c r="Q80" i="49" s="1"/>
  <c r="N73" i="50" s="1"/>
  <c r="V54" i="49"/>
  <c r="T54" i="49" s="1"/>
  <c r="P47" i="50" s="1"/>
  <c r="S44" i="49"/>
  <c r="Q44" i="49" s="1"/>
  <c r="N37" i="50" s="1"/>
  <c r="P21" i="49"/>
  <c r="P77" i="49"/>
  <c r="P97" i="49"/>
  <c r="P63" i="49"/>
  <c r="S97" i="49"/>
  <c r="Q97" i="49" s="1"/>
  <c r="N90" i="50" s="1"/>
  <c r="V23" i="49"/>
  <c r="T23" i="49" s="1"/>
  <c r="P16" i="50" s="1"/>
  <c r="V30" i="49"/>
  <c r="T30" i="49" s="1"/>
  <c r="P23" i="50" s="1"/>
  <c r="V50" i="49"/>
  <c r="T50" i="49" s="1"/>
  <c r="V79" i="49"/>
  <c r="T79" i="49" s="1"/>
  <c r="P72" i="50" s="1"/>
  <c r="S61" i="49"/>
  <c r="Q61" i="49" s="1"/>
  <c r="N54" i="50" s="1"/>
  <c r="V85" i="49"/>
  <c r="T85" i="49" s="1"/>
  <c r="P78" i="50" s="1"/>
  <c r="S77" i="49"/>
  <c r="Q77" i="49" s="1"/>
  <c r="N70" i="50" s="1"/>
  <c r="S88" i="49"/>
  <c r="Q88" i="49" s="1"/>
  <c r="N81" i="50" s="1"/>
  <c r="V47" i="49"/>
  <c r="T47" i="49" s="1"/>
  <c r="S69" i="49"/>
  <c r="Q69" i="49" s="1"/>
  <c r="N62" i="50" s="1"/>
  <c r="V32" i="49"/>
  <c r="T32" i="49" s="1"/>
  <c r="P25" i="50" s="1"/>
  <c r="S92" i="49"/>
  <c r="Q92" i="49" s="1"/>
  <c r="N85" i="50" s="1"/>
  <c r="S29" i="49"/>
  <c r="Q29" i="49" s="1"/>
  <c r="N22" i="50" s="1"/>
  <c r="P39" i="49"/>
  <c r="S95" i="49"/>
  <c r="Q95" i="49" s="1"/>
  <c r="N88" i="50" s="1"/>
  <c r="S22" i="49"/>
  <c r="Q22" i="49" s="1"/>
  <c r="N15" i="50" s="1"/>
  <c r="P72" i="49"/>
  <c r="P70" i="49"/>
  <c r="P86" i="49"/>
  <c r="P90" i="49"/>
  <c r="V87" i="49"/>
  <c r="T87" i="49" s="1"/>
  <c r="V90" i="49"/>
  <c r="T90" i="49" s="1"/>
  <c r="P83" i="50" s="1"/>
  <c r="P44" i="49"/>
  <c r="V81" i="49"/>
  <c r="T81" i="49" s="1"/>
  <c r="P74" i="50" s="1"/>
  <c r="P41" i="49"/>
  <c r="S110" i="49"/>
  <c r="Q110" i="49" s="1"/>
  <c r="N103" i="50" s="1"/>
  <c r="P64" i="49"/>
  <c r="V89" i="49"/>
  <c r="T89" i="49" s="1"/>
  <c r="P82" i="50" s="1"/>
  <c r="S30" i="49"/>
  <c r="Q30" i="49" s="1"/>
  <c r="N23" i="50" s="1"/>
  <c r="V120" i="49"/>
  <c r="T120" i="49" s="1"/>
  <c r="P113" i="50" s="1"/>
  <c r="V110" i="49"/>
  <c r="T110" i="49" s="1"/>
  <c r="P103" i="50" s="1"/>
  <c r="V19" i="49"/>
  <c r="T19" i="49" s="1"/>
  <c r="P12" i="50" s="1"/>
  <c r="S94" i="49"/>
  <c r="Q94" i="49" s="1"/>
  <c r="N87" i="50" s="1"/>
  <c r="S36" i="49"/>
  <c r="Q36" i="49" s="1"/>
  <c r="N29" i="50" s="1"/>
  <c r="P89" i="49"/>
  <c r="V25" i="49"/>
  <c r="T25" i="49" s="1"/>
  <c r="P18" i="50" s="1"/>
  <c r="V22" i="49"/>
  <c r="T22" i="49" s="1"/>
  <c r="P15" i="50" s="1"/>
  <c r="S85" i="49"/>
  <c r="Q85" i="49" s="1"/>
  <c r="P49" i="49"/>
  <c r="S115" i="49"/>
  <c r="Q115" i="49" s="1"/>
  <c r="N108" i="50" s="1"/>
  <c r="S67" i="49"/>
  <c r="Q67" i="49" s="1"/>
  <c r="N60" i="50" s="1"/>
  <c r="V106" i="49"/>
  <c r="T106" i="49" s="1"/>
  <c r="P99" i="50" s="1"/>
  <c r="S72" i="49"/>
  <c r="Q72" i="49" s="1"/>
  <c r="N65" i="50" s="1"/>
  <c r="V21" i="49"/>
  <c r="T21" i="49" s="1"/>
  <c r="P14" i="50" s="1"/>
  <c r="P98" i="49"/>
  <c r="P99" i="49"/>
  <c r="P60" i="49"/>
  <c r="V63" i="49"/>
  <c r="T63" i="49" s="1"/>
  <c r="P56" i="50" s="1"/>
  <c r="S71" i="49"/>
  <c r="Q71" i="49" s="1"/>
  <c r="N64" i="50" s="1"/>
  <c r="V114" i="49"/>
  <c r="T114" i="49" s="1"/>
  <c r="V55" i="49"/>
  <c r="T55" i="49" s="1"/>
  <c r="P48" i="50" s="1"/>
  <c r="S105" i="49"/>
  <c r="Q105" i="49" s="1"/>
  <c r="N98" i="50" s="1"/>
  <c r="V104" i="49"/>
  <c r="T104" i="49" s="1"/>
  <c r="P97" i="50" s="1"/>
  <c r="P107" i="49"/>
  <c r="P118" i="49"/>
  <c r="P82" i="49"/>
  <c r="V70" i="49"/>
  <c r="T70" i="49" s="1"/>
  <c r="P63" i="50" s="1"/>
  <c r="V27" i="49"/>
  <c r="T27" i="49" s="1"/>
  <c r="P20" i="50" s="1"/>
  <c r="S104" i="49"/>
  <c r="Q104" i="49" s="1"/>
  <c r="N97" i="50" s="1"/>
  <c r="P23" i="49"/>
  <c r="P18" i="49"/>
  <c r="P26" i="49"/>
  <c r="V123" i="49"/>
  <c r="T123" i="49" s="1"/>
  <c r="P116" i="50" s="1"/>
  <c r="P34" i="49"/>
  <c r="P27" i="49"/>
  <c r="P57" i="49"/>
  <c r="V56" i="49"/>
  <c r="T56" i="49" s="1"/>
  <c r="P49" i="50" s="1"/>
  <c r="V34" i="49"/>
  <c r="T34" i="49" s="1"/>
  <c r="S106" i="49"/>
  <c r="Q106" i="49" s="1"/>
  <c r="N99" i="50" s="1"/>
  <c r="P53" i="49"/>
  <c r="S111" i="49"/>
  <c r="Q111" i="49" s="1"/>
  <c r="N104" i="50" s="1"/>
  <c r="V95" i="49"/>
  <c r="T95" i="49" s="1"/>
  <c r="P88" i="50" s="1"/>
  <c r="S117" i="49"/>
  <c r="Q117" i="49" s="1"/>
  <c r="N110" i="50" s="1"/>
  <c r="P110" i="49"/>
  <c r="V44" i="49"/>
  <c r="T44" i="49" s="1"/>
  <c r="P37" i="50" s="1"/>
  <c r="P85" i="49"/>
  <c r="S59" i="49"/>
  <c r="Q59" i="49" s="1"/>
  <c r="N52" i="50" s="1"/>
  <c r="P120" i="49"/>
  <c r="V39" i="49"/>
  <c r="T39" i="49" s="1"/>
  <c r="P32" i="50" s="1"/>
  <c r="V111" i="49"/>
  <c r="T111" i="49" s="1"/>
  <c r="P104" i="50" s="1"/>
  <c r="S116" i="49"/>
  <c r="Q116" i="49" s="1"/>
  <c r="N109" i="50" s="1"/>
  <c r="V62" i="49"/>
  <c r="T62" i="49" s="1"/>
  <c r="P55" i="50" s="1"/>
  <c r="S57" i="49"/>
  <c r="Q57" i="49" s="1"/>
  <c r="N50" i="50" s="1"/>
  <c r="S62" i="49"/>
  <c r="Q62" i="49" s="1"/>
  <c r="N55" i="50" s="1"/>
  <c r="V40" i="49"/>
  <c r="T40" i="49" s="1"/>
  <c r="P33" i="50" s="1"/>
  <c r="S17" i="49"/>
  <c r="Q17" i="49" s="1"/>
  <c r="N10" i="50" s="1"/>
  <c r="S34" i="49"/>
  <c r="Q34" i="49" s="1"/>
  <c r="N27" i="50" s="1"/>
  <c r="V31" i="49"/>
  <c r="T31" i="49" s="1"/>
  <c r="P24" i="50" s="1"/>
  <c r="S55" i="49"/>
  <c r="Q55" i="49" s="1"/>
  <c r="N48" i="50" s="1"/>
  <c r="P62" i="49"/>
  <c r="V51" i="49"/>
  <c r="T51" i="49" s="1"/>
  <c r="P44" i="50" s="1"/>
  <c r="S114" i="49"/>
  <c r="Q114" i="49" s="1"/>
  <c r="N107" i="50" s="1"/>
  <c r="P78" i="49"/>
  <c r="S100" i="49"/>
  <c r="Q100" i="49" s="1"/>
  <c r="N93" i="50" s="1"/>
  <c r="S75" i="49"/>
  <c r="Q75" i="49" s="1"/>
  <c r="N68" i="50" s="1"/>
  <c r="P19" i="49"/>
  <c r="V77" i="49"/>
  <c r="T77" i="49" s="1"/>
  <c r="P70" i="50" s="1"/>
  <c r="S18" i="49"/>
  <c r="Q18" i="49" s="1"/>
  <c r="N11" i="50" s="1"/>
  <c r="P22" i="49"/>
  <c r="S26" i="49"/>
  <c r="Q26" i="49" s="1"/>
  <c r="N19" i="50" s="1"/>
  <c r="V69" i="49"/>
  <c r="T69" i="49" s="1"/>
  <c r="P62" i="50" s="1"/>
  <c r="P92" i="49"/>
  <c r="S63" i="49"/>
  <c r="Q63" i="49" s="1"/>
  <c r="N56" i="50" s="1"/>
  <c r="V98" i="49"/>
  <c r="T98" i="49" s="1"/>
  <c r="P91" i="50" s="1"/>
  <c r="P75" i="49"/>
  <c r="S27" i="49"/>
  <c r="Q27" i="49" s="1"/>
  <c r="N20" i="50" s="1"/>
  <c r="S38" i="49"/>
  <c r="Q38" i="49" s="1"/>
  <c r="N31" i="50" s="1"/>
  <c r="P119" i="49"/>
  <c r="S21" i="49"/>
  <c r="Q21" i="49" s="1"/>
  <c r="N14" i="50" s="1"/>
  <c r="V75" i="49"/>
  <c r="T75" i="49" s="1"/>
  <c r="P68" i="50" s="1"/>
  <c r="S33" i="49"/>
  <c r="Q33" i="49" s="1"/>
  <c r="N26" i="50" s="1"/>
  <c r="V57" i="49"/>
  <c r="T57" i="49" s="1"/>
  <c r="P50" i="50" s="1"/>
  <c r="S91" i="49"/>
  <c r="Q91" i="49" s="1"/>
  <c r="N84" i="50" s="1"/>
  <c r="P42" i="49"/>
  <c r="P56" i="49"/>
  <c r="V64" i="49"/>
  <c r="T64" i="49" s="1"/>
  <c r="P57" i="50" s="1"/>
  <c r="S51" i="49"/>
  <c r="Q51" i="49" s="1"/>
  <c r="N44" i="50" s="1"/>
  <c r="S83" i="49"/>
  <c r="Q83" i="49" s="1"/>
  <c r="N76" i="50" s="1"/>
  <c r="S108" i="49"/>
  <c r="Q108" i="49" s="1"/>
  <c r="S46" i="49"/>
  <c r="Q46" i="49" s="1"/>
  <c r="N39" i="50" s="1"/>
  <c r="S122" i="49"/>
  <c r="Q122" i="49" s="1"/>
  <c r="N115" i="50" s="1"/>
  <c r="S47" i="49"/>
  <c r="Q47" i="49" s="1"/>
  <c r="N40" i="50" s="1"/>
  <c r="S82" i="49"/>
  <c r="Q82" i="49" s="1"/>
  <c r="N75" i="50" s="1"/>
  <c r="P101" i="49"/>
  <c r="P52" i="49"/>
  <c r="S101" i="49"/>
  <c r="Q101" i="49" s="1"/>
  <c r="N94" i="50" s="1"/>
  <c r="S113" i="49"/>
  <c r="Q113" i="49" s="1"/>
  <c r="N106" i="50" s="1"/>
  <c r="P51" i="49"/>
  <c r="S39" i="49"/>
  <c r="Q39" i="49" s="1"/>
  <c r="N32" i="50" s="1"/>
  <c r="P31" i="49"/>
  <c r="S41" i="49"/>
  <c r="Q41" i="49" s="1"/>
  <c r="N34" i="50" s="1"/>
  <c r="S56" i="49"/>
  <c r="Q56" i="49" s="1"/>
  <c r="N49" i="50" s="1"/>
  <c r="V117" i="49"/>
  <c r="T117" i="49" s="1"/>
  <c r="P110" i="50" s="1"/>
  <c r="V28" i="49"/>
  <c r="T28" i="49" s="1"/>
  <c r="P21" i="50" s="1"/>
  <c r="P108" i="49"/>
  <c r="V17" i="49"/>
  <c r="T17" i="49" s="1"/>
  <c r="P10" i="50" s="1"/>
  <c r="P100" i="49"/>
  <c r="V116" i="49"/>
  <c r="T116" i="49" s="1"/>
  <c r="P109" i="50" s="1"/>
  <c r="S118" i="49"/>
  <c r="Q118" i="49" s="1"/>
  <c r="N111" i="50" s="1"/>
  <c r="P24" i="49"/>
  <c r="P102" i="49"/>
  <c r="P33" i="49"/>
  <c r="S74" i="49"/>
  <c r="Q74" i="49" s="1"/>
  <c r="N67" i="50" s="1"/>
  <c r="V119" i="49"/>
  <c r="T119" i="49" s="1"/>
  <c r="P112" i="50" s="1"/>
  <c r="S81" i="49"/>
  <c r="Q81" i="49" s="1"/>
  <c r="N74" i="50" s="1"/>
  <c r="V58" i="49"/>
  <c r="T58" i="49" s="1"/>
  <c r="P51" i="50" s="1"/>
  <c r="S20" i="49"/>
  <c r="Q20" i="49" s="1"/>
  <c r="N13" i="50" s="1"/>
  <c r="V18" i="49"/>
  <c r="T18" i="49" s="1"/>
  <c r="P47" i="49"/>
  <c r="V67" i="49"/>
  <c r="T67" i="49" s="1"/>
  <c r="P60" i="50" s="1"/>
  <c r="P88" i="49"/>
  <c r="S32" i="49"/>
  <c r="Q32" i="49" s="1"/>
  <c r="N25" i="50" s="1"/>
  <c r="P25" i="49"/>
  <c r="P46" i="49"/>
  <c r="V100" i="49"/>
  <c r="T100" i="49" s="1"/>
  <c r="P93" i="50" s="1"/>
  <c r="S45" i="49"/>
  <c r="Q45" i="49" s="1"/>
  <c r="N38" i="50" s="1"/>
  <c r="P111" i="49"/>
  <c r="P43" i="49"/>
  <c r="V113" i="49"/>
  <c r="T113" i="49" s="1"/>
  <c r="P106" i="50" s="1"/>
  <c r="V52" i="49"/>
  <c r="T52" i="49" s="1"/>
  <c r="P45" i="50" s="1"/>
  <c r="P48" i="49"/>
  <c r="V78" i="49"/>
  <c r="T78" i="49" s="1"/>
  <c r="S16" i="49"/>
  <c r="Q16" i="49" s="1"/>
  <c r="N9" i="50" s="1"/>
  <c r="V71" i="49"/>
  <c r="T71" i="49" s="1"/>
  <c r="P64" i="50" s="1"/>
  <c r="S102" i="49"/>
  <c r="Q102" i="49" s="1"/>
  <c r="N95" i="50" s="1"/>
  <c r="V92" i="49"/>
  <c r="T92" i="49" s="1"/>
  <c r="P85" i="50" s="1"/>
  <c r="S86" i="49"/>
  <c r="Q86" i="49" s="1"/>
  <c r="N79" i="50" s="1"/>
  <c r="V73" i="49"/>
  <c r="T73" i="49" s="1"/>
  <c r="P66" i="50" s="1"/>
  <c r="P40" i="49"/>
  <c r="S121" i="49"/>
  <c r="Q121" i="49" s="1"/>
  <c r="N114" i="50" s="1"/>
  <c r="S43" i="49"/>
  <c r="Q43" i="49" s="1"/>
  <c r="N36" i="50" s="1"/>
  <c r="S119" i="49"/>
  <c r="Q119" i="49" s="1"/>
  <c r="N112" i="50" s="1"/>
  <c r="V42" i="49"/>
  <c r="T42" i="49" s="1"/>
  <c r="P35" i="50" s="1"/>
  <c r="S37" i="49"/>
  <c r="Q37" i="49" s="1"/>
  <c r="N30" i="50" s="1"/>
  <c r="V115" i="49"/>
  <c r="T115" i="49" s="1"/>
  <c r="P108" i="50" s="1"/>
  <c r="P84" i="49"/>
  <c r="P69" i="49"/>
  <c r="P68" i="49"/>
  <c r="P58" i="49"/>
  <c r="S107" i="49"/>
  <c r="Q107" i="49" s="1"/>
  <c r="N100" i="50" s="1"/>
  <c r="S90" i="49"/>
  <c r="Q90" i="49" s="1"/>
  <c r="N83" i="50" s="1"/>
  <c r="S58" i="49"/>
  <c r="Q58" i="49" s="1"/>
  <c r="N51" i="50" s="1"/>
  <c r="P45" i="49"/>
  <c r="P38" i="49"/>
  <c r="S50" i="49"/>
  <c r="Q50" i="49" s="1"/>
  <c r="N43" i="50" s="1"/>
  <c r="P95" i="49"/>
  <c r="V37" i="49"/>
  <c r="T37" i="49" s="1"/>
  <c r="P30" i="50" s="1"/>
  <c r="V108" i="49"/>
  <c r="T108" i="49" s="1"/>
  <c r="P101" i="50" s="1"/>
  <c r="P66" i="49"/>
  <c r="S25" i="49"/>
  <c r="Q25" i="49" s="1"/>
  <c r="N18" i="50" s="1"/>
  <c r="P91" i="49"/>
  <c r="P61" i="49"/>
  <c r="V86" i="49"/>
  <c r="T86" i="49" s="1"/>
  <c r="P79" i="50" s="1"/>
  <c r="P35" i="49"/>
  <c r="S35" i="49"/>
  <c r="Q35" i="49" s="1"/>
  <c r="N28" i="50" s="1"/>
  <c r="V76" i="49"/>
  <c r="T76" i="49" s="1"/>
  <c r="P69" i="50" s="1"/>
  <c r="S76" i="49"/>
  <c r="Q76" i="49" s="1"/>
  <c r="N69" i="50" s="1"/>
  <c r="S112" i="49"/>
  <c r="Q112" i="49" s="1"/>
  <c r="N105" i="50" s="1"/>
  <c r="V101" i="49"/>
  <c r="T101" i="49" s="1"/>
  <c r="P94" i="50" s="1"/>
  <c r="S48" i="49"/>
  <c r="Q48" i="49" s="1"/>
  <c r="N41" i="50" s="1"/>
  <c r="V102" i="49"/>
  <c r="T102" i="49" s="1"/>
  <c r="P95" i="50" s="1"/>
  <c r="S54" i="49"/>
  <c r="Q54" i="49" s="1"/>
  <c r="N47" i="50" s="1"/>
  <c r="S96" i="49"/>
  <c r="Q96" i="49" s="1"/>
  <c r="N89" i="50" s="1"/>
  <c r="S64" i="49"/>
  <c r="P37" i="49"/>
  <c r="P114" i="49"/>
  <c r="P54" i="49"/>
  <c r="P81" i="49"/>
  <c r="V72" i="49"/>
  <c r="T72" i="49" s="1"/>
  <c r="P65" i="50" s="1"/>
  <c r="S70" i="49"/>
  <c r="Q70" i="49" s="1"/>
  <c r="N63" i="50" s="1"/>
  <c r="P30" i="49"/>
  <c r="V82" i="49"/>
  <c r="T82" i="49" s="1"/>
  <c r="P75" i="50" s="1"/>
  <c r="V74" i="49"/>
  <c r="T74" i="49" s="1"/>
  <c r="P67" i="50" s="1"/>
  <c r="P113" i="49"/>
  <c r="V43" i="49"/>
  <c r="T43" i="49" s="1"/>
  <c r="P36" i="50" s="1"/>
  <c r="V94" i="49"/>
  <c r="T94" i="49" s="1"/>
  <c r="P87" i="50" s="1"/>
  <c r="V65" i="49"/>
  <c r="T65" i="49" s="1"/>
  <c r="P58" i="50" s="1"/>
  <c r="S120" i="49"/>
  <c r="Q120" i="49" s="1"/>
  <c r="N113" i="50" s="1"/>
  <c r="P123" i="49"/>
  <c r="P116" i="49"/>
  <c r="V91" i="49"/>
  <c r="T91" i="49" s="1"/>
  <c r="P84" i="50" s="1"/>
  <c r="P96" i="49"/>
  <c r="S99" i="49"/>
  <c r="Q99" i="49" s="1"/>
  <c r="N92" i="50" s="1"/>
  <c r="V49" i="49"/>
  <c r="T49" i="49" s="1"/>
  <c r="P42" i="50" s="1"/>
  <c r="V118" i="49"/>
  <c r="T118" i="49" s="1"/>
  <c r="P111" i="50" s="1"/>
  <c r="V59" i="49"/>
  <c r="T59" i="49" s="1"/>
  <c r="P52" i="50" s="1"/>
  <c r="V61" i="49"/>
  <c r="T61" i="49" s="1"/>
  <c r="P54" i="50" s="1"/>
  <c r="V122" i="49"/>
  <c r="S89" i="49"/>
  <c r="Q89" i="49" s="1"/>
  <c r="N82" i="50" s="1"/>
  <c r="V80" i="49"/>
  <c r="T80" i="49" s="1"/>
  <c r="P73" i="50" s="1"/>
  <c r="V29" i="49"/>
  <c r="T29" i="49" s="1"/>
  <c r="P22" i="50" s="1"/>
  <c r="S40" i="49"/>
  <c r="Q40" i="49" s="1"/>
  <c r="N33" i="50" s="1"/>
  <c r="V121" i="49"/>
  <c r="T121" i="49" s="1"/>
  <c r="P112" i="49"/>
  <c r="S60" i="49"/>
  <c r="Q60" i="49" s="1"/>
  <c r="N53" i="50" s="1"/>
  <c r="P117" i="49"/>
  <c r="S68" i="49"/>
  <c r="Q68" i="49" s="1"/>
  <c r="P115" i="49"/>
  <c r="V46" i="49"/>
  <c r="T46" i="49" s="1"/>
  <c r="P39" i="50" s="1"/>
  <c r="P94" i="49"/>
  <c r="P67" i="49"/>
  <c r="S98" i="49"/>
  <c r="Q98" i="49" s="1"/>
  <c r="N91" i="50" s="1"/>
  <c r="V103" i="49"/>
  <c r="T103" i="49" s="1"/>
  <c r="P96" i="50" s="1"/>
  <c r="P29" i="49"/>
  <c r="V112" i="49"/>
  <c r="T112" i="49" s="1"/>
  <c r="P105" i="50" s="1"/>
  <c r="V20" i="49"/>
  <c r="T20" i="49" s="1"/>
  <c r="P122" i="49"/>
  <c r="P17" i="49"/>
  <c r="V36" i="49"/>
  <c r="T36" i="49" s="1"/>
  <c r="S52" i="49"/>
  <c r="Q52" i="49" s="1"/>
  <c r="N45" i="50" s="1"/>
  <c r="V66" i="49"/>
  <c r="T66" i="49" s="1"/>
  <c r="P59" i="50" s="1"/>
  <c r="V107" i="49"/>
  <c r="T107" i="49" s="1"/>
  <c r="P100" i="50" s="1"/>
  <c r="P74" i="49"/>
  <c r="S123" i="49"/>
  <c r="Q123" i="49" s="1"/>
  <c r="N116" i="50" s="1"/>
  <c r="V45" i="49"/>
  <c r="T45" i="49" s="1"/>
  <c r="P38" i="50" s="1"/>
  <c r="S103" i="49"/>
  <c r="Q103" i="49" s="1"/>
  <c r="N96" i="50" s="1"/>
  <c r="S49" i="49"/>
  <c r="Q49" i="49" s="1"/>
  <c r="N42" i="50" s="1"/>
  <c r="P80" i="49"/>
  <c r="S53" i="49"/>
  <c r="Q53" i="49" s="1"/>
  <c r="N46" i="50" s="1"/>
  <c r="P83" i="49"/>
  <c r="P71" i="49"/>
  <c r="P28" i="49"/>
  <c r="P65" i="49"/>
  <c r="P32" i="49"/>
  <c r="V105" i="49"/>
  <c r="T105" i="49" s="1"/>
  <c r="P98" i="50" s="1"/>
  <c r="P16" i="49"/>
  <c r="V96" i="49"/>
  <c r="T96" i="49" s="1"/>
  <c r="P105" i="49"/>
  <c r="S31" i="49"/>
  <c r="Q31" i="49" s="1"/>
  <c r="N24" i="50" s="1"/>
  <c r="S66" i="49"/>
  <c r="Q66" i="49" s="1"/>
  <c r="N59" i="50" s="1"/>
  <c r="S65" i="49"/>
  <c r="Q65" i="49" s="1"/>
  <c r="N58" i="50" s="1"/>
  <c r="V35" i="49"/>
  <c r="T35" i="49" s="1"/>
  <c r="P28" i="50" s="1"/>
  <c r="S73" i="49"/>
  <c r="Q73" i="49" s="1"/>
  <c r="N66" i="50" s="1"/>
  <c r="P20" i="49"/>
  <c r="P87" i="49"/>
  <c r="P104" i="49"/>
  <c r="P103" i="49"/>
  <c r="S78" i="49"/>
  <c r="Q78" i="49" s="1"/>
  <c r="N71" i="50" s="1"/>
  <c r="S23" i="49"/>
  <c r="Q23" i="49" s="1"/>
  <c r="N16" i="50" s="1"/>
  <c r="V26" i="49"/>
  <c r="T26" i="49" s="1"/>
  <c r="P19" i="50" s="1"/>
  <c r="V68" i="49"/>
  <c r="T68" i="49" s="1"/>
  <c r="V48" i="49"/>
  <c r="T48" i="49" s="1"/>
  <c r="P41" i="50" s="1"/>
  <c r="V99" i="49"/>
  <c r="T99" i="49" s="1"/>
  <c r="P92" i="50" s="1"/>
  <c r="P59" i="49"/>
  <c r="V83" i="49"/>
  <c r="T83" i="49" s="1"/>
  <c r="P76" i="50" s="1"/>
  <c r="P36" i="49"/>
  <c r="P106" i="49"/>
  <c r="P50" i="49"/>
  <c r="S84" i="49"/>
  <c r="Q84" i="49" s="1"/>
  <c r="N77" i="50" s="1"/>
  <c r="S109" i="49"/>
  <c r="Q109" i="49" s="1"/>
  <c r="N102" i="50" s="1"/>
  <c r="S79" i="49"/>
  <c r="Q79" i="49" s="1"/>
  <c r="N72" i="50" s="1"/>
  <c r="S42" i="49"/>
  <c r="Q42" i="49" s="1"/>
  <c r="N35" i="50" s="1"/>
  <c r="V88" i="49"/>
  <c r="T88" i="49" s="1"/>
  <c r="P81" i="50" s="1"/>
  <c r="V109" i="49"/>
  <c r="T109" i="49" s="1"/>
  <c r="P102" i="50" s="1"/>
  <c r="S93" i="49"/>
  <c r="Q93" i="49" s="1"/>
  <c r="P79" i="49"/>
  <c r="V24" i="49"/>
  <c r="T24" i="49" s="1"/>
  <c r="V93" i="49"/>
  <c r="T93" i="49" s="1"/>
  <c r="P86" i="50" s="1"/>
  <c r="V38" i="49"/>
  <c r="T38" i="49" s="1"/>
  <c r="S19" i="49"/>
  <c r="Q19" i="49" s="1"/>
  <c r="N12" i="50" s="1"/>
  <c r="P109" i="49"/>
  <c r="S28" i="49"/>
  <c r="Q28" i="49" s="1"/>
  <c r="N21" i="50" s="1"/>
  <c r="V53" i="49"/>
  <c r="T53" i="49" s="1"/>
  <c r="P46" i="50" s="1"/>
  <c r="V60" i="49"/>
  <c r="T60" i="49" s="1"/>
  <c r="V84" i="49"/>
  <c r="T84" i="49" s="1"/>
  <c r="P77" i="50" s="1"/>
  <c r="V33" i="49"/>
  <c r="T33" i="49" s="1"/>
  <c r="P26" i="50" s="1"/>
  <c r="V41" i="49"/>
  <c r="T41" i="49" s="1"/>
  <c r="P34" i="50" s="1"/>
  <c r="P76" i="49"/>
  <c r="P55" i="49"/>
  <c r="V16" i="49"/>
  <c r="T16" i="49" s="1"/>
  <c r="P9" i="50" s="1"/>
  <c r="P121" i="49"/>
  <c r="Y88" i="5"/>
  <c r="AB88" i="5" s="1"/>
  <c r="Y86" i="5"/>
  <c r="AB86" i="5" s="1"/>
  <c r="E39" i="39"/>
  <c r="Y84" i="5"/>
  <c r="AB84" i="5" s="1"/>
  <c r="Y85" i="5"/>
  <c r="AB85" i="5" s="1"/>
  <c r="Y82" i="5"/>
  <c r="AB82" i="5" s="1"/>
  <c r="Y81" i="5"/>
  <c r="AB81" i="5" s="1"/>
  <c r="Y83" i="5"/>
  <c r="AB83" i="5" s="1"/>
  <c r="Y87" i="5"/>
  <c r="AB87" i="5" s="1"/>
  <c r="H34" i="34"/>
  <c r="B35" i="58"/>
  <c r="H39" i="39"/>
  <c r="I11" i="16"/>
  <c r="E85" i="39"/>
  <c r="B81" i="58"/>
  <c r="Y382" i="5"/>
  <c r="AB382" i="5" s="1"/>
  <c r="H85" i="39"/>
  <c r="Y380" i="5"/>
  <c r="AB380" i="5" s="1"/>
  <c r="Y384" i="5"/>
  <c r="AB384" i="5" s="1"/>
  <c r="I11" i="20"/>
  <c r="Y383" i="5"/>
  <c r="AB383" i="5" s="1"/>
  <c r="Y379" i="5"/>
  <c r="AB379" i="5" s="1"/>
  <c r="H27" i="34"/>
  <c r="Y381" i="5"/>
  <c r="AB381" i="5" s="1"/>
  <c r="H69" i="39"/>
  <c r="Y282" i="5"/>
  <c r="AB282" i="5" s="1"/>
  <c r="Y280" i="5"/>
  <c r="AB280" i="5" s="1"/>
  <c r="B65" i="58"/>
  <c r="Y281" i="5"/>
  <c r="AB281" i="5" s="1"/>
  <c r="Y278" i="5"/>
  <c r="AB278" i="5" s="1"/>
  <c r="E42" i="34"/>
  <c r="Y283" i="5"/>
  <c r="AB283" i="5" s="1"/>
  <c r="Y279" i="5"/>
  <c r="AB279" i="5" s="1"/>
  <c r="I8" i="17"/>
  <c r="E69" i="39"/>
  <c r="Y284" i="5"/>
  <c r="AB284" i="5" s="1"/>
  <c r="Y277" i="5"/>
  <c r="AB277" i="5" s="1"/>
  <c r="Y276" i="5"/>
  <c r="AB276" i="5" s="1"/>
  <c r="N17" i="66"/>
  <c r="M17" i="66"/>
  <c r="K17" i="66" s="1"/>
  <c r="Y109" i="5"/>
  <c r="AB109" i="5" s="1"/>
  <c r="Y104" i="5"/>
  <c r="AB104" i="5" s="1"/>
  <c r="I8" i="8"/>
  <c r="Y110" i="5"/>
  <c r="AB110" i="5" s="1"/>
  <c r="B39" i="58"/>
  <c r="O14" i="5"/>
  <c r="H43" i="39"/>
  <c r="E17" i="34"/>
  <c r="Y106" i="5"/>
  <c r="AB106" i="5" s="1"/>
  <c r="Y103" i="5"/>
  <c r="AB103" i="5" s="1"/>
  <c r="E43" i="39"/>
  <c r="Y105" i="5"/>
  <c r="AB105" i="5" s="1"/>
  <c r="Y108" i="5"/>
  <c r="AB108" i="5" s="1"/>
  <c r="Y107" i="5"/>
  <c r="AB107" i="5" s="1"/>
  <c r="Y155" i="5"/>
  <c r="AB155" i="5" s="1"/>
  <c r="B46" i="58"/>
  <c r="Y150" i="5"/>
  <c r="AB150" i="5" s="1"/>
  <c r="E13" i="34"/>
  <c r="I9" i="12"/>
  <c r="Y156" i="5"/>
  <c r="AB156" i="5" s="1"/>
  <c r="H50" i="39"/>
  <c r="Y152" i="5"/>
  <c r="AB152" i="5" s="1"/>
  <c r="Y151" i="5"/>
  <c r="AB151" i="5" s="1"/>
  <c r="Y154" i="5"/>
  <c r="AB154" i="5" s="1"/>
  <c r="Y157" i="5"/>
  <c r="AB157" i="5" s="1"/>
  <c r="E50" i="39"/>
  <c r="Y153" i="5"/>
  <c r="AB153" i="5" s="1"/>
  <c r="Y263" i="5"/>
  <c r="AB263" i="5" s="1"/>
  <c r="E65" i="39"/>
  <c r="I10" i="1"/>
  <c r="Y260" i="5"/>
  <c r="AB260" i="5" s="1"/>
  <c r="E31" i="34"/>
  <c r="Y259" i="5"/>
  <c r="AB259" i="5" s="1"/>
  <c r="H65" i="39"/>
  <c r="Y261" i="5"/>
  <c r="AB261" i="5" s="1"/>
  <c r="Y262" i="5"/>
  <c r="AB262" i="5" s="1"/>
  <c r="B61" i="58"/>
  <c r="S3" i="5" l="1"/>
  <c r="I4" i="12"/>
  <c r="H47" i="39"/>
  <c r="E47" i="39"/>
  <c r="E10" i="34"/>
  <c r="M27" i="66"/>
  <c r="O25" i="63"/>
  <c r="M25" i="63" s="1"/>
  <c r="I4" i="1"/>
  <c r="S6" i="5"/>
  <c r="H61" i="39"/>
  <c r="B57" i="58"/>
  <c r="E27" i="34"/>
  <c r="O44" i="63"/>
  <c r="M44" i="63" s="1"/>
  <c r="O85" i="63"/>
  <c r="M85" i="63" s="1"/>
  <c r="B51" i="58"/>
  <c r="M62" i="49"/>
  <c r="K62" i="49" s="1"/>
  <c r="J55" i="50" s="1"/>
  <c r="I4" i="18"/>
  <c r="O71" i="63"/>
  <c r="M71" i="63" s="1"/>
  <c r="E55" i="39"/>
  <c r="O66" i="63"/>
  <c r="M66" i="63" s="1"/>
  <c r="H10" i="34"/>
  <c r="S9" i="5"/>
  <c r="M70" i="60"/>
  <c r="K70" i="60" s="1"/>
  <c r="M116" i="49"/>
  <c r="K116" i="49" s="1"/>
  <c r="J109" i="50" s="1"/>
  <c r="M110" i="60"/>
  <c r="K110" i="60" s="1"/>
  <c r="K27" i="66"/>
  <c r="M38" i="60"/>
  <c r="K38" i="60" s="1"/>
  <c r="O30" i="63"/>
  <c r="M30" i="63" s="1"/>
  <c r="O35" i="63"/>
  <c r="M35" i="63" s="1"/>
  <c r="O37" i="63"/>
  <c r="M37" i="63" s="1"/>
  <c r="O116" i="63"/>
  <c r="M116" i="63" s="1"/>
  <c r="M71" i="60"/>
  <c r="W154" i="5"/>
  <c r="M48" i="60"/>
  <c r="K48" i="60" s="1"/>
  <c r="M63" i="60"/>
  <c r="K63" i="60" s="1"/>
  <c r="M76" i="49"/>
  <c r="K76" i="49" s="1"/>
  <c r="J69" i="50" s="1"/>
  <c r="M117" i="49"/>
  <c r="K117" i="49" s="1"/>
  <c r="J110" i="50" s="1"/>
  <c r="W49" i="5"/>
  <c r="M39" i="60"/>
  <c r="O107" i="63"/>
  <c r="M107" i="63" s="1"/>
  <c r="O120" i="63"/>
  <c r="M120" i="63" s="1"/>
  <c r="W4" i="5"/>
  <c r="M99" i="60"/>
  <c r="K99" i="60" s="1"/>
  <c r="O118" i="63"/>
  <c r="M118" i="63" s="1"/>
  <c r="W5" i="5"/>
  <c r="M43" i="49"/>
  <c r="K43" i="49" s="1"/>
  <c r="J36" i="50" s="1"/>
  <c r="W85" i="5"/>
  <c r="M110" i="49"/>
  <c r="K110" i="49" s="1"/>
  <c r="J103" i="50" s="1"/>
  <c r="W56" i="5"/>
  <c r="O40" i="63"/>
  <c r="M40" i="63" s="1"/>
  <c r="O108" i="63"/>
  <c r="M108" i="63" s="1"/>
  <c r="O27" i="63"/>
  <c r="M27" i="63" s="1"/>
  <c r="O119" i="63"/>
  <c r="M119" i="63" s="1"/>
  <c r="N27" i="66"/>
  <c r="W103" i="5"/>
  <c r="W104" i="5"/>
  <c r="W86" i="5"/>
  <c r="M40" i="49"/>
  <c r="K40" i="49" s="1"/>
  <c r="J33" i="50" s="1"/>
  <c r="M105" i="60"/>
  <c r="K105" i="60" s="1"/>
  <c r="W259" i="5"/>
  <c r="W157" i="5"/>
  <c r="W48" i="5"/>
  <c r="M43" i="60"/>
  <c r="K43" i="60" s="1"/>
  <c r="W81" i="5"/>
  <c r="W276" i="5"/>
  <c r="W82" i="5"/>
  <c r="M74" i="49"/>
  <c r="K74" i="49" s="1"/>
  <c r="J67" i="50" s="1"/>
  <c r="M101" i="60"/>
  <c r="K101" i="60" s="1"/>
  <c r="W25" i="5"/>
  <c r="O109" i="63"/>
  <c r="M109" i="63" s="1"/>
  <c r="W252" i="5"/>
  <c r="W115" i="5"/>
  <c r="M69" i="49"/>
  <c r="K69" i="49" s="1"/>
  <c r="J62" i="50" s="1"/>
  <c r="N69" i="49"/>
  <c r="L62" i="50" s="1"/>
  <c r="N48" i="49"/>
  <c r="L41" i="50" s="1"/>
  <c r="M48" i="49"/>
  <c r="K48" i="49" s="1"/>
  <c r="J41" i="50" s="1"/>
  <c r="N25" i="49"/>
  <c r="L18" i="50" s="1"/>
  <c r="M25" i="49"/>
  <c r="K25" i="49" s="1"/>
  <c r="J18" i="50" s="1"/>
  <c r="M100" i="49"/>
  <c r="K100" i="49" s="1"/>
  <c r="J93" i="50" s="1"/>
  <c r="N100" i="49"/>
  <c r="L93" i="50" s="1"/>
  <c r="W263" i="5"/>
  <c r="W156" i="5"/>
  <c r="W107" i="5"/>
  <c r="I4" i="8"/>
  <c r="S4" i="5"/>
  <c r="H41" i="39"/>
  <c r="E15" i="34"/>
  <c r="E41" i="39"/>
  <c r="B37" i="58"/>
  <c r="W261" i="5"/>
  <c r="W153" i="5"/>
  <c r="W108" i="5"/>
  <c r="W288" i="5"/>
  <c r="W284" i="5"/>
  <c r="W83" i="5"/>
  <c r="M121" i="49"/>
  <c r="K121" i="49" s="1"/>
  <c r="J114" i="50" s="1"/>
  <c r="N106" i="49"/>
  <c r="L99" i="50" s="1"/>
  <c r="M106" i="49"/>
  <c r="K106" i="49" s="1"/>
  <c r="J99" i="50" s="1"/>
  <c r="N65" i="49"/>
  <c r="L58" i="50" s="1"/>
  <c r="M65" i="49"/>
  <c r="K65" i="49" s="1"/>
  <c r="J58" i="50" s="1"/>
  <c r="M122" i="49"/>
  <c r="K122" i="49" s="1"/>
  <c r="J115" i="50" s="1"/>
  <c r="M54" i="49"/>
  <c r="K54" i="49" s="1"/>
  <c r="J47" i="50" s="1"/>
  <c r="N54" i="49"/>
  <c r="L47" i="50" s="1"/>
  <c r="M91" i="49"/>
  <c r="K91" i="49" s="1"/>
  <c r="J84" i="50" s="1"/>
  <c r="N91" i="49"/>
  <c r="L84" i="50" s="1"/>
  <c r="M45" i="49"/>
  <c r="K45" i="49" s="1"/>
  <c r="J38" i="50" s="1"/>
  <c r="N45" i="49"/>
  <c r="L38" i="50" s="1"/>
  <c r="M88" i="49"/>
  <c r="K88" i="49" s="1"/>
  <c r="J81" i="50" s="1"/>
  <c r="N88" i="49"/>
  <c r="L81" i="50" s="1"/>
  <c r="N108" i="49"/>
  <c r="L101" i="50" s="1"/>
  <c r="M108" i="49"/>
  <c r="K108" i="49" s="1"/>
  <c r="J101" i="50" s="1"/>
  <c r="M118" i="49"/>
  <c r="K118" i="49" s="1"/>
  <c r="J111" i="50" s="1"/>
  <c r="N118" i="49"/>
  <c r="L111" i="50" s="1"/>
  <c r="M60" i="49"/>
  <c r="K60" i="49" s="1"/>
  <c r="J53" i="50" s="1"/>
  <c r="N60" i="49"/>
  <c r="L53" i="50" s="1"/>
  <c r="M49" i="49"/>
  <c r="K49" i="49" s="1"/>
  <c r="J42" i="50" s="1"/>
  <c r="N49" i="49"/>
  <c r="L42" i="50" s="1"/>
  <c r="M44" i="49"/>
  <c r="K44" i="49" s="1"/>
  <c r="J37" i="50" s="1"/>
  <c r="M63" i="49"/>
  <c r="K63" i="49" s="1"/>
  <c r="J56" i="50" s="1"/>
  <c r="N73" i="49"/>
  <c r="L66" i="50" s="1"/>
  <c r="M73" i="49"/>
  <c r="K73" i="49" s="1"/>
  <c r="J66" i="50" s="1"/>
  <c r="W315" i="5"/>
  <c r="W89" i="5"/>
  <c r="W212" i="5"/>
  <c r="W114" i="5"/>
  <c r="W273" i="5"/>
  <c r="W57" i="5"/>
  <c r="W175" i="5"/>
  <c r="W158" i="5"/>
  <c r="N28" i="60"/>
  <c r="M28" i="60"/>
  <c r="K28" i="60" s="1"/>
  <c r="M37" i="60"/>
  <c r="K37" i="60" s="1"/>
  <c r="N37" i="60"/>
  <c r="M19" i="60"/>
  <c r="K19" i="60" s="1"/>
  <c r="N19" i="60"/>
  <c r="N96" i="60"/>
  <c r="M96" i="60"/>
  <c r="K96" i="60" s="1"/>
  <c r="M79" i="60"/>
  <c r="K79" i="60" s="1"/>
  <c r="N79" i="60"/>
  <c r="N61" i="60"/>
  <c r="M61" i="60"/>
  <c r="K61" i="60" s="1"/>
  <c r="M42" i="60"/>
  <c r="K42" i="60" s="1"/>
  <c r="N42" i="60"/>
  <c r="N33" i="60"/>
  <c r="M33" i="60"/>
  <c r="K33" i="60" s="1"/>
  <c r="M102" i="60"/>
  <c r="K102" i="60" s="1"/>
  <c r="N102" i="60"/>
  <c r="N75" i="60"/>
  <c r="M75" i="60"/>
  <c r="K75" i="60" s="1"/>
  <c r="M25" i="60"/>
  <c r="K25" i="60" s="1"/>
  <c r="N25" i="60"/>
  <c r="M81" i="60"/>
  <c r="K81" i="60" s="1"/>
  <c r="N81" i="60"/>
  <c r="N44" i="60"/>
  <c r="M44" i="60"/>
  <c r="K44" i="60" s="1"/>
  <c r="M98" i="60"/>
  <c r="K98" i="60" s="1"/>
  <c r="W265" i="5"/>
  <c r="W180" i="5"/>
  <c r="W119" i="5"/>
  <c r="W121" i="5"/>
  <c r="W339" i="5"/>
  <c r="W340" i="5"/>
  <c r="W146" i="5"/>
  <c r="W28" i="5"/>
  <c r="W34" i="5"/>
  <c r="W33" i="5"/>
  <c r="W141" i="5"/>
  <c r="W307" i="5"/>
  <c r="W363" i="5"/>
  <c r="W374" i="5"/>
  <c r="W129" i="5"/>
  <c r="W301" i="5"/>
  <c r="W68" i="5"/>
  <c r="W61" i="5"/>
  <c r="W314" i="5"/>
  <c r="W230" i="5"/>
  <c r="W76" i="5"/>
  <c r="W148" i="5"/>
  <c r="O57" i="63"/>
  <c r="M57" i="63" s="1"/>
  <c r="P57" i="63"/>
  <c r="O114" i="63"/>
  <c r="M114" i="63" s="1"/>
  <c r="P114" i="63"/>
  <c r="P96" i="63"/>
  <c r="O96" i="63"/>
  <c r="M96" i="63" s="1"/>
  <c r="O102" i="63"/>
  <c r="M102" i="63" s="1"/>
  <c r="P102" i="63"/>
  <c r="P54" i="63"/>
  <c r="O54" i="63"/>
  <c r="M54" i="63" s="1"/>
  <c r="P61" i="63"/>
  <c r="O61" i="63"/>
  <c r="M61" i="63" s="1"/>
  <c r="P23" i="63"/>
  <c r="O23" i="63"/>
  <c r="M23" i="63" s="1"/>
  <c r="O101" i="63"/>
  <c r="M101" i="63" s="1"/>
  <c r="P101" i="63"/>
  <c r="W186" i="5"/>
  <c r="W306" i="5"/>
  <c r="W328" i="5"/>
  <c r="W133" i="5"/>
  <c r="W317" i="5"/>
  <c r="W322" i="5"/>
  <c r="W39" i="5"/>
  <c r="W10" i="5"/>
  <c r="W142" i="5"/>
  <c r="W278" i="5"/>
  <c r="W105" i="5"/>
  <c r="W110" i="5"/>
  <c r="W316" i="5"/>
  <c r="W280" i="5"/>
  <c r="W379" i="5"/>
  <c r="N36" i="49"/>
  <c r="L29" i="50" s="1"/>
  <c r="M36" i="49"/>
  <c r="K36" i="49" s="1"/>
  <c r="J29" i="50" s="1"/>
  <c r="M28" i="49"/>
  <c r="K28" i="49" s="1"/>
  <c r="J21" i="50" s="1"/>
  <c r="N28" i="49"/>
  <c r="L21" i="50" s="1"/>
  <c r="N115" i="49"/>
  <c r="L108" i="50" s="1"/>
  <c r="M115" i="49"/>
  <c r="K115" i="49" s="1"/>
  <c r="J108" i="50" s="1"/>
  <c r="N96" i="49"/>
  <c r="L89" i="50" s="1"/>
  <c r="M96" i="49"/>
  <c r="K96" i="49" s="1"/>
  <c r="J89" i="50" s="1"/>
  <c r="M113" i="49"/>
  <c r="K113" i="49" s="1"/>
  <c r="J106" i="50" s="1"/>
  <c r="N113" i="49"/>
  <c r="L106" i="50" s="1"/>
  <c r="N114" i="49"/>
  <c r="L107" i="50" s="1"/>
  <c r="M114" i="49"/>
  <c r="K114" i="49" s="1"/>
  <c r="J107" i="50" s="1"/>
  <c r="M33" i="49"/>
  <c r="K33" i="49" s="1"/>
  <c r="J26" i="50" s="1"/>
  <c r="N33" i="49"/>
  <c r="L26" i="50" s="1"/>
  <c r="N92" i="49"/>
  <c r="L85" i="50" s="1"/>
  <c r="M92" i="49"/>
  <c r="K92" i="49" s="1"/>
  <c r="J85" i="50" s="1"/>
  <c r="M120" i="49"/>
  <c r="K120" i="49" s="1"/>
  <c r="J113" i="50" s="1"/>
  <c r="N53" i="49"/>
  <c r="L46" i="50" s="1"/>
  <c r="M53" i="49"/>
  <c r="K53" i="49" s="1"/>
  <c r="J46" i="50" s="1"/>
  <c r="M26" i="49"/>
  <c r="K26" i="49" s="1"/>
  <c r="J19" i="50" s="1"/>
  <c r="N26" i="49"/>
  <c r="L19" i="50" s="1"/>
  <c r="M107" i="49"/>
  <c r="K107" i="49" s="1"/>
  <c r="J100" i="50" s="1"/>
  <c r="N107" i="49"/>
  <c r="L100" i="50" s="1"/>
  <c r="M99" i="49"/>
  <c r="K99" i="49" s="1"/>
  <c r="J92" i="50" s="1"/>
  <c r="N99" i="49"/>
  <c r="L92" i="50" s="1"/>
  <c r="N39" i="49"/>
  <c r="L32" i="50" s="1"/>
  <c r="M39" i="49"/>
  <c r="K39" i="49" s="1"/>
  <c r="J32" i="50" s="1"/>
  <c r="N97" i="49"/>
  <c r="L90" i="50" s="1"/>
  <c r="M97" i="49"/>
  <c r="K97" i="49" s="1"/>
  <c r="J90" i="50" s="1"/>
  <c r="W247" i="5"/>
  <c r="W210" i="5"/>
  <c r="W209" i="5"/>
  <c r="W54" i="5"/>
  <c r="W159" i="5"/>
  <c r="W164" i="5"/>
  <c r="M74" i="60"/>
  <c r="K74" i="60" s="1"/>
  <c r="M108" i="60"/>
  <c r="K108" i="60" s="1"/>
  <c r="N108" i="60"/>
  <c r="M113" i="60"/>
  <c r="K113" i="60" s="1"/>
  <c r="N113" i="60"/>
  <c r="N32" i="60"/>
  <c r="M32" i="60"/>
  <c r="K32" i="60" s="1"/>
  <c r="M21" i="60"/>
  <c r="K21" i="60" s="1"/>
  <c r="N21" i="60"/>
  <c r="M45" i="60"/>
  <c r="K45" i="60" s="1"/>
  <c r="N45" i="60"/>
  <c r="M60" i="60"/>
  <c r="K60" i="60" s="1"/>
  <c r="N60" i="60"/>
  <c r="N57" i="60"/>
  <c r="M57" i="60"/>
  <c r="K57" i="60" s="1"/>
  <c r="M116" i="60"/>
  <c r="K116" i="60" s="1"/>
  <c r="M109" i="60"/>
  <c r="K109" i="60" s="1"/>
  <c r="W267" i="5"/>
  <c r="W113" i="5"/>
  <c r="W120" i="5"/>
  <c r="W254" i="5"/>
  <c r="W337" i="5"/>
  <c r="W349" i="5"/>
  <c r="W21" i="5"/>
  <c r="W32" i="5"/>
  <c r="W309" i="5"/>
  <c r="W376" i="5"/>
  <c r="W126" i="5"/>
  <c r="W302" i="5"/>
  <c r="W64" i="5"/>
  <c r="W311" i="5"/>
  <c r="W189" i="5"/>
  <c r="W177" i="5"/>
  <c r="P39" i="63"/>
  <c r="O39" i="63"/>
  <c r="M39" i="63" s="1"/>
  <c r="P68" i="63"/>
  <c r="O68" i="63"/>
  <c r="M68" i="63" s="1"/>
  <c r="P55" i="63"/>
  <c r="O55" i="63"/>
  <c r="M55" i="63" s="1"/>
  <c r="P121" i="63"/>
  <c r="O121" i="63"/>
  <c r="M121" i="63" s="1"/>
  <c r="O89" i="63"/>
  <c r="M89" i="63" s="1"/>
  <c r="P89" i="63"/>
  <c r="O99" i="63"/>
  <c r="M99" i="63" s="1"/>
  <c r="O112" i="63"/>
  <c r="M112" i="63" s="1"/>
  <c r="P112" i="63"/>
  <c r="W367" i="5"/>
  <c r="W207" i="5"/>
  <c r="I4" i="21"/>
  <c r="E76" i="39"/>
  <c r="B72" i="58"/>
  <c r="S5" i="5"/>
  <c r="H76" i="39"/>
  <c r="E22" i="34"/>
  <c r="W335" i="5"/>
  <c r="W333" i="5"/>
  <c r="W93" i="5"/>
  <c r="W357" i="5"/>
  <c r="W355" i="5"/>
  <c r="W321" i="5"/>
  <c r="W44" i="5"/>
  <c r="W179" i="5"/>
  <c r="E29" i="39"/>
  <c r="S7" i="5"/>
  <c r="I4" i="10"/>
  <c r="B25" i="58"/>
  <c r="H29" i="39"/>
  <c r="E34" i="34"/>
  <c r="W150" i="5"/>
  <c r="W282" i="5"/>
  <c r="W383" i="5"/>
  <c r="W255" i="5"/>
  <c r="M55" i="49"/>
  <c r="K55" i="49" s="1"/>
  <c r="J48" i="50" s="1"/>
  <c r="N55" i="49"/>
  <c r="L48" i="50" s="1"/>
  <c r="M109" i="49"/>
  <c r="K109" i="49" s="1"/>
  <c r="J102" i="50" s="1"/>
  <c r="N103" i="49"/>
  <c r="L96" i="50" s="1"/>
  <c r="M103" i="49"/>
  <c r="K103" i="49" s="1"/>
  <c r="J96" i="50" s="1"/>
  <c r="M71" i="49"/>
  <c r="K71" i="49" s="1"/>
  <c r="J64" i="50" s="1"/>
  <c r="M37" i="49"/>
  <c r="K37" i="49" s="1"/>
  <c r="J30" i="50" s="1"/>
  <c r="N37" i="49"/>
  <c r="L30" i="50" s="1"/>
  <c r="M66" i="49"/>
  <c r="K66" i="49" s="1"/>
  <c r="J59" i="50" s="1"/>
  <c r="M111" i="49"/>
  <c r="K111" i="49" s="1"/>
  <c r="J104" i="50" s="1"/>
  <c r="N111" i="49"/>
  <c r="L104" i="50" s="1"/>
  <c r="M47" i="49"/>
  <c r="K47" i="49" s="1"/>
  <c r="J40" i="50" s="1"/>
  <c r="N47" i="49"/>
  <c r="L40" i="50" s="1"/>
  <c r="M102" i="49"/>
  <c r="K102" i="49" s="1"/>
  <c r="J95" i="50" s="1"/>
  <c r="N102" i="49"/>
  <c r="L95" i="50" s="1"/>
  <c r="N52" i="49"/>
  <c r="L45" i="50" s="1"/>
  <c r="M52" i="49"/>
  <c r="K52" i="49" s="1"/>
  <c r="J45" i="50" s="1"/>
  <c r="M78" i="49"/>
  <c r="K78" i="49" s="1"/>
  <c r="J71" i="50" s="1"/>
  <c r="M18" i="49"/>
  <c r="K18" i="49" s="1"/>
  <c r="J11" i="50" s="1"/>
  <c r="M98" i="49"/>
  <c r="K98" i="49" s="1"/>
  <c r="J91" i="50" s="1"/>
  <c r="N77" i="49"/>
  <c r="L70" i="50" s="1"/>
  <c r="M77" i="49"/>
  <c r="K77" i="49" s="1"/>
  <c r="J70" i="50" s="1"/>
  <c r="W250" i="5"/>
  <c r="W224" i="5"/>
  <c r="W219" i="5"/>
  <c r="W270" i="5"/>
  <c r="W94" i="5"/>
  <c r="W167" i="5"/>
  <c r="W369" i="5"/>
  <c r="W163" i="5"/>
  <c r="M111" i="60"/>
  <c r="K111" i="60" s="1"/>
  <c r="N111" i="60"/>
  <c r="N54" i="60"/>
  <c r="M54" i="60"/>
  <c r="K54" i="60" s="1"/>
  <c r="N40" i="60"/>
  <c r="M40" i="60"/>
  <c r="K40" i="60" s="1"/>
  <c r="M46" i="60"/>
  <c r="K46" i="60" s="1"/>
  <c r="N46" i="60"/>
  <c r="M68" i="60"/>
  <c r="K68" i="60" s="1"/>
  <c r="N68" i="60"/>
  <c r="M86" i="60"/>
  <c r="K86" i="60" s="1"/>
  <c r="N86" i="60"/>
  <c r="M97" i="60"/>
  <c r="K97" i="60" s="1"/>
  <c r="N97" i="60"/>
  <c r="N23" i="60"/>
  <c r="M23" i="60"/>
  <c r="K23" i="60" s="1"/>
  <c r="N72" i="60"/>
  <c r="M72" i="60"/>
  <c r="K72" i="60" s="1"/>
  <c r="M53" i="60"/>
  <c r="K53" i="60" s="1"/>
  <c r="N53" i="60"/>
  <c r="W268" i="5"/>
  <c r="W297" i="5"/>
  <c r="W123" i="5"/>
  <c r="W18" i="5"/>
  <c r="W345" i="5"/>
  <c r="W285" i="5"/>
  <c r="W27" i="5"/>
  <c r="W365" i="5"/>
  <c r="W378" i="5"/>
  <c r="W128" i="5"/>
  <c r="W298" i="5"/>
  <c r="W139" i="5"/>
  <c r="W70" i="5"/>
  <c r="W71" i="5"/>
  <c r="W191" i="5"/>
  <c r="W196" i="5"/>
  <c r="W225" i="5"/>
  <c r="W294" i="5"/>
  <c r="O104" i="63"/>
  <c r="M104" i="63" s="1"/>
  <c r="O103" i="63"/>
  <c r="M103" i="63" s="1"/>
  <c r="P103" i="63"/>
  <c r="O42" i="63"/>
  <c r="M42" i="63" s="1"/>
  <c r="P19" i="63"/>
  <c r="O19" i="63"/>
  <c r="M19" i="63" s="1"/>
  <c r="O28" i="63"/>
  <c r="M28" i="63" s="1"/>
  <c r="O49" i="63"/>
  <c r="M49" i="63" s="1"/>
  <c r="O26" i="63"/>
  <c r="M26" i="63" s="1"/>
  <c r="O41" i="63"/>
  <c r="M41" i="63" s="1"/>
  <c r="O34" i="63"/>
  <c r="M34" i="63" s="1"/>
  <c r="P31" i="63"/>
  <c r="O31" i="63"/>
  <c r="M31" i="63" s="1"/>
  <c r="O45" i="63"/>
  <c r="M45" i="63" s="1"/>
  <c r="O70" i="63"/>
  <c r="M70" i="63" s="1"/>
  <c r="P70" i="63"/>
  <c r="O117" i="63"/>
  <c r="M117" i="63" s="1"/>
  <c r="O33" i="63"/>
  <c r="M33" i="63" s="1"/>
  <c r="O115" i="63"/>
  <c r="M115" i="63" s="1"/>
  <c r="O22" i="63"/>
  <c r="M22" i="63" s="1"/>
  <c r="P22" i="63"/>
  <c r="W347" i="5"/>
  <c r="W208" i="5"/>
  <c r="W202" i="5"/>
  <c r="W330" i="5"/>
  <c r="W324" i="5"/>
  <c r="W90" i="5"/>
  <c r="W354" i="5"/>
  <c r="W356" i="5"/>
  <c r="W40" i="5"/>
  <c r="W46" i="5"/>
  <c r="W295" i="5"/>
  <c r="W11" i="5"/>
  <c r="M101" i="49"/>
  <c r="K101" i="49" s="1"/>
  <c r="J94" i="50" s="1"/>
  <c r="M119" i="49"/>
  <c r="K119" i="49" s="1"/>
  <c r="J112" i="50" s="1"/>
  <c r="M85" i="49"/>
  <c r="K85" i="49" s="1"/>
  <c r="J78" i="50" s="1"/>
  <c r="N23" i="49"/>
  <c r="L16" i="50" s="1"/>
  <c r="M23" i="49"/>
  <c r="K23" i="49" s="1"/>
  <c r="J16" i="50" s="1"/>
  <c r="N90" i="49"/>
  <c r="L83" i="50" s="1"/>
  <c r="M90" i="49"/>
  <c r="K90" i="49" s="1"/>
  <c r="J83" i="50" s="1"/>
  <c r="N21" i="49"/>
  <c r="L14" i="50" s="1"/>
  <c r="M21" i="49"/>
  <c r="K21" i="49" s="1"/>
  <c r="J14" i="50" s="1"/>
  <c r="W215" i="5"/>
  <c r="W214" i="5"/>
  <c r="E40" i="34"/>
  <c r="H67" i="39"/>
  <c r="S8" i="5"/>
  <c r="E67" i="39"/>
  <c r="B63" i="58"/>
  <c r="I4" i="17"/>
  <c r="W244" i="5"/>
  <c r="W59" i="5"/>
  <c r="W168" i="5"/>
  <c r="W170" i="5"/>
  <c r="W351" i="5"/>
  <c r="W160" i="5"/>
  <c r="N90" i="60"/>
  <c r="M90" i="60"/>
  <c r="K90" i="60" s="1"/>
  <c r="M58" i="60"/>
  <c r="K58" i="60" s="1"/>
  <c r="N58" i="60"/>
  <c r="M49" i="60"/>
  <c r="K49" i="60" s="1"/>
  <c r="N49" i="60"/>
  <c r="N83" i="60"/>
  <c r="M83" i="60"/>
  <c r="K83" i="60" s="1"/>
  <c r="N114" i="60"/>
  <c r="M114" i="60"/>
  <c r="K114" i="60" s="1"/>
  <c r="M55" i="60"/>
  <c r="K55" i="60" s="1"/>
  <c r="N55" i="60"/>
  <c r="N88" i="60"/>
  <c r="M88" i="60"/>
  <c r="K88" i="60" s="1"/>
  <c r="N47" i="60"/>
  <c r="M47" i="60"/>
  <c r="K47" i="60" s="1"/>
  <c r="M26" i="60"/>
  <c r="K26" i="60" s="1"/>
  <c r="N26" i="60"/>
  <c r="N82" i="60"/>
  <c r="M82" i="60"/>
  <c r="K82" i="60" s="1"/>
  <c r="M52" i="60"/>
  <c r="K52" i="60" s="1"/>
  <c r="N52" i="60"/>
  <c r="M87" i="60"/>
  <c r="K87" i="60" s="1"/>
  <c r="N87" i="60"/>
  <c r="M29" i="60"/>
  <c r="K29" i="60" s="1"/>
  <c r="M50" i="60"/>
  <c r="K50" i="60" s="1"/>
  <c r="M121" i="60"/>
  <c r="M112" i="60"/>
  <c r="K112" i="60" s="1"/>
  <c r="N112" i="60"/>
  <c r="W116" i="5"/>
  <c r="W12" i="5"/>
  <c r="W15" i="5"/>
  <c r="W336" i="5"/>
  <c r="W305" i="5"/>
  <c r="W22" i="5"/>
  <c r="W35" i="5"/>
  <c r="W176" i="5"/>
  <c r="W360" i="5"/>
  <c r="W364" i="5"/>
  <c r="W136" i="5"/>
  <c r="W130" i="5"/>
  <c r="W296" i="5"/>
  <c r="W144" i="5"/>
  <c r="W69" i="5"/>
  <c r="W193" i="5"/>
  <c r="W195" i="5"/>
  <c r="W228" i="5"/>
  <c r="W226" i="5"/>
  <c r="O17" i="63"/>
  <c r="M17" i="63" s="1"/>
  <c r="P74" i="63"/>
  <c r="O74" i="63"/>
  <c r="M74" i="63" s="1"/>
  <c r="P113" i="63"/>
  <c r="O113" i="63"/>
  <c r="M113" i="63" s="1"/>
  <c r="O36" i="63"/>
  <c r="M36" i="63" s="1"/>
  <c r="P65" i="63"/>
  <c r="O65" i="63"/>
  <c r="M65" i="63" s="1"/>
  <c r="O106" i="63"/>
  <c r="M106" i="63" s="1"/>
  <c r="P97" i="63"/>
  <c r="O97" i="63"/>
  <c r="M97" i="63" s="1"/>
  <c r="O81" i="63"/>
  <c r="M81" i="63" s="1"/>
  <c r="O51" i="63"/>
  <c r="M51" i="63" s="1"/>
  <c r="O87" i="63"/>
  <c r="M87" i="63" s="1"/>
  <c r="P87" i="63"/>
  <c r="O78" i="63"/>
  <c r="M78" i="63" s="1"/>
  <c r="P92" i="63"/>
  <c r="O92" i="63"/>
  <c r="M92" i="63" s="1"/>
  <c r="W348" i="5"/>
  <c r="W201" i="5"/>
  <c r="W323" i="5"/>
  <c r="W327" i="5"/>
  <c r="W241" i="5"/>
  <c r="W359" i="5"/>
  <c r="W41" i="5"/>
  <c r="W73" i="5"/>
  <c r="W3" i="5"/>
  <c r="W138" i="5"/>
  <c r="M104" i="49"/>
  <c r="K104" i="49" s="1"/>
  <c r="J97" i="50" s="1"/>
  <c r="N104" i="49"/>
  <c r="L97" i="50" s="1"/>
  <c r="N83" i="49"/>
  <c r="L76" i="50" s="1"/>
  <c r="M83" i="49"/>
  <c r="K83" i="49" s="1"/>
  <c r="J76" i="50" s="1"/>
  <c r="M29" i="49"/>
  <c r="K29" i="49" s="1"/>
  <c r="J22" i="50" s="1"/>
  <c r="N29" i="49"/>
  <c r="L22" i="50" s="1"/>
  <c r="N24" i="49"/>
  <c r="L17" i="50" s="1"/>
  <c r="M24" i="49"/>
  <c r="K24" i="49" s="1"/>
  <c r="J17" i="50" s="1"/>
  <c r="W151" i="5"/>
  <c r="W106" i="5"/>
  <c r="W283" i="5"/>
  <c r="W92" i="5"/>
  <c r="W384" i="5"/>
  <c r="W84" i="5"/>
  <c r="M87" i="49"/>
  <c r="K87" i="49" s="1"/>
  <c r="J80" i="50" s="1"/>
  <c r="N87" i="49"/>
  <c r="L80" i="50" s="1"/>
  <c r="M123" i="49"/>
  <c r="K123" i="49" s="1"/>
  <c r="J116" i="50" s="1"/>
  <c r="N30" i="49"/>
  <c r="L23" i="50" s="1"/>
  <c r="M30" i="49"/>
  <c r="K30" i="49" s="1"/>
  <c r="J23" i="50" s="1"/>
  <c r="M58" i="49"/>
  <c r="K58" i="49" s="1"/>
  <c r="J51" i="50" s="1"/>
  <c r="N56" i="49"/>
  <c r="L49" i="50" s="1"/>
  <c r="M56" i="49"/>
  <c r="K56" i="49" s="1"/>
  <c r="J49" i="50" s="1"/>
  <c r="M22" i="49"/>
  <c r="K22" i="49" s="1"/>
  <c r="J15" i="50" s="1"/>
  <c r="N22" i="49"/>
  <c r="L15" i="50" s="1"/>
  <c r="N89" i="49"/>
  <c r="L82" i="50" s="1"/>
  <c r="M89" i="49"/>
  <c r="K89" i="49" s="1"/>
  <c r="J82" i="50" s="1"/>
  <c r="M64" i="49"/>
  <c r="K64" i="49" s="1"/>
  <c r="J57" i="50" s="1"/>
  <c r="M86" i="49"/>
  <c r="K86" i="49" s="1"/>
  <c r="J79" i="50" s="1"/>
  <c r="N86" i="49"/>
  <c r="L79" i="50" s="1"/>
  <c r="W145" i="5"/>
  <c r="W223" i="5"/>
  <c r="W218" i="5"/>
  <c r="W216" i="5"/>
  <c r="W274" i="5"/>
  <c r="W77" i="5"/>
  <c r="W51" i="5"/>
  <c r="W171" i="5"/>
  <c r="W172" i="5"/>
  <c r="W312" i="5"/>
  <c r="W162" i="5"/>
  <c r="M118" i="60"/>
  <c r="K118" i="60" s="1"/>
  <c r="N118" i="60"/>
  <c r="M120" i="60"/>
  <c r="K120" i="60" s="1"/>
  <c r="N64" i="60"/>
  <c r="M64" i="60"/>
  <c r="K64" i="60" s="1"/>
  <c r="M56" i="60"/>
  <c r="K56" i="60" s="1"/>
  <c r="N56" i="60"/>
  <c r="M122" i="60"/>
  <c r="K122" i="60" s="1"/>
  <c r="N106" i="60"/>
  <c r="M106" i="60"/>
  <c r="K106" i="60" s="1"/>
  <c r="M115" i="60"/>
  <c r="K115" i="60" s="1"/>
  <c r="N115" i="60"/>
  <c r="M18" i="60"/>
  <c r="K18" i="60" s="1"/>
  <c r="N18" i="60"/>
  <c r="M119" i="60"/>
  <c r="K119" i="60" s="1"/>
  <c r="N91" i="60"/>
  <c r="M91" i="60"/>
  <c r="K91" i="60" s="1"/>
  <c r="N94" i="60"/>
  <c r="M94" i="60"/>
  <c r="K94" i="60" s="1"/>
  <c r="M17" i="60"/>
  <c r="K17" i="60" s="1"/>
  <c r="N17" i="60"/>
  <c r="W251" i="5"/>
  <c r="W264" i="5"/>
  <c r="W124" i="5"/>
  <c r="W13" i="5"/>
  <c r="W343" i="5"/>
  <c r="W338" i="5"/>
  <c r="W310" i="5"/>
  <c r="W366" i="5"/>
  <c r="W375" i="5"/>
  <c r="W377" i="5"/>
  <c r="W80" i="5"/>
  <c r="W293" i="5"/>
  <c r="W65" i="5"/>
  <c r="W66" i="5"/>
  <c r="W60" i="5"/>
  <c r="W188" i="5"/>
  <c r="W242" i="5"/>
  <c r="O95" i="63"/>
  <c r="M95" i="63" s="1"/>
  <c r="O21" i="63"/>
  <c r="M21" i="63" s="1"/>
  <c r="P21" i="63"/>
  <c r="O16" i="63"/>
  <c r="M16" i="63" s="1"/>
  <c r="P16" i="63"/>
  <c r="P59" i="63"/>
  <c r="O59" i="63"/>
  <c r="M59" i="63" s="1"/>
  <c r="P38" i="63"/>
  <c r="O38" i="63"/>
  <c r="M38" i="63" s="1"/>
  <c r="P48" i="63"/>
  <c r="O48" i="63"/>
  <c r="M48" i="63" s="1"/>
  <c r="P20" i="63"/>
  <c r="O20" i="63"/>
  <c r="M20" i="63" s="1"/>
  <c r="P88" i="63"/>
  <c r="O88" i="63"/>
  <c r="M88" i="63" s="1"/>
  <c r="O52" i="63"/>
  <c r="M52" i="63" s="1"/>
  <c r="P86" i="63"/>
  <c r="O86" i="63"/>
  <c r="M86" i="63" s="1"/>
  <c r="O72" i="63"/>
  <c r="M72" i="63" s="1"/>
  <c r="P72" i="63"/>
  <c r="O83" i="63"/>
  <c r="M83" i="63" s="1"/>
  <c r="P83" i="63"/>
  <c r="O76" i="63"/>
  <c r="M76" i="63" s="1"/>
  <c r="P76" i="63"/>
  <c r="O110" i="63"/>
  <c r="M110" i="63" s="1"/>
  <c r="P53" i="63"/>
  <c r="O53" i="63"/>
  <c r="M53" i="63" s="1"/>
  <c r="W290" i="5"/>
  <c r="W197" i="5"/>
  <c r="W205" i="5"/>
  <c r="W185" i="5"/>
  <c r="W325" i="5"/>
  <c r="W240" i="5"/>
  <c r="W358" i="5"/>
  <c r="W75" i="5"/>
  <c r="W320" i="5"/>
  <c r="W131" i="5"/>
  <c r="W42" i="5"/>
  <c r="W47" i="5"/>
  <c r="W253" i="5"/>
  <c r="W8" i="5"/>
  <c r="W279" i="5"/>
  <c r="N59" i="49"/>
  <c r="L52" i="50" s="1"/>
  <c r="M59" i="49"/>
  <c r="K59" i="49" s="1"/>
  <c r="J52" i="50" s="1"/>
  <c r="M105" i="49"/>
  <c r="K105" i="49" s="1"/>
  <c r="J98" i="50" s="1"/>
  <c r="N105" i="49"/>
  <c r="L98" i="50" s="1"/>
  <c r="W260" i="5"/>
  <c r="W155" i="5"/>
  <c r="W109" i="5"/>
  <c r="W112" i="5"/>
  <c r="W152" i="5"/>
  <c r="W149" i="5"/>
  <c r="W183" i="5"/>
  <c r="W258" i="5"/>
  <c r="W239" i="5"/>
  <c r="W380" i="5"/>
  <c r="M20" i="49"/>
  <c r="K20" i="49" s="1"/>
  <c r="J13" i="50" s="1"/>
  <c r="M16" i="49"/>
  <c r="K16" i="49" s="1"/>
  <c r="J9" i="50" s="1"/>
  <c r="N16" i="49"/>
  <c r="L9" i="50" s="1"/>
  <c r="M80" i="49"/>
  <c r="K80" i="49" s="1"/>
  <c r="J73" i="50" s="1"/>
  <c r="N112" i="49"/>
  <c r="L105" i="50" s="1"/>
  <c r="M112" i="49"/>
  <c r="K112" i="49" s="1"/>
  <c r="J105" i="50" s="1"/>
  <c r="M35" i="49"/>
  <c r="K35" i="49" s="1"/>
  <c r="J28" i="50" s="1"/>
  <c r="N35" i="49"/>
  <c r="L28" i="50" s="1"/>
  <c r="N95" i="49"/>
  <c r="L88" i="50" s="1"/>
  <c r="M95" i="49"/>
  <c r="K95" i="49" s="1"/>
  <c r="J88" i="50" s="1"/>
  <c r="M68" i="49"/>
  <c r="K68" i="49" s="1"/>
  <c r="J61" i="50" s="1"/>
  <c r="N68" i="49"/>
  <c r="L61" i="50" s="1"/>
  <c r="N46" i="49"/>
  <c r="L39" i="50" s="1"/>
  <c r="M46" i="49"/>
  <c r="K46" i="49" s="1"/>
  <c r="J39" i="50" s="1"/>
  <c r="M31" i="49"/>
  <c r="K31" i="49" s="1"/>
  <c r="J24" i="50" s="1"/>
  <c r="N31" i="49"/>
  <c r="L24" i="50" s="1"/>
  <c r="M42" i="49"/>
  <c r="K42" i="49" s="1"/>
  <c r="J35" i="50" s="1"/>
  <c r="N57" i="49"/>
  <c r="L50" i="50" s="1"/>
  <c r="M57" i="49"/>
  <c r="K57" i="49" s="1"/>
  <c r="J50" i="50" s="1"/>
  <c r="M70" i="49"/>
  <c r="K70" i="49" s="1"/>
  <c r="J63" i="50" s="1"/>
  <c r="W184" i="5"/>
  <c r="W211" i="5"/>
  <c r="W275" i="5"/>
  <c r="W58" i="5"/>
  <c r="W55" i="5"/>
  <c r="W174" i="5"/>
  <c r="W143" i="5"/>
  <c r="W308" i="5"/>
  <c r="B47" i="58"/>
  <c r="I4" i="14"/>
  <c r="H51" i="39"/>
  <c r="H37" i="34"/>
  <c r="E51" i="39"/>
  <c r="S13" i="5"/>
  <c r="M41" i="60"/>
  <c r="K41" i="60" s="1"/>
  <c r="N41" i="60"/>
  <c r="M36" i="60"/>
  <c r="K36" i="60" s="1"/>
  <c r="N36" i="60"/>
  <c r="M103" i="60"/>
  <c r="K103" i="60" s="1"/>
  <c r="N103" i="60"/>
  <c r="N92" i="60"/>
  <c r="M92" i="60"/>
  <c r="K92" i="60" s="1"/>
  <c r="N84" i="60"/>
  <c r="M84" i="60"/>
  <c r="K84" i="60" s="1"/>
  <c r="N78" i="60"/>
  <c r="M78" i="60"/>
  <c r="K78" i="60" s="1"/>
  <c r="M65" i="60"/>
  <c r="K65" i="60" s="1"/>
  <c r="N65" i="60"/>
  <c r="M62" i="60"/>
  <c r="K62" i="60" s="1"/>
  <c r="M123" i="60"/>
  <c r="K123" i="60" s="1"/>
  <c r="M104" i="60"/>
  <c r="K104" i="60" s="1"/>
  <c r="M51" i="60"/>
  <c r="K51" i="60" s="1"/>
  <c r="M24" i="60"/>
  <c r="K24" i="60" s="1"/>
  <c r="W269" i="5"/>
  <c r="W117" i="5"/>
  <c r="W20" i="5"/>
  <c r="W17" i="5"/>
  <c r="W342" i="5"/>
  <c r="W346" i="5"/>
  <c r="W30" i="5"/>
  <c r="W26" i="5"/>
  <c r="W31" i="5"/>
  <c r="W370" i="5"/>
  <c r="W362" i="5"/>
  <c r="W125" i="5"/>
  <c r="W257" i="5"/>
  <c r="W303" i="5"/>
  <c r="W78" i="5"/>
  <c r="W72" i="5"/>
  <c r="W192" i="5"/>
  <c r="W229" i="5"/>
  <c r="W249" i="5"/>
  <c r="P90" i="63"/>
  <c r="O90" i="63"/>
  <c r="M90" i="63" s="1"/>
  <c r="O60" i="63"/>
  <c r="M60" i="63" s="1"/>
  <c r="P60" i="63"/>
  <c r="O69" i="63"/>
  <c r="M69" i="63" s="1"/>
  <c r="P69" i="63"/>
  <c r="O84" i="63"/>
  <c r="M84" i="63" s="1"/>
  <c r="P18" i="63"/>
  <c r="O18" i="63"/>
  <c r="M18" i="63" s="1"/>
  <c r="O62" i="63"/>
  <c r="M62" i="63" s="1"/>
  <c r="P73" i="63"/>
  <c r="O73" i="63"/>
  <c r="M73" i="63" s="1"/>
  <c r="O111" i="63"/>
  <c r="M111" i="63" s="1"/>
  <c r="P111" i="63"/>
  <c r="P93" i="63"/>
  <c r="O93" i="63"/>
  <c r="M93" i="63" s="1"/>
  <c r="P77" i="63"/>
  <c r="O77" i="63"/>
  <c r="M77" i="63" s="1"/>
  <c r="O82" i="63"/>
  <c r="M82" i="63" s="1"/>
  <c r="P50" i="63"/>
  <c r="O50" i="63"/>
  <c r="M50" i="63" s="1"/>
  <c r="O105" i="63"/>
  <c r="M105" i="63" s="1"/>
  <c r="O24" i="63"/>
  <c r="M24" i="63" s="1"/>
  <c r="O43" i="63"/>
  <c r="M43" i="63" s="1"/>
  <c r="O94" i="63"/>
  <c r="M94" i="63" s="1"/>
  <c r="P94" i="63"/>
  <c r="W304" i="5"/>
  <c r="W206" i="5"/>
  <c r="W203" i="5"/>
  <c r="W187" i="5"/>
  <c r="W332" i="5"/>
  <c r="W334" i="5"/>
  <c r="W178" i="5"/>
  <c r="W74" i="5"/>
  <c r="W319" i="5"/>
  <c r="W134" i="5"/>
  <c r="H29" i="34"/>
  <c r="I4" i="16"/>
  <c r="H34" i="39"/>
  <c r="E34" i="39"/>
  <c r="B30" i="58"/>
  <c r="S12" i="5"/>
  <c r="W9" i="5"/>
  <c r="N75" i="49"/>
  <c r="L68" i="50" s="1"/>
  <c r="M75" i="49"/>
  <c r="K75" i="49" s="1"/>
  <c r="J68" i="50" s="1"/>
  <c r="M27" i="49"/>
  <c r="K27" i="49" s="1"/>
  <c r="J20" i="50" s="1"/>
  <c r="N41" i="49"/>
  <c r="L34" i="50" s="1"/>
  <c r="M41" i="49"/>
  <c r="K41" i="49" s="1"/>
  <c r="J34" i="50" s="1"/>
  <c r="M72" i="49"/>
  <c r="K72" i="49" s="1"/>
  <c r="J65" i="50" s="1"/>
  <c r="W289" i="5"/>
  <c r="W220" i="5"/>
  <c r="W213" i="5"/>
  <c r="W272" i="5"/>
  <c r="W53" i="5"/>
  <c r="W52" i="5"/>
  <c r="W173" i="5"/>
  <c r="W165" i="5"/>
  <c r="W132" i="5"/>
  <c r="M77" i="60"/>
  <c r="K77" i="60" s="1"/>
  <c r="N77" i="60"/>
  <c r="M93" i="60"/>
  <c r="K93" i="60" s="1"/>
  <c r="N93" i="60"/>
  <c r="N59" i="60"/>
  <c r="M59" i="60"/>
  <c r="K59" i="60" s="1"/>
  <c r="M66" i="60"/>
  <c r="K66" i="60" s="1"/>
  <c r="M67" i="60"/>
  <c r="K67" i="60" s="1"/>
  <c r="N67" i="60"/>
  <c r="M34" i="60"/>
  <c r="K34" i="60" s="1"/>
  <c r="N80" i="60"/>
  <c r="M80" i="60"/>
  <c r="K80" i="60" s="1"/>
  <c r="M22" i="60"/>
  <c r="K22" i="60" s="1"/>
  <c r="N22" i="60"/>
  <c r="M76" i="60"/>
  <c r="K76" i="60" s="1"/>
  <c r="N89" i="60"/>
  <c r="M89" i="60"/>
  <c r="K89" i="60" s="1"/>
  <c r="M31" i="60"/>
  <c r="K31" i="60" s="1"/>
  <c r="N31" i="60"/>
  <c r="M20" i="60"/>
  <c r="K20" i="60" s="1"/>
  <c r="N20" i="60"/>
  <c r="M117" i="60"/>
  <c r="K117" i="60" s="1"/>
  <c r="W266" i="5"/>
  <c r="W118" i="5"/>
  <c r="W14" i="5"/>
  <c r="W344" i="5"/>
  <c r="W24" i="5"/>
  <c r="W29" i="5"/>
  <c r="W371" i="5"/>
  <c r="W361" i="5"/>
  <c r="W373" i="5"/>
  <c r="E72" i="39"/>
  <c r="H72" i="39"/>
  <c r="S10" i="5"/>
  <c r="I4" i="19"/>
  <c r="H17" i="34"/>
  <c r="B68" i="58"/>
  <c r="W300" i="5"/>
  <c r="W63" i="5"/>
  <c r="W368" i="5"/>
  <c r="W194" i="5"/>
  <c r="W227" i="5"/>
  <c r="W246" i="5"/>
  <c r="O64" i="63"/>
  <c r="M64" i="63" s="1"/>
  <c r="O98" i="63"/>
  <c r="M98" i="63" s="1"/>
  <c r="P98" i="63"/>
  <c r="P79" i="63"/>
  <c r="O79" i="63"/>
  <c r="M79" i="63" s="1"/>
  <c r="P75" i="63"/>
  <c r="O75" i="63"/>
  <c r="M75" i="63" s="1"/>
  <c r="O32" i="63"/>
  <c r="M32" i="63" s="1"/>
  <c r="O63" i="63"/>
  <c r="M63" i="63" s="1"/>
  <c r="O29" i="63"/>
  <c r="M29" i="63" s="1"/>
  <c r="P29" i="63"/>
  <c r="W199" i="5"/>
  <c r="W200" i="5"/>
  <c r="W204" i="5"/>
  <c r="W350" i="5"/>
  <c r="W331" i="5"/>
  <c r="W111" i="5"/>
  <c r="W256" i="5"/>
  <c r="W248" i="5"/>
  <c r="W38" i="5"/>
  <c r="W37" i="5"/>
  <c r="W2" i="5"/>
  <c r="W237" i="5"/>
  <c r="W96" i="5"/>
  <c r="W100" i="5"/>
  <c r="W235" i="5"/>
  <c r="W236" i="5"/>
  <c r="W232" i="5"/>
  <c r="W233" i="5"/>
  <c r="W181" i="5"/>
  <c r="W98" i="5"/>
  <c r="W234" i="5"/>
  <c r="W231" i="5"/>
  <c r="W95" i="5"/>
  <c r="W101" i="5"/>
  <c r="W99" i="5"/>
  <c r="W102" i="5"/>
  <c r="W97" i="5"/>
  <c r="W238" i="5"/>
  <c r="W7" i="5"/>
  <c r="W79" i="5"/>
  <c r="W372" i="5"/>
  <c r="M67" i="49"/>
  <c r="K67" i="49" s="1"/>
  <c r="J60" i="50" s="1"/>
  <c r="N67" i="49"/>
  <c r="L60" i="50" s="1"/>
  <c r="W262" i="5"/>
  <c r="W352" i="5"/>
  <c r="W277" i="5"/>
  <c r="W281" i="5"/>
  <c r="W381" i="5"/>
  <c r="W382" i="5"/>
  <c r="W87" i="5"/>
  <c r="W88" i="5"/>
  <c r="M79" i="49"/>
  <c r="K79" i="49" s="1"/>
  <c r="J72" i="50" s="1"/>
  <c r="N79" i="49"/>
  <c r="L72" i="50" s="1"/>
  <c r="N50" i="49"/>
  <c r="L43" i="50" s="1"/>
  <c r="M50" i="49"/>
  <c r="K50" i="49" s="1"/>
  <c r="J43" i="50" s="1"/>
  <c r="M32" i="49"/>
  <c r="K32" i="49" s="1"/>
  <c r="J25" i="50" s="1"/>
  <c r="N32" i="49"/>
  <c r="L25" i="50" s="1"/>
  <c r="M17" i="49"/>
  <c r="K17" i="49" s="1"/>
  <c r="J10" i="50" s="1"/>
  <c r="N17" i="49"/>
  <c r="L10" i="50" s="1"/>
  <c r="M94" i="49"/>
  <c r="K94" i="49" s="1"/>
  <c r="J87" i="50" s="1"/>
  <c r="N94" i="49"/>
  <c r="L87" i="50" s="1"/>
  <c r="M81" i="49"/>
  <c r="K81" i="49" s="1"/>
  <c r="J74" i="50" s="1"/>
  <c r="N61" i="49"/>
  <c r="L54" i="50" s="1"/>
  <c r="M61" i="49"/>
  <c r="K61" i="49" s="1"/>
  <c r="J54" i="50" s="1"/>
  <c r="M38" i="49"/>
  <c r="K38" i="49" s="1"/>
  <c r="J31" i="50" s="1"/>
  <c r="N38" i="49"/>
  <c r="L31" i="50" s="1"/>
  <c r="M84" i="49"/>
  <c r="K84" i="49" s="1"/>
  <c r="J77" i="50" s="1"/>
  <c r="N51" i="49"/>
  <c r="L44" i="50" s="1"/>
  <c r="M51" i="49"/>
  <c r="K51" i="49" s="1"/>
  <c r="J44" i="50" s="1"/>
  <c r="M19" i="49"/>
  <c r="K19" i="49" s="1"/>
  <c r="J12" i="50" s="1"/>
  <c r="N19" i="49"/>
  <c r="L12" i="50" s="1"/>
  <c r="N34" i="49"/>
  <c r="L27" i="50" s="1"/>
  <c r="M34" i="49"/>
  <c r="K34" i="49" s="1"/>
  <c r="J27" i="50" s="1"/>
  <c r="N82" i="49"/>
  <c r="L75" i="50" s="1"/>
  <c r="M82" i="49"/>
  <c r="K82" i="49" s="1"/>
  <c r="J75" i="50" s="1"/>
  <c r="M93" i="49"/>
  <c r="K93" i="49" s="1"/>
  <c r="J86" i="50" s="1"/>
  <c r="N93" i="49"/>
  <c r="L86" i="50" s="1"/>
  <c r="W286" i="5"/>
  <c r="W135" i="5"/>
  <c r="W222" i="5"/>
  <c r="W221" i="5"/>
  <c r="W217" i="5"/>
  <c r="W271" i="5"/>
  <c r="W50" i="5"/>
  <c r="W166" i="5"/>
  <c r="W169" i="5"/>
  <c r="W161" i="5"/>
  <c r="W91" i="5"/>
  <c r="M73" i="60"/>
  <c r="K73" i="60" s="1"/>
  <c r="N73" i="60"/>
  <c r="M30" i="60"/>
  <c r="K30" i="60" s="1"/>
  <c r="N30" i="60"/>
  <c r="M69" i="60"/>
  <c r="K69" i="60" s="1"/>
  <c r="N85" i="60"/>
  <c r="M85" i="60"/>
  <c r="K85" i="60" s="1"/>
  <c r="M100" i="60"/>
  <c r="K100" i="60" s="1"/>
  <c r="N100" i="60"/>
  <c r="M95" i="60"/>
  <c r="K95" i="60" s="1"/>
  <c r="N95" i="60"/>
  <c r="N27" i="60"/>
  <c r="M27" i="60"/>
  <c r="K27" i="60" s="1"/>
  <c r="N16" i="60"/>
  <c r="M16" i="60"/>
  <c r="K16" i="60" s="1"/>
  <c r="N107" i="60"/>
  <c r="M107" i="60"/>
  <c r="K107" i="60" s="1"/>
  <c r="M35" i="60"/>
  <c r="K35" i="60" s="1"/>
  <c r="N35" i="60"/>
  <c r="W122" i="5"/>
  <c r="W19" i="5"/>
  <c r="W16" i="5"/>
  <c r="W341" i="5"/>
  <c r="W23" i="5"/>
  <c r="W36" i="5"/>
  <c r="W291" i="5"/>
  <c r="W245" i="5"/>
  <c r="W127" i="5"/>
  <c r="W299" i="5"/>
  <c r="W67" i="5"/>
  <c r="W62" i="5"/>
  <c r="W313" i="5"/>
  <c r="W190" i="5"/>
  <c r="W292" i="5"/>
  <c r="W140" i="5"/>
  <c r="P91" i="63"/>
  <c r="O91" i="63"/>
  <c r="M91" i="63" s="1"/>
  <c r="O56" i="63"/>
  <c r="M56" i="63" s="1"/>
  <c r="P56" i="63"/>
  <c r="P67" i="63"/>
  <c r="O67" i="63"/>
  <c r="M67" i="63" s="1"/>
  <c r="O46" i="63"/>
  <c r="M46" i="63" s="1"/>
  <c r="O58" i="63"/>
  <c r="M58" i="63" s="1"/>
  <c r="P58" i="63"/>
  <c r="O80" i="63"/>
  <c r="M80" i="63" s="1"/>
  <c r="P80" i="63"/>
  <c r="P100" i="63"/>
  <c r="O100" i="63"/>
  <c r="M100" i="63" s="1"/>
  <c r="O47" i="63"/>
  <c r="M47" i="63" s="1"/>
  <c r="P47" i="63"/>
  <c r="W182" i="5"/>
  <c r="W198" i="5"/>
  <c r="W147" i="5"/>
  <c r="W287" i="5"/>
  <c r="W329" i="5"/>
  <c r="W326" i="5"/>
  <c r="W137" i="5"/>
  <c r="W353" i="5"/>
  <c r="H80" i="39"/>
  <c r="E80" i="39"/>
  <c r="S11" i="5"/>
  <c r="I4" i="20"/>
  <c r="H22" i="34"/>
  <c r="B76" i="58"/>
  <c r="W318" i="5"/>
  <c r="W243" i="5"/>
  <c r="W43" i="5"/>
  <c r="W45" i="5"/>
  <c r="W6" i="5"/>
  <c r="C8" i="38" l="1"/>
  <c r="D8" i="38" s="1"/>
  <c r="F11" i="38"/>
  <c r="G11" i="38" s="1"/>
  <c r="C10" i="38"/>
  <c r="D10" i="38" s="1"/>
  <c r="F9" i="38"/>
  <c r="G9" i="38" s="1"/>
  <c r="F10" i="38"/>
  <c r="G10" i="38" s="1"/>
  <c r="C11" i="38"/>
  <c r="D11" i="38" s="1"/>
  <c r="C9" i="38"/>
  <c r="D9" i="38" s="1"/>
  <c r="C13" i="38"/>
  <c r="D13" i="38" s="1"/>
  <c r="F23" i="38"/>
  <c r="G23" i="38" s="1"/>
  <c r="F15" i="38"/>
  <c r="G15" i="38" s="1"/>
  <c r="F16" i="38"/>
  <c r="G16" i="38" s="1"/>
  <c r="C26" i="38"/>
  <c r="D26" i="38" s="1"/>
  <c r="C36" i="38"/>
  <c r="D36" i="38" s="1"/>
  <c r="C35" i="38"/>
  <c r="D35" i="38" s="1"/>
  <c r="F37" i="38"/>
  <c r="G37" i="38" s="1"/>
  <c r="F27" i="38"/>
  <c r="G27" i="38" s="1"/>
  <c r="F26" i="38"/>
  <c r="G26" i="38" s="1"/>
  <c r="F22" i="38"/>
  <c r="G22" i="38" s="1"/>
  <c r="F18" i="38"/>
  <c r="G18" i="38" s="1"/>
  <c r="F33" i="38"/>
  <c r="G33" i="38" s="1"/>
  <c r="C31" i="38"/>
  <c r="D31" i="38" s="1"/>
  <c r="C22" i="38"/>
  <c r="D22" i="38" s="1"/>
  <c r="C18" i="38"/>
  <c r="D18" i="38" s="1"/>
  <c r="F12" i="38"/>
  <c r="G12" i="38" s="1"/>
  <c r="C27" i="38"/>
  <c r="D27" i="38" s="1"/>
  <c r="F29" i="38"/>
  <c r="G29" i="38" s="1"/>
  <c r="C33" i="38"/>
  <c r="D33" i="38" s="1"/>
  <c r="F35" i="38"/>
  <c r="G35" i="38" s="1"/>
  <c r="C16" i="38"/>
  <c r="D16" i="38" s="1"/>
  <c r="F28" i="38"/>
  <c r="G28" i="38" s="1"/>
  <c r="F13" i="38"/>
  <c r="G13" i="38" s="1"/>
  <c r="F14" i="38"/>
  <c r="G14" i="38" s="1"/>
  <c r="F38" i="38"/>
  <c r="G38" i="38" s="1"/>
  <c r="F31" i="38"/>
  <c r="G31" i="38" s="1"/>
  <c r="C23" i="38"/>
  <c r="D23" i="38" s="1"/>
  <c r="F24" i="38"/>
  <c r="G24" i="38" s="1"/>
  <c r="C15" i="38"/>
  <c r="D15" i="38" s="1"/>
  <c r="C24" i="38"/>
  <c r="D24" i="38" s="1"/>
  <c r="C34" i="38"/>
  <c r="D34" i="38" s="1"/>
  <c r="C38" i="38"/>
  <c r="D38" i="38" s="1"/>
  <c r="F36" i="38"/>
  <c r="G36" i="38" s="1"/>
  <c r="F21" i="38"/>
  <c r="G21" i="38" s="1"/>
  <c r="F17" i="38"/>
  <c r="G17" i="38" s="1"/>
  <c r="F25" i="38"/>
  <c r="G25" i="38" s="1"/>
  <c r="C25" i="38"/>
  <c r="D25" i="38" s="1"/>
  <c r="C29" i="38"/>
  <c r="D29" i="38" s="1"/>
  <c r="C37" i="38"/>
  <c r="D37" i="38" s="1"/>
  <c r="F32" i="38"/>
  <c r="G32" i="38" s="1"/>
  <c r="C12" i="38"/>
  <c r="D12" i="38" s="1"/>
  <c r="F19" i="38"/>
  <c r="G19" i="38" s="1"/>
  <c r="C19" i="38"/>
  <c r="D19" i="38" s="1"/>
  <c r="C17" i="38"/>
  <c r="D17" i="38" s="1"/>
  <c r="F39" i="38"/>
  <c r="G39" i="38" s="1"/>
  <c r="C30" i="38"/>
  <c r="D30" i="38" s="1"/>
  <c r="C39" i="38"/>
  <c r="D39" i="38" s="1"/>
  <c r="C28" i="38"/>
  <c r="D28" i="38" s="1"/>
  <c r="F20" i="38"/>
  <c r="G20" i="38" s="1"/>
  <c r="C20" i="38"/>
  <c r="D20" i="38" s="1"/>
  <c r="C21" i="38"/>
  <c r="D21" i="38" s="1"/>
  <c r="C32" i="38"/>
  <c r="D32" i="38" s="1"/>
  <c r="F30" i="38"/>
  <c r="G30" i="38" s="1"/>
  <c r="F34" i="38"/>
  <c r="G34" i="38" s="1"/>
  <c r="C14" i="38"/>
  <c r="D14" i="38" s="1"/>
  <c r="F8" i="38"/>
  <c r="G8" i="38" s="1"/>
</calcChain>
</file>

<file path=xl/sharedStrings.xml><?xml version="1.0" encoding="utf-8"?>
<sst xmlns="http://schemas.openxmlformats.org/spreadsheetml/2006/main" count="23483" uniqueCount="4661">
  <si>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</si>
  <si>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</si>
  <si>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</si>
  <si>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</si>
  <si>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</si>
  <si>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</si>
  <si>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</si>
  <si>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</si>
  <si>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</si>
  <si>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</si>
  <si>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</si>
  <si>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</si>
  <si>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</si>
  <si>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</si>
  <si>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</si>
  <si>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</si>
  <si>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</si>
  <si>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</si>
  <si>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</si>
  <si>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</si>
  <si>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</si>
  <si>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</si>
  <si>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</si>
  <si>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</si>
  <si>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</si>
  <si>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</si>
  <si>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</si>
  <si>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</si>
  <si>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</si>
  <si>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</si>
  <si>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</si>
  <si>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</si>
  <si>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</si>
  <si>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</si>
  <si>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</si>
  <si>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</si>
  <si>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</si>
  <si>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</si>
  <si>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</si>
  <si>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</si>
  <si>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</si>
  <si>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</si>
  <si>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</si>
  <si>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</si>
  <si>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</si>
  <si>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</si>
  <si>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</si>
  <si>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</si>
  <si>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</si>
  <si>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</si>
  <si>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</si>
  <si>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</si>
  <si>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</si>
  <si>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</si>
  <si>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</si>
  <si>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</si>
  <si>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</si>
  <si>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</si>
  <si>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</si>
  <si>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</si>
  <si>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</si>
  <si>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</si>
  <si>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</si>
  <si>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</si>
  <si>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</si>
  <si>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</si>
  <si>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</si>
  <si>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</si>
  <si>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</si>
  <si>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</si>
  <si>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</si>
  <si>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</si>
  <si>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</si>
  <si>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</si>
  <si>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</si>
  <si>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</si>
  <si>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</si>
  <si>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</si>
  <si>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</si>
  <si>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</si>
  <si>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</si>
  <si>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</si>
  <si>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</si>
  <si>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</si>
  <si>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</si>
  <si>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</si>
  <si>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</si>
  <si>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</si>
  <si>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</si>
  <si>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</si>
  <si>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</si>
  <si>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</si>
  <si>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</si>
  <si>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</si>
  <si>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</si>
  <si>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</si>
  <si>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</si>
  <si>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</si>
  <si>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</si>
  <si>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</si>
  <si>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</si>
  <si>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</si>
  <si>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</si>
  <si>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</si>
  <si>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</si>
  <si>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</si>
  <si>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</si>
  <si>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</si>
  <si>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</si>
  <si>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</si>
  <si>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</si>
  <si>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</si>
  <si>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</si>
  <si>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</si>
  <si>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</si>
  <si>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</si>
  <si>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</si>
  <si>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</si>
  <si>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</si>
  <si>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</si>
  <si>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</si>
  <si>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</si>
  <si>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</si>
  <si>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</si>
  <si>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</si>
  <si>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</si>
  <si>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</si>
  <si>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</si>
  <si>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</si>
  <si>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</si>
  <si>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</si>
  <si>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</si>
  <si>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</si>
  <si>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</si>
  <si>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</si>
  <si>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</si>
  <si>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</si>
  <si>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</si>
  <si>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</si>
  <si>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</si>
  <si>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</si>
  <si>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</si>
  <si>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</si>
  <si>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</si>
  <si>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</si>
  <si>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</si>
  <si>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</si>
  <si>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</si>
  <si>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</si>
  <si>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</si>
  <si>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</si>
  <si>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</si>
  <si>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</si>
  <si>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</si>
  <si>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</si>
  <si>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</si>
  <si>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</si>
  <si>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</si>
  <si>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</si>
  <si>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</si>
  <si>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</si>
  <si>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</si>
  <si>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</si>
  <si>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</si>
  <si>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</si>
  <si>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</si>
  <si>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</si>
  <si>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</si>
  <si>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</si>
  <si>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</si>
  <si>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</si>
  <si>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</si>
  <si>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</si>
  <si>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</si>
  <si>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</si>
  <si>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</si>
  <si>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</si>
  <si>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</si>
  <si>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</si>
  <si>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</si>
  <si>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</si>
  <si>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</si>
  <si>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</si>
  <si>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</si>
  <si>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</si>
  <si>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</si>
  <si>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</si>
  <si>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</si>
  <si>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</si>
  <si>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</si>
  <si>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</si>
  <si>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</si>
  <si>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</si>
  <si>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</si>
  <si>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</si>
  <si>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</si>
  <si>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</si>
  <si>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</si>
  <si>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</si>
  <si>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</si>
  <si>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</si>
  <si>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</si>
  <si>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</si>
  <si>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</si>
  <si>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</si>
  <si>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</si>
  <si>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</si>
  <si>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</si>
  <si>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</si>
  <si>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</si>
  <si>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</si>
  <si>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</si>
  <si>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</si>
  <si>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</si>
  <si>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</si>
  <si>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</si>
  <si>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</si>
  <si>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</si>
  <si>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</si>
  <si>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</si>
  <si>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</si>
  <si>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</si>
  <si>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</si>
  <si>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</si>
  <si>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</si>
  <si>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</si>
  <si>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</si>
  <si>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</si>
  <si>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</si>
  <si>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</si>
  <si>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</si>
  <si>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</si>
  <si>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</si>
  <si>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</si>
  <si>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</si>
  <si>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</si>
  <si>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</si>
  <si>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</si>
  <si>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</si>
  <si>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</si>
  <si>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</si>
  <si>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</si>
  <si>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</si>
  <si>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</si>
  <si>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</si>
  <si>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</si>
  <si>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</si>
  <si>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</si>
  <si>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</si>
  <si>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</si>
  <si>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</si>
  <si>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</si>
  <si>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</si>
  <si>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</si>
  <si>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</si>
  <si>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</si>
  <si>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</si>
  <si>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</si>
  <si>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</si>
  <si>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</si>
  <si>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</si>
  <si>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</si>
  <si>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</si>
  <si>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</si>
  <si>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</si>
  <si>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</si>
  <si>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</si>
  <si>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</si>
  <si>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</si>
  <si>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</si>
  <si>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</si>
  <si>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</si>
  <si>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</si>
  <si>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</si>
  <si>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</si>
  <si>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</si>
  <si>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</si>
  <si>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</si>
  <si>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</si>
  <si>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</si>
  <si>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</si>
  <si>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</si>
  <si>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</si>
  <si>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</si>
  <si>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</si>
  <si>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</si>
  <si>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</si>
  <si>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</si>
  <si>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</si>
  <si>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</si>
  <si>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</si>
  <si>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</si>
  <si>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</si>
  <si>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</si>
  <si>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</si>
  <si>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</si>
  <si>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</si>
  <si>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</si>
  <si>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</si>
  <si>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</si>
  <si>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</si>
  <si>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</si>
  <si>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</si>
  <si>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</si>
  <si>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</si>
  <si>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</si>
  <si>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</si>
  <si>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</si>
  <si>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</si>
  <si>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</si>
  <si>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</si>
  <si>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</si>
  <si>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</si>
  <si>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</si>
  <si>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</si>
  <si>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</si>
  <si>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</si>
  <si>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</si>
  <si>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</si>
  <si>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</si>
  <si>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</si>
  <si>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</si>
  <si>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</si>
  <si>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</si>
  <si>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</si>
  <si>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</si>
  <si>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</si>
  <si>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</si>
  <si>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</si>
  <si>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</si>
  <si>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</si>
  <si>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</si>
  <si>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</si>
  <si>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</si>
  <si>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</si>
  <si>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</si>
  <si>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</si>
  <si>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</si>
  <si>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</si>
  <si>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</si>
  <si>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</si>
  <si>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</si>
  <si>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</si>
  <si>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</si>
  <si>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</si>
  <si>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</si>
  <si>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</si>
  <si>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</si>
  <si>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</si>
  <si>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</si>
  <si>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</si>
  <si>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</si>
  <si>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</si>
  <si>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</si>
  <si>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</si>
  <si>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</si>
  <si>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</si>
  <si>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</si>
  <si>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</si>
  <si>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</si>
  <si>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</si>
  <si>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</si>
  <si>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</si>
  <si>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</si>
  <si>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</si>
  <si>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</si>
  <si>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</si>
  <si>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</si>
  <si>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</si>
  <si>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</si>
  <si>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</si>
  <si>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</si>
  <si>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</si>
  <si>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</si>
  <si>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</si>
  <si>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</si>
  <si>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</si>
  <si>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</si>
  <si>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</si>
  <si>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</si>
  <si>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</si>
  <si>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</si>
  <si>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</si>
  <si>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</si>
  <si>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</si>
  <si>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</si>
  <si>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</si>
  <si>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</si>
  <si>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</si>
  <si>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</si>
  <si>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</si>
  <si>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</si>
  <si>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</si>
  <si>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</si>
  <si>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</si>
  <si>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</si>
  <si>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</si>
  <si>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</si>
  <si>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</si>
  <si>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</si>
  <si>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</si>
  <si>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</si>
  <si>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</si>
  <si>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</si>
  <si>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</si>
  <si>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</si>
  <si>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</si>
  <si>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</si>
  <si>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</si>
  <si>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</si>
  <si>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</si>
  <si>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</si>
  <si>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</si>
  <si>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</si>
  <si>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</si>
  <si>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</si>
  <si>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</si>
  <si>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</si>
  <si>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</si>
  <si>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</si>
  <si>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</si>
  <si>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</si>
  <si>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</si>
  <si>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</si>
  <si>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</si>
  <si>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</si>
  <si>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</si>
  <si>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</si>
  <si>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</si>
  <si>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</si>
  <si>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</si>
  <si>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</si>
  <si>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</si>
  <si>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</si>
  <si>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</si>
  <si>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</si>
  <si>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</si>
  <si>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</si>
  <si>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</si>
  <si>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</si>
  <si>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</si>
  <si>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</si>
  <si>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</si>
  <si>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</si>
  <si>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</si>
  <si>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</si>
  <si>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</si>
  <si>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</si>
  <si>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</si>
  <si>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</si>
  <si>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</si>
  <si>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</si>
  <si>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</si>
  <si>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</si>
  <si>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</si>
  <si>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</si>
  <si>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</si>
  <si>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</si>
  <si>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</si>
  <si>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</si>
  <si>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</si>
  <si>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</si>
  <si>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</si>
  <si>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</si>
  <si>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</si>
  <si>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</si>
  <si>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</si>
  <si>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</si>
  <si>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</si>
  <si>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</si>
  <si>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</si>
  <si>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</si>
  <si>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</si>
  <si>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</si>
  <si>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</si>
  <si>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</si>
  <si>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</si>
  <si>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</si>
  <si>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</si>
  <si>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</si>
  <si>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</si>
  <si>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</si>
  <si>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</si>
  <si>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</si>
  <si>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</si>
  <si>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</si>
  <si>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</si>
  <si>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</si>
  <si>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</si>
  <si>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</si>
  <si>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</si>
  <si>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</si>
  <si>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</si>
  <si>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</si>
  <si>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</si>
  <si>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</si>
  <si>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</si>
  <si>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</si>
  <si>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</si>
  <si>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</si>
  <si>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</si>
  <si>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</si>
  <si>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</si>
  <si>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</si>
  <si>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</si>
  <si>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</si>
  <si>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</si>
  <si>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</si>
  <si>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</si>
  <si>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</si>
  <si>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</si>
  <si>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</si>
  <si>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</si>
  <si>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</si>
  <si>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</si>
  <si>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</si>
  <si>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</si>
  <si>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</si>
  <si>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</si>
  <si>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</si>
  <si>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</si>
  <si>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</si>
  <si>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</si>
  <si>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</si>
  <si>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</si>
  <si>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</si>
  <si>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</si>
  <si>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</si>
  <si>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</si>
  <si>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</si>
  <si>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</si>
  <si>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</si>
  <si>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</si>
  <si>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</si>
  <si>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</si>
  <si>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</si>
  <si>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</si>
  <si>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</si>
  <si>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</si>
  <si>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</si>
  <si>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</si>
  <si>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</si>
  <si>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</si>
  <si>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</si>
  <si>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</si>
  <si>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</si>
  <si>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</si>
  <si>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</si>
  <si>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</si>
  <si>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</si>
  <si>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</si>
  <si>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</si>
  <si>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</si>
  <si>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</si>
  <si>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</si>
  <si>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</si>
  <si>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</si>
  <si>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</si>
  <si>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</si>
  <si>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</si>
  <si>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</si>
  <si>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</si>
  <si>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</si>
  <si>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</si>
  <si>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</si>
  <si>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</si>
  <si>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</si>
  <si>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</si>
  <si>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</si>
  <si>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</si>
  <si>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</si>
  <si>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</si>
  <si>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</si>
  <si>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</si>
  <si>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</si>
  <si>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</si>
  <si>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</si>
  <si>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</si>
  <si>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</si>
  <si>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</si>
  <si>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</si>
  <si>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</si>
  <si>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</si>
  <si>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</si>
  <si>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</si>
  <si>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</si>
  <si>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</si>
  <si>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</si>
  <si>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</si>
  <si>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</si>
  <si>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</si>
  <si>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</si>
  <si>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</si>
  <si>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</si>
  <si>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</si>
  <si>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</si>
  <si>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</si>
  <si>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</si>
  <si>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</si>
  <si>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</si>
  <si>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</si>
  <si>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</si>
  <si>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</si>
  <si>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</si>
  <si>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</si>
  <si>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</si>
  <si>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</si>
  <si>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</si>
  <si>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</si>
  <si>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</si>
  <si>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</si>
  <si>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</si>
  <si>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</si>
  <si>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</si>
  <si>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</si>
  <si>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</si>
  <si>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</si>
  <si>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</si>
  <si>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</si>
  <si>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</si>
  <si>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</si>
  <si>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</si>
  <si>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</si>
  <si>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</si>
  <si>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</si>
  <si>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</si>
  <si>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</si>
  <si>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</si>
  <si>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</si>
  <si>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</si>
  <si>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</si>
  <si>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</si>
  <si>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</si>
  <si>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</si>
  <si>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</si>
  <si>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</si>
  <si>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</si>
  <si>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</si>
  <si>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</si>
  <si>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</si>
  <si>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</si>
  <si>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</si>
  <si>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</si>
  <si>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</si>
  <si>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</si>
  <si>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</si>
  <si>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</si>
  <si>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</si>
  <si>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</si>
  <si>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</si>
  <si>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</si>
  <si>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</si>
  <si>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</si>
  <si>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</si>
  <si>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</si>
  <si>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</si>
  <si>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</si>
  <si>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</si>
  <si>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</si>
  <si>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</si>
  <si>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</si>
  <si>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</si>
  <si>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</si>
  <si>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</si>
  <si>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</si>
  <si>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</si>
  <si>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</si>
  <si>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</si>
  <si>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</si>
  <si>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</si>
  <si>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</si>
  <si>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</si>
  <si>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</si>
  <si>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</si>
  <si>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</si>
  <si>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</si>
  <si>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</si>
  <si>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</si>
  <si>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</si>
  <si>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</si>
  <si>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</si>
  <si>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</si>
  <si>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</si>
  <si>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</si>
  <si>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</si>
  <si>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</si>
  <si>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</si>
  <si>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</si>
  <si>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</si>
  <si>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</si>
  <si>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</si>
  <si>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</si>
  <si>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</si>
  <si>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</si>
  <si>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</si>
  <si>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</si>
  <si>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</si>
  <si>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</si>
  <si>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</si>
  <si>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</si>
  <si>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</si>
  <si>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</si>
  <si>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</si>
  <si>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</si>
  <si>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</si>
  <si>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</si>
  <si>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</si>
  <si>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</si>
  <si>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</si>
  <si>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</si>
  <si>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</si>
  <si>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</si>
  <si>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</si>
  <si>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</si>
  <si>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</si>
  <si>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</si>
  <si>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</si>
  <si>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</si>
  <si>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</si>
  <si>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</si>
  <si>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</si>
  <si>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</si>
  <si>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</si>
  <si>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</si>
  <si>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</si>
  <si>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</si>
  <si>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</si>
  <si>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</si>
  <si>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</si>
  <si>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</si>
  <si>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</si>
  <si>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</si>
  <si>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</si>
  <si>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</si>
  <si>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</si>
  <si>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</si>
  <si>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</si>
  <si>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</si>
  <si>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</si>
  <si>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</si>
  <si>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</si>
  <si>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</si>
  <si>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</si>
  <si>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</si>
  <si>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</si>
  <si>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</si>
  <si>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</si>
  <si>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</si>
  <si>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</si>
  <si>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</si>
  <si>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</si>
  <si>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</si>
  <si>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</si>
  <si>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</si>
  <si>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</si>
  <si>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</si>
  <si>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</si>
  <si>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</si>
  <si>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</si>
  <si>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Riskienhallintaprosessissa ja -päätöksenteossa otetaan huomioon resurssit (data, prosessit, järjestelmät, laitteet ja toimitusketju), kriittinen ajanjakso ja seurannaisvaikutukset [kts. CRITICAL-1b-h].</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</si>
  <si>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</si>
  <si>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</si>
  <si>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</si>
  <si>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</si>
  <si>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</si>
  <si>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</si>
  <si>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</si>
  <si>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</si>
  <si>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</si>
  <si>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</si>
  <si>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</si>
  <si>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</si>
  <si>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</si>
  <si>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</si>
  <si>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</si>
  <si>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</si>
  <si>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</si>
  <si>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</si>
  <si>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</si>
  <si>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</si>
  <si>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</si>
  <si>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</si>
  <si>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</si>
  <si>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</si>
  <si>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</si>
  <si>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</si>
  <si>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</si>
  <si>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</si>
  <si>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</si>
  <si>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</si>
  <si>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</si>
  <si>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</si>
  <si>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</si>
  <si>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</si>
  <si>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</si>
  <si>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</si>
  <si>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</si>
  <si>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</si>
  <si>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</si>
  <si>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</si>
  <si>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</si>
  <si>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</si>
  <si>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</si>
  <si>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</si>
  <si>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</si>
  <si>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</si>
  <si>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</si>
  <si>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</si>
  <si>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</si>
  <si>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</si>
  <si>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</si>
  <si>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</si>
  <si>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</si>
  <si>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</si>
  <si>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</si>
  <si>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</si>
  <si>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</si>
  <si>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</si>
  <si>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</si>
  <si>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</si>
  <si>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</si>
  <si>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</si>
  <si>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</si>
  <si>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</si>
  <si>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</si>
  <si>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</si>
  <si>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</si>
  <si>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</si>
  <si>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</si>
  <si>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</si>
  <si>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</si>
  <si>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</si>
  <si>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</si>
  <si>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</si>
  <si>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</si>
  <si>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</si>
  <si>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</si>
  <si>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</si>
  <si>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</si>
  <si>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</si>
  <si>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</si>
  <si>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</si>
  <si>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</si>
  <si>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</si>
  <si>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</si>
  <si>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</si>
  <si>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</si>
  <si>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</si>
  <si>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</si>
  <si>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</si>
  <si>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</si>
  <si>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</si>
  <si>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</si>
  <si>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</si>
  <si>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</si>
  <si>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</si>
  <si>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</si>
  <si>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</si>
  <si>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</si>
  <si>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</si>
  <si>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</si>
  <si>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</si>
  <si>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</si>
  <si>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</si>
  <si>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</si>
  <si>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</si>
  <si>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</si>
  <si>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</si>
  <si>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</si>
  <si>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</si>
  <si>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</si>
  <si>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</si>
  <si>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</si>
  <si>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</si>
  <si>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</si>
  <si>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</si>
  <si>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</si>
  <si>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</si>
  <si>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</si>
  <si>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</si>
  <si>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</si>
  <si>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</si>
  <si>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</si>
  <si>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</si>
  <si>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</si>
  <si>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</si>
  <si>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</si>
  <si>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</si>
  <si>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</si>
  <si>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</si>
  <si>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</si>
  <si>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</si>
  <si>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</si>
  <si>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</si>
  <si>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</si>
  <si>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</si>
  <si>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</si>
  <si>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</si>
  <si>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</si>
  <si>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</si>
  <si>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</si>
  <si>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</si>
  <si>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</si>
  <si>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</si>
  <si>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</si>
  <si>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</si>
  <si>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</si>
  <si>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</si>
  <si>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</si>
  <si>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</si>
  <si>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</si>
  <si>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</si>
  <si>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</si>
  <si>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</si>
  <si>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</si>
  <si>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</si>
  <si>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</si>
  <si>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</si>
  <si>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</si>
  <si>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</si>
  <si>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</si>
  <si>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</si>
  <si>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</si>
  <si>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</si>
  <si>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</si>
  <si>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</si>
  <si>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</si>
  <si>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</si>
  <si>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</si>
  <si>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</si>
  <si>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</si>
  <si>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</si>
  <si>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</si>
  <si>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</si>
  <si>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</si>
  <si>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</si>
  <si>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</si>
  <si>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</si>
  <si>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</si>
  <si>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</si>
  <si>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</si>
  <si>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</si>
  <si>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</si>
  <si>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</si>
  <si>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</si>
  <si>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</si>
  <si>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</si>
  <si>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</si>
  <si>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</si>
  <si>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</si>
  <si>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</si>
  <si>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</si>
  <si>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</si>
  <si>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</si>
  <si>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</si>
  <si>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</si>
  <si>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</si>
  <si>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</si>
  <si>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</si>
  <si>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</si>
  <si>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</si>
  <si>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</si>
  <si>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</si>
  <si>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</si>
  <si>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</si>
  <si>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</si>
  <si>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</si>
  <si>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</si>
  <si>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</si>
  <si>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</si>
  <si>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</si>
  <si>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</si>
  <si>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</si>
  <si>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</si>
  <si>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</si>
  <si>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</si>
  <si>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</si>
  <si>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</si>
  <si>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</si>
  <si>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</si>
  <si>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</si>
  <si>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</si>
  <si>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</si>
  <si>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</si>
  <si>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</si>
  <si>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</si>
  <si>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</si>
  <si>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</si>
  <si>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</si>
  <si>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</si>
  <si>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</si>
  <si>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</si>
  <si>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</si>
  <si>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</si>
  <si>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</si>
  <si>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</si>
  <si>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</si>
  <si>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</si>
  <si>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</si>
  <si>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</si>
  <si>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</si>
  <si>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</si>
  <si>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</si>
  <si>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</si>
  <si>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</si>
  <si>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</si>
  <si>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</si>
  <si>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</si>
  <si>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</si>
  <si>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</si>
  <si>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</si>
  <si>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</si>
  <si>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</si>
  <si>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</si>
  <si>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</si>
  <si>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</si>
  <si>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</si>
  <si>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</si>
  <si>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</si>
  <si>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</si>
  <si>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</si>
  <si>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</si>
  <si>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</si>
  <si>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</si>
  <si>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</si>
  <si>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</si>
  <si>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</si>
  <si>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</si>
  <si>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</si>
  <si>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</si>
  <si>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</si>
  <si>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</si>
  <si>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</si>
  <si>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</si>
  <si>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</si>
  <si>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</si>
  <si>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</si>
  <si>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</si>
  <si>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</si>
  <si>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</si>
  <si>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</si>
  <si>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</si>
  <si>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</si>
  <si>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</si>
  <si>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</si>
  <si>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</si>
  <si>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</si>
  <si>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</si>
  <si>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</si>
  <si>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</si>
  <si>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</si>
  <si>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</si>
  <si>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</si>
  <si>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</si>
  <si>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</si>
  <si>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</si>
  <si>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</si>
  <si>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</si>
  <si>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</si>
  <si>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</si>
  <si>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</si>
  <si>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</si>
  <si>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</si>
  <si>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</si>
  <si>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</si>
  <si>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</si>
  <si>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</si>
  <si>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</si>
  <si>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</si>
  <si>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</si>
  <si>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</si>
  <si>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</si>
  <si>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</si>
  <si>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</si>
  <si>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</si>
  <si>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</si>
  <si>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</si>
  <si>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</si>
  <si>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</si>
  <si>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</si>
  <si>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</si>
  <si>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</si>
  <si>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</si>
  <si>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</si>
  <si>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</si>
  <si>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</si>
  <si>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</si>
  <si>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</si>
  <si>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</si>
  <si>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</si>
  <si>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</si>
  <si>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</si>
  <si>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</si>
  <si>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</si>
  <si>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</si>
  <si>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</si>
  <si>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</si>
  <si>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</si>
  <si>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</si>
  <si>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</si>
  <si>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</si>
  <si>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</si>
  <si>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</si>
  <si>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</si>
  <si>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</si>
  <si>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</si>
  <si>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</si>
  <si>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</si>
  <si>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</si>
  <si>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</si>
  <si>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</si>
  <si>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</si>
  <si>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</si>
  <si>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</si>
  <si>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</si>
  <si>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</si>
  <si>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</si>
  <si>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</si>
  <si>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</si>
  <si>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</si>
  <si>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</si>
  <si>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</si>
  <si>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</si>
  <si>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</si>
  <si>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</si>
  <si>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</si>
  <si>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</si>
  <si>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</si>
  <si>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</si>
  <si>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</si>
  <si>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</si>
  <si>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</si>
  <si>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</si>
  <si>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</si>
  <si>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</si>
  <si>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</si>
  <si>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</si>
  <si>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</si>
  <si>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</si>
  <si>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</si>
  <si>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</si>
  <si>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</si>
  <si>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</si>
  <si>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</si>
  <si>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</si>
  <si>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</si>
  <si>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</si>
  <si>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</si>
  <si>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</si>
  <si>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</si>
  <si>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</si>
  <si>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</si>
  <si>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</si>
  <si>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</si>
  <si>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</si>
  <si>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</si>
  <si>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</si>
  <si>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</si>
  <si>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</si>
  <si>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</si>
  <si>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</si>
  <si>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</si>
  <si>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</si>
  <si>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</si>
  <si>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</si>
  <si>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</si>
  <si>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</si>
  <si>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</si>
  <si>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</si>
  <si>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</si>
  <si>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</si>
  <si>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</si>
  <si>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</si>
  <si>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</si>
  <si>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</si>
  <si>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</si>
  <si>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</si>
  <si>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</si>
  <si>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</si>
  <si>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</si>
  <si>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</si>
  <si>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</si>
  <si>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</si>
  <si>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</si>
  <si>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</si>
  <si>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</si>
  <si>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</si>
  <si>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</si>
  <si>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</si>
  <si>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</si>
  <si>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</si>
  <si>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</si>
  <si>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</si>
  <si>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</si>
  <si>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</si>
  <si>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</si>
  <si>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</si>
  <si>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</si>
  <si>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</si>
  <si>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</si>
  <si>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</si>
  <si>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</si>
  <si>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</si>
  <si>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</si>
  <si>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</si>
  <si>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</si>
  <si>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</si>
  <si>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</si>
  <si>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</si>
  <si>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</si>
  <si>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</si>
  <si>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</si>
  <si>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</si>
  <si>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</si>
  <si>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</si>
  <si>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</si>
  <si>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</si>
  <si>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</si>
  <si>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</si>
  <si>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</si>
  <si>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</si>
  <si>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</si>
  <si>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</si>
  <si>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</si>
  <si>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</si>
  <si>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</si>
  <si>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</si>
  <si>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</si>
  <si>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</si>
  <si>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</si>
  <si>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</si>
  <si>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</si>
  <si>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</si>
  <si>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</si>
  <si>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</si>
  <si>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</si>
  <si>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</si>
  <si>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</si>
  <si>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</si>
  <si>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</si>
  <si>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</si>
  <si>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</si>
  <si>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</si>
  <si>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</si>
  <si>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</si>
  <si>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</si>
  <si>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</si>
  <si>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</si>
  <si>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</si>
  <si>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</si>
  <si>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</si>
  <si>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</si>
  <si>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</si>
  <si>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</si>
  <si>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</si>
  <si>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</si>
  <si>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</si>
  <si>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</si>
  <si>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</si>
  <si>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</si>
  <si>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</si>
  <si>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</si>
  <si>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</si>
  <si>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</si>
  <si>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</si>
  <si>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</si>
  <si>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</si>
  <si>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</si>
  <si>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</si>
  <si>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</si>
  <si>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</si>
  <si>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</si>
  <si>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</si>
  <si>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</si>
  <si>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</si>
  <si>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</si>
  <si>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</si>
  <si>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</si>
  <si>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</si>
  <si>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</si>
  <si>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</si>
  <si>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</si>
  <si>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</si>
  <si>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</si>
  <si>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</si>
  <si>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</si>
  <si>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</si>
  <si>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</si>
  <si>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</si>
  <si>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</si>
  <si>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</si>
  <si>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</si>
  <si>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</si>
  <si>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</si>
  <si>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</si>
  <si>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</si>
  <si>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</si>
  <si>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</si>
  <si>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</si>
  <si>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</si>
  <si>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</si>
  <si>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</si>
  <si>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</si>
  <si>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</si>
  <si>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</si>
  <si>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</si>
  <si>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</si>
  <si>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</si>
  <si>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</si>
  <si>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</si>
  <si>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</si>
  <si>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</si>
  <si>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</si>
  <si>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</si>
  <si>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</si>
  <si>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</si>
  <si>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</si>
  <si>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</si>
  <si>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</si>
  <si>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</si>
  <si>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</si>
  <si>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</si>
  <si>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</si>
  <si>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Toiminnon tilannekuvaa seurataan siten, että se tukee mahdollisten kybertapahtumien havaitsemista.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</si>
  <si>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</si>
  <si>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</si>
  <si>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</si>
  <si>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</si>
  <si>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</si>
  <si>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</si>
  <si>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</si>
  <si>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</si>
  <si>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</si>
  <si>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</si>
  <si>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</si>
  <si>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</si>
  <si>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</si>
  <si>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</si>
  <si>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</si>
  <si>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</si>
  <si>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</si>
  <si>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</si>
  <si>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</si>
  <si>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</si>
  <si>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</si>
  <si>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</si>
  <si>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</si>
  <si>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</si>
  <si>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</si>
  <si>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</si>
  <si>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</si>
  <si>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</si>
  <si>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</si>
  <si>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</si>
  <si>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</si>
  <si>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</si>
  <si>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</si>
  <si>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</si>
  <si>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</si>
  <si>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</si>
  <si>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</si>
  <si>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</si>
  <si>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</si>
  <si>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</si>
  <si>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</si>
  <si>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</si>
  <si>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</si>
  <si>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</si>
  <si>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</si>
  <si>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</si>
  <si>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</si>
  <si>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</si>
  <si>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</si>
  <si>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</si>
  <si>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</si>
  <si>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</si>
  <si>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</si>
  <si>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</si>
  <si>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</si>
  <si>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</si>
  <si>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</si>
  <si>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</si>
  <si>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</si>
  <si>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</si>
  <si>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</si>
  <si>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</si>
  <si>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</si>
  <si>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</si>
  <si>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</si>
  <si>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</si>
  <si>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</si>
  <si>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</si>
  <si>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</si>
  <si>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</si>
  <si>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</si>
  <si>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</si>
  <si>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</si>
  <si>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</si>
  <si>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</si>
  <si>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</si>
  <si>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</si>
  <si>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</si>
  <si>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</si>
  <si>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</si>
  <si>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</si>
  <si>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</si>
  <si>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</si>
  <si>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</si>
  <si>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</si>
  <si>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</si>
  <si>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</si>
  <si>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</si>
  <si>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</si>
  <si>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</si>
  <si>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</si>
  <si>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</si>
  <si>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</si>
  <si>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</si>
  <si>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</si>
  <si>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</si>
  <si>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</si>
  <si>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</si>
  <si>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</si>
  <si>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</si>
  <si>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</si>
  <si>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</si>
  <si>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</si>
  <si>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</si>
  <si>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</si>
  <si>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</si>
  <si>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</si>
  <si>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</si>
  <si>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</si>
  <si>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</si>
  <si>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</si>
  <si>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</si>
  <si>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</si>
  <si>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</si>
  <si>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</si>
  <si>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</si>
  <si>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</si>
  <si>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</si>
  <si>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</si>
  <si>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</si>
  <si>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</si>
  <si>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</si>
  <si>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</si>
  <si>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</si>
  <si>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</si>
  <si>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</si>
  <si>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</si>
  <si>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</si>
  <si>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</si>
  <si>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</si>
  <si>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</si>
  <si>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</si>
  <si>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</si>
  <si>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</si>
  <si>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</si>
  <si>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</si>
  <si>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</si>
  <si>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</si>
  <si>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</si>
  <si>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</si>
  <si>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</si>
  <si>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</si>
  <si>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</si>
  <si>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</si>
  <si>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</si>
  <si>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</si>
  <si>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</si>
  <si>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</si>
  <si>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</si>
  <si>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</si>
  <si>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</si>
  <si>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</si>
  <si>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</si>
  <si>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</si>
  <si>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</si>
  <si>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</si>
  <si>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</si>
  <si>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</si>
  <si>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</si>
  <si>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</si>
  <si>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</si>
  <si>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</si>
  <si>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</si>
  <si>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</si>
  <si>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</si>
  <si>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</si>
  <si>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</si>
  <si>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</si>
  <si>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</si>
  <si>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</si>
  <si>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</si>
  <si>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</si>
  <si>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</si>
  <si>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</si>
  <si>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</si>
  <si>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</si>
  <si>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</si>
  <si>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</si>
  <si>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</si>
  <si>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</si>
  <si>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</si>
  <si>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</si>
  <si>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</si>
  <si>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</si>
  <si>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</si>
  <si>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</si>
  <si>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</si>
  <si>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</si>
  <si>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</si>
  <si>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</si>
  <si>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</si>
  <si>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</si>
  <si>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</si>
  <si>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</si>
  <si>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</si>
  <si>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</si>
  <si>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</si>
  <si>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</si>
  <si>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</si>
  <si>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</si>
  <si>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</si>
  <si>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</si>
  <si>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</si>
  <si>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</si>
  <si>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</si>
  <si>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</si>
  <si>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</si>
  <si>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</si>
  <si>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</si>
  <si>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</si>
  <si>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</si>
  <si>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</si>
  <si>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</si>
  <si>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</si>
  <si>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</si>
  <si>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</si>
  <si>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</si>
  <si>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</si>
  <si>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</si>
  <si>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</si>
  <si>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</si>
  <si>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</si>
  <si>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</si>
  <si>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</si>
  <si>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</si>
  <si>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</si>
  <si>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</si>
  <si>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</si>
  <si>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</si>
  <si>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</si>
  <si>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</si>
  <si>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</si>
  <si>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</si>
  <si>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</si>
  <si>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</si>
  <si>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</si>
  <si>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</si>
  <si>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</si>
  <si>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</si>
  <si>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</si>
  <si>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</si>
  <si>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</si>
  <si>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</si>
  <si>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</si>
  <si>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</si>
  <si>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</si>
  <si>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</si>
  <si>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</si>
  <si>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</si>
  <si>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</si>
  <si>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</si>
  <si>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</si>
  <si>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</si>
  <si>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</si>
  <si>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</si>
  <si>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</si>
  <si>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</si>
  <si>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MGMT-ID</t>
  </si>
  <si>
    <t>MGMT-PR</t>
  </si>
  <si>
    <t>MGMT-DE</t>
  </si>
  <si>
    <t>MGMT-RS</t>
  </si>
  <si>
    <t>MGMT-RC</t>
  </si>
  <si>
    <t>Havainnointi</t>
  </si>
  <si>
    <t>MGMT-DE-0</t>
  </si>
  <si>
    <t>MGMT-DE-1</t>
  </si>
  <si>
    <t>MGMT-DE-2</t>
  </si>
  <si>
    <t>MGMT-DE-3</t>
  </si>
  <si>
    <t>Tunnistaminen</t>
  </si>
  <si>
    <t>MGMT-ID-0</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</si>
  <si>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</si>
  <si>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</si>
  <si>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</si>
  <si>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</si>
  <si>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</si>
  <si>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</si>
  <si>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</si>
  <si>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</si>
  <si>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</si>
  <si>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</si>
  <si>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</si>
  <si>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</si>
  <si>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</si>
  <si>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</si>
  <si>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</si>
  <si>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</si>
  <si>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Palautuminen</t>
  </si>
  <si>
    <t>MGMT-RC-0</t>
  </si>
  <si>
    <t>MGMT-RC-1</t>
  </si>
  <si>
    <t>MGMT-RC-2</t>
  </si>
  <si>
    <t>MGMT-RC-3</t>
  </si>
  <si>
    <t>MGMT-RS-0</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</si>
  <si>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</si>
  <si>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</si>
  <si>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</si>
  <si>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</si>
  <si>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</si>
  <si>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</si>
  <si>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</si>
  <si>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</si>
  <si>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</si>
  <si>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</si>
  <si>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</si>
  <si>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</si>
  <si>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</si>
  <si>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</si>
  <si>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</si>
  <si>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</si>
  <si>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</si>
  <si>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</si>
  <si>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</si>
  <si>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</si>
  <si>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</si>
  <si>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</si>
  <si>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</si>
  <si>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</si>
  <si>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</si>
  <si>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</si>
  <si>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</si>
  <si>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</si>
  <si>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</si>
  <si>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</si>
  <si>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</si>
  <si>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</si>
  <si>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</si>
  <si>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</si>
  <si>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</si>
  <si>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</si>
  <si>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</si>
  <si>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</si>
  <si>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</si>
  <si>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</si>
  <si>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</si>
  <si>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</si>
  <si>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</si>
  <si>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</si>
  <si>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</si>
  <si>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</si>
  <si>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</si>
  <si>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</si>
  <si>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</si>
  <si>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</si>
  <si>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</si>
  <si>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</si>
  <si>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</si>
  <si>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</si>
  <si>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</si>
  <si>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</si>
  <si>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</si>
  <si>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</si>
  <si>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</si>
  <si>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</si>
  <si>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</si>
  <si>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</si>
  <si>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</si>
  <si>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</si>
  <si>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</si>
  <si>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</si>
  <si>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</si>
  <si>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</si>
  <si>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</si>
  <si>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</si>
  <si>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</si>
  <si>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</si>
  <si>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</si>
  <si>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</si>
  <si>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</si>
  <si>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</si>
  <si>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</si>
  <si>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</si>
  <si>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</si>
  <si>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</si>
  <si>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</si>
  <si>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</si>
  <si>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</si>
  <si>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</si>
  <si>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</si>
  <si>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</si>
  <si>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</si>
  <si>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</si>
  <si>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</si>
  <si>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</si>
  <si>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</si>
  <si>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</si>
  <si>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</si>
  <si>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</si>
  <si>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</si>
  <si>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</si>
  <si>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</si>
  <si>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</si>
  <si>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</si>
  <si>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</si>
  <si>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</si>
  <si>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</si>
  <si>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</si>
  <si>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</si>
  <si>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</si>
  <si>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</si>
  <si>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</si>
  <si>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</si>
  <si>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</si>
  <si>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</si>
  <si>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</si>
  <si>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</si>
  <si>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</si>
  <si>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</si>
  <si>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</si>
  <si>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</si>
  <si>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</si>
  <si>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</si>
  <si>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</si>
  <si>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</si>
  <si>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</si>
  <si>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</si>
  <si>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</si>
  <si>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</si>
  <si>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</si>
  <si>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</si>
  <si>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</si>
  <si>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</si>
  <si>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</si>
  <si>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</si>
  <si>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</si>
  <si>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</si>
  <si>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</si>
  <si>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</si>
  <si>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</si>
  <si>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</si>
  <si>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</si>
  <si>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</si>
  <si>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</si>
  <si>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</si>
  <si>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</si>
  <si>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</si>
  <si>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</si>
  <si>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</si>
  <si>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</si>
  <si>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</si>
  <si>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</si>
  <si>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</si>
  <si>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</si>
  <si>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</si>
  <si>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</si>
  <si>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</si>
  <si>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</si>
  <si>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</si>
  <si>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</si>
  <si>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</si>
  <si>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</si>
  <si>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</si>
  <si>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</si>
  <si>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</si>
  <si>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</si>
  <si>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</si>
  <si>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</si>
  <si>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</si>
  <si>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</si>
  <si>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</si>
  <si>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</si>
  <si>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</si>
  <si>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</si>
  <si>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</si>
  <si>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</si>
  <si>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</si>
  <si>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</si>
  <si>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</si>
  <si>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</si>
  <si>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</si>
  <si>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</si>
  <si>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</si>
  <si>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</si>
  <si>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</si>
  <si>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</si>
  <si>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</si>
  <si>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</si>
  <si>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</si>
  <si>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</si>
  <si>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</si>
  <si>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</si>
  <si>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</si>
  <si>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</si>
  <si>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</si>
  <si>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</si>
  <si>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</si>
  <si>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</si>
  <si>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</si>
  <si>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</si>
  <si>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</si>
  <si>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</si>
  <si>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</si>
  <si>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</si>
  <si>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</si>
  <si>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</si>
  <si>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</si>
  <si>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</si>
  <si>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</si>
  <si>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</si>
  <si>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</si>
  <si>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</si>
  <si>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</si>
  <si>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</si>
  <si>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</si>
  <si>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</si>
  <si>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</si>
  <si>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</si>
  <si>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</si>
  <si>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</si>
  <si>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</si>
  <si>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</si>
  <si>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</si>
  <si>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</si>
  <si>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</si>
  <si>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</si>
  <si>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</si>
  <si>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</si>
  <si>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</si>
  <si>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</si>
  <si>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</si>
  <si>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</si>
  <si>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</si>
  <si>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</si>
  <si>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</si>
  <si>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</si>
  <si>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</si>
  <si>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</si>
  <si>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</si>
  <si>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</si>
  <si>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</si>
  <si>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</si>
  <si>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</si>
  <si>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</si>
  <si>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</si>
  <si>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</si>
  <si>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</si>
  <si>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</si>
  <si>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</si>
  <si>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</si>
  <si>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</si>
  <si>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</si>
  <si>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</si>
  <si>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</si>
  <si>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</si>
  <si>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</si>
  <si>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</si>
  <si>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</si>
  <si>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</si>
  <si>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</si>
  <si>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</si>
  <si>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</si>
  <si>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</si>
  <si>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</si>
  <si>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</si>
  <si>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</si>
  <si>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</si>
  <si>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</si>
  <si>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</si>
  <si>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</si>
  <si>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</si>
  <si>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</si>
  <si>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</si>
  <si>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</si>
  <si>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</si>
  <si>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</si>
  <si>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</si>
  <si>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</si>
  <si>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</si>
  <si>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</si>
  <si>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</si>
  <si>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</si>
  <si>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</si>
  <si>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</si>
  <si>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</si>
  <si>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</si>
  <si>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</si>
  <si>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</si>
  <si>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</si>
  <si>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</si>
  <si>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</si>
  <si>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</si>
  <si>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</si>
  <si>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</si>
  <si>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</si>
  <si>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</si>
  <si>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</si>
  <si>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</si>
  <si>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</si>
  <si>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</si>
  <si>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</si>
  <si>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</si>
  <si>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</si>
  <si>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</si>
  <si>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</si>
  <si>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</si>
  <si>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</si>
  <si>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</si>
  <si>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</si>
  <si>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</si>
  <si>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</si>
  <si>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</si>
  <si>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Uhkatietoa uhkien hallinnan osiosta [kts. THREAT]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</si>
  <si>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</si>
  <si>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</si>
  <si>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</si>
  <si>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</si>
  <si>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</si>
  <si>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</si>
  <si>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</si>
  <si>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</si>
  <si>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</si>
  <si>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</si>
  <si>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</si>
  <si>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</si>
  <si>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</si>
  <si>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</si>
  <si>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</si>
  <si>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</si>
  <si>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</si>
  <si>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</si>
  <si>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</si>
  <si>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</si>
  <si>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</si>
  <si>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</si>
  <si>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</si>
  <si>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</si>
  <si>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</si>
  <si>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</si>
  <si>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</si>
  <si>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</si>
  <si>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</si>
  <si>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</si>
  <si>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</si>
  <si>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</si>
  <si>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</si>
  <si>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</si>
  <si>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</si>
  <si>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</si>
  <si>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</si>
  <si>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</si>
  <si>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</si>
  <si>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</si>
  <si>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</si>
  <si>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</si>
  <si>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</si>
  <si>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</si>
  <si>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</si>
  <si>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</si>
  <si>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</si>
  <si>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</si>
  <si>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</si>
  <si>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</si>
  <si>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</si>
  <si>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</si>
  <si>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</si>
  <si>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</si>
  <si>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</si>
  <si>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</si>
  <si>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</si>
  <si>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</si>
  <si>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</si>
  <si>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</si>
  <si>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</si>
  <si>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</si>
  <si>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</si>
  <si>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</si>
  <si>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</si>
  <si>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</si>
  <si>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</si>
  <si>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</si>
  <si>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</si>
  <si>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</si>
  <si>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</si>
  <si>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</si>
  <si>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</si>
  <si>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</si>
  <si>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</si>
  <si>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</si>
  <si>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</si>
  <si>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</si>
  <si>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</si>
  <si>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</si>
  <si>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</si>
  <si>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</si>
  <si>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</si>
  <si>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</si>
  <si>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</si>
  <si>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</si>
  <si>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</si>
  <si>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</si>
  <si>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</si>
  <si>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</si>
  <si>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</si>
  <si>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</si>
  <si>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</si>
  <si>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</si>
  <si>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</si>
  <si>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</si>
  <si>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</si>
  <si>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</si>
  <si>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</si>
  <si>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</si>
  <si>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</si>
  <si>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</si>
  <si>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</si>
  <si>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</si>
  <si>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</si>
  <si>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</si>
  <si>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</si>
  <si>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</si>
  <si>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</si>
  <si>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</si>
  <si>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</si>
  <si>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</si>
  <si>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</si>
  <si>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</si>
  <si>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</si>
  <si>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</si>
  <si>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</si>
  <si>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Eventuella OT-nätverk är funktionellt separerade från IT-nätverken så att OT-funktionerna inte störs om det uppstår fel på IT-systemen. [Tolkningsanvisning: om det inte finns OT-system eller motsvarande, ange praxisen som ”helt genomförd”]</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</si>
  <si>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</si>
  <si>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</si>
  <si>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</si>
  <si>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</si>
  <si>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</si>
  <si>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</si>
  <si>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</si>
  <si>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Konfigurationer och förändringar i apparaternas programvara (firmware) hanteras under apparatens hela livstid.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</si>
  <si>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</si>
  <si>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</si>
  <si>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</si>
  <si>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</si>
  <si>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</si>
  <si>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</si>
  <si>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</si>
  <si>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</si>
  <si>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</si>
  <si>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</si>
  <si>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</si>
  <si>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</si>
  <si>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</si>
  <si>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</si>
  <si>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</si>
  <si>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</si>
  <si>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</si>
  <si>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</si>
  <si>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</si>
  <si>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</si>
  <si>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</si>
  <si>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</si>
  <si>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</si>
  <si>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</si>
  <si>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</si>
  <si>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</si>
  <si>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</si>
  <si>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</si>
  <si>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</si>
  <si>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</si>
  <si>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Registret är aktuellt (dvs. det uppdateras då och då samt i samband med specifika situationer såsom systemförändringar).</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</si>
  <si>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</si>
  <si>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</si>
  <si>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</si>
  <si>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</si>
  <si>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De informationsresurser som är registrerade i registret har prioriterats enligt fastställda prioriteringskriterier, som omfattar en bedömning av hur viktig informationsresursen är för funktionen.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</si>
  <si>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</si>
  <si>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</si>
  <si>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</si>
  <si>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</si>
  <si>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</si>
  <si>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</si>
  <si>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</si>
  <si>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Rutinerna för hantering av förändringar omfattar apparaternas, programvarornas och informationens hela livscykel (exempelvis anskaffning, ibruktagande, användning och tagande ur bruk).</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</si>
  <si>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</si>
  <si>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</si>
  <si>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</si>
  <si>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</si>
  <si>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</si>
  <si>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</si>
  <si>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</si>
  <si>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</si>
  <si>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</si>
  <si>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</si>
  <si>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</si>
  <si>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</si>
  <si>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</si>
  <si>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</si>
  <si>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</si>
  <si>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</si>
  <si>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</si>
  <si>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</si>
  <si>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</si>
  <si>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</si>
  <si>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</si>
  <si>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</si>
  <si>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</si>
  <si>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</si>
  <si>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</si>
  <si>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</si>
  <si>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</si>
  <si>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</si>
  <si>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</si>
  <si>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</si>
  <si>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</si>
  <si>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</si>
  <si>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</si>
  <si>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</si>
  <si>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</si>
  <si>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</si>
  <si>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</si>
  <si>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</si>
  <si>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</si>
  <si>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</si>
  <si>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</si>
  <si>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</si>
  <si>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</si>
  <si>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</si>
  <si>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</si>
  <si>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</si>
  <si>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</si>
  <si>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</si>
  <si>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</si>
  <si>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</si>
  <si>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</si>
  <si>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</si>
  <si>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</si>
  <si>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</si>
  <si>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</si>
  <si>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</si>
  <si>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</si>
  <si>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</si>
  <si>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</si>
  <si>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</si>
  <si>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</si>
  <si>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</si>
  <si>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</si>
  <si>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</si>
  <si>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</si>
  <si>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</si>
  <si>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</si>
  <si>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</si>
  <si>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</si>
  <si>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</si>
  <si>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</si>
  <si>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</si>
  <si>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</si>
  <si>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</si>
  <si>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</si>
  <si>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</si>
  <si>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</si>
  <si>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</si>
  <si>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</si>
  <si>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</si>
  <si>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</si>
  <si>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</si>
  <si>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</si>
  <si>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</si>
  <si>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</si>
  <si>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</si>
  <si>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</si>
  <si>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</si>
  <si>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</si>
  <si>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</si>
  <si>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</si>
  <si>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</si>
  <si>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</si>
  <si>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</si>
  <si>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</si>
  <si>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</si>
  <si>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</si>
  <si>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</si>
  <si>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</si>
  <si>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</si>
  <si>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</si>
  <si>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</si>
  <si>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</si>
  <si>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</si>
  <si>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</si>
  <si>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</si>
  <si>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</si>
  <si>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</si>
  <si>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</si>
  <si>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</si>
  <si>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</si>
  <si>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</si>
  <si>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</si>
  <si>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</si>
  <si>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</si>
  <si>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</si>
  <si>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</si>
  <si>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</si>
  <si>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</si>
  <si>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</si>
  <si>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</si>
  <si>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</si>
  <si>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</si>
  <si>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</si>
  <si>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</si>
  <si>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</si>
  <si>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</si>
  <si>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</si>
  <si>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</si>
  <si>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</si>
  <si>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</si>
  <si>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</si>
  <si>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</si>
  <si>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</si>
  <si>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</si>
  <si>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</si>
  <si>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</si>
  <si>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</si>
  <si>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</si>
  <si>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</si>
  <si>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</si>
  <si>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</si>
  <si>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</si>
  <si>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</si>
  <si>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</si>
  <si>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</si>
  <si>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</si>
  <si>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</si>
  <si>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</si>
  <si>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</si>
  <si>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</si>
  <si>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</si>
  <si>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</si>
  <si>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</si>
  <si>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</si>
  <si>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</si>
  <si>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</si>
  <si>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</si>
  <si>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</si>
  <si>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</si>
  <si>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</si>
  <si>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Kriterier har utarbetats för cyberhändelser och observation av dem (som omfattar exempelvis en definition av situationer som uppfyller definitionen av en cybersäkerhetshändelse eller en definition av var cybersäkerhetshändelser kan observeras).</t>
  </si>
  <si>
    <t>Information om olika händelser jämförs med varandra för att upptäcka eventuella regelbundenheter, trender eller andra gemensamma drag, som kan stödja arbetet med analys av cyberstörningar.</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</si>
  <si>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</si>
  <si>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</si>
  <si>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</si>
  <si>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</si>
  <si>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</si>
  <si>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</si>
  <si>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</si>
  <si>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</si>
  <si>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</si>
  <si>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</si>
  <si>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</si>
  <si>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</si>
  <si>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</si>
  <si>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</si>
  <si>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</si>
  <si>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</si>
  <si>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Reaktionerna på cybersäkerhetshändelser och -störningar samordnas till tillämpliga delar med leverantörer, myndigheter och andra utomstående aktörer. Hit hör insamling och förvaring av bevismaterial.</t>
  </si>
  <si>
    <t>Cybersäkerhet som en del av verksamhetens kontinuitet</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</si>
  <si>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</si>
  <si>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</si>
  <si>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</si>
  <si>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kontinuitetsplanerna identifieras och dokumenteras de anordningar, programvaror och datalager samt funktioner som minst krävs för att upprätthålla verksamheten inom funktionen.</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</si>
  <si>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</si>
  <si>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</si>
  <si>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Kriterier för ibruktagande av kontinuitetsplan i en situation med en cybersäkerhetsstörning har definierats och kommunicerats till de arbetstagare som ansvarar för hanteringen av störningar och för beredskapsplanerna.</t>
  </si>
  <si>
    <t>Observationer från testningen av kontinuitetsplanen och från verkliga situationer jämförs med de uppställda återhämtningsmålen, och planerna utvecklas utifrån dessa observationer.</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</si>
  <si>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</si>
  <si>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</si>
  <si>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</si>
  <si>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</si>
  <si>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</si>
  <si>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</si>
  <si>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</si>
  <si>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</si>
  <si>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</si>
  <si>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</si>
  <si>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</si>
  <si>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</si>
  <si>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</si>
  <si>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</si>
  <si>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</si>
  <si>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</si>
  <si>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</si>
  <si>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</si>
  <si>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</si>
  <si>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</si>
  <si>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</si>
  <si>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</si>
  <si>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</si>
  <si>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</si>
  <si>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</si>
  <si>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</si>
  <si>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</si>
  <si>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</si>
  <si>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</si>
  <si>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</si>
  <si>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</si>
  <si>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Sätten att reagera på risker väljs och genomförs enligt de fastställda metoderna, som baserar sig på analyser och prioriteringar.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</si>
  <si>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</si>
  <si>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</si>
  <si>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</si>
  <si>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</si>
  <si>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</si>
  <si>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</si>
  <si>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</si>
  <si>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</si>
  <si>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</si>
  <si>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</si>
  <si>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</si>
  <si>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från sådana apparater, programvaror och informationsresurser som skulle kunna användas för att uppnå en angripares mål.</t>
  </si>
  <si>
    <t>Logginformationen sammanställs centraliserat inom funktionen.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</si>
  <si>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</si>
  <si>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</si>
  <si>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</si>
  <si>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</si>
  <si>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</si>
  <si>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</si>
  <si>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</si>
  <si>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</si>
  <si>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</si>
  <si>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</si>
  <si>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</si>
  <si>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</si>
  <si>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</si>
  <si>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</si>
  <si>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</si>
  <si>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</si>
  <si>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</si>
  <si>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</si>
  <si>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</si>
  <si>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</si>
  <si>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</si>
  <si>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</si>
  <si>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</si>
  <si>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</si>
  <si>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</si>
  <si>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</si>
  <si>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</si>
  <si>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</si>
  <si>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</si>
  <si>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</si>
  <si>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</si>
  <si>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</si>
  <si>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</si>
  <si>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</si>
  <si>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</si>
  <si>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</si>
  <si>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</si>
  <si>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</si>
  <si>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</si>
  <si>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</si>
  <si>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</si>
  <si>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</si>
  <si>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</si>
  <si>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</si>
  <si>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</si>
  <si>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</si>
  <si>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</si>
  <si>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</si>
  <si>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</si>
  <si>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</si>
  <si>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Sårbarhetsbedömningarna görs av en oberoende aktör som inte har någon anknytning till den operativa verksamheten inom funktionen.</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</si>
  <si>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</si>
  <si>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</si>
  <si>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</si>
  <si>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Man ingriper i hot som är av betydelse för funktionen (exempelvis genom att öka övervakningen eller följa hotens utveckling). På nivå 1 behöver detta inte vara systematiskt och regelbundet.</t>
  </si>
  <si>
    <t>Källorna till informationen om hot omfattar alla olika delar av hotprofilen, och dessa informationskällor följs regelbundet.</t>
  </si>
  <si>
    <t>Man analyserar, prioriterar och ingriper i de identifierade hoten med de metoder som situationen kräver.</t>
  </si>
  <si>
    <t>Verksamhetens hotprofil uppdateras då och då samt i specifika situationer såsom i samband med systemförändringar eller externa händelser.</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</si>
  <si>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</si>
  <si>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</si>
  <si>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</si>
  <si>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</si>
  <si>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</si>
  <si>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</si>
  <si>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</si>
  <si>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</si>
  <si>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</si>
  <si>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</si>
  <si>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</si>
  <si>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</si>
  <si>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</si>
  <si>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</si>
  <si>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</si>
  <si>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</si>
  <si>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</si>
  <si>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</si>
  <si>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</si>
  <si>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</si>
  <si>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</si>
  <si>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</si>
  <si>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</si>
  <si>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</si>
  <si>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</si>
  <si>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</si>
  <si>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</si>
  <si>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</si>
  <si>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</si>
  <si>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</si>
  <si>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</si>
  <si>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</si>
  <si>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</si>
  <si>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</si>
  <si>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</si>
  <si>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</si>
  <si>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</si>
  <si>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</si>
  <si>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</si>
  <si>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</si>
  <si>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</si>
  <si>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</si>
  <si>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</si>
  <si>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</si>
  <si>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</si>
  <si>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</si>
  <si>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</si>
  <si>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</si>
  <si>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</si>
  <si>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</si>
  <si>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</si>
  <si>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</si>
  <si>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</si>
  <si>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</si>
  <si>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</si>
  <si>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</si>
  <si>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</si>
  <si>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</si>
  <si>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</si>
  <si>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</si>
  <si>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</si>
  <si>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</si>
  <si>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</si>
  <si>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</si>
  <si>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</si>
  <si>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</si>
  <si>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</si>
  <si>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</si>
  <si>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</si>
  <si>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</si>
  <si>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</si>
  <si>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</si>
  <si>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</si>
  <si>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</si>
  <si>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</si>
  <si>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</si>
  <si>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</si>
  <si>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</si>
  <si>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</si>
  <si>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</si>
  <si>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</si>
  <si>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</si>
  <si>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</si>
  <si>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</si>
  <si>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</si>
  <si>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</si>
  <si>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</si>
  <si>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</si>
  <si>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</si>
  <si>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</si>
  <si>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PROGRAM, tiedot Infoimport-välilehdeltä</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</si>
  <si>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</si>
  <si>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</si>
  <si>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</si>
  <si>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</si>
  <si>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</si>
  <si>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</si>
  <si>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</si>
  <si>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</si>
  <si>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</si>
  <si>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</si>
  <si>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</si>
  <si>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</si>
  <si>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</si>
  <si>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</si>
  <si>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</si>
  <si>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</si>
  <si>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</si>
  <si>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</si>
  <si>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</si>
  <si>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</si>
  <si>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</si>
  <si>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</si>
  <si>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</si>
  <si>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</si>
  <si>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</si>
  <si>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</si>
  <si>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</si>
  <si>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</si>
  <si>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</si>
  <si>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</si>
  <si>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</si>
  <si>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</si>
  <si>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</si>
  <si>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</si>
  <si>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</si>
  <si>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</si>
  <si>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</si>
  <si>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</si>
  <si>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</si>
  <si>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</si>
  <si>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</si>
  <si>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</si>
  <si>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</si>
  <si>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</si>
  <si>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</si>
  <si>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</si>
  <si>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</si>
  <si>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</si>
  <si>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</si>
  <si>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</si>
  <si>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</si>
  <si>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</si>
  <si>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</si>
  <si>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</si>
  <si>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</si>
  <si>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</si>
  <si>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</si>
  <si>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</si>
  <si>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</si>
  <si>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</si>
  <si>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</si>
  <si>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</si>
  <si>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</si>
  <si>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</si>
  <si>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</si>
  <si>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</si>
  <si>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</si>
  <si>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</si>
  <si>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</si>
  <si>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</si>
  <si>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</si>
  <si>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</si>
  <si>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</si>
  <si>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</si>
  <si>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</si>
  <si>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</si>
  <si>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</si>
  <si>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</si>
  <si>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</si>
  <si>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</si>
  <si>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</si>
  <si>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</si>
  <si>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</si>
  <si>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</si>
  <si>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</si>
  <si>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</si>
  <si>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</si>
  <si>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</si>
  <si>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</si>
  <si>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</si>
  <si>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</si>
  <si>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</si>
  <si>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</si>
  <si>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</si>
  <si>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</si>
  <si>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</si>
  <si>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</si>
  <si>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</si>
  <si>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</si>
  <si>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</si>
  <si>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</si>
  <si>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</si>
  <si>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</si>
  <si>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</si>
  <si>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</si>
  <si>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</si>
  <si>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</si>
  <si>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</si>
  <si>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</si>
  <si>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</si>
  <si>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</si>
  <si>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</si>
  <si>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</si>
  <si>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</si>
  <si>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</si>
  <si>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</si>
  <si>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</si>
  <si>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</si>
  <si>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</si>
  <si>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</si>
  <si>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</si>
  <si>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</si>
  <si>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</si>
  <si>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</si>
  <si>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</si>
  <si>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</si>
  <si>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</si>
  <si>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</si>
  <si>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</si>
  <si>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</si>
  <si>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</si>
  <si>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</si>
  <si>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</si>
  <si>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</si>
  <si>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</si>
  <si>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</si>
  <si>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</si>
  <si>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</si>
  <si>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</si>
  <si>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</si>
  <si>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</si>
  <si>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</si>
  <si>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</si>
  <si>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</si>
  <si>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</si>
  <si>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</si>
  <si>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</si>
  <si>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</si>
  <si>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</si>
  <si>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</si>
  <si>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</si>
  <si>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</si>
  <si>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</si>
  <si>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</si>
  <si>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</si>
  <si>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</si>
  <si>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</si>
  <si>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</si>
  <si>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</si>
  <si>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</si>
  <si>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</si>
  <si>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</si>
  <si>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</si>
  <si>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</si>
  <si>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</si>
  <si>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</si>
  <si>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</si>
  <si>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</si>
  <si>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</si>
  <si>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</si>
  <si>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</si>
  <si>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</si>
  <si>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</si>
  <si>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</si>
  <si>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</si>
  <si>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</si>
  <si>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</si>
  <si>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</si>
  <si>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</si>
  <si>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</si>
  <si>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</si>
  <si>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</si>
  <si>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</si>
  <si>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</si>
  <si>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</si>
  <si>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</si>
  <si>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</si>
  <si>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</si>
  <si>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</si>
  <si>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</si>
  <si>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</si>
  <si>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</si>
  <si>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</si>
  <si>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</si>
  <si>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</si>
  <si>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</si>
  <si>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</si>
  <si>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</si>
  <si>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</si>
  <si>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</si>
  <si>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</si>
  <si>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</si>
  <si>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</si>
  <si>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</si>
  <si>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</si>
  <si>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</si>
  <si>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</si>
  <si>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</si>
  <si>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</si>
  <si>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</si>
  <si>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</si>
  <si>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</si>
  <si>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</si>
  <si>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</si>
  <si>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</si>
  <si>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</si>
  <si>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</si>
  <si>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</si>
  <si>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</si>
  <si>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</si>
  <si>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</si>
  <si>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</si>
  <si>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</si>
  <si>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</si>
  <si>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</si>
  <si>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</si>
  <si>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</si>
  <si>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</si>
  <si>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</si>
  <si>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</si>
  <si>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</si>
  <si>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</si>
  <si>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</si>
  <si>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</si>
  <si>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</si>
  <si>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</si>
  <si>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</si>
  <si>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</si>
  <si>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</si>
  <si>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</si>
  <si>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</si>
  <si>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</si>
  <si>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</si>
  <si>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</si>
  <si>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</si>
  <si>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</si>
  <si>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</si>
  <si>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</si>
  <si>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</si>
  <si>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</si>
  <si>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</si>
  <si>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</si>
  <si>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</si>
  <si>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</si>
  <si>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</si>
  <si>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</si>
  <si>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</si>
  <si>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</si>
  <si>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</si>
  <si>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</si>
  <si>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</si>
  <si>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</si>
  <si>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</si>
  <si>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</si>
  <si>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</si>
  <si>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</si>
  <si>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</si>
  <si>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</si>
  <si>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</si>
  <si>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</si>
  <si>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</si>
  <si>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</si>
  <si>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</si>
  <si>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</si>
  <si>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</si>
  <si>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</si>
  <si>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</si>
  <si>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</si>
  <si>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</si>
  <si>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</si>
  <si>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</si>
  <si>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</si>
  <si>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</si>
  <si>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</si>
  <si>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</si>
  <si>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</si>
  <si>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</si>
  <si>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</si>
  <si>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</si>
  <si>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</si>
  <si>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</si>
  <si>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</si>
  <si>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</si>
  <si>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</si>
  <si>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</si>
  <si>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</si>
  <si>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</si>
  <si>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</si>
  <si>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</si>
  <si>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</si>
  <si>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</si>
  <si>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</si>
  <si>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</si>
  <si>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</si>
  <si>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</si>
  <si>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</si>
  <si>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</si>
  <si>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</si>
  <si>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</si>
  <si>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</si>
  <si>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</si>
  <si>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</si>
  <si>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</si>
  <si>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</si>
  <si>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</si>
  <si>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</si>
  <si>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</si>
  <si>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</si>
  <si>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</si>
  <si>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</si>
  <si>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</si>
  <si>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</si>
  <si>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</si>
  <si>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</si>
  <si>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</si>
  <si>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</si>
  <si>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</si>
  <si>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</si>
  <si>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</si>
  <si>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</si>
  <si>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</si>
  <si>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</si>
  <si>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</si>
  <si>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</si>
  <si>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</si>
  <si>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</si>
  <si>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</si>
  <si>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</si>
  <si>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</si>
  <si>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</si>
  <si>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</si>
  <si>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</si>
  <si>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</si>
  <si>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</si>
  <si>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</si>
  <si>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</si>
  <si>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</si>
  <si>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</si>
  <si>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</si>
  <si>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</si>
  <si>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</si>
  <si>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</si>
  <si>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</si>
  <si>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</si>
  <si>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</si>
  <si>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</si>
  <si>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</si>
  <si>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</si>
  <si>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</si>
  <si>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</si>
  <si>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</si>
  <si>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</si>
  <si>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</si>
  <si>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</si>
  <si>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</si>
  <si>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</si>
  <si>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</si>
  <si>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</si>
  <si>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</si>
  <si>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</si>
  <si>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</si>
  <si>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</si>
  <si>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</si>
  <si>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</si>
  <si>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</si>
  <si>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</si>
  <si>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</si>
  <si>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</si>
  <si>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</si>
  <si>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</si>
  <si>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</si>
  <si>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</si>
  <si>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</si>
  <si>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</si>
  <si>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</si>
  <si>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</si>
  <si>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</si>
  <si>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</si>
  <si>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</si>
  <si>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</si>
  <si>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</si>
  <si>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</si>
  <si>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</si>
  <si>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</si>
  <si>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</si>
  <si>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</si>
  <si>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</si>
  <si>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</si>
  <si>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</si>
  <si>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</si>
  <si>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</si>
  <si>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</si>
  <si>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</si>
  <si>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</si>
  <si>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</si>
  <si>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</si>
  <si>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</si>
  <si>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</si>
  <si>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</si>
  <si>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</si>
  <si>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</si>
  <si>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</si>
  <si>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</si>
  <si>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</si>
  <si>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</si>
  <si>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</si>
  <si>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</si>
  <si>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</si>
  <si>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</si>
  <si>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</si>
  <si>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</si>
  <si>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</si>
  <si>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</si>
  <si>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</si>
  <si>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</si>
  <si>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</si>
  <si>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</si>
  <si>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</si>
  <si>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</si>
  <si>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</si>
  <si>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</si>
  <si>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</si>
  <si>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</si>
  <si>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</si>
  <si>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</si>
  <si>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</si>
  <si>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</si>
  <si>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</si>
  <si>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</si>
  <si>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</si>
  <si>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</si>
  <si>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</si>
  <si>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</si>
  <si>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</si>
  <si>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</si>
  <si>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</si>
  <si>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</si>
  <si>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</si>
  <si>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</si>
  <si>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</si>
  <si>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</si>
  <si>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</si>
  <si>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</si>
  <si>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</si>
  <si>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</si>
  <si>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</si>
  <si>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</si>
  <si>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</si>
  <si>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</si>
  <si>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</si>
  <si>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</si>
  <si>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</si>
  <si>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</si>
  <si>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</si>
  <si>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</si>
  <si>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</si>
  <si>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</si>
  <si>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</si>
  <si>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</si>
  <si>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</si>
  <si>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</si>
  <si>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</si>
  <si>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</si>
  <si>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</si>
  <si>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</si>
  <si>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</si>
  <si>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</si>
  <si>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</si>
  <si>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</si>
  <si>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</si>
  <si>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</si>
  <si>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</si>
  <si>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</si>
  <si>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</si>
  <si>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</si>
  <si>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</si>
  <si>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</si>
  <si>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</si>
  <si>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</si>
  <si>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</si>
  <si>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</si>
  <si>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</si>
  <si>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</si>
  <si>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</si>
  <si>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</si>
  <si>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</si>
  <si>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</si>
  <si>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</si>
  <si>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</si>
  <si>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</si>
  <si>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</si>
  <si>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</si>
  <si>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</si>
  <si>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</si>
  <si>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</si>
  <si>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</si>
  <si>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</si>
  <si>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</si>
  <si>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</si>
  <si>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</si>
  <si>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</si>
  <si>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</si>
  <si>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</si>
  <si>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</si>
  <si>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</si>
  <si>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</si>
  <si>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</si>
  <si>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</si>
  <si>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</si>
  <si>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</si>
  <si>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</si>
  <si>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</si>
  <si>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</si>
  <si>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</si>
  <si>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</si>
  <si>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</si>
  <si>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</si>
  <si>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</si>
  <si>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</si>
  <si>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</si>
  <si>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</si>
  <si>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</si>
  <si>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</si>
  <si>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</si>
  <si>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</si>
  <si>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</si>
  <si>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</si>
  <si>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</si>
  <si>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</si>
  <si>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</si>
  <si>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</si>
  <si>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</si>
  <si>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</si>
  <si>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</si>
  <si>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</si>
  <si>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</si>
  <si>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</si>
  <si>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</si>
  <si>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</si>
  <si>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</si>
  <si>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</si>
  <si>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</si>
  <si>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</si>
  <si>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</si>
  <si>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</si>
  <si>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</si>
  <si>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</si>
  <si>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</si>
  <si>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</si>
  <si>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</si>
  <si>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</si>
  <si>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</si>
  <si>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</si>
  <si>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</si>
  <si>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</si>
  <si>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</si>
  <si>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</si>
  <si>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</si>
  <si>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</si>
  <si>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</si>
  <si>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</si>
  <si>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</si>
  <si>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</si>
  <si>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</si>
  <si>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</si>
  <si>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</si>
  <si>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</si>
  <si>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</si>
  <si>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</si>
  <si>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</si>
  <si>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</si>
  <si>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</si>
  <si>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</si>
  <si>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</si>
  <si>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</si>
  <si>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</si>
  <si>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</si>
  <si>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</si>
  <si>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</si>
  <si>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</si>
  <si>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</si>
  <si>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</si>
  <si>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</si>
  <si>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</si>
  <si>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</si>
  <si>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</si>
  <si>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</si>
  <si>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</si>
  <si>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</si>
  <si>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</si>
  <si>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</si>
  <si>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</si>
  <si>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</si>
  <si>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</si>
  <si>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</si>
  <si>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</si>
  <si>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</si>
  <si>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</si>
  <si>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</si>
  <si>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</si>
  <si>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</si>
  <si>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</si>
  <si>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</si>
  <si>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</si>
  <si>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</si>
  <si>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</si>
  <si>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</si>
  <si>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</si>
  <si>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</si>
  <si>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</si>
  <si>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</si>
  <si>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</si>
  <si>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</si>
  <si>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</si>
  <si>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</si>
  <si>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</si>
  <si>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</si>
  <si>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</si>
  <si>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</si>
  <si>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</si>
  <si>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</si>
  <si>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</si>
  <si>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</si>
  <si>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</si>
  <si>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</si>
  <si>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</si>
  <si>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</si>
  <si>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</si>
  <si>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</si>
  <si>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</si>
  <si>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</si>
  <si>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</si>
  <si>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</si>
  <si>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</si>
  <si>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</si>
  <si>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</si>
  <si>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</si>
  <si>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</si>
  <si>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</si>
  <si>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</si>
  <si>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</si>
  <si>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</si>
  <si>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</si>
  <si>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</si>
  <si>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</si>
  <si>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</si>
  <si>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</si>
  <si>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</si>
  <si>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</si>
  <si>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</si>
  <si>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</si>
  <si>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</si>
  <si>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</si>
  <si>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</si>
  <si>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</si>
  <si>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</si>
  <si>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</si>
  <si>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</si>
  <si>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</si>
  <si>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</si>
  <si>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</si>
  <si>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</si>
  <si>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</si>
  <si>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</si>
  <si>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</si>
  <si>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</si>
  <si>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</si>
  <si>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</si>
  <si>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</si>
  <si>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</si>
  <si>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</si>
  <si>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</si>
  <si>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</si>
  <si>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</si>
  <si>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</si>
  <si>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</si>
  <si>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</si>
  <si>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</si>
  <si>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</si>
  <si>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</si>
  <si>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</si>
  <si>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</si>
  <si>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</si>
  <si>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</si>
  <si>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</si>
  <si>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</si>
  <si>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</si>
  <si>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</si>
  <si>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</si>
  <si>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</si>
  <si>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</si>
  <si>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</si>
  <si>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</si>
  <si>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</si>
  <si>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</si>
  <si>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</si>
  <si>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</si>
  <si>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</si>
  <si>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</si>
  <si>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</si>
  <si>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</si>
  <si>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</si>
  <si>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</si>
  <si>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</si>
  <si>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</si>
  <si>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</si>
  <si>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</si>
  <si>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</si>
  <si>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</si>
  <si>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</si>
  <si>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</si>
  <si>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SUMMA</t>
  </si>
  <si>
    <t>SUM</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</si>
  <si>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</si>
  <si>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</si>
  <si>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</si>
  <si>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</si>
  <si>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</si>
  <si>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</si>
  <si>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</si>
  <si>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</si>
  <si>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</si>
  <si>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</si>
  <si>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</si>
  <si>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</si>
  <si>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</si>
  <si>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</si>
  <si>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</si>
  <si>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</si>
  <si>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</si>
  <si>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</si>
  <si>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</si>
  <si>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</si>
  <si>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</si>
  <si>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</si>
  <si>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</si>
  <si>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</si>
  <si>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</si>
  <si>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</si>
  <si>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</si>
  <si>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</si>
  <si>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</si>
  <si>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</si>
  <si>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</si>
  <si>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</si>
  <si>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</si>
  <si>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</si>
  <si>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</si>
  <si>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</si>
  <si>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</si>
  <si>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</si>
  <si>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</si>
  <si>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</si>
  <si>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</si>
  <si>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</si>
  <si>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</si>
  <si>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</si>
  <si>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</si>
  <si>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</si>
  <si>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</si>
  <si>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</si>
  <si>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</si>
  <si>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</si>
  <si>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</si>
  <si>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</si>
  <si>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</si>
  <si>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</si>
  <si>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</si>
  <si>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</si>
  <si>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</si>
  <si>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</si>
  <si>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t>Kraven på starka lösenord och begränsningar för återanvändning har definierats och användning av dem är obligatoriskt.</t>
  </si>
  <si>
    <t>Man säkerställer identiteternas aktualitet genom att kontrollera och uppdatera dem enligt bestämda intervaller samt i specifika situationer som i samband med ändringar i systemet eller organisationsstrukturen.</t>
  </si>
  <si>
    <t>Användning av privilegierade användarkoder är begränsad till de processer de skapats för.</t>
  </si>
  <si>
    <t>Flerfaktorsautentisering krävs</t>
  </si>
  <si>
    <t>Identiteter  som inte använts för inloggning inom en bestämd tidsperiod tas ur bruk om möjligt.</t>
  </si>
  <si>
    <t>I kraven på åtkomsthantering har man beaktat principen om differentiering av uppgifter.</t>
  </si>
  <si>
    <t>Organisationens ledning stöder aktivt och synligt organisationens cyberarkitektur (och dess utveckling).</t>
  </si>
  <si>
    <t>Cybersäkerhetsarkitekturens utveckling styrs av information från organisationens riskbedömningar [se RISK-3d] och av organisationens riskprofil [se THREAT-2e].</t>
  </si>
  <si>
    <t>Cyberarkitekturen gäller driftlägen som definierats på förhand [se SITUATION-3g].</t>
  </si>
  <si>
    <t>Skydd av nätverket har genomförts, åtminstone från fall till fall. På nivå 1 behöver det inte vara systematiskt eller regelbundet.</t>
  </si>
  <si>
    <t>Skydd av näten innefattar övervakning, analys och administration av nätverkstrafiken (till exempel brandväggar, IDPS)</t>
  </si>
  <si>
    <t>Isolering av nätverk har genomförts säkerhetsorienterat så att apparater, programvaror och informationsresurser har segmenterats logiskt eller fysiskt i separata säkerhetsområden, som alla har egen autentisering.</t>
  </si>
  <si>
    <t>Apparaternas uppkopplingar till nätverket hanteras så att endast lovliga apparater kan kopplas upp (exempelvis åtkomstkontroll på apparatnivå (NAC).</t>
  </si>
  <si>
    <t>Kontroll och skyddsmekanismer för användningsrättigheter och åtkomsthantering används för apparater, programvaror och informationsresurser som är viktiga för funktionen. På nivå 1 behöver detta inte vara systematiskt och regelbundet.</t>
  </si>
  <si>
    <t>Säkra konfigurationer har preciserats och de upprätthålls som en del av ibruktagandeprocessen för apparater, programvaror och informationsresurser.</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</si>
  <si>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</si>
  <si>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Åtgärder för upprätthållande och kapacitetshantering genomförs för alla apparater, programvaror och informationsresurser. (tillgångar, assets)</t>
  </si>
  <si>
    <t>Funktionens apparater, program och informationsresurser skyddas genom övervakning/hantering av den fysiska verksamhetsmiljön.</t>
  </si>
  <si>
    <t>Apparater, programvaror och informationsresurser som har hög prioritet har specifikare cybersäkerhetskontroller/hanteringsmetoder.</t>
  </si>
  <si>
    <t>Skyddsmekanismer/kontroller (till exempel tillåtna/spärrlistor används för att förhindra användning av icke-behörig/olovlig kod.</t>
  </si>
  <si>
    <t>I processen för ibruktagande av programvara och applikationer förutsätts säkra programvarukonfigurationer (både i fråga om internt utvecklade och anskaffade programvaror.</t>
  </si>
  <si>
    <t>All sparad information (”data at rest”) skyddas när det gäller utvalda typer av information [se ASSET-2c].</t>
  </si>
  <si>
    <t>All information som är under överföring (”data in transit”) skyddas när det gäller utvalda typer av information [se ASSET-2c].</t>
  </si>
  <si>
    <t>Krypteringsmetoder används för information av utvalda typer/kategorier som har sparats eller är under överföring [se ASSET-2c].</t>
  </si>
  <si>
    <t>I prioriteringskriterierna beaktas också i vilken omfattning huruvida apparaten eller programvaran [se ASSET-1b] kan användas för att uppnå en angripares mål.</t>
  </si>
  <si>
    <t>Registret (IT och OT) är komplett (dvs. det omfattar alla apparater och programvaror som behövs för funktionen).</t>
  </si>
  <si>
    <t>All information har förstörts eller raderats från alla apparater innan ibruktagning i ett nytt objekt och innan urbruktagning.</t>
  </si>
  <si>
    <t>I prioriteringskriterierna beaktas i vilken omfattning informationsresursen kan användas för att uppnå en angripares mål (dataläckage, avbrott i verksamheten osv.)</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</si>
  <si>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</si>
  <si>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Informationsresursregistret är komplett (dvs. det omfattar alla informationsresurser som behövs för funktionen).</t>
  </si>
  <si>
    <t>Informationsresurserna tas bort, skrivs över eller förstörs i slutet av livscykeln med hjälp av metoder enligt säkerhetskraven (man bör bl.a. beakta informationens skyddsnivå)</t>
  </si>
  <si>
    <t>Till definitionen av de etablerade grundläggande inställningarna hör tillämpliga krav på organisationens cyberarkitektur [se ARCHITECTURE-1f].</t>
  </si>
  <si>
    <t>De grundläggande inställningarna ses över och uppdateras regelbundet samt i samband med bestämda situationer eller ändringar i cyberarkitekturen.</t>
  </si>
  <si>
    <t>Ändringar som genomförs i apparater, programvaror och informationsresurser bedöms och godkänns innan de genomförs. På nivå 1 behöver detta inte vara systematiskt och regelbundet. (ad hoc, från fall till fall)</t>
  </si>
  <si>
    <t>Man för loggar över förändringar i  apparater, programvaror och informationsresurser. På nivå 1 behöver detta inte vara systematiskt och regelbundet. (ad hov, från fall till fall)</t>
  </si>
  <si>
    <t xml:space="preserve">Dokumentkrav som även upprätthålls har bestämts för apparater, programvaror och informationsresurser. </t>
  </si>
  <si>
    <t>Förändringar i apparater (med hög prioritet), programvaror och informationsresurser testas innan de genomförs.</t>
  </si>
  <si>
    <t>Förändringar och uppdateringar genomförs säkert.</t>
  </si>
  <si>
    <t>Man har förmåga att återhämta sig från förändringar till läget som det var innan och det upprätthålls för de apparater, programvaror och informationsresurser som är viktiga för funktionen.</t>
  </si>
  <si>
    <t>Cybersäkerhetseffekterna av förändringar i apparater (med hög prioritet), programvaror och informationsresurser testas innan de genomförs.</t>
  </si>
  <si>
    <t>Cybersäkerhetsstrategin har uppdaterats regelbundet och när vissa villkor uppfylls, såsom förändringar i organisationens affärsverksamhet, verksamhetsmiljö eller hotprofil [se THREAT-2e].</t>
  </si>
  <si>
    <t>Organisationen samarbetar med externa aktörer för att främja cybersäkerhetsstandarder, rekommendationer, ledande praxis, informationsutbyte om händelser samt utvecklingen av utvecklingsteknologier och ibruktagning.</t>
  </si>
  <si>
    <t>Upptäckta cybersäkerhetshändelser rapporteras till personer eller rollinnehavare som fastställts på förhand och dokumenteras (åtminstone från fall till fall). På nivå 1 behöver detta inte vara systematiskt och regelbundet.</t>
  </si>
  <si>
    <t>Cybersäkerhetshändelser dokumenteras i enlighet med de utarbetade kriterierna.</t>
  </si>
  <si>
    <t>Åtgärderna för observation av cyberhändelser anpassas utifrån identifierade risker och organisationens hotprofil [se THREAT-2e].</t>
  </si>
  <si>
    <t>Man för ett register/databas över cybersäkerhetshändelser och -störningar, där händelser och störningar registreras och följs upp tills de är över.</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</si>
  <si>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</si>
  <si>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Man har identifierat lämpliga arbetstagare för att reagera på cybersäkerhetsstörningar samt tilldelat dem roller (åtminstone från fall till fall). På nivå 1 behöver detta inte vara systematiskt och regelbundet.</t>
  </si>
  <si>
    <t>Man reagerar på cybersäkerhetshändelser och -störningar så att man (från fall till fall) begränsar effekten på funktionen och återställer verksamheten till det normala. På nivå 1 behöver detta inte vara systematiskt och regelbundet.</t>
  </si>
  <si>
    <t>Hanteringsplanen för cyberstörningar innehåller en kommunikationsplan som täcker både interna och externa parter.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</si>
  <si>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</si>
  <si>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genomför korrigerande åtgärder inklusive att uppdatera beredskapsplanerna.</t>
  </si>
  <si>
    <t>Arbetstagare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</si>
  <si>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SITUATION-3g].</t>
  </si>
  <si>
    <t>I utvecklingen av kontinuitetsplanerna beaktas bedömningen effekterna av eventuella cyberstörningar.</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</si>
  <si>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</si>
  <si>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Till kontinuitetsplanerna hör fastställande av en återhämtningstid (”RTO, Recovery Time Objective”) och en återhämtningspunkt (”Recovery Point Objective, RPO”) för apparater, programvaror och informationsresurser som är viktiga för funktionen.</t>
  </si>
  <si>
    <t>Kontroller/hanteringsmetoder för cybersäkerheten som skyddar säkerhetskopior är lika bra eller grundligare än kontrollerna som skyddar den information som säkerhetskopieras.</t>
  </si>
  <si>
    <t>Säkerhetskopior är åtskilda både logiskt och fysiskt från den säkerhetskopierade informationen.</t>
  </si>
  <si>
    <t>I kontinuitetsplanen har man beaktat identifierade risker och organisationens hotprofil [se THREAT-2e], så att man beaktar de identifierade riskkategorierna och hoten.</t>
  </si>
  <si>
    <t>Kontinuitetsövningar innefattar beredskap för högprioriterade risker.</t>
  </si>
  <si>
    <t>Det innehåll i kontinuitetsplanerna som berör cybersäkerhetsstörningar granskas och uppdateras regelbundet.</t>
  </si>
  <si>
    <t>De arbetstagare som utför verksamheten inom ämnesområdet RESPONSE har bestämda ansvar, skyldigheter och färdigheter för sina uppgifter.</t>
  </si>
  <si>
    <t>Hanteringsprogrammet för cybersäkerhetsrisker har bestämts och uppdateras. Programmet bestämmer åtgärderna för hantering av cybersäkerhetsrisker som grundar sig på organisationens strategi för hantering av cybersäkerhetsrisker/verksamhetsplan.</t>
  </si>
  <si>
    <t>Organisationens ledning stöder aktivt och synligt organisationens program för hantering av cybersäkerhetsrisker.</t>
  </si>
  <si>
    <t>Organisationens program för hantering av cybersäkerhetsrisker är i linje med organisationens verksamhetsidé (mission) och målen.</t>
  </si>
  <si>
    <t>Programmet för hantering av cybersäkerhetsrisker har anpassats till hela organisationens riskhanteringsprogram.</t>
  </si>
  <si>
    <t>Bestämda metoder används för att identifiera cybersäkerhetsrisker.</t>
  </si>
  <si>
    <t>Intressentgrupper från operativa enheter och affärsenheter deltar i tillämpliga delar i identifieringen av cybersäkerhetsrisker.</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</si>
  <si>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</si>
  <si>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Information som producerats i cyberarkitekturdelen [se ARCHITECTURE] (såsom obehandlade avvikelser i cyberarkitekturen som organisationen vill uppnå) används för att identifiera nya cybersäkerhetsrisker och uppdatera befintliga cybersäkerhetsrisker.</t>
  </si>
  <si>
    <t>De fastställda kriterierna används i prioriteringen av cybersäkerhetsrisker (exempelvis effekt på organisationen, sannolikhet, utsatthet, risktolerans).</t>
  </si>
  <si>
    <t>Effekterna av högprioriterade cybersäkerhetsrisker och cybersäkerhetsriskkategorier bedöms enligt fastställda metoder (exempelvis genom att jämföra med förverkligade fall och kvantifiera risken).G228</t>
  </si>
  <si>
    <t>När cybersäkerhetsriskerna inte längre kräver uppföljning eller åtgärder, tas de bort från riskregistret eller en annan lagringsplats som har använts för dokumentering och hantering av risken.</t>
  </si>
  <si>
    <t>Sätt att reagera på risker (såsom att minska, godkänna, undvika eller överföra risken) används för cybersäkerhetsrisker. På nivå 1 behöver detta inte vara systematiskt och regelbundet.</t>
  </si>
  <si>
    <t>Man utvärderar hur planeringen av skyddsmekanismer för cybersäkerheten har lyckats och dess faktiska effekter på minskningen av cybersäkerhetsrisker.</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</si>
  <si>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</si>
  <si>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Logginformation samlas in för apparater, programvaror och informationsresurser som är viktiga för funktionen. På nivå 1 behöver detta inte vara systematiskt och regelbundet.</t>
  </si>
  <si>
    <t>IT- och OT-apparater, programvara och informationsresurser som är viktiga för funktionen eller som en angripare kan använda för att uppnå sitt mål har fastställts och uppdaterade loggkrav.</t>
  </si>
  <si>
    <t xml:space="preserve">Loggningskrav har fastställts för nätverks och apparaters övervakningsinfrastruktur som även uppdateras (exempelvis nätslussar (gateway), EDER-programvara, system för att upptäcka och förhindra IDPS-intrång. </t>
  </si>
  <si>
    <t>För högprioriterade apparater, programvaror och informationsresurser samlar man in grundligare loggdata.</t>
  </si>
  <si>
    <t>IT- och OT-miljöer övervakas med tanke på avvikande verksamhet och eventuella cybersäkerhetshändelser (åtminstone från fall till fall). På nivå 1 behöver detta inte vara systematiskt och regelbundet.</t>
  </si>
  <si>
    <t>Övervakningsåtgärderna är i linje med funktionens hotprofil [se THREAT-2e].</t>
  </si>
  <si>
    <t>Högprioriterade apparater, programvaror och informationsresurser övervakas noggrannare.</t>
  </si>
  <si>
    <t xml:space="preserve">Indikatorer skapade för att upptäcka avvikande verksamhet utvärderas och uppdateras regelbundet och i samband med bestämda situationer, såsom systemändringar eller externa händelser. </t>
  </si>
  <si>
    <t>Förmåga att samla in, gruppera, jämföra och analysera information som samlats genom övervakning samt utforma en lägesbild nästan i realtid över cybersäkerhetssituationen. Förmågan underhålls.</t>
  </si>
  <si>
    <t>I verksamheten följer man på förhand bestämda dokumenterade funktionslägen som används enligt funktionens cybersäkerhetsläge eller startas av funktionerna inom andra delområden.</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</si>
  <si>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</si>
  <si>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För att identifiera risker orsakade av leverantörer och andra partner används bestämda metoder.</t>
  </si>
  <si>
    <t>Urvalskriterierna för egendomar med hög prioritet (apparater, programvara och informationsresurser) innefattar en sk. materialförteckning (bill of materials), åtminstone för centrala delar såsom apparatem och programvaran.</t>
  </si>
  <si>
    <t>Urvalskriterierna för egendomar med hög prioritet (apparater, programvara och informationsresurser) har man i urvalskriterierna beaktat alla hosting-mijöer och källkod av en tredje part.</t>
  </si>
  <si>
    <t>Källorna till sårbarhetsinformation täcker de apparater och programvaror som prioriteras högt, och informationskällorna följs regelbundet.</t>
  </si>
  <si>
    <t>Programvarureparationernas effekter på den operativa verksamheten inom funktionen bedöms innan reparationerna installeras (mitigation).</t>
  </si>
  <si>
    <t>Information om upptäckta cybersäkerhetssårbarheter delas med de aktörer som organisationen har fastställt</t>
  </si>
  <si>
    <t>Sårbarhetskällorna för alla IT- och OT-egendomar (apparater, programvara och informationsresurer) har identifierats och uppföljs.</t>
  </si>
  <si>
    <t>Till uppföljningen av sårbarheter hör också till tillämpliga delar granskning av de åtgärder för att begränsa eller reparera sårbarheter har varit effektiva.</t>
  </si>
  <si>
    <t>Organisationen har processer för att ta emot och behandla rapporter av externa intressenter om eventuella sårbarheter (t.ex. Bug Bounty) som gäller organisationens IT- och OT-apparater, programvara, exempelvis öppna tjänster på internet eller mobilapplikationer.</t>
  </si>
  <si>
    <t>Information om cyberhot samlas in och tolkas för funktionen minst från fall till fall (ad hoc). På nivå 1 behöver detta inte vara systematiskt och regelbundet.</t>
  </si>
  <si>
    <t>Hotaktörers mål som riktas mot funktionen har identifierats åtminstone från fall till fall. På nivå 1 behöver detta inte vara systematiskt och regelbundet.</t>
  </si>
  <si>
    <t>Man har definierat en hotprofil för funktionen. I hotprofilen beskrivs möjliga hotmål såsom typiska hotfaktorer, motiv, förmågor och objekt.</t>
  </si>
  <si>
    <t>Man utbyter information om hot med parter (dessa kan vara ledningen, operativ personal, myndigheter, andra organisationer inom branschen, ISAC-grupper eller andra interna och externa berörda parter).</t>
  </si>
  <si>
    <t>I uppföljningen av och reaktionen på hot följer man driftlägen som definierats på förhand [se SITUATION-3g].</t>
  </si>
  <si>
    <t>Tillämpade kontroller görs för sådana arbetstagare som har användnings- eller åtkomsträttigheter till apparater, programvaror och informationsresurser som är viktiga för en funktion.</t>
  </si>
  <si>
    <t>Cybersäkerheten beaktas i förfaranden för interna överföringar av arbetstagare. (kritiska arbetskombinationer beaktas, rättigheter, behov av möjliga bakgrundsutredningar/säkerhetsutredningar.</t>
  </si>
  <si>
    <t>Personalen känner till sitt ansvar i fråga om skydd och godkänd användning av apparater (IT och OT), programvaror och informationsresurser.</t>
  </si>
  <si>
    <t>Organisationen har en formell ansvarsprocess som innefattar disciplinåtgärdsförfarande för personal som inte följer bestämd säkerhetspolitik och förfaranden.</t>
  </si>
  <si>
    <t>För åtgärderna för medvetenheten om cybersäkerhet har man fastställt mål, som upprätthålls.</t>
  </si>
  <si>
    <t>Målen för förbättring av medvetenheten om cybersäkerhet är i linje med den hotprofil som organisationen fastställt [se THREAT-2e].</t>
  </si>
  <si>
    <t>Effekten av åtgärder som förbättrar cybersäkerhetskompetensen utvärderas regelbundet och i samband med vissa förändringar, såsom systemförändringar och externa händelser. Verksamheten utvecklas vid behov.</t>
  </si>
  <si>
    <t>Identifierade kompetensbirster inom cybersäkerhet (kunskap, fädighet, förmåga och behörighet) åtgärdas med utbildning, rekrytering och verksamhet som är inriktad på att minska personalomsättningen.</t>
  </si>
  <si>
    <t>Utbildningsprogrammen innehåller forbildning och övriga yrkesmässiga utvecklingsmöjligheter för personalen som har betydande cybersäkerhetsansvar.</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</si>
  <si>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</si>
  <si>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</si>
  <si>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Cybersäkerhetsstrategin anger/identifierar till tillämpliga delar alla väsentliga kravenlighetskrav (till exempel NIST, ISO, PCI DSS), som ska följas (program för verkställande eller strategi)</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</si>
  <si>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</si>
  <si>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</si>
  <si>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Kumppaniverkoston riskienhallinnan osion toimenpiteistä [kts. THIRD-PARTIES] saatua tietoa käytetään uusien kyberriskien tunnistamiseen ja olemassa olevien kyberriskien päivittämiseen.</t>
  </si>
  <si>
    <t>Information från åtgärderna i ämnesområdet för riskhantering i partnernätverket [se THIRD-PARTIES] används för att identifiera nya cybersäkerhetsrisker och uppdatera befintliga.</t>
  </si>
  <si>
    <t>Kumppaniverkoston riskien hallinta (THIRD-PARTIES)</t>
  </si>
  <si>
    <t>Hantering av risker i partnernätverket (THIRD-PARTIES)</t>
  </si>
  <si>
    <t>För verksamheten inom ämnesområdet THIRD-PARTIES har man fastställt dokumenterade rutiner, som följs och uppdateras regelbundet.</t>
  </si>
  <si>
    <t>THIRD-PARTIES-osion toimintaa varten on tarjolla riittävät resurssit (henkilöstö, rahoitus ja työkalut).</t>
  </si>
  <si>
    <t>Det finns tillräckligt med resurser för verksamheten inom ämnesområdet THIRD-PARTIES (personal, finansiering och verktyg).</t>
  </si>
  <si>
    <t>THIRD-PARTIES-osion toimintaa ohjataan vaatimuksilla, jotka on asetettu organisaation johtotason politiikassa (tai vastaavassa ohjeistuksessa).</t>
  </si>
  <si>
    <t>Verksamheten inom ämnesområdet THIRD-PARTIES styrs genom krav som ställts upp i policyn på organisationens ledningsnivå (eller i motsvarande anvisningar).</t>
  </si>
  <si>
    <t>THIRD-PARTIES-osion toiminnan vaikuttavuutta arvioidaan ja seurataan.</t>
  </si>
  <si>
    <t>Effektiviteten hos verksamheten inom ämnesområdet THIRD-PARTIES utvärderas och följs upp.</t>
  </si>
  <si>
    <t>De ansvar, kontoskyldigheter och behörigheter som krävs för verksamheten inom ämnesområdet THIRD-PARTIES har delats ut till lämpliga arbetstagare.</t>
  </si>
  <si>
    <t>De arbetstagare som utför verksamheten inom ämnesområdet THIRD-PARTIES har tillräckliga kunskaper och färdigheter för sina uppgifter.</t>
  </si>
  <si>
    <t>GV</t>
  </si>
  <si>
    <t>MGMT-GV</t>
  </si>
  <si>
    <t>Hallinta</t>
  </si>
  <si>
    <t>NIST2 ID</t>
  </si>
  <si>
    <t>NIST2 Function</t>
  </si>
  <si>
    <t>GV.OC-01</t>
  </si>
  <si>
    <t>GV.OC-02</t>
  </si>
  <si>
    <t>GV.OC-03</t>
  </si>
  <si>
    <t>GV.OC-04</t>
  </si>
  <si>
    <t>GV.OC-05</t>
  </si>
  <si>
    <t>GV.RM-01</t>
  </si>
  <si>
    <t>GV.RM-02</t>
  </si>
  <si>
    <t>GV.RM-03</t>
  </si>
  <si>
    <t>GV.RM-04</t>
  </si>
  <si>
    <t>GV.RM-05</t>
  </si>
  <si>
    <t>GV.RM-06</t>
  </si>
  <si>
    <t>GV.RM-07</t>
  </si>
  <si>
    <t>GV.SC-01</t>
  </si>
  <si>
    <t>GV.SC-02</t>
  </si>
  <si>
    <t>GV.SC-03</t>
  </si>
  <si>
    <t>GV.SC-04</t>
  </si>
  <si>
    <t>GV.SC-05</t>
  </si>
  <si>
    <t>GV.SC-06</t>
  </si>
  <si>
    <t>GV.SC-07</t>
  </si>
  <si>
    <t>GV.SC-08</t>
  </si>
  <si>
    <t>GV.SC-09</t>
  </si>
  <si>
    <t>GV.SC-10</t>
  </si>
  <si>
    <t>GV.RR-01</t>
  </si>
  <si>
    <t>GV.RR-02</t>
  </si>
  <si>
    <t>GV.RR-03</t>
  </si>
  <si>
    <t>GV.RR-04</t>
  </si>
  <si>
    <t>GV.PO-01</t>
  </si>
  <si>
    <t>GV.PO-02</t>
  </si>
  <si>
    <t>GV.OV-01</t>
  </si>
  <si>
    <t>GV.OV-02</t>
  </si>
  <si>
    <t>GV.OV-03</t>
  </si>
  <si>
    <t>ID.AM-01</t>
  </si>
  <si>
    <t>ID.AM-02</t>
  </si>
  <si>
    <t>ID.AM-03</t>
  </si>
  <si>
    <t>ID.AM-04</t>
  </si>
  <si>
    <t>ID.AM-05</t>
  </si>
  <si>
    <t>ID.AM-07</t>
  </si>
  <si>
    <t>ID.AM-08</t>
  </si>
  <si>
    <t>ID.RA-01</t>
  </si>
  <si>
    <t>ID.RA-02</t>
  </si>
  <si>
    <t>ID.RA-03</t>
  </si>
  <si>
    <t>ID.RA-04</t>
  </si>
  <si>
    <t>ID.RA-05</t>
  </si>
  <si>
    <t>ID.RA-06</t>
  </si>
  <si>
    <t>ID.RA-07</t>
  </si>
  <si>
    <t>ID.RA-08</t>
  </si>
  <si>
    <t>ID.RA-09</t>
  </si>
  <si>
    <t>ID.IM-01</t>
  </si>
  <si>
    <t>ID.IM-02</t>
  </si>
  <si>
    <t>ID.IM-03</t>
  </si>
  <si>
    <t>ID.IM-04</t>
  </si>
  <si>
    <t>PR.AA-01</t>
  </si>
  <si>
    <t>PR.AA-02</t>
  </si>
  <si>
    <t>PR.AA-03</t>
  </si>
  <si>
    <t>PR.AA-04</t>
  </si>
  <si>
    <t>PR.AA-05</t>
  </si>
  <si>
    <t>PR.AA-06</t>
  </si>
  <si>
    <t>PR.AT-01</t>
  </si>
  <si>
    <t>PR.AT-02</t>
  </si>
  <si>
    <t>PR.DS-01</t>
  </si>
  <si>
    <t>PR.DS-02</t>
  </si>
  <si>
    <t>PR.DS-10</t>
  </si>
  <si>
    <t>PR.DS-11</t>
  </si>
  <si>
    <t>PR.PS-01</t>
  </si>
  <si>
    <t>PR.PS-02</t>
  </si>
  <si>
    <t>PR.PS-03</t>
  </si>
  <si>
    <t>PR.PS-04</t>
  </si>
  <si>
    <t>PR.PS-05</t>
  </si>
  <si>
    <t>PR.PS-06</t>
  </si>
  <si>
    <t>PR.IR-01</t>
  </si>
  <si>
    <t>PR.IR-02</t>
  </si>
  <si>
    <t>PR.IR-03</t>
  </si>
  <si>
    <t>PR.IR-04</t>
  </si>
  <si>
    <t>DE.CM-01</t>
  </si>
  <si>
    <t>DE.CM-02</t>
  </si>
  <si>
    <t>DE.CM-03</t>
  </si>
  <si>
    <t>DE.CM-06</t>
  </si>
  <si>
    <t>DE.CM-09</t>
  </si>
  <si>
    <t>DE.AE-02</t>
  </si>
  <si>
    <t>DE.AE-03</t>
  </si>
  <si>
    <t>DE.AE-04</t>
  </si>
  <si>
    <t>DE.AE-06</t>
  </si>
  <si>
    <t>DE.AE-07</t>
  </si>
  <si>
    <t>DE.AE-08</t>
  </si>
  <si>
    <t>RS.MA-01</t>
  </si>
  <si>
    <t>RS.MA-02</t>
  </si>
  <si>
    <t>RS.MA-03</t>
  </si>
  <si>
    <t>RS.MA-04</t>
  </si>
  <si>
    <t>RS.MA-05</t>
  </si>
  <si>
    <t>RS.AN-03</t>
  </si>
  <si>
    <t>RS.AN-06</t>
  </si>
  <si>
    <t>RS.AN-07</t>
  </si>
  <si>
    <t>RS.AN-08</t>
  </si>
  <si>
    <t>RS.CO-02</t>
  </si>
  <si>
    <t>RS.CO-03</t>
  </si>
  <si>
    <t>RS.MI-01</t>
  </si>
  <si>
    <t>RS.MI-02</t>
  </si>
  <si>
    <t>RC.RP-01</t>
  </si>
  <si>
    <t>RC.RP-02</t>
  </si>
  <si>
    <t>RC.RP-03</t>
  </si>
  <si>
    <t>RC.RP-04</t>
  </si>
  <si>
    <t>RC.RP-05</t>
  </si>
  <si>
    <t>RC.RP-06</t>
  </si>
  <si>
    <t>RC.CO-03</t>
  </si>
  <si>
    <t>RC.CO-04</t>
  </si>
  <si>
    <t>GV.OC</t>
  </si>
  <si>
    <t>GV.RM</t>
  </si>
  <si>
    <t>GV.SC</t>
  </si>
  <si>
    <t>GV.RR</t>
  </si>
  <si>
    <t>GV.PO</t>
  </si>
  <si>
    <t>GV.OV</t>
  </si>
  <si>
    <t>ID.IM</t>
  </si>
  <si>
    <t>PR.AA</t>
  </si>
  <si>
    <t>PR.PS</t>
  </si>
  <si>
    <t>PR.IR</t>
  </si>
  <si>
    <t>RS.MA</t>
  </si>
  <si>
    <t>NIST2</t>
  </si>
  <si>
    <t>KM83</t>
  </si>
  <si>
    <t xml:space="preserve"> Following NIST Cybersecurity Framework Core (CSF v2.0) draft</t>
  </si>
  <si>
    <t xml:space="preserve"> NIST Cybersecurity (CSF v2.0) -viitekehyksen mukaisesti, luonnos</t>
  </si>
  <si>
    <t>I enlighet med referensramen NIST Cybersecurity (CSF v2.0) skiss</t>
  </si>
  <si>
    <t>NIS2</t>
  </si>
  <si>
    <t>NIS2A</t>
  </si>
  <si>
    <t>NIS</t>
  </si>
  <si>
    <t>ID.RA-10</t>
  </si>
  <si>
    <t>Avain</t>
  </si>
  <si>
    <t>N.N</t>
  </si>
  <si>
    <t>Kooste erikseen valituista käytännöistä</t>
  </si>
  <si>
    <t>Lisätieto</t>
  </si>
  <si>
    <r>
      <t xml:space="preserve">Tarkoitus: </t>
    </r>
    <r>
      <rPr>
        <sz val="11"/>
        <color theme="1"/>
        <rFont val="Verdana"/>
        <family val="2"/>
        <scheme val="major"/>
      </rPr>
      <t>Luonnos</t>
    </r>
  </si>
  <si>
    <t xml:space="preserve">ARCHITECTURE, tiedot Infoimport-välilehdeltä
</t>
  </si>
  <si>
    <t xml:space="preserve">WORKFORCE, tiedot Infoimport-välilehdeltä
</t>
  </si>
  <si>
    <t xml:space="preserve">THIRDPARTY, tiedot Infoimport-välilehdeltä
</t>
  </si>
  <si>
    <t xml:space="preserve">RESPONSE, tiedot Infoimport-välilehdeltä
</t>
  </si>
  <si>
    <t xml:space="preserve">SITUATION, tiedot Infoimport-välilehdeltä
</t>
  </si>
  <si>
    <t xml:space="preserve">ACCESS, tiedot Infoimport-välilehdeltä
</t>
  </si>
  <si>
    <t xml:space="preserve">RISK, tiedot Infoimport-välilehdeltä
</t>
  </si>
  <si>
    <t xml:space="preserve">THREAT, tiedot Infoimport-välilehdeltä
</t>
  </si>
  <si>
    <t xml:space="preserve">ASSET, tiedot Infoimport-välilehdeltä
</t>
  </si>
  <si>
    <t xml:space="preserve">CRITICAL, tiedot Infoimport-välilehdeltä 
</t>
  </si>
  <si>
    <t>Valitse kieli / Välj språk / Choose language:</t>
  </si>
  <si>
    <t>NIS2-mäppäysluonnos</t>
  </si>
  <si>
    <t>Lisätty NIST CSF 2.0</t>
  </si>
  <si>
    <t>MGMT-GV-0</t>
  </si>
  <si>
    <t>MGMT-GV-1</t>
  </si>
  <si>
    <t>MGMT-GV-2</t>
  </si>
  <si>
    <t>MGMT-GV-3</t>
  </si>
  <si>
    <t>Govern</t>
  </si>
  <si>
    <t>Vaste</t>
  </si>
  <si>
    <t>Organisaatiolla on hyvä kyvykkyys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</si>
  <si>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Organization has a basic capability to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</si>
  <si>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Organization has a good capability to manage cyber security risks to systems, people, assets, data and critical services, but some weak areas exist. This typically means that some unmitigated cyber risks remain that weaken the overall resiliency of the organization.</t>
  </si>
  <si>
    <t>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</si>
  <si>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Organisationen har en utomordentlig kapacitet att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</si>
  <si>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Organisationen har en god kapacitet att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</si>
  <si>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baskapacitet att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</si>
  <si>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mycket begränsad kapacitet att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</si>
  <si>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Hantera</t>
  </si>
  <si>
    <t>NIS-ACCE-</t>
  </si>
  <si>
    <t>NIS-ARCH-</t>
  </si>
  <si>
    <t>NIS-ASSE-</t>
  </si>
  <si>
    <t>NIS-CRIT-</t>
  </si>
  <si>
    <t>NIS-PROG-</t>
  </si>
  <si>
    <t>NIS-RESP-</t>
  </si>
  <si>
    <t>NIS-RISK-</t>
  </si>
  <si>
    <t>NIS-SITU-</t>
  </si>
  <si>
    <t>NIS-THRE-</t>
  </si>
  <si>
    <t>NIS-WORK-</t>
  </si>
  <si>
    <t>NIS-THIR-</t>
  </si>
  <si>
    <t>Tunniste</t>
  </si>
  <si>
    <t>Kriittiset palvelut</t>
  </si>
  <si>
    <t>Uhkat ja haavoittuvuudet</t>
  </si>
  <si>
    <t>Tapahtumat ja häiriöt</t>
  </si>
  <si>
    <t>Kolmannet osapuolet</t>
  </si>
  <si>
    <t>Kyberturvallisuuden 
hallinta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</si>
  <si>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Tiedot haetaan kaavioon Data-välilehdeltä, Q32 sijaitsevasta taulukosta
Muokattu 2.5.2024
</t>
    </r>
  </si>
  <si>
    <r>
      <rPr>
        <b/>
        <sz val="11"/>
        <color theme="1"/>
        <rFont val="Verdana"/>
        <family val="2"/>
        <scheme val="major"/>
      </rPr>
      <t>Tarkoitus:</t>
    </r>
    <r>
      <rPr>
        <sz val="11"/>
        <color theme="1"/>
        <rFont val="Verdana"/>
        <family val="2"/>
        <scheme val="major"/>
      </rPr>
      <t xml:space="preserve"> Taulukko esittää yhteenvedon NIS2-vaatimuksiin mäpättyjen käytäntöjen toteutumisesta osioittain sekä sen mukaan, mille kypsyystasolle käytäntö on sijoitettu. Mäppäys on tehty ja muokattavissa Sarakkeessa C lisäämällä tai poistamalla NIS teksti.  
</t>
    </r>
    <r>
      <rPr>
        <b/>
        <sz val="11"/>
        <color theme="1"/>
        <rFont val="Verdana"/>
        <family val="2"/>
        <scheme val="major"/>
      </rPr>
      <t>Muokkaus</t>
    </r>
    <r>
      <rPr>
        <sz val="11"/>
        <color theme="1"/>
        <rFont val="Verdana"/>
        <family val="2"/>
        <scheme val="major"/>
      </rPr>
      <t xml:space="preserve">
Käytännöt sarakkeessa A ovat samassa järjestyksessä kuin Import / Export välilehdillä, joten "copy values" toimii. (unprotect sheet) 
Tällä tavoin voidaan luoda erilaisia raporttiprofiileja, jotia on helppo vaihtaa.
</t>
    </r>
    <r>
      <rPr>
        <b/>
        <sz val="11"/>
        <color theme="1"/>
        <rFont val="Verdana"/>
        <family val="2"/>
        <scheme val="major"/>
      </rPr>
      <t>Raportti / kuvaaja</t>
    </r>
    <r>
      <rPr>
        <sz val="11"/>
        <color theme="1"/>
        <rFont val="Verdana"/>
        <family val="2"/>
        <scheme val="major"/>
      </rPr>
      <t xml:space="preserve">
Raportti on välilehdellä </t>
    </r>
    <r>
      <rPr>
        <b/>
        <sz val="11"/>
        <color theme="1"/>
        <rFont val="Verdana"/>
        <family val="2"/>
        <scheme val="major"/>
      </rPr>
      <t>R8</t>
    </r>
    <r>
      <rPr>
        <sz val="11"/>
        <color theme="1"/>
        <rFont val="Verdana"/>
        <family val="2"/>
        <scheme val="major"/>
      </rPr>
      <t xml:space="preserve">
</t>
    </r>
    <r>
      <rPr>
        <b/>
        <sz val="11"/>
        <color theme="1"/>
        <rFont val="Verdana"/>
        <family val="2"/>
        <scheme val="major"/>
      </rPr>
      <t>Nimeäminen</t>
    </r>
    <r>
      <rPr>
        <sz val="11"/>
        <color theme="1"/>
        <rFont val="Verdana"/>
        <family val="2"/>
        <scheme val="major"/>
      </rPr>
      <t xml:space="preserve">: 
ARCH=Architecture 
1,2,3 on kypsyystasot
</t>
    </r>
    <r>
      <rPr>
        <b/>
        <sz val="11"/>
        <color theme="1"/>
        <rFont val="Verdana"/>
        <family val="2"/>
        <scheme val="major"/>
      </rPr>
      <t>Tulkinta:</t>
    </r>
    <r>
      <rPr>
        <sz val="11"/>
        <color theme="1"/>
        <rFont val="Verdana"/>
        <family val="2"/>
        <scheme val="major"/>
      </rPr>
      <t xml:space="preserve"> 
Jokainen taulukon tivi esittää tulokset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Tulkittaessa on huomioitava, että kyseessä on koko osion käytäntöjen yhteenveto, joten osion sisältämien tavoitteiden tuloksissa voi olla merkittävää vaihtelua.
Vaikka toteutuneiden käytäntöjen prosentuaalinen osuus olisi 80-90%, voi osion sisällä olla tavoitteita, jotka laskevat osion kypsyystasoa. -&gt; osion kypsyystaso esimerkiksi </t>
    </r>
    <r>
      <rPr>
        <b/>
        <sz val="11"/>
        <color theme="1"/>
        <rFont val="Verdana"/>
        <family val="2"/>
        <scheme val="major"/>
      </rPr>
      <t>raportissa R2</t>
    </r>
    <r>
      <rPr>
        <sz val="11"/>
        <color theme="1"/>
        <rFont val="Verdana"/>
        <family val="2"/>
        <scheme val="major"/>
      </rPr>
      <t xml:space="preserve"> on silti alhaisempi kuin keskiarvo antaa olettaa. Tähän toki vaikuttaa myös, mitkä kaikista käytännöstä on mäpätty NIS2 direktiiviin.
Jos haluaa käyttää muuta avainsanaa kuin NIS, pitää saraketta J muokata vastaavasti samoin aluetta I16:J26
Muokattu: 2.5.2024
      </t>
    </r>
  </si>
  <si>
    <t>R1_V20</t>
  </si>
  <si>
    <r>
      <rPr>
        <b/>
        <sz val="11"/>
        <color theme="1"/>
        <rFont val="Verdana"/>
        <family val="2"/>
        <scheme val="major"/>
      </rPr>
      <t>Tarkoitus:</t>
    </r>
    <r>
      <rPr>
        <sz val="11"/>
        <color theme="1"/>
        <rFont val="Verdana"/>
        <family val="2"/>
        <scheme val="major"/>
      </rPr>
      <t xml:space="preserve"> 
Kaaviot esittävät prosentuaalisen yhteenvedon NIS2map-välilehdellä valittujen käytäntöjen toteutumisesta osioittain sekä sen mukaan, mille kypsyystasolle käytäntö on sijoitettu. Mäppäys on tehty ja täysin muokattavissa </t>
    </r>
    <r>
      <rPr>
        <b/>
        <sz val="11"/>
        <color theme="1"/>
        <rFont val="Verdana"/>
        <family val="2"/>
        <scheme val="major"/>
      </rPr>
      <t>NIS2map</t>
    </r>
    <r>
      <rPr>
        <sz val="11"/>
        <color theme="1"/>
        <rFont val="Verdana"/>
        <family val="2"/>
        <scheme val="major"/>
      </rPr>
      <t xml:space="preserve">-välilehdellä.  
</t>
    </r>
    <r>
      <rPr>
        <b/>
        <sz val="11"/>
        <color theme="1"/>
        <rFont val="Verdana"/>
        <family val="2"/>
        <scheme val="major"/>
      </rPr>
      <t xml:space="preserve">Nimeäminen: </t>
    </r>
    <r>
      <rPr>
        <sz val="11"/>
        <color theme="1"/>
        <rFont val="Verdana"/>
        <family val="2"/>
        <scheme val="major"/>
      </rPr>
      <t xml:space="preserve">
ARCH=Architecture, 1,2,3 on kypsyystasot
</t>
    </r>
    <r>
      <rPr>
        <b/>
        <sz val="11"/>
        <color theme="1"/>
        <rFont val="Verdana"/>
        <family val="2"/>
        <scheme val="major"/>
      </rPr>
      <t xml:space="preserve">Tulkinta: 
</t>
    </r>
    <r>
      <rPr>
        <sz val="11"/>
        <color theme="1"/>
        <rFont val="Verdana"/>
        <family val="2"/>
        <scheme val="major"/>
      </rPr>
      <t xml:space="preserve">Jokainen pylväs esittää prosentuaalisen osuuden kyseisen osion ja kypsyystason käytäntöjen toteutumisesta. Jotta yksittäinen käytäntö tulkitaan toteutuneeksi, se pitää olla arvioitu joko enimmäkseen (3) tai täysin toteutetuksi (4). Tulkittaessa on huomioitava, että kyseessä on keskiarvo, joten pitää vielä tarkista ettei keskiarvo peitä merkittäviä puutteita osion sisällä. 
Vaikka toteutuneiden käytäntöjen prosentuaalinen osuus olisi 80-90%, voi osion sisällä olla tavoitteita, jotka laskevat osion kypsyystasoa. -&gt; osion kypsyystaso esimerkiksi raportissa R2 on silti alhaisempi kuin keskiarvo antaa olettaa. Tähän toki vaikuttaa, mitkä kaikista käytännöstä on valittu raportille välilehdellä </t>
    </r>
    <r>
      <rPr>
        <b/>
        <sz val="11"/>
        <color theme="1"/>
        <rFont val="Verdana"/>
        <family val="2"/>
        <scheme val="major"/>
      </rPr>
      <t>NIS2map</t>
    </r>
    <r>
      <rPr>
        <sz val="11"/>
        <color theme="1"/>
        <rFont val="Verdana"/>
        <family val="2"/>
        <scheme val="major"/>
      </rPr>
      <t xml:space="preserve">. 
Muokattu 2.5.2024         </t>
    </r>
  </si>
  <si>
    <t>NIST2-GV</t>
  </si>
  <si>
    <t>NIST2-ID</t>
  </si>
  <si>
    <t>NIST2-PR</t>
  </si>
  <si>
    <t>NIST2-DE</t>
  </si>
  <si>
    <t>NIST2-RS</t>
  </si>
  <si>
    <t>NIST2-RC</t>
  </si>
  <si>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31 ACCESS, riville 470,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</si>
  <si>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Raportointia parannettu (R8) ja ohje</t>
  </si>
  <si>
    <t>Valinta</t>
  </si>
  <si>
    <t>Kommentti</t>
  </si>
  <si>
    <t>Kommentti 2</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</si>
  <si>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t>
  </si>
  <si>
    <t>Versio: 07.05.2024</t>
  </si>
  <si>
    <t>Organisationen har en mycket begränsad kapacitet att identifiera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</si>
  <si>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Establishing identities</t>
  </si>
  <si>
    <t>Managing authentication</t>
  </si>
  <si>
    <t>Logical access controls and requirements</t>
  </si>
  <si>
    <t>Logical access privileges</t>
  </si>
  <si>
    <t>Physical access controls and requirements</t>
  </si>
  <si>
    <t>Physical access privileges</t>
  </si>
  <si>
    <t>Monitoring physical access</t>
  </si>
  <si>
    <t>Cybersecurity architecture strategy</t>
  </si>
  <si>
    <t>The cybersecurity architecture</t>
  </si>
  <si>
    <t>Establishing governance and sponsorship for the cybersecurity architecture</t>
  </si>
  <si>
    <t>Network protections</t>
  </si>
  <si>
    <t>Asset segmentation</t>
  </si>
  <si>
    <t>IT and OT asset security</t>
  </si>
  <si>
    <t>Asset configuration security</t>
  </si>
  <si>
    <t>Secure software development use in-house</t>
  </si>
  <si>
    <t>Secure software development use by vendors</t>
  </si>
  <si>
    <t>Secure software development use in-house, Secure software development use by vendors</t>
  </si>
  <si>
    <t>Data security</t>
  </si>
  <si>
    <t>Secure software development use in-house, Secure software development use by vendors, Data security</t>
  </si>
  <si>
    <t>IT and OT asset inventory</t>
  </si>
  <si>
    <t>Prioritization of inventoried assets</t>
  </si>
  <si>
    <t>Information asset inventory</t>
  </si>
  <si>
    <t>Categorization of inventoried assets</t>
  </si>
  <si>
    <t>Creating and maintaining configuration baselines</t>
  </si>
  <si>
    <t>Using configuration baselines</t>
  </si>
  <si>
    <t>Making changes to assets in a secure manner</t>
  </si>
  <si>
    <t>Documentation of changes to assets</t>
  </si>
  <si>
    <t>The cybersecurity program strategy</t>
  </si>
  <si>
    <t>Senior management support and sponsorship for the cybersecurity program</t>
  </si>
  <si>
    <t>The cybersecurity program</t>
  </si>
  <si>
    <t>Collaboration with internal and external stakeholders in cybersecurity program management</t>
  </si>
  <si>
    <t>Detecting and documenting cybersecurity events, Documentation of cyber events and incidents</t>
  </si>
  <si>
    <t>Detecting and documenting cybersecurity events</t>
  </si>
  <si>
    <t>Cybersecurity incident declaration criteria</t>
  </si>
  <si>
    <t>Analyzing cybersecurity events and incidents</t>
  </si>
  <si>
    <t>Analyzing cybersecurity events and incidents, Documentation of cyber events and incidents</t>
  </si>
  <si>
    <t>Cybersecurity incident response plans</t>
  </si>
  <si>
    <t>Responses to cybersecurity incidents</t>
  </si>
  <si>
    <t>Cybersecurity incident response plans, Cybersecurity incident response exercises</t>
  </si>
  <si>
    <t>Cybersecurity incident response plans, Responses to cybersecurity incidents</t>
  </si>
  <si>
    <t>Cybersecurity incident response exercises</t>
  </si>
  <si>
    <t>Continuity plans</t>
  </si>
  <si>
    <t>Data backups</t>
  </si>
  <si>
    <t>Spares for selected IT and OT assets</t>
  </si>
  <si>
    <t>Continuity plans, Data backups, Spares for selected IT and OT assets</t>
  </si>
  <si>
    <t>Continuity plans tests and exercises</t>
  </si>
  <si>
    <t>Establishing cyber risk management strategy and program</t>
  </si>
  <si>
    <t>Establishing governance and sponsorship for the cyber risk management program</t>
  </si>
  <si>
    <t>Identifying cyber risks</t>
  </si>
  <si>
    <t>Organizing and describing cyber risks</t>
  </si>
  <si>
    <t>Identifying cyber risks, Organizing and describing cyber risks</t>
  </si>
  <si>
    <t>Prioritizing cyber risks</t>
  </si>
  <si>
    <t>Prioritizing cyber risks, Mitigating the impact of cyber risks</t>
  </si>
  <si>
    <t>Mitigating the impact of cyber risks, Analyzing cyber risks</t>
  </si>
  <si>
    <t>Analyzing cyber risks</t>
  </si>
  <si>
    <t>Risk responses</t>
  </si>
  <si>
    <t>Mitigating the impact of cyber risks</t>
  </si>
  <si>
    <t>Logging and logging requirements</t>
  </si>
  <si>
    <t>Monitoring and monitoring requirements</t>
  </si>
  <si>
    <t>Indicators of anomalous activity</t>
  </si>
  <si>
    <t>Aggregating and analyzing monitoring data</t>
  </si>
  <si>
    <t>Collecting information for situational awareness</t>
  </si>
  <si>
    <t>Aggregating and analyzing monitoring data, Collecting information for situational awareness</t>
  </si>
  <si>
    <t>Identifying and prioritizing third parties and cyber risks arising from third parties</t>
  </si>
  <si>
    <t>Considering cybersecurity and cyber risks in selection of third parties</t>
  </si>
  <si>
    <t>Considering cybersecurity and cyber risks in selection of products and services</t>
  </si>
  <si>
    <t>Mitigating cyber risks arising from third parties, Cybersecurity requirements for third parties</t>
  </si>
  <si>
    <t>Mitigating cyber risks arising from third parties</t>
  </si>
  <si>
    <t>Cybersecurity requirements for third parties</t>
  </si>
  <si>
    <t>Cybersecurity vulnerability information sources</t>
  </si>
  <si>
    <t>Obtaining and sharing cybersecurity vulnerability information</t>
  </si>
  <si>
    <t>Performing cybersecurity vulnerability assessments</t>
  </si>
  <si>
    <t>Mitigating cybersecurity vulnerabilities</t>
  </si>
  <si>
    <t>Threat information sources</t>
  </si>
  <si>
    <t>Obtaining and sharing threat information</t>
  </si>
  <si>
    <t>Threat objectives and threat profiles</t>
  </si>
  <si>
    <t>Responding to threats</t>
  </si>
  <si>
    <t>Personnel vetting</t>
  </si>
  <si>
    <t>Addressing cybersecurity in personnel separation and transfer procedures</t>
  </si>
  <si>
    <t>Acceptable use and other general cybersecurity responsibilities</t>
  </si>
  <si>
    <t>Cybersecurity awareness activities</t>
  </si>
  <si>
    <t>Identifying and documenting cybersecurity responsibilities</t>
  </si>
  <si>
    <t>Assigning cybersecurity responsibilities</t>
  </si>
  <si>
    <t>Cybersecurity training</t>
  </si>
  <si>
    <t>Documentation of cyber events and incidents</t>
  </si>
  <si>
    <t>Progressions</t>
  </si>
  <si>
    <t>ARCHITECTURE-1f (cybersecurity requirements)</t>
  </si>
  <si>
    <t>PROGRAM-1b (cybersecurity program strategy)</t>
  </si>
  <si>
    <t>RISK-3b (cyber risk prioritization criteria)</t>
  </si>
  <si>
    <t>RISK-3d (risk analysis information)</t>
  </si>
  <si>
    <t>SITUATION-3d (situational awareness reporting requirements)</t>
  </si>
  <si>
    <t>SITUATION-3g (predefined states of operation)</t>
  </si>
  <si>
    <t>THREAT-2e (threat profile)</t>
  </si>
  <si>
    <t>Riippuvuus</t>
  </si>
  <si>
    <t>67, 68</t>
  </si>
  <si>
    <t>67, 68, 69</t>
  </si>
  <si>
    <t>37, 40</t>
  </si>
  <si>
    <t>37</t>
  </si>
  <si>
    <t>39, 40</t>
  </si>
  <si>
    <t>41, 43</t>
  </si>
  <si>
    <t>41, 42</t>
  </si>
  <si>
    <t>44, 45, 46</t>
  </si>
  <si>
    <t>19, 20</t>
  </si>
  <si>
    <t>21, 22</t>
  </si>
  <si>
    <t>22, 23</t>
  </si>
  <si>
    <t>35, 36</t>
  </si>
  <si>
    <t>51, 52</t>
  </si>
  <si>
    <t>Tällä raportilla on voit tarkastella tiedonvaihtoon liittyviä käytäntöjä. 
Kuvaus: 
https://c2m2.doe.gov/C2M2%20Self-Evaluation%20Guide.pdf  Appendix C:Related practices, Table 8: Information-Sharing Practices</t>
  </si>
  <si>
    <t>Kooste erikseen valituista käytännöistä: tiedonvaihdon käytännöt</t>
  </si>
  <si>
    <t>Kooste erikseen valituista käytännöistä - taso1</t>
  </si>
  <si>
    <t>Lisätietoa</t>
  </si>
  <si>
    <t>67
68</t>
  </si>
  <si>
    <t>51
52</t>
  </si>
  <si>
    <t>37
40</t>
  </si>
  <si>
    <t>39
40</t>
  </si>
  <si>
    <t>41
43</t>
  </si>
  <si>
    <t>41
42</t>
  </si>
  <si>
    <t>44
45
46</t>
  </si>
  <si>
    <t>35
36</t>
  </si>
  <si>
    <t>19
20</t>
  </si>
  <si>
    <t>21
22</t>
  </si>
  <si>
    <t>22
23</t>
  </si>
  <si>
    <t xml:space="preserve">Tälle koosteelle on valittu käytännöt syöttämällä käytännön tunnisteavaimen sarakkeeseen D. Kooste hakee tekstit ja vastaukset automaattisesti muilta välilehdiltä.
Täälle koosteelle on kerätty arvioitavia käytäntöjä, joilla on selkeitä riippuvuuksia toisista käytännöistä eli käytäntö ei voi esimerkiksi toteutua ellei toinen käytäntö ole toteutettu.
Ensimmäisenä ryhmittelyssä on käytäntö, jonka toteuttumisesta alemmat käytännöt riippuvat.
Lisäkuvaus riippuvuuksista:
https://c2m2.doe.gov/resources
https://c2m2.doe.gov/C2M2%20Self-Evaluation%20Guide.pdf  Appendix C:Related practices
</t>
  </si>
  <si>
    <t xml:space="preserve">Tälle koosteelle voi valita käytännöt syöttämällä käytännön tunnisteavaimen sarakkeeseen D. Kooste hakee tekstit ja vastaukset automaattisesti muilta välilehdiltä.
Tähän on koostettu kaikki vastaukset Kybermittarin kypsyystason 1 käytäntöihin.  
HUOM! lisätietosarake on tässä versiossa staattinen, eli se ei vaihdu, jos sarakkeen D-sisältöä / avainta muutetaan. </t>
  </si>
  <si>
    <t>Kehityspolut</t>
  </si>
  <si>
    <t xml:space="preserve">Subject of Progression </t>
  </si>
  <si>
    <t>Kehityspolut: Ohje Kehityspolkujen hyödyntäminen</t>
  </si>
  <si>
    <t>Kooste erikseen valituista käytännöistä - kehityspolut</t>
  </si>
  <si>
    <t>Tällä koosteella voit tarkastella kehityskohteita kehityspoluittain. Voit käyttää esimerkiksi ID tai Progressions saraketta tulosten suodattamiseen.
Kuvaus kehityspoluista: 
https://c2m2.doe.gov/C2M2%20Self-Evaluation%20Guide.pdf  Appendix C:Related practices, Table 7: Practice progression</t>
  </si>
  <si>
    <t>Kooste erikseen valituista käytännöistä - keskinäisriippuvuudet</t>
  </si>
  <si>
    <t>IT- ja OT-omaisuuden rekisteri</t>
  </si>
  <si>
    <t>Kyberturvallisuuden haavoittuvuustietolähteet</t>
  </si>
  <si>
    <t>Uhkatietolähteet</t>
  </si>
  <si>
    <t>Uhkatietojen hankkiminen ja jakaminen</t>
  </si>
  <si>
    <t>Uhkatavoitteet ja uhkaprofiilit</t>
  </si>
  <si>
    <t>Uhkiin vastaaminen</t>
  </si>
  <si>
    <t>Kyberriskien priorisointi</t>
  </si>
  <si>
    <t>Kyberriskien vaikutusten lieventäminen</t>
  </si>
  <si>
    <t>Kyberriskien analysointi</t>
  </si>
  <si>
    <t>Loogiset käyttöoikeudet</t>
  </si>
  <si>
    <t>Fyysisen pääsyn valvonta ja vaatimukset</t>
  </si>
  <si>
    <t>Fyysisen pääsyn oikeudet</t>
  </si>
  <si>
    <t>Fyysisen pääsyn valvonta</t>
  </si>
  <si>
    <t>Kyberturvallisuustapahtumien havaitseminen ja dokumentointi</t>
  </si>
  <si>
    <t>Jatkuvuussuunnitelmat</t>
  </si>
  <si>
    <t>Tietojen varmuuskopiointi</t>
  </si>
  <si>
    <t>Kolmansien osapuolten tunnistaminen ja priorisointi sekä kolmansista osapuolista aiheutuvat kyberriskit</t>
  </si>
  <si>
    <t>Kyberturvallisuuden ja kyberriskien huomioiminen kolmansien osapuolten valinnassa</t>
  </si>
  <si>
    <t>Kyberturvallisuuden ja kyberriskien huomioiminen tuotteiden ja palveluiden valinnassa</t>
  </si>
  <si>
    <t>Kolmansista osapuolista aiheutuvien kyberriskien lieventäminen</t>
  </si>
  <si>
    <t>Kyberturvallisuusvaatimukset kolmansille osapuolille</t>
  </si>
  <si>
    <t>Hyväksyttävä käyttö ja muut yleiset kyberturvallisuusvastuut</t>
  </si>
  <si>
    <t>Kyberturvallisuustietoisuustoiminta</t>
  </si>
  <si>
    <t>Kyberturvallisuusvastuiden tunnistaminen ja dokumentointi</t>
  </si>
  <si>
    <t>Kyberturvallisuuskoulutus</t>
  </si>
  <si>
    <t>Kyberturvallisuusarkkitehtuuri</t>
  </si>
  <si>
    <t>Turvallinen ohjelmistokehitys käytössä talon sisällä</t>
  </si>
  <si>
    <t>Yhteistyö sisäisten ja ulkoisten sidosryhmien kanssa kyberturvallisuusohjelman hallinnassa</t>
  </si>
  <si>
    <t>Luetteloidun omaisuuden luokittelu</t>
  </si>
  <si>
    <t>Kyberturvallisuuden haavoittuvuustietojen hankkiminen ja jakaminen.</t>
  </si>
  <si>
    <t>Kyberturvallisuuden haavoittuvuusarviointien tekeminen</t>
  </si>
  <si>
    <t>Kyberriskienhallintastrategian ja -ohjelman laatiminen</t>
  </si>
  <si>
    <t>Kyberriskien organisointi ja kuvaaminen</t>
  </si>
  <si>
    <t>Identiteettien luominen</t>
  </si>
  <si>
    <t>Todentamisen hallinta</t>
  </si>
  <si>
    <t>Kirjaaminen ja kirjaamisvaatimukset</t>
  </si>
  <si>
    <t>Seuranta ja seurantavaatimukset</t>
  </si>
  <si>
    <t>Poikkeavan toiminnan indikaattorit</t>
  </si>
  <si>
    <t>Seurantatietojen yhdistäminen ja analysointi</t>
  </si>
  <si>
    <t>Tietojen kerääminen tilannetietoisuutta varten</t>
  </si>
  <si>
    <t>Kyberturvallisuuden vaaratilanteisiin reagoiminen</t>
  </si>
  <si>
    <t>Kyberturvallisuuden vaaratilanteisiin reagoimista koskevat harjoitukset</t>
  </si>
  <si>
    <t>Omaisuuserien segmentointi</t>
  </si>
  <si>
    <t>Omaisuuserien priorisointi</t>
  </si>
  <si>
    <t>Vakioitujen perusasetusten määritys ja ylläpito</t>
  </si>
  <si>
    <t>Vakioitujen perusasetusten käyttö</t>
  </si>
  <si>
    <t>Muutosten ja päivitysten tekeminen turvallisesti</t>
  </si>
  <si>
    <t>Laitteisiin, ohjelmistoihin ja tietovarantoihin tehtyjen muutosten dokumentointi</t>
  </si>
  <si>
    <t>Kyberturvallisuuden haavoittuvuuksiin puuttuminen</t>
  </si>
  <si>
    <t>Kyberriskienhallintamalli ja johdon tuki.</t>
  </si>
  <si>
    <t>Loogisten käyttöoikeuksien valvonta ja vaatimukset</t>
  </si>
  <si>
    <t>Kyberturvallisuustapahtumien ja -poikkeamien analysointi.</t>
  </si>
  <si>
    <t>Kyberturvallisuustapahtumien ja -poikkemien dokumentointi</t>
  </si>
  <si>
    <t>Kyberturvallisuuspoikkeamien ilmoittamiskriteerit</t>
  </si>
  <si>
    <t>Kyberturvallisuuden poikkemanhallintasuunnitelmat</t>
  </si>
  <si>
    <t>IT- ja OT-laitteiden varaosat</t>
  </si>
  <si>
    <t>Jatkuvuussuunnitelmien testaus ja harjoittelu</t>
  </si>
  <si>
    <t>Kyberturvallisuuden huomioon ottaminen työsuhteen päättyessä ja henkilöstösiirroissa.</t>
  </si>
  <si>
    <t>Kyberturvallisuusvastuiden osoittaminen</t>
  </si>
  <si>
    <t>Kyberturvallisuusarkkitehtuurin kehittämissuunnitelma</t>
  </si>
  <si>
    <t>Kyberturvallisuusarkkitehtuurin hallintamalli ja johdon tuki</t>
  </si>
  <si>
    <t>Verkkojen suojaus</t>
  </si>
  <si>
    <t>IT- ja OT-omaisuuden sekä tietovarantojen turvaaminen</t>
  </si>
  <si>
    <t>Henkilöstötarkastukset</t>
  </si>
  <si>
    <t>Turvalliset konfiguraatiot</t>
  </si>
  <si>
    <t>Turvallinen ohjelmistokehitys käytössä toimittajilla</t>
  </si>
  <si>
    <t>Tietojen suojaus</t>
  </si>
  <si>
    <t>Kyberturvallisuusohjelma / strategia</t>
  </si>
  <si>
    <t>Kyberturvallisuuden hallinta / ohjelma</t>
  </si>
  <si>
    <t>Ylimmän johdon tuki kyberturvallisuusohjelmalle.</t>
  </si>
  <si>
    <t>Kypsyysmalli sisältää kehityspolkuja, joiden numero on merkitty jokaisen käytännön kohdalle osiovälilehtien D-sarakkeeseen. (muut paitsi CRITICAL)   
Kehitys-välilehdellä voit suodatustoiminnolla myös tutkia eri polkuja ja vastauksia yksittäisiin käytäntöihin.
Kuvaus kehityspoluista: 
https://c2m2.doe.gov/C2M2%20Self-Evaluation%20Guide.pdf  Appendix C:Related practices, Table 7: Practice progression
Tavoitteena jatkossa sisällyttää tiedot myös koulutusmateriaaleihin. (31.10.2024)</t>
  </si>
  <si>
    <t>67
68
69</t>
  </si>
  <si>
    <t>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</si>
  <si>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Organisaatiolla on kybertapahtumien ja -poikkeamien hallintasuunnitelma, joka kattaa kaikki (organisaation tuottamat yhteiskunnalle kriittiset) palvelut.</t>
  </si>
  <si>
    <t>Kybertapahtumien ja -poikkeamien hallintaan osallistuva henkilöstö on sisäistänyt ja ymmärtää hallintasuunnitelman hyvin.</t>
  </si>
  <si>
    <t>Hallintasuunnitelma kattaa perusteellisesti sekä tunnettujen hyökkäysten, että toistaiseksi tuntemattomien hyökkäysten todennäköiset vaikutukset. Suunnitelma kattaa perusteellisesti poikkeaman koko elinkaaren, roolit ja vastuut sekä raportointivelvoitteet.</t>
  </si>
  <si>
    <t>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t>
  </si>
  <si>
    <t>Organisaatiolla on peruskyvykkyys kerätä tietoja, mutta kyvykkyys havaita kyberturvallisuuspoikkeamia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</si>
  <si>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</si>
  <si>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</si>
  <si>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Organisaatiolla on hyvä kyvykkyys suojata sen kriittisiä palveluita kyberturvallisuusuhilta ja -poikkeamilta, mutta joitain heikompia osa-alueita on. Tyypillisesti tämä tarkoittaa harmaita alueita tai puutteita suojauksessa, vaikka kaikki kriittiset palvelut ja tiedot ovatkin suojattuna. Tämä voi johtaa tarpeettoman suuriin kustannuksiin ja poikkeamien määrään.</t>
  </si>
  <si>
    <t>Organisaatiolla on erinomainen kyvykkyys suojella sen kriittisiä palveluita kyberturvallisuusuhilta ja -poikkeamilta kaikilla sen merkittävillä liiketoiminta-alueilla. Tyypillisesti tämä tarkoittaa, että organisaatiossa tapahtuu vähemmän poikkeamia ja niiden sisäiset ja ulkoiset vaikutukset ovat pienempiä, joka johtaa pienempiin kustannuksiin ja mainehaittoihin.</t>
  </si>
  <si>
    <t>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</si>
  <si>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vaikutusten kohoamiseen, jotka olisi muuten voitu estää.</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</si>
  <si>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poikkeaman aiheuttamien mainehaittojen, kustannusten ja muiden vaikutusten pienentämisen.</t>
  </si>
  <si>
    <t>Organisaatiolla on hyvä kyvykkyys käynnistää ja toteuttaa tarvittavat palautumistoimenpiteet kyberhyökkäyksestä toipumiseen. Tyypillisesti tämä tarkoittaa, että organisaation on mahdollista pitää syntyvä mainehaitta, kustannukset ja aiheuttuneet vaikutukset hyväksytyllä tasolla, suurimmassa osassa tapauksia.</t>
  </si>
  <si>
    <t>Tapahtumien ja poikkeamien hallinta, toiminnan jatkuvuus (RESPONSE)</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</si>
  <si>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t>
  </si>
  <si>
    <t>Tapahtumien tietoja verrataan keskenään, jotta niistä tunnistettaisiin mahdollisia säännönmukaisuuksia, trendejä tai muita yhteisiä piirteitä, joilla voitaisiin tukea kyberpoikkeamien analysointityötä.</t>
  </si>
  <si>
    <t>Tapahtumien analysointi ja poikkeamatilanteiden määrittäminen</t>
  </si>
  <si>
    <t>Kyberpoikkeamien määrittämisestä on laadittu kriteeristö. Tasolla 1 tämän ei tarvitse olla systemaattista ja säännöllistä.</t>
  </si>
  <si>
    <t>Kybertapahtumat analysoidaan siten, että se tukee mahdollisten kyberpoikkeamien määrittämistä. Tasolla 1 tämän ei tarvitse olla systemaattista ja säännöllistä.</t>
  </si>
  <si>
    <t>Kybertapahtumat määritetään kyberpoikkeamiksi laaditun kriteeristön mukaisesti.</t>
  </si>
  <si>
    <t>Kyberpoikkeamien määrittämisestä on laadittu virallinen kriteeristö, joka perustuu siihen, miten poikkeamat voivat vaikuttaa toimintoon.</t>
  </si>
  <si>
    <t>Kyberpoikkeamien määrittämisen kriteeristö päivitetään aika ajoin ja määriteltyjen tilanteiden kuten organisaatiomuutosten, harjoitustoiminnasta saatujen kokemusten tai uusien havaittujen uhkien perusteella.</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</si>
  <si>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t>
  </si>
  <si>
    <t>Kyberpoikkeamien määrittämisen kriteeristö on linjassa kyberriskien priorisoinnin kriteereiden kanssa [kts. RISK-3b].</t>
  </si>
  <si>
    <t>Kyberpoikkeamiin reagoimista varten on tunnistettu soveltuvat työntekijät ja heille on annettu roolit (ainakin tapauskohtaisesti). Tasolla 1 tämän ei tarvitse olla systemaattista ja säännöllistä.</t>
  </si>
  <si>
    <t>Kyberpoikkeamiin reagoidaan siten, että toiminnalla (voidaan toteuttaa tapauskohtaisesti) rajoitetaan toimintoon kohdistuvaa vaikutusta ja palautetaan toiminta normaaliksi. Tasolla 1 tämän ei tarvitse olla systemaattista ja säännöllistä.</t>
  </si>
  <si>
    <t>Kyberpoikkeamista tuotetaan raportointia (esimerkiksi sisäisesti, CERT-FI tai soveltuville ISAC-ryhmille). Tasolla 1 tämän ei tarvitse olla systemaattista ja säännöllistä.</t>
  </si>
  <si>
    <t>Kyberpoikkeamiin reagoidaan määriteltyjen suunnitelmien ja menettelytapojen mukaisesti.</t>
  </si>
  <si>
    <t>Kyberpoikkeamien hallintasuunnitelma sisältää viestintäsuunnitelman, joka kattaa sekä sisäiset että ulkoiset sidosryhmät</t>
  </si>
  <si>
    <t>Kyberpoikkeamiin reagoinnin suunnitelmia harjoitellaan määräajoin ja määriteltyjen tilanteiden kuten järjestelmämuutosten tai ulkoisten tapahtumien yhteydessä.</t>
  </si>
  <si>
    <t>Kyberpoikkeamien juurisyyt analysoidaan ja korjaavia toimenpiteitä toteutetaan, mukaan lukien toimintasuunnitelmien päivittäminen.</t>
  </si>
  <si>
    <t>Kyberpoikkeamiin reagointi koordinoidaan soveltuvin osin toimittajien, viranomaisten ja muiden ulkopuolisten tahojen kanssa. Tähän kuuluu tukitoimet todistusaineiston keräämiselle ja säilyttämiselle.</t>
  </si>
  <si>
    <t>Kyberpoikkeamien käsittelyyn ja reagointiin osallistuvat työntekijät ottavat osaa yhteisiin harjoituksiin muiden organisaatioiden kanssa (esim. työpöytäharjoitukset, simulaatiot).</t>
  </si>
  <si>
    <t>Kyberpoikkeamiin reagoinnissa noudatetaan ennalta määriteltyjä toimintatiloja [kts. SITUATION-3g].</t>
  </si>
  <si>
    <t>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t>
  </si>
  <si>
    <t>Organisaatio on kehittänyt toiminnan jatkuvuutta koskevat suunnitelmat, joiden avulla toiminnon toiminta voidaan säilyttää ja palauttaa, mikäli toimintaan kohdistuu kybertapahtuma tai -poikkeama. Tasolla 1 tämän ei tarvitse olla systemaattista ja säännöllistä.</t>
  </si>
  <si>
    <t>Jatkuvuussuunnitelmat sisältävät arviot mahdollisten kyberpoikkeamien vaikutuksista.</t>
  </si>
  <si>
    <t>Jatkuvuussuunnitelman käyttöönottamisen kriteerit kyberpoikkeamatilanteissa on määritetty ja viestitty poikkeamien käsittelystä ja valmiussuunnitelmista vastuussa oleville työntekijöille.</t>
  </si>
  <si>
    <t>Kyberturvallisuusvaatimukset (esimerkiksi haavoittuvuustiedotus, poikkeamatapausten SLA vaatimukset) ovat osa toimittajien ja muiden kumppaniverkoston toimijoiden kanssa laadittavia sopimuksia.</t>
  </si>
  <si>
    <t>Kriittisten palveluiden kyberpoikkeamien vaikutusten minimointi</t>
  </si>
  <si>
    <t>Organisaatiolla on hyvä kyvykkyys kerätä ja analysoida tietoja kyberpoikkeamien tunnistamiseksi ajoissa ja riittävän tilannekuvan ylläpitämiseksi. Tyypillisesti tämä tarkoittaa, että on olemassa hyvä todennäköisyys torjuntatoimenpiteiden aloittamiselle poikkeaman ollessa käynnissä ja, että torjuntatoimenpiteet ovat oikein mitoitettuja. Tämän avulla organisaation on mahdollista rajoittaa haittoja vaikka niitä ei voitaisi kokonaan estää.</t>
  </si>
  <si>
    <t>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t>
  </si>
  <si>
    <t>Organization has a very limited capability to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security incident taking place that seriously impacts the core processes of the organization.</t>
  </si>
  <si>
    <t xml:space="preserve">Organization has a basic capability to collect data, but the ability to detect cyber security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</si>
  <si>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erinomainen kyvykkyys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</si>
  <si>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t>
  </si>
  <si>
    <t>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t>
  </si>
  <si>
    <t>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t>
  </si>
  <si>
    <t>Organisaatiolla on erinomainen kyvykkyys kerätä, korreloida ja analysoida olennaisia tietoja. Tyypillisesti tämä tarkoittaa, että kyberturvallisuuspoikkeamat havainnoidaan ajoissa, mikä mahdollistaa nopean reagoinnin. Tämän seurauksena organisaatiolla on hyvät mahdollisuudet rajoittaa tai jopa estää vahingot samanaikaisesti kuin hyökkäys tapahtuu.</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</si>
  <si>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t>
  </si>
  <si>
    <t>Kybertapahtumista ja -poikkeamista pidetään rekisteriä / kantaa, johon tapahtumat ja poikkeamat kirjataan ja jossa niitä seurataan päättymiseen asti.</t>
  </si>
  <si>
    <t>Tapahtumiin ja poikkeamiin reagoiminen</t>
  </si>
  <si>
    <t>Kyberpoikkeamista saadut kokemukset käsitellään ja toimista otetaan opiksi (lessons learned). Korjaavia toimenpiteitä toteutetaan, mukaan lukien toimintasuunnitelmien päivittäminen.</t>
  </si>
  <si>
    <t xml:space="preserve">Syftet med kontinuitetshantering är att säkerställa att den viktiga verksamheten kan fortsätta i händelse av en störning, t.ex. en allvarlig cybersäkerhetsincident eller olycka.  För att kontinuitetsplanerna ska täcka sannolika cyberstörningar måste man ta hänsyn till identifierade risker och cyberhot mot organisationen. Testningen av kontinuitetsplanerna bör omfatta scenarier för cyberincidenter för att säkerställa att planerna fungerar på ett lämpligt sätt i en verklig situation.
</t>
  </si>
  <si>
    <t>Kyberpoikkeamiin reagoimisen varalle on luotu suunnitelma, jota pidetään yllä ja joka kattaa koko poikkeamanhallinnan elinkaaren.</t>
  </si>
  <si>
    <t>Kyberpoikkeamien tietoja verrataan keskenään, jotta niistä tunnistettaisiin mahdollisia säännönmukaisuuksia, trendejä tai muita poikkeamille yhteisiä piirteitä.</t>
  </si>
  <si>
    <t>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t>
  </si>
  <si>
    <t>Organization has a very limited capability to detect cybersecurity incidents as they happen. Typically this means that response activities are delayed significantly and happen after major breach and damage an attacker wants to cause will realize in full.</t>
  </si>
  <si>
    <t>Organization has a good capability to collect and analyse the data needed to detect a cybersecurity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</si>
  <si>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Organization has an excellent capability to collect, correlate and analyze relevant data. Typically this means that  cybersecurity incidents are detected early, which makes it possible to initiate response quickly. As a result, the organization has good possibilities to limit or even prevent the damage as the attack is happening.</t>
  </si>
  <si>
    <t>Organization has an excellent capability to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</si>
  <si>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identify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cybersecurity incident taking place that seriously impacts the core processes of the organization.</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</si>
  <si>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</si>
  <si>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initiate and execute recovery from the damage caused by a cybersecurity incident. This typically means that the recovery will take unnecessarily long and therefore may significantly increase the brand damage, cost and impact of the incident.</t>
  </si>
  <si>
    <t>Organization has a basic capability to initiate and execute recovery from the damage caused by a cybersecurity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</si>
  <si>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Organization has a good capability to initiate a timely and coordinated recovery from the damage caused by a cybersecurity incident. This typically means that the recovery is able to keep the brand damage, costs and impact within acceptable level, in most cases.</t>
  </si>
  <si>
    <t>Organization has an excellent capability to initiate and execute recovery from the damage caused by a cybersecurity incident. This typically means that the recovery can be done in a predictable time and in an optimal order, making it possible in some cases to significantly reduce the brand damage, cost and impact of the incident.</t>
  </si>
  <si>
    <t>Organization has a very limited capability to initiate a timely and coordinated response to a cybersecurity incident. Typically this means that even if detection has been done early, it is still likely that the breach and damage cannot be prevented or limited.</t>
  </si>
  <si>
    <t>Organization has a basic capability to initiate a timely response to a cybersecurity incident, but the process may not be well coordinated and rehearsed. Typically this means that even if the detection has been done early, it is still likely that the response is not able to contain the breach and damage.</t>
  </si>
  <si>
    <t>Organization has a good capability to initiate a timely and coordinated response to a cybersecurity incident. Typically this means that if the detection has been done early, it is possible that the breach and damage can be contained at least to some extent.</t>
  </si>
  <si>
    <t xml:space="preserve">Organization has an excellent capability to initiate a timely and coordinated response to a cybersecurity incident. This typically means that if the detection is done early, it is likely that the breach and damage can be contained and in some cases even prevented. </t>
  </si>
  <si>
    <t>Continuity plans address the most critical business functions of the organization to ensure they continue during different types of emergencies. Therefore, to help ensure that continuity plans cover all the actions that need to be taken when certain types of cybersecurity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</si>
  <si>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When developing continuity plans, the organization should review the function’s risk categories and threat profile to help ensure that continuity plans are developed for all potential types of cybersecurity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</si>
  <si>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cybersecurity qualifications for suppliers and other third parties might include, for example, maintaining a specified level of cybersecurity control implementation, previous cybersecurity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</si>
  <si>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Välilehti</t>
  </si>
  <si>
    <t>Kyberriskien tunnistaminen, Kyberriskien organisointi ja kuvaaminen</t>
  </si>
  <si>
    <t>Kyberriskien priorisointi, Kyberriskien vaikutusten lieventäminen</t>
  </si>
  <si>
    <t>Kyberriskien vaikutusten lieventäminen, Kyberriskien analysointi</t>
  </si>
  <si>
    <t>Seurantatietojen yhdistäminen ja analysointi, Tietojen kerääminen tilannetietoisuutta varten</t>
  </si>
  <si>
    <t>Kyberturvallisuustapahtumien havaitseminen ja dokumentointi, Kyberturvallisuustapahtumien ja -poikkemien dokumentointi</t>
  </si>
  <si>
    <t>Kyberturvallisuustapahtumien ja -poikkeamien analysointi., Kyberturvallisuustapahtumien ja -poikkemien dokumentointi</t>
  </si>
  <si>
    <t>Kyberturvallisuuden poikkemanhallintasuunnitelmat, Kyberturvallisuuden vaaratilanteisiin reagoiminen</t>
  </si>
  <si>
    <t>Kyberturvallisuuden poikkemanhallintasuunnitelmat, Kyberturvallisuuden vaaratilanteisiin reagoimista koskevat harjoitukset</t>
  </si>
  <si>
    <t>Kolmansista osapuolista aiheutuvien kyberriskien lieventäminen, Kyberturvallisuusvaatimukset kolmansille osapuolille</t>
  </si>
  <si>
    <t>Turvallinen ohjelmistokehitys käytössä talon sisällä, Turvallinen ohjelmistokehitys käytössä toimittajilla</t>
  </si>
  <si>
    <t>Jatkuvuussuunnitelmat,  Tietojen varmuuskopiointi, IT- ja OT-laitteiden varaosat</t>
  </si>
  <si>
    <t>Turvallinen ohjelmistokehitys käytössä talon sisällä, Turvallinen ohjelmistokehitys käytössä toimittajilla, Tietojen suojaus</t>
  </si>
  <si>
    <r>
      <rPr>
        <b/>
        <sz val="11"/>
        <color theme="1"/>
        <rFont val="Verdana"/>
        <family val="2"/>
        <scheme val="major"/>
      </rPr>
      <t>Tarkoitus:</t>
    </r>
    <r>
      <rPr>
        <sz val="11"/>
        <color theme="1"/>
        <rFont val="Verdana"/>
        <family val="2"/>
        <scheme val="major"/>
      </rPr>
      <t xml:space="preserve"> Käytäntöjen valinta </t>
    </r>
    <r>
      <rPr>
        <b/>
        <sz val="11"/>
        <color theme="1"/>
        <rFont val="Verdana"/>
        <family val="2"/>
        <scheme val="major"/>
      </rPr>
      <t>NIS2map</t>
    </r>
    <r>
      <rPr>
        <sz val="11"/>
        <color theme="1"/>
        <rFont val="Verdana"/>
        <family val="2"/>
        <scheme val="major"/>
      </rPr>
      <t xml:space="preserve"> ja </t>
    </r>
    <r>
      <rPr>
        <b/>
        <sz val="11"/>
        <color theme="1"/>
        <rFont val="Verdana"/>
        <family val="2"/>
        <scheme val="major"/>
      </rPr>
      <t>R8</t>
    </r>
    <r>
      <rPr>
        <sz val="11"/>
        <color theme="1"/>
        <rFont val="Verdana"/>
        <family val="2"/>
        <scheme val="major"/>
      </rPr>
      <t xml:space="preserve"> raportteihin. 
</t>
    </r>
    <r>
      <rPr>
        <b/>
        <sz val="11"/>
        <color theme="1"/>
        <rFont val="Verdana"/>
        <family val="2"/>
        <scheme val="major"/>
      </rPr>
      <t xml:space="preserve">Ohje: </t>
    </r>
    <r>
      <rPr>
        <sz val="11"/>
        <color theme="1"/>
        <rFont val="Verdana"/>
        <family val="2"/>
        <scheme val="major"/>
      </rPr>
      <t xml:space="preserve">Valitse sisällytettävät käytännöt F-sarakkeeseen (valinta). Ei tyhjät solut lasketaan. Tähän voi tulla mallitäyttöjä tai ohjeistusta myöhemmin kun laki tulee voimaan.
</t>
    </r>
    <r>
      <rPr>
        <b/>
        <sz val="11"/>
        <color theme="1"/>
        <rFont val="Verdana"/>
        <family val="2"/>
        <scheme val="major"/>
      </rPr>
      <t>Käyttötapaus:</t>
    </r>
    <r>
      <rPr>
        <sz val="11"/>
        <color theme="1"/>
        <rFont val="Verdana"/>
        <family val="2"/>
        <scheme val="major"/>
      </rPr>
      <t xml:space="preserve">
Taulukon toiminta-ajatus perustuu siihen, että organisaatio voi riskiperusteisesti valita laskentaan sisällytettävät käytännöt välilehdellä </t>
    </r>
    <r>
      <rPr>
        <b/>
        <sz val="11"/>
        <color theme="1"/>
        <rFont val="Verdana"/>
        <family val="2"/>
        <scheme val="major"/>
      </rPr>
      <t>NIS2_valinta</t>
    </r>
    <r>
      <rPr>
        <sz val="11"/>
        <color theme="1"/>
        <rFont val="Verdana"/>
        <family val="2"/>
        <scheme val="major"/>
      </rPr>
      <t xml:space="preserve">. Nämä, </t>
    </r>
    <r>
      <rPr>
        <b/>
        <sz val="11"/>
        <color theme="1"/>
        <rFont val="Verdana"/>
        <family val="2"/>
        <scheme val="major"/>
      </rPr>
      <t>F-sarakkeess</t>
    </r>
    <r>
      <rPr>
        <sz val="11"/>
        <color theme="1"/>
        <rFont val="Verdana"/>
        <family val="2"/>
        <scheme val="major"/>
      </rPr>
      <t xml:space="preserve">a valitut käytännöt näkyvät </t>
    </r>
    <r>
      <rPr>
        <b/>
        <sz val="11"/>
        <color theme="1"/>
        <rFont val="Verdana"/>
        <family val="2"/>
        <scheme val="major"/>
      </rPr>
      <t>NIS2map</t>
    </r>
    <r>
      <rPr>
        <sz val="11"/>
        <color theme="1"/>
        <rFont val="Verdana"/>
        <family val="2"/>
        <scheme val="major"/>
      </rPr>
      <t xml:space="preserve">-välilehdellä sarakkeessa C ja lasketaan tällä välilehdellä sekä esitetään raportilla </t>
    </r>
    <r>
      <rPr>
        <b/>
        <sz val="11"/>
        <color theme="1"/>
        <rFont val="Verdana"/>
        <family val="2"/>
        <scheme val="major"/>
      </rPr>
      <t>R8.</t>
    </r>
    <r>
      <rPr>
        <sz val="11"/>
        <color theme="1"/>
        <rFont val="Verdana"/>
        <family val="2"/>
        <scheme val="major"/>
      </rPr>
      <t xml:space="preserve"> Sarakkeessa A käytäntöjen järjestys on sama kuin import ja export välilehdillä.
</t>
    </r>
    <r>
      <rPr>
        <b/>
        <sz val="11"/>
        <color theme="1"/>
        <rFont val="Verdana"/>
        <family val="2"/>
        <scheme val="major"/>
      </rPr>
      <t>R8</t>
    </r>
    <r>
      <rPr>
        <sz val="11"/>
        <color theme="1"/>
        <rFont val="Verdana"/>
        <family val="2"/>
        <scheme val="major"/>
      </rPr>
      <t xml:space="preserve"> voi esimerkiksi kuvata organisaation tilannetta verrattuna tavoitetilaan. 
Tarkoitus on luoda tällä tavalla myös erilaisia profiileja, esim NIS2-suositusluonnokseen liittyen.
</t>
    </r>
    <r>
      <rPr>
        <b/>
        <sz val="11"/>
        <color theme="1"/>
        <rFont val="Verdana"/>
        <family val="2"/>
        <scheme val="major"/>
      </rPr>
      <t xml:space="preserve"> </t>
    </r>
    <r>
      <rPr>
        <sz val="11"/>
        <color theme="1"/>
        <rFont val="Verdana"/>
        <family val="2"/>
        <scheme val="major"/>
      </rPr>
      <t xml:space="preserve">   
Käytäntö tulee laskentaan mukaan, kun käytännön kohdalla F-sarake (F88 - F470) ei ole tyhjä. </t>
    </r>
  </si>
  <si>
    <t>NIS2 valinta toistaiseksi tyhjä. Mallitäyttöjä ja ohjeita tulossa erikseen.</t>
  </si>
  <si>
    <t>Kehitystarpeena: yllämainitut sekä paremmat raportit kuin R8</t>
  </si>
  <si>
    <t>NIST CTF 1.1 vs C2M2 V2.1</t>
  </si>
  <si>
    <r>
      <rPr>
        <b/>
        <sz val="11"/>
        <color theme="1"/>
        <rFont val="Verdana"/>
        <family val="2"/>
        <scheme val="major"/>
      </rPr>
      <t>Tarkoitus:</t>
    </r>
    <r>
      <rPr>
        <sz val="11"/>
        <color theme="1"/>
        <rFont val="Verdana"/>
        <family val="2"/>
        <scheme val="major"/>
      </rPr>
      <t xml:space="preserve"> Taulukko esittää yhteenvedon NIST CSF 2.0:n alakategorioihin mäpättyjen käytäntöjen toteutumisesta sen mukaan, mille kypsyystasolle käytäntö on sijoitettu. Mäppäys on tehty sarakkeen D mukaisesti. Käytännöt sarakkeessa A on osin listattu moneen kertaan riippuen kuinka monesti ne on mäpätty NIST CSF alakategorioihin. Sarakkeet E ja F esittävät referenssin NIST CSF V1.1:een, josta erillinen mäppäys välilehdellä </t>
    </r>
    <r>
      <rPr>
        <b/>
        <sz val="11"/>
        <color theme="1"/>
        <rFont val="Verdana"/>
        <family val="2"/>
        <scheme val="major"/>
      </rPr>
      <t>NISTmap</t>
    </r>
    <r>
      <rPr>
        <sz val="11"/>
        <color theme="1"/>
        <rFont val="Verdana"/>
        <family val="2"/>
        <scheme val="major"/>
      </rPr>
      <t xml:space="preserve">
Raportti on välilehdellä R1_V20
</t>
    </r>
    <r>
      <rPr>
        <b/>
        <sz val="11"/>
        <color theme="1"/>
        <rFont val="Verdana"/>
        <family val="2"/>
        <scheme val="major"/>
      </rPr>
      <t>Tulkinta:</t>
    </r>
    <r>
      <rPr>
        <sz val="11"/>
        <color theme="1"/>
        <rFont val="Verdana"/>
        <family val="2"/>
        <scheme val="major"/>
      </rPr>
      <t xml:space="preserve"> Jokainen taulukon tivi esittää tulokset kyseisen alakategorian (esim. GV.OC-01)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Päivitetty 6.11.
Päivitetty alakategorioiden osalta. Tehty käsin, koska virallista ristiinviittausta C2M2 V2.1 - NIST CTF 2.0 ei ole ollut saatavilla. Kohtuu hyvä tarkkuus, mutta sisältää varmasti vielä parannettavaa.</t>
    </r>
  </si>
  <si>
    <t>Kybermittari v2.1</t>
  </si>
  <si>
    <t>Kuvaus: Raportille on tuotu kehityspoluille: Kyberriskien tunnistaminen, Kyberriskien priorisointi ja Riskeihin reagointi kuuluvat käytännöt kopioimalla avain sarakkeeseen D ja kopioimalla lisätieto sarakkeeseen G</t>
  </si>
  <si>
    <r>
      <rPr>
        <b/>
        <sz val="11"/>
        <color theme="1"/>
        <rFont val="Verdana"/>
        <family val="2"/>
        <scheme val="minor"/>
      </rPr>
      <t xml:space="preserve">Vinkit
</t>
    </r>
    <r>
      <rPr>
        <sz val="11"/>
        <color theme="1"/>
        <rFont val="Verdana"/>
        <family val="2"/>
        <scheme val="minor"/>
      </rPr>
      <t xml:space="preserve">Taulukon toiminta-ajatus perustuu siihen, että toimija voi riskiperusteisesti valita toteutettavat käytännöt välilehdellä </t>
    </r>
    <r>
      <rPr>
        <b/>
        <sz val="11"/>
        <color theme="1"/>
        <rFont val="Verdana"/>
        <family val="2"/>
        <scheme val="minor"/>
      </rPr>
      <t>NIS2_valinta</t>
    </r>
    <r>
      <rPr>
        <sz val="11"/>
        <color theme="1"/>
        <rFont val="Verdana"/>
        <family val="2"/>
        <scheme val="minor"/>
      </rPr>
      <t>. Nämä, valitut käytännöt näkyvät sarakkeessa C ja lasketaan tällä välilehdellä sekä esitetään raportilla R8. Sarakkeessa A käytäntöjen järjestys on sama kuin import ja export välilehdillä.
vaihdettu CONCAT() - CONCATENATE()</t>
    </r>
    <r>
      <rPr>
        <b/>
        <sz val="11"/>
        <color theme="1"/>
        <rFont val="Verdana"/>
        <family val="2"/>
        <scheme val="minor"/>
      </rPr>
      <t xml:space="preserve">
Päivitetty: 19.12.2024</t>
    </r>
  </si>
  <si>
    <t xml:space="preserve">Pohjana on käytetty kyberhygieniakäytäntöjä ja suositusluonnosta. Ristiinviittaus ei ole täydellinen ja organisaatiolle oikeat käytännöt tulee valita riskiperustaisesti. https://www.kyberturvallisuuskeskus.fi/fi/ajankohtaista/mita-nis2-direktiivissa-esitetyt-kyberhygieniakaytannot-ovat
Vinkki: taulukkoa voi suodattaa esimerkiksi valitsemalla kaikki viittaukset suosituksen otsikkoon 11.6 "lisätieto"-sarakkeesta. 
HUOM! lisätietosarake on tässä versiossa staattinen, eli se ei vaihdu, jos sarakkeen D-sisältöä / avainta muutetaan. </t>
  </si>
  <si>
    <t>Kooste erikseen valituista käytännöistä - perustason kyberturvallisuuskäytännöt - kyberhygienia</t>
  </si>
  <si>
    <t>11.6</t>
  </si>
  <si>
    <t>11.7</t>
  </si>
  <si>
    <t>11.3, 11.6, 11.7</t>
  </si>
  <si>
    <t>11.13</t>
  </si>
  <si>
    <t>11.7, 11.13</t>
  </si>
  <si>
    <t>11.4, 11.6, 11.10</t>
  </si>
  <si>
    <t>11.4</t>
  </si>
  <si>
    <t>11.3, 11.4</t>
  </si>
  <si>
    <t>11.3, 11.7</t>
  </si>
  <si>
    <t>11.4, 11.5</t>
  </si>
  <si>
    <t>11.7, 11.10</t>
  </si>
  <si>
    <t>11.5, 11.10</t>
  </si>
  <si>
    <t>11.3, 11.10</t>
  </si>
  <si>
    <t>11.10</t>
  </si>
  <si>
    <t>11.5</t>
  </si>
  <si>
    <t>11.8, 11.11</t>
  </si>
  <si>
    <t>11.8</t>
  </si>
  <si>
    <t>11.2</t>
  </si>
  <si>
    <t>11.2, 11.11</t>
  </si>
  <si>
    <t>11.6, 11.11</t>
  </si>
  <si>
    <t>11.11</t>
  </si>
  <si>
    <t>11.4, 11.13</t>
  </si>
  <si>
    <t>11.12</t>
  </si>
  <si>
    <t>11.1</t>
  </si>
  <si>
    <t>11.11, 11.13</t>
  </si>
  <si>
    <t>11.3</t>
  </si>
  <si>
    <t>11.10, 11.13</t>
  </si>
  <si>
    <t>11.1, 11.8</t>
  </si>
  <si>
    <t>11.9</t>
  </si>
  <si>
    <t>11.3, 11.9</t>
  </si>
  <si>
    <t>11.9, 11.10</t>
  </si>
  <si>
    <t>11.2, 11.8</t>
  </si>
  <si>
    <t>Looginen pääsynhallinta</t>
  </si>
  <si>
    <t>Kuvaava teksti - fi</t>
  </si>
  <si>
    <t>Kuvaava teksti - en</t>
  </si>
  <si>
    <t xml:space="preserve">Kybermittari version 2.1 
February 3rd 2025
Kybermittari is registered trademark. 
</t>
  </si>
  <si>
    <t xml:space="preserve">Kybermittari versio 2.1, 3.2.2025
https://www.kybermittari.fi 
Palaute ja kysymykset: kybermittari(at)traficom.fi
Materiaali on käytettävissä Creative Commons Nimeä 4.0 / CC BY 4.0 lisenssiehtojen mukaisesti. 
Kybermittari on rekisteröity tavaramerkki (sanamerkki). </t>
  </si>
  <si>
    <t xml:space="preserve">Cybermätarens version 2.1 
3.2.2025
</t>
  </si>
  <si>
    <t>Identiteetinhallinnalla tarkoitetaan identiteettien luomista tai rekisteröintiä. Tähän sisältyy  entiteetin tunnistaminen ja ominaisuuksien, kuten roolin ja aseman dokumentointi organisaatiossa. 
Identiteetinhallinta suoritetaan entiteeteille eli henkilöille, laitteille, järjestelmille ja prosesseille, olivatpa ne organisaation sisäisiä tai ulkoisia. Organisaatio voi siis rekisteröidä myyjän, viraston tai liikekumppanin identiteetiksi, samoin kuin ulkoisen organisaation järjestelmän tai prosessin. Joissakin tapauksissa organisaatioiden on ehkä käytettävä jaettuja identiteettejä, kuten ryhmätilejä.
Paras käytäntö identiteetin hallinnassa on identiteettiprofiili. Profiili sisältää kaikki asiaankuuluvat tiedot, joita tarvitaan kuvaamaan liittyvän entiteetin (henkilö, laite, järjestelmä, prosessi) yksilölliset ominaisuudet, roolit ja vastuut. Identiteettiprofiilin luo ja hyväksyy yleensä se organisaatioyksikkö tai toimiala, johon entiteetti kuuluu ja jossa voidaan tehdä päätöksiä organisaation omaisuuserien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</si>
  <si>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Ennen kuin henkilöstölle ja muille tahoille annetaan pääsy organisaation omaisuuseriin, organisaation olisi annettava pääsyvaltuutus, joilla osoitetaan, että pääsyä pyytävällä henkilöllä on tarvittavat oikeudet päästä käsiksi omaisuuseriin kuten laitteisiin, tietovarantoihin ja fyysisiin tiloihin. Käyttäjät voivat olla henkilöitä (organisaation sisäisiä tai ulkoisia) sekä laitteita, järjestelmiä tai prosesseja, jotka vaativat pääsyä omaisuuseriin. Näihin valtuuksiin liittyvien oikeuksien olisi oltava toiminnallisten vaatimusten mukaisia.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</si>
  <si>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Kun henkilö, laite, järjestelmä tai prosessi lakkaa olemasta organisaatiossa, on siihen liittyvä identiteetti ja kaikki siihen liittyvät käyttöoikeudet ja rajoitukset poistettava. Identiteetin poistamisen laiminlyönti voi aiheuttaa organisaatiolle merkittävän operatiivisen riskin, koska se voi tarjota identiteetin, jota valtuuttamaton (ja ehkä tuntematon) henkilö, subjekti tai yhteisö voi käyttää. Jos näin tapahtuu, eikä sen käyttöoikeuksia ole poistettu, identiteetti voidaan varastaa kaikkine olemassa olevine etuoikeuksineen.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</si>
  <si>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Kaikki toimintoon kuuluvat järjestelmät eivät välttämättä tue salasanojen vahvuus- ja uudelleenkäyttövaatimuksien käyttöä. Vaatimukset toteutetaan mahdollisuuksien mukaan perustuen turvallisuuteen ja toimintaan liittyviin näkökohtiin, organisaation riskinsietokykyyn, organisaation uhkaprofiiliin (THREAT-2e), omaisuuserien tärkeysjärjestykseen, tietojen arkaluonteisuuteen tai muihin seikkoihin.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</si>
  <si>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Identiteettien säännöllinen tarkistaminen auttaa organisaatiota varmistamaan, että identiteetit ovat tarpeellisia ja paikkaansapitäviä. Organisaation olisi suoritettava määräaikaistarkastus, jonka tarkoituksena on tunnistaa tunnukset, jotka eivät ole enää voimassa, jotka ovat päällekkäisiä tai jotka ovat muuttuneet olennaisesti, mutta joita ei ole havaittu muutoksenhallintaprosessissa. Tarkistuksissa saatetaan myös löytää identiteettejä, joilla on virheellisiä rooleja tai vastuualueita, joihin on annettu käyttöoikeuksia.
Virheelliset tai päällekkäiset tunnukset voivat johtaa tietojen luvattomaan käyttöön ja muuttamiseen, järjestelmien ja teknologian käyttöön tai tiloihin pääsyyn ja niiden käyttöön.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</si>
  <si>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Identiteettien poistamisen ja käyttöoikeuksien muutosten pitäisi tapahtua henkilöstön vaihtumisen tai työsuhteen päättymisen yhteydessä. Organisaation olisi määriteltävä aikavaatimus, jonka kuluessa poistaminen olisi tehtävä. Esimerkiksi työsuhteen päättymisen yhteydessä käyttöoikeuksien poistamisen pitäisi tapahtua välittömästi, kun taas henkilöstön siirtyessä uusiin tehtäviin aikataulu voi olla pidempi.
Jotta käyttöoikeuden poistaminen ajallaan olisi mahdollista, on henkilöstöosastolla oltava prosessi, jonka avulla tieto työsuhteen päättymisestä toimitetaan niille, jotka vastaavat organisaation identiteettien ja käyttöoikeuksien ylläpidosta. Oikeuksien poistaminen voi johtua myös tarkistuksessa löydetyistä havainnoista.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</si>
  <si>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Hallintatunnuksiin (korotetut oikeudet) liittyy suuremmat riskit IT- ja OT-omaisuuserille. Organisaatio voi valvoa korotettujen oikeuksien tunnusten käyttöä hallinnollisin keinoin, kuten käytännöllä, joka rajoittaa paikallisen hallintatunnuksen käytön vaadittuihin tehtäviin ja kieltää (korotettujen oikeuksien) hallintatunnusten käytön päivittäisissä työtehtävissä. Vaihtoehtoisesti organisaatio voi ottaa käyttöön teknisiä valvontatoimia, joilla rajoitetaan (korotettujen oikeuksien) hallintatunnusten pääsyä resursseihin, jotka eivät edellytä korotettuja oikeuksia.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</si>
  <si>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Organisaation omaisuuseriin pääsemiseen käytettäviä tunnuksia koskevien vaatimusten olisi oltava oikeassa suhteessa omaisuuserään liittyvään riskiin. Jos organisaatio käyttää matriisia riskien mahdollisen vaikutuksen ja tärkeysjärjestyksen määrittämiseen, se voi laatia siihen liittyvän matriisin, jossa määritellään todentamisvaatimukset kullekin käyttöoikeustasolle. Esimerkiksi kun on kyse etäkäytöstä järjestelmään, johon liittyy riskejä, joiden vaikutus voi olla merkittävä (taso 4 / 5) ja joiden todennäköisyys on suuri (taso 4 / 5), vastaavassa vaatimuksessa voidaan määrätä, että henkilöstön on käytettävä vahvoja tunnistetietoja, monivaiheista tunnistautumista tai kertakäyttöisiä tunnistetietoja. Tilanteissa, joissa vahvat tunnistetiedot (kuten MFA) voivat olla perusteltuja, mutta tekniset rajoitukset estävät niiden käytön, on harkittava vahvimpien saatavilla olevien todennusasetusten käyttöönottoa ja korvaavien valvontatoimien toteuttamista, jos se katsotaan riski- ja operatiivisten näkökohtien perusteella aiheelliseksi.
Monivaiheisessa tunnistautumisessa (MFA) käytetään kahta tai useampaa tekijää henkilöllisyyden todentamiseksi. Tekijöitä ovat (1) jokin, jonka tiedät, kuten salasana, (2) jokin, joka sinulla on, kuten USB-avaingeneraattori, (3) jokin, joka olet, kuten sormenjälki, tai (4) jokin, joka osoittaa, että olet siellä, missä sanot olevasi, kuten GPS-tunniste. Yllä olevassa esimerkissä henkilöstöä voitaisiin vaatia tunnistautumaan käyttäjätunnuksen, salasanan ja tunnisteen avulla. 
Kertakäyttötunnukset voidaan toteuttaa PAM-ratkaisun (privileged access management) avulla. PAM-ratkaisun tarjoamia toimintoja ovat muun muassa roolipohjainen pääsy korotettuihin oikeuksiin, salasanojen automaattinen vaihtaminen, integrointi MFA:n kanssa ja korotettujen oikeuksien käytön auditointi.
Nämä ovat erityisiä esimerkkejä käyttöoikeuksista, jotka voivat aiheuttaa toiminnolle suuremman riskin: 
- korotettujen oikeuksien tilit
- palvelu- tai järjestelmätilit
- jaetut tilit (Näiden käyttöä olisi yleisesti ottaen vältettävä, mutta se ei ole mahdollista tietyissä vanhoissa IT- ja OT-omaisuuserissä, joissa tarvitaan muita valvontatoimia, kuten tässä käytännössään mainittuja vahvempia valtakirjoja, vahvoja fyysisiä pääsynvalvontatoimia tai muita.).
- etäkäyttö
- hallintatilit
- hätäyhteys
- pääsy arkaluonteiseen omaisuuteen
- pääsy pilvipalveluihin tai virtuaalisiin omaisuudenhallintajärjestelmiin
- kryptografisten avainten hallintatilit
- varmuuskopiointitilit
(Huomaa, että mitä useammalle näistä käyttöoikeuksista asetetaan vahvempia tai monivaiheisia tunnistetietoja koskevia vaatimuksia, sitä korkeammalle organisaatio siirtyy kypsyysasteikolla.)
Lisäksi on tärkeää huomata, että sanaa riski käytetään tässä käytännössä sanan yleisessä merkityksessä eikä sen tarkoituksena ole viitata mihinkään tiettyyn C2M2:n riskienhallinta-alueella yksilöityyn riskiin. Organisaatioiden olisi kuitenkin tarkasteltava pääsyä IT- ja OT-omaisuuseriin ja niihin sovellettavia valvontatoimia riskien tunnistamisen, analysoinnin ja niihin vastaamisen yhteydessä, joita käsitellään riskienhallinnan osa-alueella.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</si>
  <si>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Kaikki toiminnon sisältämät resurssit eivät välttämättä tue monivaiheista tunnistautumista. Vahvemmat todennusvalvonnat, mikäli toteutettavissa, vähentävät vaarantuneista tunnuksista johtuvan tilin väärinkäytön riskiä. Jos monivaiheinen tunnistautuminen ei ole toteutettavissa, organisaatiot voivat päättää riskiä lieventävien valvontatoimien käyttöönotosta riskinottohalukkuuden, uhkaympäristön ja operatiivisten tarpeiden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</si>
  <si>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Käyttämättömyysjaksoihin perustuva tunnuksen / identiteetin sulkeminen vähentää riskiä, että käyttämätöntä tunnusta käytetään väärin tai että siihen kohdistuisi haitallista toimintaa. Organisaation on määriteltävä käyttämättömyysaika, joka on oikeassa suhteessa mahdolliseen riskiin. Esimerkiksi palveluntarjoajille toimitetut tilapäiset tunnukset voidaan poistaa käytöstä 30 päivän tai sitä lyhyemmän ajanjakson jälkeen. Organisaatio voi toteuttaa tämän valvonnan tarkkailemalla ensin viimeisen kirjautumisen aikaleimaa tai muita ominaisuuksia mahdollisten käyttämättömyysjaksojen tunnistamiseksi. Näiden tietojen avulla voidaan tunnistaa tunnukset, jotka ovat olleet käyttämättömiä tietyn ajanjakson ajan, ja poistaa ne käytöstä tai poistaa ne kokonaan, jos niitä ei enää tarvita. Tämän toiminnan tehokkuutta voidaan parantaa laatimalla luettelo tileistä, jotka ovat luonnostaan pitkään käyttämättömiä, mutta joita tarvitaan edelleen toiminnallisten vaatimusten täyttämiseksi. Vaikka tämä käytäntö voidaan toteuttaa automatisoidusti, on tärkeää harkita huolellisesti sen vaikutuksia toimintaan ennen automaattisen poiston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</si>
  <si>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Looginen eli tietojärjestelmien pääsynhallinta on keskeinen osa omaisuuserien (laitteiden, ohjelmistojen ja tietovarantojen) suojaamista. Käyttöoikeudet ja -rajoitukset kuvaavat identiteettien käyttöoikeuksien tasoa ja laajuutta. Käyttöoikeuksien olisi oltava oikeassa suhteessa identiteetin edustamiin eri rooleihin.
Aiheeseen liittyvät käytännöt:
- Syöte: ARCHITECTURE-3a:n toteuttaminen tarjoaa tietoa,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</si>
  <si>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Omaisuuserien (laitteiden, ohjelmistojen ja tietovarantojen) omistajat ja haltijat ovat vastuussa loogisten käyttöoikeuksien lakkauttamisesta, kun niitä ei enää tarvita, kuten työntekijän irtisanoessa työsuhteensa tai siirtyessä uuteen tehtävään. Yleisesti ottaen henkilöstön olisi säilytettävä vähimmäisoikeudet, jotka ovat tarpeen heille osoitettujen tehtävien hoitamiseksi. Tarpeettomien käyttöoikeuden lakkauttaminen estää käyttöoikeuksien kasautumisen.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</si>
  <si>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Omaisuuserän omistajan vastuulla on varmistaa, että omaisuuserän suojaamista ja ylläpitoa koskevat vaatimukset määritellään omistajan hallinnassa olevalle omaisuuserälle, mukaan lukien loogisen pääsyn valvontaa koskevat vaatimukset (esimerkiksi säännöt siitä, minkä tyyppiset tahot saavat käyttää omaisuuserää, sallitun pääsyn rajaitukset, etäkäyttöä koskevat rajoitukset ja todennusparametrit). Tietyn omaisuuserän loogisen pääsyn vaatimukset voivat esimerkiksi sallia toimittajan etäkäytön vain määrättyjen ja ennalta suunniteltuina huoltoaikoina, ja ne voivat myös edellyttää monivaiheisen tunnistautumisen käyttöä. Toisena esimerkkinä voidaan todeta, että voi olla tarkoituksenmukaista soveltaa ylimääräisiä loogisia käyttöoikeuksien valvontatoimia (kuten vertaisarviointia) toiminnon kannalta erittäin tärkeisiin omaisuuseriin.
Pääsynvalvontaa varten on olemassa useita malleja, kuten harkinnanvarainen pääsynvalvonta (DAC), pakollinen pääsynvalvonta (MAC), roolipohjainen pääsynvalvonta (RBAC), käytäntöihin perustuva pääsynvalvonta (PBAC) ja attribuutteihin perustuva pääsynvalvonta (ABAC). Pääsynvalvontamallin valinta riippuu useista tekijöistä, kuten toimintaympäristöstä ja toteutettavuudesta. Organisaatio voi esimerkiksi päättää ottaa käyttöön nykyisen infrastruktuurin tukeman pääsynvalvontamallin, kuten RBAC:n, ja suunnitella kehittyneemmän mallin, kuten ABAC:n, käyttöönottoa tulevaisuudessa osana uuden infrastruktuurin hankintaa, joka tukee lisää pääsynvalvontaominaisuuksia.
Edistyneet turvallisuusmallit, kuten nollaluottamus (Zero Trust), voivat myös olla apuna käyttöoikeusvaatimusten kehittämisessä. Zero Trust -periaatteiden toteuttamiseen voi esimerkiksi sisältyä kyky kerätä ja käyttää lisätietoja (kuten käyttäytymistietoja, paikkatietoja, uhkatietoja ja muita asiayhteyteen liittyviä tietoja) osana käyttöoikeuskäytännön täytäntöönpanoa.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</si>
  <si>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Vähimpien oikeuksien periaate eli pienimmän valtuuden periaate on turvallisuusvaatimus, jossa valtuutetuille käyttäjille annetaan vain ne oikeudet, joita he tarvitsevat suorittaakseen heille osoitetut tehtävät työtehtäviensä ja roolinsa mukaisesti, eikä mitään muuta. Organisaatioiden tulisi soveltaa vähimpien oikeuksien periaatetta myöntäessään käyttöoikeuksia tehtäville ja järjestelmille (mukaan lukien erityiset toiminnot, portit, protokollat ja palvelut). Vähimpien oikeuksien periaatetta sovelletaan myös tietojärjestelmäprosesseihin varmistamalla, että prosessit toimivat korkeintaan organisaation tehtävien ja/tai toimintojen edellyttämillä käyttöoikeuksilla. Organisaatiot ottavat vähimpien oikeuksien periaatteen huomioon luodessaan tarvittaessa uusia prosesseja, rooleja ja tietojärjestelmätilejä. Organisaatiot soveltavat vähimpien oikeuksien periaatetta myös tietotekniikka- ja OT-järjestelmien suunnitteluun, kehittämiseen, käyttöönottoon ja toimintaan. Vähimmän etuoikeuksia koskevan periaatteen noudattaminen on tärkeä näkökohta nollaluottamusperiaatteiden täytäntöönpanossa.
Aiheeseen liittyvät käytännöt
- Input From: Implementing ARCHITECTURE-3a tarjoaa syötteitä, joista voi olla hyötyä tämän käytännön toteuttamisessa.
- Eteneminen: Tämä käytäntö on osa käytäntöjen etenemistä. Käytäntöjen eteneminen on toisiinsa liittyvien käytäntöjen ryhmä, joka edustaa yhä täydellisempiä tai edistyneempiä toimintojen toteutuksia. Tähän kehityspolkuun kuuluvat seuraavat käytännöt: ACCESS-2a, ACCESS-2c, ACCESS-2d, ACCESS-2e, ACCESS-2f.</t>
  </si>
  <si>
    <t>Tehtävien eriyttämisen periaate tulisi sisällyttää käyttöoikeusvaatimuksiin virheiden tai ilkivaltaisten toimien mahdollisten vaikutusten välttämiseksi tai vähentämiseksi ja mahdollisten huijausten tai petosten estämiseksi. Esimerkiksi käyttöoikeutta pyytävän henkilön ei pitäisi olla myös käyttöoikeuden myöntävä henkilö ja käyttöoikeutta pyytävälle henkilölle olisi myönnettävä vain ne vähimmäisoikeudet, jotka ovat tarpeen hänelle annettujen tehtävien suorittamiseksi. Kuten muualla mallissa todetaan, on tärkeää pohtia käyttöoikeuksia laitteisiin, järjestelmiin ja prosesseihin, jotka edellyttävät pääsyä omaisuuseriin, ja sitä, miten erottelua olisi sovellettava. Esimerkiksi järjestelmät, jotka suorittavat kriittisiä turvallisuustoimintoja, saattavat vaatia lisätarkastelua sen suhteen, ketkä henkilöt tai tahot voivat käyttää niitä, mukaan lukien niiden suojaamat prosessinohjausjärjestelmät.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</si>
  <si>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Omaisuuserän omistajat, huoltajat tai valtuutetut edustajat myöntävät ja hyväksyvät omaisuuserän käyttöoikeuden, joka perustuu käyttöoikeutta pyytävän henkilön, kohteen tai yksikön rooliin. Omaisuuserän omistaja tai säilyttäjä on vastuussa loogisten käyttöoikeuksien myöntämisestä identiteetin roolin ja omaisuuserän kyberturvallisuusvaatimusten perusteella. Omaisuuserien omistajien ja säilyttäjien on oltava tietoisia siitä, mitkä tietyt identiteetit vaativat pääsyä heidän omaisuuseriinsä, ja niiden on validoitava vaatimus liiketoiminnan ja kyberturvallisuusvaatimusten osalta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</si>
  <si>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Hallintatunnuksia, ylläpitotilejä, jaettuja tilejä ja etäkäyttöä olisi valvottava tiukemmin kuin tavallisten käyttäjien käyttöoikeuksia. Lisätarkkailu saattaa edellyttää, että käyttöoikeuspyynnöt hyväksyy useampi kuin yksi henkilö tai henkilö, jolla on korkeampi valtuutus kuin tavallisilla käyttäjillä. Lisätarkkailuun voi kuulua myös korotettujen oikeuksien käytön kirjaaminen lokiin. Edistyneessä organisaatiossa jaettujen tilien korotettu käyttöoikeus voidaan esimerkiksi toteuttaa sellaisten valtuutettujen tunnusten avulla, jotka ovat voimassa vain hyväksytyn muutoksen suorittamiseen tarvittavan ajan. Lisäksi henkilöstöä voidaan valvoa valvontakameroiden ja kuvakaappausten avulla, kun näitä valtuuksia käytetään.
Nämä ovat esimerkkejä käyttöoikeuksista, jotka voivat aiheuttaa toiminnalle suuremman riskin: 
- etuoikeutetut tilit
- palvelutilit
- jaetut tilit
- etäkäyttö
- hallintatilit
- hätäoikeudet
- pääsy arkaluonteiseen omaisuuteen
- pääsy pilvipalveluihin tai virtuaalisiin omaisuudenhallintajärjestelmiin
- kryptografisten avainten hallintatilit
- varmuuskopiointitilit
Lisäksi on tärkeää huomata, että sanaa riski käytetään tässä käytännössä sanan yleisessä merkityksessä eikä sen tarkoituksena ole viitata mihinkään C2M2:n riskienhallinta-alueella yksilöityyn erityiseen riskiin. Organisaatioiden olisi kuitenkin pidettävä IT- ja OT-omaisuuserien käyttöoikeuksia ja käyttöoikeuksien hallintaan liittyvien valvontatoimien riittävyyttä mahdollisina riskilähteinä, jotka olisi otettava huomioon riskien tunnistamisessa, analysoinnissa ja vastatoimissa, joita käsitellään riskienhallinnan osa-alueella.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</si>
  <si>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Toimintaympäristön jatkuvat muutokset aiheuttavat sen, että henkilöille, objekteille ja entiteeteille myönnettyjen loogisten käyttöoikeuksien nykyinen taso (joka näkyy käyttöoikeuksissa) ei ehkä vastaa nykyisten loogisten käyttöoikeusvaatimusten mukaista tarvetta. Organisaation olisi määriteltävä aikataulu loogisten käyttöoikeuksien säännöllistä tarkistamista varten, jotta voidaan varmistaa, että omaisuuserille asetetut vaatimukset pannaan täytäntöön osoittamalla loogiset käyttöoikeudet asianmukaisesti ja toteuttamalla vastaavat loogiset käyttöoikeuksien valvontatoimet. 
Tietyt tilapäiset tapahtumat, kuten projektit tai poikkeamiin reagoiminen, voivat edellyttää tilannekohtaisten loogisten käyttöoikeuksien myöntämistä. Loogisten käyttöoikeuksien tarkistamisen olisi oltava välttämätön vaihe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</si>
  <si>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Kirjautumisyrityksiä seurataan, ja kaikki havaitut poikkeamat (kuten kirjautumisyritykset käyttäjänimellä, jota ei ole järjestelmässä) merkitään lisäselvitystä vaativiksi, jotta voidaan määrittää, ovatko ne kyberturvallisuustapahtumien indikaattoreita (eivätkä esimerkiksi käyttäjän virheitä).
Aiheeseen liittyvät käytännöt:
- Syöte: ARCHITECTURE-3a:n toteuttaminen tarjoaa panoksen, josta voi olla hyötyä tämän käytännön toteuttamisessa.</t>
  </si>
  <si>
    <t>Tässä mallissa fyysiset pääsynhallinan valvontakeinot on tarkoitettu tietotekniikan, organisoidun teknologian ja tietovarallisuuden suojaamiseen (esimerkiksi lukot, jotka valvovat pääsyä palvelinsaliin). Lisäksi on tärkeää ottaa huomioon, että joidenkin fyysisten kulunvalvonnan välineiden, kuten avainten ja kulkulupien, tehokkuuteen voi vaikuttaa merkittävästi tavat, jolla niitä hallinnoidaan ja suojataan.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</si>
  <si>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Omaisuuserien omistajat ja haltijat ovat vastuussa fyysisten pääsyoikeuksien lakkauttamisesta, kun henkilö tai muu taho, jolle oikeudet on annettu, ei enää tarvitse niitä, esimerkiksi työntekijän irtisanouduttua tai siirryttyä uuteen tehtävään. Yleisesti ottaen henkilöstön olisi säilytettävä vähimmäisoikeudet, jotka ovat tarpeen heille osoitettujen tehtävien hoitamiseksi. Kun fyysinen käyttöoikeus, jota ei enää tarvita, peruutetaan, voidaan estää tarpeettomien käyttöoikeuksien kasautuminen.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</si>
  <si>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Omaisuuserän omistajan vastuulla on varmistaa, että fyysisen pääsyn lokitus täyttää omistajan hallinnassa olevan omaisuuden suojelua ja ylläpitoa koskevat vaatimukset. Lokitus voidaan suorittaa manuaalisesti, esimerkiksi paperilokin avulla, tai automatisoidusti, esimerkiksi fyysisten kulunvalvontajärjestelmien avulla kerätyistä tiedoista.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</si>
  <si>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Omaisuuserän omistajan vastuulla on varmistaa, että omaisuuserän suojaamista ja ylläpitoa koskevat vaatimukset määritellään omistajan hallinnassa olevalle omaisuuserälle, mukaan lukien fyysisen pääsyn valvontaa koskevat vaatimukset. Esimerkiksi toimittajien vierailuja datakeskukseen koskevat, fyysistä pääsyä koskevat vaatimukset, voivat edellyttää väliaikaista kulkulupaa, saatettuna kulkemista ja henkilökunnan jäsenen valvomaan vierailijan toimintaa.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</si>
  <si>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Vähimpiä käyttöoikeuksien eli pienimpien valtuuksien periaate olisi otettava huomioon aina kun se on mahdollista määritettäessä fyysisiä käyttöoikeuksia koskevia vaatimuksia virheiden tai ilkivaltaisten toimien mahdollisten vaikutusten välttämiseksi tai vähentämiseksi. Henkilölle, joka pyytää pääsyä rakennukseen, olisi esimerkiksi myönnettävä pääsy vain niille alueille, jotka ovat tarpeen hänelle osoitettujen tehtävien suorittamiseksi.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</si>
  <si>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Tehtävien eriyttämisen periaate olisi otettava huomioon aina kun se on mahdollista määriteltäessä fyysisiä käyttöoikeuksia koskevia vaatimuksia virheiden tai ilkivaltaisen toiminnan mahdollisten vaikutusten välttämiseksi tai vähentämiseksi. Työntekijällä voi esimerkiksi olla fyysinen pääsyoikeus tiloihin, mutta hänellä ei välttämättä ole pääsyä palvelinkomeroon.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</si>
  <si>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On olemassa menettely, jonka mukaisesti omaisuuserien omistajat, säilyttäjät tai valtuutetut edustajat tarkastavat ja hyväksyvät vastuullaan olevaa omaisuuserää koskevat pääsyoikeuspyynnöt. Omaisuuserien omistajien ja säilyttäjien olisi oltava tietoisia siitä, mitkä identiteetit vaativat pääsyä heidän omaisuuseriinsä, ja voitava perustella vaatimus liiketoiminnan ja kyberturvallisuuden vaatimukset huomioiden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</si>
  <si>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Tiloissa tai tilojen alueilla, joissa sijaitsee toiminnalle suuremman riskin aiheuttavaa omaisuutta, voi olla ylimääräisiä tai tiukempia fyysisiä kulunvalvontatoimia. Lisätarkkailu voi tarkoittaa, että kulkulupapyynnöt hyväksyy useampi kuin yksi henkilö tai henkilö, jolla on tavanomaisia kulkulupapyyntöjä korkeampi valtuutus. Lisätarkkailu voi merkitä ylimääräisiä kulkulupien lokitusvaatimuksia, ympäristön lisävalvontaa, lisämerkintöjä ja vierailijoiden saattajavaatimuksia. Tämä voidaan toteuttaa lisäkäyttötekijän (-tekijöiden), lisäkirjaamisen tai turvamiesten suorittaman aktiivisen valvonnan avulla. Esimerkkinä voidaan mainita, että organisaatiolla voi olla yleinen kulkulupajärjestelmä laitoksen sisäänpääsyä varten, mutta se voi myös vaatia PIN-koodin syöttämistä fyysistä sisäänpääsyä varten tiettyyn osaan laitosta.
Lisäksi on tärkeää huomata, että sanaa riski käytetään tässä käytännössä sanan yleisessä merkityksessä eikä sen tarkoituksena ole viitata mihinkään C2M2:n riskienhallinta-alueella yksilöityyn erityiseen riskiin. Organisaatioiden olisi kuitenkin pidettävä pääsyä tietotekniikka- ja muuhun teknologiaan sekä pääsyn hallintaan liittyvien valvontatoimien riittävyyttä mahdollisina riskilähteinä, jotka olisi otettava huomioon riskien tunnistamisessa, analysoinnissa ja riskienhallinnan osa-alueella käsitellyissä vastatoimissa.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</si>
  <si>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Alati muuttuvasta toimintaympäristöstä voi seurata, että henkilöille tarjottavan fyysisen pääsyn nykyinen taso (joka heijastuu käyttöoikeuksissa) ei välttämättä vastaa nykyisten fyysisten pääsyvaatimusten mukaista tarvetasoa. Organisaation tulisi määritellä aikataulu fyysisten käyttöoikeuksien säännölliselle tarkistamiselle sen varmistamiseksi, että niiden omaisuuserille asettamat vaatimukset toteutetaan antamalla fyysiset käyttöoikeudet asianmukaisesti ja valvomalla fyysisten käyttöoikeuksien toteutumista.
Tietyt tilapäiset tapahtumat, kuten projektit tai poikkeamiin reagoiminen, voivat edellyttää tilannekohtaisten fyysisten käyttöoikeuksien myöntämistä. Fyysiten käyttöoikeuksien tarkistamisen olisi oltava välttämätön askel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</si>
  <si>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Fyysisten pääsyoikeuksien käyttöä seurataan, ja havaitut poikkeamat (kuten hyväksymättömät pääsy-yritykset) merkitään lisäselvitystä vaativiksi sen määrittämiseksi, ovatko ne kyberturvallisuustapahtumien indikaattoreita (eivätkä esimerkiksi virheitä).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</si>
  <si>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ACCESS-osion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</si>
  <si>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Identiteetin ja pääsynhallintatoimintoja (ACCESS), joita ei tällä hetkellä suoriteta ja joita organisaatio voisi suorittaa, jos sillä olisi lisää resursseja, rahoitusta tai työkaluja. Lisäksi voidaan pohtia, onko organisaatio toteuttanut kaikki käytännöt, jotka se on ottanut tavoitteekseen, ja tarvitaanko lisäresursseja mahdollisten puutteiden korjaamiseksi.
Riittävästi resursseja on henkilöstön, rahoituksen ja työkalujen muodossa varmistamaan, että identiteetin ja pääsynhallinnan -osion (ACCESS) käytännöt voidaan toteuttaa tarkoitetulla tavalla. Tämän käytännön toteutumista voidaan arvioida määrittämällä, onko toivottuja käytäntöjä jäänyt toteuttamatta resurssipulan vuoksi.
Nämä ovat esimerkkejä toimintoihin osallistuvista henkilöistä:
- Henkilöstö, joka vastaa identiteettien luomisesta sekä identiteettien valtuuttamisesta ja roolien osoittamisesta.
- henkilöstö, joka vastaa käyttöoikeuspyyntöjen esittämisestä, ja omaisuuden omistajat, jotka vastaavat käyttöoikeuspyyntöjen tarkistamisesta ja hyväksymisestä.
Nämä ovat esimerkkejä työkaluista, joita voidaan käyttää Identiteetin ja pääsynhallinnan toiminnoissa:
- käyttöoikeuspyyntöjen ja hyväksynnän hallintajärjestelmät ja -menetelmät
- käyttöoikeustietokantajärjestelmät
- työkalut, tekniikat ja menetelmät identiteettiprofiilien luomiseksi, tiettyjen käyttöoikeuksien liittämiseksi rooleihin, käyttöoikeuksien tarkistamiseksi ja identiteettien muutosten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</si>
  <si>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Identiteetin ja pääsynhallinnan (ACCESS)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Identiteetin ja pääsynhallintaa koskevat toimintaperiaatteet tai muut organisaation ohjeet voivat sisältää seuraavia asioita
- vastuu, valtuudet ja omistajuus pääsynhallinnan suorittamisesta, mukaan lukien käyttöoikeuksien pyytäminen, hyväksyminen ja tarjoaminen.
- organisaation ulkopuolelta tulevien käyttöoikeuspyyntöjen säännöt.
- menettelyt, standardit ja ohjeet identiteettiprofiilien hyväksymistä ja käyttöönottoa, roolien osoittamista identiteeteille, käyttöoikeuksien osoittamista rooleille ja muita pääsynhallinnan toimintoja varten.
- vaatimukset, jotka koskevat identiteettitietovarantojen tarkastus- ja päivitystiheyttä sekä valtuuksien tarkastustiheyttä. 
- aikarajat identiteettien käyttöönoton poistamiselle.
- menettelyt poikkeusten myöntämistä ja hallintaa varten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</si>
  <si>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identiteetin ja pääsynhallinnalta (ACCESS) odotetut tulokset saavutetaan, ja että heille annetaan asianmukaiset valtuudet toimia ja suorittaa heille osoitetut tehtävät.
Nämä ovat esimerkkejä siitä, miten vastuu ja valtuudet voidaan virallistaa identiteetin ja pääsynhallinnan toiminnoissa:
- roolien ja vastuualueiden määrittely toimintaperiaatteissa (ks. ACCESS-3c). 
- tehtäväkuvausten laatiminen ja niihin liittyvien suoritushallintatoimien toteuttaminen.
- prosessitehtävien ja niihin liittyvän vastuun sisällyttäminen toimenkuvauksiin.
- kehitetään ja pannaan täytäntöön sopimusvälineet (mukaan lukien palvelutasosopimukset) ulkoisten yksiköiden kanssa, jotta voidaan vahvistaa vastuu ja valtuudet pääsynhallinnan tehtävien suorittamisesta ulkoistetuissa toiminnoissa.
- Pääsynhallinnan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</si>
  <si>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identiteetin ja pääsynhallinnan suorittamiseen tarvittavat tehtävät ja tiedot sekä tunnistettava nykyisen henkilöstön tiedon puute.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identiteetin ja pääsynhallinnassa tarvitaan taitoja ja tietoja, jotka koskevat seuraavia asioita
- henkilöllisyyksien yhdistäminen rooleihin ja asianmukaisten käyttöoikeuksien määrittäminen näiden perusteella.
- identiteettien hallinnointi tavalla, joka soveltuu kunkin organisaation omaisuuserätyypin käyttämiseen.
- identiteettien hallintaan ja ylläpitoon käytettävät työkalut, tekniikat ja menetelmät. 
- työkalut, tekniikat ja menetelmät, joita käytetään käyttöoikeuksien hallintaan.
Lisäksi on pohdittava, miten tämän toimialueen henkilöstön kehittämää tietämystä olisi hallinnoitava ja jaettava. Tähän sisältyy sen määrittäminen, mitä prosesseja ja työkaluja tietämyksen jakamiseen olisi käytettävä, ja sen määrittäminen, kuka on vastuussa sisäisen osaamisen parhaasta mahdollisesta hyödyntämisestä.</t>
  </si>
  <si>
    <t>Organisaation tulisi mitata identiteetin ja pääsynhallinnan (ACCESS) suorituskykyä varmistaakseen, että ne toteutetaan identiteetin ja pääsynhallintaa koskevissa suunnitelmissa, toimintaperiaatteissa ja menettelyissä kuvatulla tavalla. Olisi kehitettävä ja kerättävä asianmukaisia mittareita, jotta voidaan havaita poikkeamat suorituskyvyssä ja mitata sitä, missä määrin pääsynhallintatoimet saavuttavat aiotun tarkoituksensa.</t>
  </si>
  <si>
    <t>Kyberturvallisuusarkkitehtuurin kehittämiselle on strategia tai suunnitelma sekä sille on määritelty toivottu lopputulos ja yhteisymmärrys, miten se saavutetaan. Arkkitehtuuristrategia voi keskittyä esimerkiksi luvattoman pääsyn estämiseen, ja suunnittelupäätöksistä ollaan yksimielisiä koskien ehdotettuja todennus- ja pääsynhallinnan ratkaisuja.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</si>
  <si>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Kyberturvallisuuden arkkitehtuuristrategia tai suunnitelmaa pidetään ajan tasalla ja asiaankuuluvana. Esimerkiksi vanhentunut kyberturvallisuusarkkitehtuuristrategia ei todennäköisesti vastaa kyberturvallisuusohjelman tavoitetta ottaa käyttöön turvallisia mobiililaitteita ja yritysarkkitehtuurin tavoitetta siirtyä pilvipalveluihin ja tarjota tietovarantoja koko yrityksen laajuisesti.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</si>
  <si>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 dokumentoidaan ja julkaistaan tärkeille sidosryhmille tarkasteltavaksi. Kyberturvallisuusarkkitehtuuri antaa ohjeita resurssien priorisointiin ja arkkitehtuurisia ohjeita koskien IT- ja OT-resurssien välistä vuorovaikutusta. Esimerkiksi luottamusrajoja koskevat suunnittelupäätökset on dokumentoitava suhteessa niihin liittyviin arkkitehtonisiin elementteihin ja niiden väliseen tiedonvaihtoon. Kyberturvallisuusarkkitehtuurin olisi sisällettävä asianmukaiset näkökohdat, jotka koskevat toimintojen toteuttamisessa käytettäviä omaisuuseriä tai sellaisia omaisuuseriä, jotka voivat lisätä toimintoihin kohdistuvaa kyberriskiä, mukaan luettuina liikkuvat omaisuuserät, etäyhteyksiin käytettävät henkilökohtaiset laskenta- ja verkkolaitteet, kenttälaitteet, VoIP-järjestelmät, kulkulupakortit ja muut fyysiset kulkuyhteysjärjestelmät sekä sähköiset kirjautumistavat.
Aiheeseen liittyvät käytännöt:
- Syöte: ASSET-1a:n, ASSET-1c:n, ASSET-2a:n ja ASSET-2c:n käyttöönotto tarjoaa syötteitä,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</si>
  <si>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Kyberturvallisuusarkkitehtuuria tai vastaavaa kyberturvallisuusarkkitehtuurin hallintotoimintoa on valvottavat tai arvioitava riittävästi, jotta dokumentoidun arkkitehtuurin ja toteutetun arkkitehtuurin välille ei muodostu ristiriitaa. Esimerkiksi arkkitehtuuriin ehdotetut muutokset on tarkistettava ja hyväksyttävä, sekä hyväksyttyihin poikkeuksiin arkkitehtuurista on sisällyttävä arvio riskeistä ja mahdollisista seurauksista.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</si>
  <si>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Ylimmän johdon tuki voi näkyä säännöllisenä viestintänä kyberturvallisuusarkkitehtuurin merkityksestä ja arvosta, sekä organisaation tukena kyberturvallisuusarkkitehtuurin levittämiselle ja toteuttamiselle (kuten arkkitehtuurin käyttöönoton seuranta) sekä palkintojen ja tunnustusohjelmien järjestäminen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</si>
  <si>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Määrittele vaadittava IT-, OT-omaisuuserien ja tietovarantojen asianmukainen luottamuksellisuuden, eheyden ja saatavuuden taso sekä dokumentoi vaatimukset. Nämä vaatimukset tuodaan esille organisaation toimintaperiaatteissa (politiikoissa) , jotka liittyvät organisaation omaisuuserien valvonnan määrittelyyn ja toteuttamiseen.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</si>
  <si>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 sisältää suunnitteluperiaatteet ja -taktiikat, joilla toteutetaan ARCHITECTURE-1f:ssä määritellyt kyberturvallisuusvaatimukset. Esimerkiksi luottamuksellisuus - vaatimus olla luovuttamatta arkaluonteisia tietoja luvattomille osapuolille - voidaan toteuttaa käytännöllä, jolla varmistetaan, että luottokorttitietoja ei säilytetä verkkopohjaisessa käyttöliittymässä maksutapahtuman suorittamisen jälkeen. Toinen esimerkki on, että luottamuksellisuus ja eheys voidaan varmistaa asettamalla salauksen valvonta ulkoisiin yhteyksiin, kuten mobiili-, satelliitti- tai kuituyhteyksiin, joita ulkopuolinen taho tarjoaa. Valitut valvontatoimet on dokumentoitu kyberturvallisuusarkkitehtuurissa.
Aiheeseen liittyvät käytännöt:
- Syöte: ARCHITECTURE-1f:n toteuttaminen sisältää tietoja, jotka voivat olla hyödyllisiä tämän käytännön toteuttamisessa.</t>
  </si>
  <si>
    <t>Kokonaisarkkitehtuurin ja ja kyberarkkitehtuurin kehittämissuunnitelman yhteensovittamisella vältetään liiketoiminnan ja teknisten sidosryhmien väliset epäsuhtaiset odotukset. Esimerkiksi organisaation tavoitteita suojata aineetonta omaisuutta ja arkaluonteista liiketoimintatietoa tuetaan kyberturvallisuustavoitteilla, jotka minimoivat hyökkäyspintoja ja määrittelevät turvalliset oletusasetukset.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</si>
  <si>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Kyberturvallisuusarkkitehtuuria pidetään resurssina, joka auttaa ylläpitämään organisaation turvallisuuden tasoa. Säännölliset kyberturvallisuusarkkitehtuurin vaatimuksenmukaisuuden arvioinnit ovat yksi riskin pienentämistekniikka. Esimerkiksi ehdotettu palvelimen uudelleenkäyttö tai virtualisointi on suunnittelupäätös, jonka vaikutus arkkitehtuuriin olisi arvioitava. Arvioinneissa olisi otettava huomioon laitteet, jotka voivat lisätä toimintoon kohdistuvaa kyberriskiä, kuten liikkuva omaisuus, etäyhteyksiin käytettävät henkilökohtaiset tietokoneet ja verkkolaitteet, kenttälaitteet, VoIP, kulkulupajärjestelmät ja muut fyysiset ja sähköiset pääsyjärjestelmät. Kehittyneet kyberturvallisuustekniikat, kuten uhkien metsästys ja aktiivinen puolustus, voivat auttaa tunnistamaan vaatimustenvastaiset järjestelmät tai verkot.
Aiheeseen liittyvät käytännöt:
- Syöte: ARCHITECTURE-1c:n toteuttaminen tarjoaa syötteen, joista voi olla hyötyä tämän käytännön toteutumisen arvionnissa ja toteuttamisessa.</t>
  </si>
  <si>
    <t>Riskianalyysin tulokset, kuten priorisoidut riskiluokat, ja uhkaprofiilitiedot, kuten tietyntyyppisten hyökkäysten kohteet, ovat potentiaalisia tietolähteitä päätettäessä toteutettavaksi todennäköisimpiä arkkitehtuuritaktiikoita, joita tarvitaan hyökkäysten havaitsemiseen, vastustamiseen, niihin reagoimiseen ja niistä toipumiseen. Kyberturvallisuusarkkitehtuurin mukauttamiseksi uhkaprofiiliin organisaatiot voivat tarkastella kohteena olevia omaisuuseriä, tavoitteita ja hyökkäysmenetelmiä, joita uhkatoimijat voivat käyttää, ja mukauttaa kyberturvallisuusarkkitehtuuria vastaavasti. Esimerkiksi aukottoman tapahtumalokin ylläpitäminen on taktiikka, jolla tuetaan vastuuvelvollisuutta ja hyökkäyksistä toipumista, ja reduntanttien palvelimien tarjoaminen on taktiikka, jolla tuetaan käytettävyyttä ja liiketoiminnan jatkuvuutta.
Aiheeseen liittyvät käytännöt:
- Riippuvuus: Tämän käytännön toteuttaminen edellyttää RISK-3d:n ja Threat-2e:n ennakkototeutusta.Eteneminen: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</si>
  <si>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Kyberturvallisuusarkkitehtuurin suunnittelussa olisi otettava huomioon tarpeelliset vaatimukset, joilla voidaan tukea ennalta määriteltyjä toimintatiloja, jotka organisaation on mahdollisesti otettava käyttöön esimerkiksi poikkeamien yhteydessä. Arkkitehtuuriin voi esimerkiksi olla tarpeen sisällyttää valvontavaatimuksia, jotta voidaan tehdä päätöksiä omaisuuserien alasajosta, jos on olemassa merkkejä mahdollisesta käyttökatkoksesta. Toisena esimerkkinä voidaan mainita turvallisuuteen liittyvä vaaratilanne, jonka vuoksi tarvitaan väliaikaista oikeuksien lisäämistä. Tällöin järjestelmä voisi automaattisesti lisätä lokitietojen kirjaamisen laajuutta.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</si>
  <si>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Suojaukset toteutetaan siten, että ne vastaavat kyberturvallisuusarkkitehtuurin strategiassa / toimintasuunnitelmassa määriteltyjä tavoitteita. Näiden suojausten toteuttaminen perustuu standardoituihin vaatimuksiin, jotka on dokumentoitu kyberturvallisuusarkkitehtuurissa. Koska nämä käytännöt voidaan toteuttaa tapauskohtaisesti, ne voivat olla yleisesti ottaen näiden vaatimusten mukaisia, mutta niitä ei välttämättä toteuteta dokumentoidun prosessin tai menettelyn mukaisesti.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</si>
  <si>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on minimi lähestymistapa, joka ulottuu palomuureista etäyhteyspalvelimiin. Segmentointi on arkkitehtuurinen taktiikka, joka tarjoaa ensimmäisen puolustuslinjan, jolla pyritään hillitsemään hyökkäysten leviämistä ja estämään pahojen toimijoiden kulkeminen järjestelmien läpi (esim. verkkopuolen järjestelmät, IT-järjestelmät ja OT-järjestelmät). Segmentointiin voi sisältyä erottelu, luottamusvyöhykkeiden toteuttaminen, demilitarisoitujen vyöhykkeiden (DMZ) toteuttaminen tai muita arkkitehtuuritaktiikoita.
Aiheeseen liittyvät käytännöt:
- Syöte: ASSET-1c:n ja ASSET-1d:n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</si>
  <si>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Verkon suojaukset olisi suunniteltava siten, että erityyppisille omaisuuserille voidaan toteuttaa niille määritellyt suojaustoimet. Päätös tiukempien suojaustoimien toteuttamisesta voi perustua eri tekijöihin, kuten tiettyihin omaisuuserätyyppeihin kohdistuvaan luottamukseen tai kuinka arkaluonteiseen tietoon omaisuuserätyyppi voi päästä käsiksi. Esimerkiksi etäyhteydet voivat aiheuttaa suuremman riskin, ja niihin sovellettaisiin lisäsuojauksia. Vaihtoehtoisesti tietotekniset hyödykkeet, jotka toimivat vain sisäverkossa, voivat olla luotettavampia ja vaatia siksi vähemmän tiukkoja verkkosuojauksia.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</si>
  <si>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ARCHITECTURE-2b:tä siten, että siihen sisällytetään toiminnon toteuttamisen kannalta tärkeät omaisuuserät. Käytännössä todetaan lisäksi,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toiminnolle
- omaisuuserän suorittamat tehtävät
- se, hallinnoiko omaisuuserää kolmas osapuoli
- kenellä on pääsy omaisuuserään
- onko omaisuuserään mahdollista päästä etänä
- omaisuuserään liittyvä luottamusaste
- kyberturvallisuuden hallintakeinojen soveltaminen omaisuuserien ryhmiin.
- mahdollisten tietoverkkomurtojen vaikutusten rajoittaminen.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Aiheeseen liittyvät käytännöt:
- Syöte: ASSET-1a:n ja ASSET-2a:n toteuttaminen tarjoaa tietoja, joista voi olla hyötyä tämän käytännön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</si>
  <si>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Verkkosegmentit olisi suunniteltava siten, että ne erottavat toisistaan toiminnot, jotka aiheuttavat suuremman riskin organisaatiolle. Esimerkiksi verkkoinfrastruktuurin hallinnointi olisi suoritettava erillisessä hallintaverkossa, joka on rajoitettu vain tiettyihin hallintatileihin ja jossa käytetään vahvempia todennustekniikoita, kuten monivaiheista tunnistautumista. Vastaavasti organisaatio voi rajoittaa OT-laitteiden hallinnan tiettyihin työasemiin samassa loogisessa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</si>
  <si>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Verkon suojaus sisältää valmiuksia valvoa, analysoida ja hallita verkkoliikennettä. Eri turva-alueet voivat vaatia korkeampia verkkosuojaustasoja perustuen määriteltyihin kyberturvallisuusvaatimuksiin. Jos organisaatiolla on esimerkiksi verkkosegmentti laitteita varten, jotka muodostavat yhteyden vierasverkon WLAN-tukiaseman kautta, verkkoliikennettä ei ehkä valvota kovin tarkasti, mutta valvontaa on lisättävä sen varmistamiseksi, ettei liikenne siirry sisäverkkoon. Toisena esimerkkinä mainittakoon, että hallintaverkkoa voidaan valvoa vahvasti, verkossa suoritettavia toimia voidaan analysoida tarkemmin ja pääsyä voidaan valvoa tiukasti.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</si>
  <si>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Verkkosuojauksiin tulisi sisältyä valmiudet valvoa, analysoida ja hallita verkkoliikennettä ja sähköpostia. Verkkoliikenne ja sähköposti ovat yleisiä väyliä, joita hyökkääjät käyttävät yrittäessään saada käyttäjätunnuksia tai muita arkaluonteisia tietoja käyttäjiltä. Phishing- ja watering hole -hyökkäyksiä käytetään yleisesti haittaohjelmien levittämiseen tai käyttäjän tunnistetietojen hankkimiseen, joita hyödynnetään tappoketjun alkuvaiheessa. Organisaatio voi harkita suojauksia, kuten sähköpostiviestien linkkien ja liitetiedostojen tarkkailua, epäilyttävien latausten karanteeniin asettamista ja DNS-suodatuksen käyttöä, jotta voidaan vähentää mahdollisuutta, että hyökkääjät käyttävät näitä hyökkäysväyliä saadakseen jalansijaa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</si>
  <si>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ARCHITECTURE-2d:tä kattamaan kaikki omaisuuserät. Käytäntönä on edelleen,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toiminnalle
- omaisuuserän suorittamat tehtävät tai toiminnot
- hallinnoiko omaisuuserää kolmas osapuoli
- kenellä on pääsy omaisuuserään
- onko omaisuuserää mahdollista hallita tai päästä etänä
- omaisuuserään liittyvä luottamusaste
- kyberturvallisuuden hallintakeinojen soveltaminen omaisuuserien ryhmiin.
- mahdollisten tietoverkkomurtojen vaikutusten rajoittaminen.
- verkon ominaisuudet (esim. vieras langaton verkko).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On tärkeää huomata, että on olemassa useita tapoja toteuttaa tämä käytäntö, mukaan lukien nollaluottamusmallin soveltaminen.
Aiheeseen liittyvät käytännöt:
- Syöte: ARCHITECTURE-1f:n ja ASSET-1f:n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</si>
  <si>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Tiettyjen omaisuuserien kyberturvallisuusvaatimukset saattavat edellyttää eristämistä loogisen tai fyysisen segmentoinnin avulla muista organisaation verkoista. Lisäksi näihin verkkoihin olisi sisällyttävä riippumaton todennusjärjestelmä, jota ei jaeta muiden organisaation järjestelmien kanssa. Organisaatio voi käyttää tämäntyyppistä segmentointiaesimerkiksi kriittisten OT-omaisuuserien osalta.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</si>
  <si>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OT-järjestelmät tulisi suunnitella siten, että ne pystyvät jatkamaan toimintaansa, kun IT-järjestelmissä on katkos tai häiriö. Organisaation ei pitäisi vain toteuttaa manuaalisia varmuuskopiointiprosesseja, vaan nämä prosessit tulisi testata sen varmistamiseksi, että ne toimivat odotetulla tavalla.
OT-järjestelmillä tarkoitetaan omaisuuseriä, jotka toimivat OT-verkkosegmentillä. Nämä omaisuuserät saattavat muistuttaa perinteistä IT-omaisuutta, paitsi että ne tukevat OT-operaatioita. Harkittaessa tätä käytäntöä on huomioitava tilanteet, joissa OT-järjestelmät ovat riippuvaisia IT-järjestelmistä, jotka toimivat erillisellä IT-verkkosegmentillä. Tämän käytännön tarkoituksena on varmistaa, että OT-järjestelmien tukemat palvelut tai tuotantotoiminnot voidaan pitää yllä, jos IT-järjestelmät eivät jostain syystä ole käytettävissä.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</si>
  <si>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Organisaation tulisi valvoa verkkoyhteyksiä laitetasolla. Tämä voidaan toteuttaa esimerkiksi verkon pääsynvalvonnan ratkaisulla, joka estää sellaisten laitteiden, jotka eivät täytä tiettyjä turvallisuusvaatimuksia, pääsyn verkkoon.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</si>
  <si>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arkkitehtuuritaktiikoiden, kuten verkon segmentoinnin (ARCHITECTURE-2a) ja verkon rajoittamisen valtuutettuihin laitteisiin (ARCHITECTURE-2k), toteutusta. Kyberturvallisuusarkkitehtuuriin voi sisältyä valvontaa, jonka avulla organisaatio voi havaita, jos jokin omaisuuserä on vaarantunut ja eristää sen loogisesti erilliseen verkkoon. Tämä voisi antaa poikkeamiin reagoiville tahoille mahdollisuuden suorittaa järjestelmään kohdistuvia analyysejä turvallisessa ympäristössä ilman, että se vaikuttaa muihin tuotantoverkkoihin.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</si>
  <si>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Kyberturvallisuuden hallintatoimia toteutetaan niiden riskien hallitsemiseksi, jotka liittyvät luvattomaan ja/tai asiattomaan pääsyyn IT-, OT-omaisuuteen ja tietovarantoihin, fyysinen omaisuus mukaan lukien. Loogiset kontrollit voivat olla hallinnollisia (esim. toimintaperiaatteet, menettelyt), operatiivisia (esim. järjestelmän ylläpito, kapasiteetin hallinta) ja teknisiä (esim. todennusjärjestelmät, järjestelmän lokitus). Fyysinen valvonta voi olla myös hallinnollista (esim. toimintaperiaatteet, menettelyt), toiminnallista (esim. aidat, lukot, opasteet) ja teknistä (esim. sähköiset kulkulupalukijat, liikkeentunnistimet, sisäänkäyntipisteiden kirjaaminen).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</si>
  <si>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Päätelaitteen suojauksella tarkoitetaan kyberturvallisuuden hallintatoimia, joita sovelletaan suoraan IT- ja OT-omaisuuseriin. Näissä hallintatoimissa olisi keskityttävä päätelaitteiden turvallisuusriskien kuten haavoittuvuuksien hyväksikäytön, hyökkäysten ja inhimillisen erehdyksen aiheuttamien tahattomien tietovuotojen ehkäisemiseen. Päätelaitteen suojauksiin voivat kuulua konfiguraation koventaminen, konfiguraatiokäytännöt ja -säännöt, päätelaitteen havaitsemis- ja reagointiohjelmistot (EDR), haittaohjelmien torjuntaohjelmistot, valvontaohjelmistot, tietojen menettämisen estotyökalut (DLP), isäntäpohjaiset tunkeutumisen havaitseminen (HID) ja palomuurit sekä muut suojaukset.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</si>
  <si>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Tilit tulisi luoda ja konfiguroida  vähimpien oikeuksien eli pienimmän oikeuden periaatteen mukaisesti. Vähimpien käyttöoikeuksien periaate on turvallisuusvaatimus, jossa valtuutetuille käyttäjille asetetaan rajoituksia vain niihin etuoikeuksiin, joita he tarvitsevat suorittaakseen heille osoitetut tehtävät työtehtäviensä ja -roolinsa mukaisesti, mutta ei yhtään enempää. Vähimpien käyttöoikeuksien periaatetta sovelletaan myös tietojärjestelmäprosesseihin, ja sen avulla varmistetaan, että prosessit toimivat korkeintaan sellaisilla käyttöoikeustasolla, jotka ovat välttämättömiä organisaation tehtävien ja/tai toimintojen suorittamiseksi. 
Tämän käytännön yhteydessä on ehdottoman tärkeää, että organisaatiot soveltavat vähimpien oikeuksien periaatetta myös suunnitellessaan, kehittäessään ja toteuttaessaan IT- ja OT-järjestelmiä ja varmistaessaan, että vähimpien oikeuksien periaatteen toteuttamiseen käytettävät mekanismit ja valvontatoimet ovat toteutettavissa ja toimivat suunnitellulla tavalla. Esimerkiksi nollaluottamusarkkitehtuurien suunnittelussa ja rakentamisessa on otettava käyttöön vähimpien oikeuksien periaate keskeisenä vaatimuksena, jotta tämän todentamismenetelmän keskeiset tavoitteet voidaan saavuttaa.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</si>
  <si>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Omaisuuserät (laitteet, palvelut) olisi konfiguroitava siten, että ne tarjoavat vain välttämättömiä toimintoja ja rajoittavat tarpeettomia toimintoja. Esimerkiksi, jos palvelin on määritetty toimimaan sähköpostipalvelimena, niin käytössä pitäisi olla vain ne portit ja palvelut, jotka liittyvät sähköpostin välittämiseen.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</si>
  <si>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Laitteiden, ohjelmistojen ja tietovarantojen turvallista konfigurointia tulisi harkita ennen käyttöönottoa tuotantoympäristössä, jos se on mahdollista. Organisaation tulisi harkita toimenpiteitä, kuten ohjelmistopäivitysten käyttöä, isäntäpohjaisten suojausten käyttöönottoa, korkeamman tason analyysia tukevan lokituksen konfigurointia ja tarpeettomien oletustilien käytöstä poistamista ennen resurssin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</si>
  <si>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Turvallisuussovellusten olisi oltava osa laitteen kokoonpanoa aina kun se on mahdollista. Organisaation olisi harkittava suojauksia, kuten päätelaitteiden havaitsemis- ja reagointiratkaisuja (EDR), jotka valvovat ja vastaavat haitalliseen toimintaan ja toimittavat lokitietoja korkeamman tason analyysialustalle. Isäntäpohjaiset palomuurit ovat toinen laitteen kokoonpanoon liittyvä näkökohta, sillä ne voidaan määrittää sallimaan vain välttämätön viestintä.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</si>
  <si>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Ulkoisten tallennusvälineiden liittämistä olisi kontrolloitava ja rajoitettava tarpeen mukaan riskin vähentämiseksi. Organisaatio voi harkita teknisiä hallintatoimia, joilla rajoitetaan irrotettavien laitteiden, joilla ei ole liiketoiminnallista tarkoitusta, käyttöä sekä operatiivisia hallintatoimia kuten toimintaperiaatteita, joilla rajoitetaan ulkoisten tallennusvälineiden käyttöä järjestelmissä, tai molempien yhdistelmää.</t>
  </si>
  <si>
    <t>Tämä käytäntö laajentaa kyberturvallisuuden hallintatoimia taktisten toimintojen toteuttamisen kannalta tärkeiden omaisuuserien (laitteet, ohjelmistot ja tietovarannot) lisäksi kattamaan kaikki organisaation toimintojen suorittamiseen käytettävät omaisuuserät. Käytäntö edellyttää myös, että kyberturvallisuuden hallintatoimet toteutetaan omaisuuserätasolla, jos se on mahdollista. Kompensoivat hallintatoimet olisi toteutettava tilanteissa, joissa omaisuuserä ei tue omaisuuserätason kyberturvallisuuskontrolleja, joka vähentäisi riskiä riittävästi. Jos esimerkiksi omaisuuserä (laitteet, ohjelmistot ja tietovarannot) ei tue salattua tietoliikennettä, laitteeseen ei pitäisi sallia suoria yhteyksiä, vaan kaikki tietoliikenne olisi ohjattava välityspalvelimen kautta.
Aiheeseen liittyvät käytännöt:
- Syöte: ASSET-1f:n ja ASSET-2f:n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</si>
  <si>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Ylläpito ja kapasiteetinhallinta tukevat toiminnallisia tavoitteita auttamalla varmistamaan toimintojen toteuttamisen kannalta tärkeiden resurssien saatavuuden. Organisaatioiden olisi suunniteltava riittävät ylläpitotoimet siten, että ne vaikuttavat mahdollisimman vähän organisaation toimintoihin. Tähän voi sisältyä ennaltaehkäisevän ylläpidon suorittaminen ennakoimattomien laitevikojen välttämiseksi sekä ylläpidon ajoittaminen suunnitelluille seisokkiajoille tai muille ruuhkahuippujen ulkopuolisille toiminta-ajoille. Kapasiteetinhallinnan suunnittelu edellyttää organisaation tulevien operatiivisten tarpeiden ymmärtämistä sekä riittävää budjettia, laitteita ja välineitä näiden tarpeiden täyttämiseksi. Tämä voi edellyttää etukäteissuunnittelua ja sitoutumista budjetointiprosesseihin ja organisaation johtoon, jotta voidaan kehittää ja viestiä asianmukaiset perustelut tarvittaville resursseille.</t>
  </si>
  <si>
    <t>Toimintaympäristön suojaaminen on tärkeää, jotta toimintojen toteuttamiseen käytettävät laitteet, ohjelmistot ja tietovarannot voivat jatkaa toimintaansa. Olisi toteutettava fyysisen ympäristön suojauksia, jotka tukevat toimintaympäristön kestävyyttä. Näiden vaatimusten huomioon ottaminen auttaa ehkäisemään toiminnon epävakautta tai muita kerrannaisvaikutuksia.</t>
  </si>
  <si>
    <t>ASSET-1c:ssä esitetyn priorisointiprosessin avulla valitut korkeamman prioriteetin omaisuuserät aiheuttavat todennäköisesti suuremman riskin toiminnolle tai prosessin arkaluonteisille tiedoille, ja niihin olisi sovellettava tiukempia kyberturvallisuuden kontrolleja/ hallintakeinoja. ARCHITECTURE-1c:ssä todetaan, että kyberturvallisuusarkkitehtuuri olisi yhdenmukainen korkeamman prioriteetin omaisuuserille asetettujen lisäturvallisuustavoitteiden kanssa. Esimerkkejä tiukemmista kyberturvallisuuden hallintatoimista ovat käyttöoikeuksien tehostettu valvonta, lisätodennustekijät tai muutostenhallintaprosessi, johon sisältyy lisätestausta ja hyväksyntämenettelyjä.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</si>
  <si>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Laitteen elinkaaren aikana voi olla tarpeen muuttaa tai päivittää laiteohjelmistoa esimerkiksi tiettyjen toimintojen käyttöönottamiseksi tai suorituskyvyn parantamiseksi. Organisaation olisi mahdollisuuksien mukaan testattava laiteohjelmiston muutokset huolellisesti ennen käyttöönottoa tuotantoympäristössä, koska nämä muutokset voivat aiheuttaa odottamatonta käyttäytymistä palvelussa tai liitetyissä palveluissa.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ARCHITECTURE-3e, ARCHITECTURE-3f, ARCHITECTURE-3l.</t>
  </si>
  <si>
    <t>ARCHITECTURE-3e:ssä esitettyjen turvallisten konfigurointitoimenpiteiden lisäksi organisaation olisi otettava käyttöön hallintatoimia, joilla estetään luvattomien ohjelmien ja koodin suorittaminen. Organisaatio voi käyttää estolistoja, jossa määritellään nimenomaisesti sovellukset, jotka eivät ole sallittuja, tai käyttää sallittujen sovellusten luettelokäytäntöä, jossa määritetään rajoitettu joukko sallittuja sovelluksia. Lisäksi organisaatio voi estää JavaScriptin tai makrojen kaltaisen koodin suorittamisen.</t>
  </si>
  <si>
    <t>Turvalliset ohjelmistokehityskäytäntöjä on määritelty useissa viitekehyksissä, kuten NIST Secure Software Development Framework (SSDF), Building Security In Maturity Model (BSIMM) tai Open Web Application Security Project (OWASP). Turvallisen kehityksen käytäntöjen valinnassa vakiintuneista viitekehyksistä olisi otettava huomioon organisaation toiminnalliset tarpeet, riskinottohalukkuus ja uhkaympäristö. Turvallisuus olisi otettava huomioon ohjelmistokehityksen elinkaaren jokaisessa vaiheessa, mukaan lukien vaatimusten määrittely, suunnittelu, kehittäminen, testaus ja ylläpito.
Organisaatioiden olisi myös otettava huomioon vähemmän muodollisten ohjelmistokehitysprosessien, kuten koodittomien kehitysalustojen, käyttöön liittyvät riskit. Esimerkiksi avoimen lähdekoodin sisällönhallintajärjestelmissä on tyypillisesti kolmansien osapuolten luomia malleja/pohjia ja muita lisäosia, jotka voivat aiheuttaa organisaatiolle riskejä.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</si>
  <si>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Organisaatio voi valvoa turvallisia ohjelmistokehityskäytäntöjä toimittajien kanssa eri keinoin, kuten sopimusvaatimuksilla ja toimittajien koodin teknisellä testauksella. Organisaatio voi vaatia toimittajilta turvallisia suunnittelu- ja koodauskäytäntöjä, jotka on määritelty vakiintuneissa standardeissa, kuten NIST Secure Software Development Framework (SSDF), Building Security In Maturity Model (BSIMM) ja Open Web Application Security Project (OWASP). Tämä voidaan tehdä havainnoimalla sovelluksen käyttäytymistä ja päättelemällä myyjän koodauskäytäntöjä tai suorittamalla joitakin testejä, joiden avulla voidaan paljastaa turvattomat käytännöt, kuten puskurin ylivuoto, SQL-injektio ja heikko todennus. Tämän lisäksi kyberturvallisuusarkkitehtuuri voi helpottaa hankittujen järjestelmäkomponenttien integrointia ja yhteentoimivuutta (esimerkiksi tarjoamalla turvallisia rajapintoja kolmannen osapuolen ohjelmistoille). 
Erityistä huomiota olisi kiinnitettävä ensisijaisiin toimittajiin (THIRD-PARTIES-1c), koska ne toimittavat, ylläpitävät tai käyttävät kriittisiä ohjelmistokomponentteja, jotka ovat olennaisia tuotannon toiminnalle. Kriittisen ohjelmistokomponentin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määritelmän, joka joidenkin organisaatioiden saatetaan joutua hyväksymään.
Tämä toiminta liittyy kyberturvallisuusarkkitehtuuriin liittyviin toimiin, jotka liittyvät toimittajien valitsemiseen niiden turvallisten ohjelmistokehityskäytäntöjen perusteella (THIRD-PARTIES-2h ja ARCHITECTURE-4e).
Liittyvät käytännöt
- Input From: Implementing ASSET-1c tarjoaa panoksen, josta voi olla hyötyä tämän käytännön toteuttamisessa.
- Eteneminen: Tämä käytäntö on osa käytäntöjen etenemistä. Harjoittelun eteneminen on toisiinsa liittyvien käytäntöjen ryhmä, joka edustaa yhä täydellisempiä tai edistyneempiä toimintojen toteutuksia. Tähän kehityspolkuun kuuluvat muun muassa seuraavat käytännöt ARCHITECTURE-4b, ARCHITECTURE-4e, ARCHITECTURE-4g, ARCHITECTURE-4h, ARCHITECTURE-5h.</t>
  </si>
  <si>
    <t>Ennen ohjelmiston käyttöönottoa olisi tarkistettava konfiguraatio, että se vastaa omaisuuserälle (laite, tietovaranto) asetettuja kyberturvallisuusvaatimuksia. Ohjelmiston virheellinen konfigurointi voi luoda haavoittuvuuksia, joita hyökkääjä voisi hyödyntää.</t>
  </si>
  <si>
    <t>Tämä käytäntö laajentaa MIL1:ssä mainittuja turvallisen ohjelmistokehityksen arkkitehtuuritaktiikoita. Tässä käytännössä edellytetään, että turvallisia ohjelmistokehityskäytäntöjä käytetään kaikissa talon sisällä kehitettävissä ohjelmistoissa.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</si>
  <si>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Tällä käytännöllä laajennetaan kypsyystasolla tasolla 1 (ARCHITECTURE-4b) mainittuja hankittujen ohjelmistojen valintaan liittyviä arkkitehtuuritaktiikoita. Käytäntö edellyttää, että organisaatio ottaa huomioon toimittajien ohjelmistokehityskäytännöt kaikkien hankittavien ohjelmistojen osalta. Organisaatio voi vaatia toimittajilta turvallisia suunnittelu- ja koodauskäytäntöjä, jotka on määritelty viitekehyksissä, kuten NIST Secure Software Development Framework (SSDF), Building Security In Maturity Model (BSIMM) ja Open Web Application Security Project (OWASP). 
Ensisijaisesti tärkeisiin toimittajiin (THIRD-PARTIES-1c) tulisi kiinnittä huomiota, koska ne toimittavat, ylläpitävät tai käyttävät kriittisiä ohjelmistokomponentteja, jotka ovat olennaisia tuotannon toiminnan kannalta. Kriittisten ohjelmistokomponenttien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
Tämä käytäntö liittyy kyberturvallisuusarkkitehtuurin toimiin, jotka kohdistuvat toimittajien valinassa painotettaviin turvallisiin ohjelmistokehityskäytäntöihin (THIRD-PARTIES-2h ja ARCHITECTURE-4b).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</si>
  <si>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Uudet ja päivitetyt sovellukset voivat aiheuttaa muutoksia kyberturvallisuuden arkkitehtuurielementtien rajapintoihin, käyttäytymiseen ja vuorovaikutukseen. Arkkitehtuurin arviointilautakunta tai muu vastuutaho tarkastelee ja hyväksyy tällaiset muutokset.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</si>
  <si>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Ohjelmistojen, erityisesti internetistä ladattujen ohjelmistojen, aitous olisi tarkistettava ennen niiden suorittamista organisaation laitteissa. Ohjelmiston aitous voidaan varmistaa digitaalisesti allekirjoitetuksesta tai vertaamalla ohjelmiston hash-arvoa myyjän julkaisemaan hash-arvoon. Myös laiteohjelmiston aitous olisi todennettava vastaavin toimenpitein, kuten vertaamalla binääritiedoston hash-arvoa myyjän julkaisemaan hash-arvoon.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</si>
  <si>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Ohjelmistojen tietoturvatestauksen avulla validoidaan ja varmistetaan, että ohjelmisto toimii odotetulla tavalla tavanomaisissa toimintaolosuhteissa ja ettei se sisällä valvonnan heikkouksia tai haavoittuvuuksia, jotka voisivat aiheuttaa lisäriskin organisaatiolle. 
Tietoturvatestaus olisi otettava huomioon ohjelmistokehityksen elinkaaren jokaisessa vaiheessa, mukaan lukien vaatimusten määrittely, suunnittelu, kehittäminen, testaus ja ylläpito.
Aiheeseen liittyvät käytännöt
- Eteneminen: Tämä käytäntö on osa useiden käytäntöjen etenemistä. Käytäntöjen eteneminen on toisiinsa liittyvien käytäntöjen ryhmiä,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t>
  </si>
  <si>
    <t>Todennustekniikat (esim. pääsyoikeuksien hallinta, digitaaliset varmenteet, biometrinen tunnistus, monivaiheinen tunnistaminen), valtuutustekniikat (esim. pääsynvalvontamekanismit) ja suojaustekniikat (esim. salaus ja tietojen peittäminen) ovat tyypillisiä arkkitehtuuritaktiikoita arkaluonteisten tietojen, jotka voivat aiheuttaa esimerkiksi tietovuodossa voivat aiheuttaa haittaa toiminnalle, suojaamiseksi. Tähä lukeutuvat esimerkiksi henkilötiedot, taloustiedot, liiketoiminnan salassapidettävät tiedot, salassapidettävät laki- ja sopimustiedot. Tämän käytännön toteuttaminen ei edellytä useiden tekniikoiden soveltamista. Lepotilassa oleviin tietoihin voi sisältyä tietoja, jotka on tallennettu lepotilassa oleviin virtualisoituihin resursseihin.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</si>
  <si>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Tiedot voidaan luokitella (kuten ASSET-2c:ssä viitataan) useiden turvallisuusnäkökohtien, kuten arkaluonteisuuden, arvon, kriittisyyden tai oikeudellisten vaatimusten mukaan. Tämä käytäntö laajentaa ARCHITECTURE-5a:ssa mainittuja lepotilassa olevan tiedon arkkitehtuuritaktiikoita, kuten todennusta (esim. valtakirjojen hallinta, digitaaliset varmenteet, biometrinen tunnistus, monitekijätodennus), valtuutusta (esim. pääsynvalvontamekanismit) ja suojausta (esim. salaus ja tietojen peittäminen). Arkkitehtonisiin tietosuojataktiikoihin voi myös kuulua esimerkiksi turvallisen tiedonkäyttökerroksen käyttö sen sijaan, että sallittaisiin suora pääsy tietovarastoihin.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</si>
  <si>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Kryptografiset protokollat ja tietojen peittäminen ovat esimerkkejä tyypillisistä arkkitehtuuritaktiikoista, joilla suojataan arkaluonteisia tietoja siirron aikana ja edistetään turvallista tietojen jakamista. Tietojen luokittelusta riippuen lisäsuojaus, kuten virtuaalisen yksityisverkon käyttö, voi olla tarpeen.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</si>
  <si>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Tämä käytäntö pohjautuu ARCHITECTURE-5a:n, ARCHITECTURE-5b:n ja ARCHITECTURE-5c:n periaatteisiin ottamalla käyttöön salausvalvonta. Kyberturvallisuusarkkitehtuuri tukee krypto/salauskontrollien käyttöönottoa ja ylläpitoa levossa olevien tai siirrettävien tietojen suojaamiseksi. Tähän sisältyy salausvalvonnan valinta, poistaminen käytöstä ja korvaaminen teknologian muutosten (kuten kvanttilaskennan) myötä. Se sisältää suunnittelupäätökset ja perustelut halutusta salauksen tasosta. Esimerkiksi jotkin salausalgoritmit toimivat paremmin kuin toiset, joten on tehtävä kompromisseja, jotka koskevat salauksen vahvuutta suhteessa järjestelmän suorituskykyyn ja ylläpidon helppouteen. Suunnittelussa otetaan huomioon myös levossa olevia tietoja koskevat näkökohdat, kuten koko levyn salaus, tiedostopohjainen salaus ja konttipohjainen salaus. Lepotilassa oleviin tietoihin voi kuulua myös tietoja, jotka on tallennettu lepotilassa oleviin virtualisoituihin resursseihin. Termiä "valitut tietoluokat" käytetään tässä käytännössään merkitsemään sitä, että organisaatioiden olisi nimenomaisesti valittava ne tietotyypit, jotka on salattava siirron aikana. Organisaatio voi esimerkiksi päättää olla salaamatta OT-signaaleja eristetyssä verkossa, mutta se voi vaatia salausta kaikelle verkossa kuljetettavalle tiedolle.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</si>
  <si>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julkisten/yksityisten avainparien ja varmenteiden hallinnan arkkitehtuuritaktiikoista ovat käyttöjärjestelmän ja selaimen tukemat avainsäilöt, avainpalvelimet sekä salaustunnisteet ja älykortit. Avaintenhallintainfrastruktuurin ylläpitoon kuuluu tietoturvaan mahdollisesti vaikuttavien teknologiamuutosten (kuten kvanttilaskennan) huomioon ottaminen.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</si>
  <si>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tietovuotojen rajoittamiseen tähtäävistä hallintakeinoista ovat  todennus ja valtuutus, etäkäytön rajoittaminen (mukaan lukien pilvipalveluiden käytön rajoittaminen) ja käyttäjän toiminnan seuranta (esim. kun tietoja ladataan runsaasti ulkoisiin järjestelmiin).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</si>
  <si>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hallintatoimista / kontrolleista, joilla suojataan tietoja fyysisen omaisuuden katoamisen varalta, ovat salaus (esim. koko levyn salaus) tai sovellukset, joiden avulla organisaatio voi käynnistää laitteessa olevien tietojen etätyhjennyksen. Näiden hallintatoimien toteuttamisen olisi perustuttava laitteeseen tallennettujen tietojen luokkiin.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</si>
  <si>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Tietoturva-arkkitehtuuri esimerkiksi pakottaa käyttämään verkoissa salauskontrolleja, kuten digitaalisia varmenteita, ja hylkää ohjelmisto- tai laiteohjelmistopäivitykset, joita ei ole allekirjoitettu salakirjoituksella.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
- Kolmannen vaiheen käytännöt ovat seuraavat: Arkkitehtuuri-5a, Arkkitehtuuri-5b, Arkkitehtuuri-5c, Arkkitehtuuri-5d, Arkkitehtuuri-5e, Arkkitehtuuri-5f, Arkkitehtuuri-5g, Arkkitehtuuri-5h.</t>
  </si>
  <si>
    <t>ARCHITECTURE-osion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</si>
  <si>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ARCHITECTURE-osioon liittyviä toimintoja, joita ei tällä hetkellä suoriteta ja jotka organisaatio suorittaisi, jos sillä olisi lisää työntekijöitä, rahoitusta tai työkaluja.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kyberturvallisuusarkkitehtuuri-osion käytännöt voidaan toteuttaa tarkoitetulla tavalla. Tämän käytännön toimivuutta voidaan arvioida määrittämällä, onko toivottuja käytäntöjä jäänyt toteuttamatta resurssipulan vuoksi.
Nämä ovat esimerkkejä tietoturva-arkkitehtuuri toimintaan osallistuvista henkilöistä:
- kyberturvallisuusarkkitehtuuristrategian kehittämisestä vastaava henkilöstö
- henkilöstö, joka vastaa organisaation järjestelmien ja verkkojen kyberturvallisuusarkkitehtuurin mukaisuuden arvioinnista.
- henkilöstön jäsenet, jotka osallistuvat verkon segmentointistrategioiden suunnitteluun ja täytäntöönpanoon.
- salausvalvonnan luomisesta ja ylläpidosta vastaava henkilöstö. 
Nämä ovat esimerkkejä työkaluista, joita voidaan käyttää tietoturva-arkkitehtuuri toiminnoissa:
- tietoturvatestaus (dynaaminen testaus, fuzz-testaus jne.) työkalut ja menetelmät
- työkalut ja menetelmät tietojen valvonnan validointia varten.
- avainten hallintatyökalut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</si>
  <si>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ARCHITECTURE-osion toiminnot saavat organisaatiolta dokumentoitua ohjeistusta ja ohjausta politiikkojen tai vastaavien ohjeiden muodossa. Strategiset liiketoimintatavoitteet ohjaavat dokumentoitujen käytäntöjen tai muiden organisaation ohjeiden kehittämistä sen varmistamiseksi, että toiminnot tukevat organisaation tehtävän toteuttamista. 
ARCHITECTURE-osion toimintoja koskevat toimintaperiaatteet tai muut organisaation ohjeet voivat sisältää seuraavia asioita
- vastuu, valtuudet ja omistajuus tietoturva-arkkitehtuurin toimintojen suorittamisesta, kuten arkkitehtuurikatselmusten suorittamisesta ja avaintenhallintainfrastruktuurin hallinnasta.
- kyberturvallisuusarkkitehtuurin noudattamista koskevat vaatimukset.
- menettelyt, standardit ja suuntaviivat verkon segmentoinnin toteuttamiseksi
- menettelyt, standardit ja ohjeet määritellyn ohjelmistokehitysprosessin toteuttamiseksi.
- vaatimukset arkkitehtuurin tarkistusten tiheydestä 
- menetelmät, joilla mitataan käytäntöjen noudattamista, myönnettyjä poikkeuksia ja käytäntöjen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</si>
  <si>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kyberturvallisuusarkkitehtuurin (ARCHITECTURE) osion toimintojen odotetut tulokset saavutetaan, ja että heille annetaan asianmukaiset valtuudet toimia ja suorittaa heille osoitetut tehtävät. 
Nämä ovat esimerkkejä siitä, miten vastuu ja valtuudet tietoturva-arkkitehtuurin toimintoihin voidaan virallistaa:
- roolien ja vastuualueiden määrittely toimintaperiaatteissa (ks. ARCHITECTURE-5c). 
- tehtäväkuvausten kehittäminen ja niihin liittyvien suorituksenhallintatoimien toteuttaminen.
- prosessitehtävien ja niihin liittyvän vastuun sisällyttäminen toimenkuviin.
- kehitetään ja pannaan täytäntöön sopimusvälineet (mukaan lukien palvelutasosopimukset) ulkoisten yksiköiden kanssa, jotta voidaan vahvistaa vastuu ja valtuudet tietoturva-arkkitehtuurin tehtävien suorittamisesta ulkoistettujen toimintojen osalta.
- tietoturva-arkkitehtuurin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</si>
  <si>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kyberturvallisuusarkkitehtuuri-osion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kyberturvallisuusarkkitehtuurissa tarvitaan taitoja ja tietoja, jotka koskevat seuraavia asioita
- kyberturvallisuusarkkitehtuurin suunnittelu 
- järjestelmien ja verkkojen kyberturvallisuusarkkitehtuurin määrittelyn mukaisuuden arvioiminen. 
- avaintenhallintainfrastruktuurin hallinta
- verkon segmentoinnin toteuttaminen
Lisäksi on pohdittava, miten tämän alan henkilöstön kehittämää osaamista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</si>
  <si>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kyberturvallisuusarkkitehtuurin (ARCHITECTURE) suorituskykyä varmistaakseen, että ne suoritetaan tietoturva-arkkitehtuurin suunnitelmissa, toimintaperiaatteissa ja menettelyissä kuvatulla tavalla. Olisi kehitettävä ja kerättävä asianmukaisia mittareita, jotta voidaan havaita poikkeamat suorituskyvyssä ja mitata, missä määrin tietoturva-arkkitehtuurin toiminnot saavuttavat aiotun tarkoituksensa.</t>
  </si>
  <si>
    <t>Omaisuuserien eli laitteiden, ohjelmistojen ja tietovarantojen arvo ja merkitys määräytyvät sen kautta, miten ne liittyvät toimintojen osa-alueisiin, joihin niitä käytetään ja joita ne tukevat. Arvokkaiden IT- ja OT-omaisuuserien tunnistaminen ja inventointi auttaa valitsemaan ja soveltamaan asianmukaisia hallintatoimia. Alimmalla kypsyystasolla (MIL1) inventaario voidaan laatia tapauskohtaisesti. Organisaatioiden tulisi ottaa huomioon erilaiset IT- ja OT-omaisuuserät, jotka voivat kuulua itsearvioinnin piiriin, kuten esim:
- virtualisoitu omaisuus
- kolmannen osapuolen hallinnoimat omaisuuserät
- ohjelmistot
- työntekijän omat laitteet työkäytössä (bring your own device)
- pilviomaisuuserät (julkinen, hybridi tai yksityinen pilvi, ohjelmisto palveluna (SaaS), alusta palveluna (PaaS), infrastruktuuri palveluna (IaaS) jne.
- mobiililaiteomaisuus
- kenttäomaisuus
- eri verkkojen tai viestintätekniikoiden (esim. puhelinmodeemi, matkaviestin) kautta yhdistetty omaisuus.
- verkko- ja viestintäomaisuus
- vara-, vara- ja redundanttiomaisuus, mukaan lukien lepotilassa oleva virtualisoitu omaisuus.
- käyttämättömät, korjattavat ja huollettavat omaisuuserät.
- omaisuuserät, jotka ovat riippuvaisia erityisestä infrastruktuurista, kuten langattomista verkoista, paikannus-, navigointi- ja ajanmäärityspalveluista ja maailmanlaajuisesta paikannusjärjestelmästä.
- omaisuuserät, joiden voidaan katsoa olevan osa esineiden internetiä tai teollista esineiden internetiä.
- omaisuuserät, jotka voivat jäädä jäljittämättä, lunastamatta tai muutoin huomiotta, kuten vanhat omaisuuserät, viestintälaitteet ja useita ryhmiä tukevat omaisuuserät.
Luetteloinnilla ei tarkoiteta sitä, että tarvitaan yksi ainoa luettelo; tämän käytännön toteuttamiseen voidaan käyttää useita lähteitä, tietokantoja, asiakirjoja tai järjestelmiä. Organisaatioiden olisi kuitenkin tarvittaessa harkittava, voidaanko inventaarioita konsolidoida, jotta vältetään useiden lähteiden hallinnointiin liittyvät mahdolliset riskit.
Aiheeseen liittyvät käytännöt
- Edistyminen: Tämä käytäntö on osa käytäntöjen etenemistä. Käytäntöjen eteneminen on joukko toisiinsa liittyviä käytäntöjä, jotka edustavat yhä täydellisempiä tai edistyneempiä toimintojen toteutuksia. Tähän kehityspolkuun kuuluvat seuraavat käytännöt: ASSET-1a, ASSET-1b, ASSET-1f, ASSET-1g.</t>
  </si>
  <si>
    <t>Käytäntö kattaa sellaiset toimintoon kuuluvat omaisuuserät, joita organisaatio pitää uhkaavan toimijan taktiikan tai tavoitteiden mahdollisena kohteena. Kun pohditaan omaisuuseriä, joita olisi pidettävä mahdollisena kohteena, on hyödyllistä ottaa huomioon omaisuuserät, joita uhkatoimija voi käyttää päämääränsä saavuttamiseksi, kuten esimerkiksi seuraavat 
- julkisesti saavutettavissa olevat resurssit kuten internetiin avoinna olevat palvelut, jotka voivat toimia sisäänpääsypisteenä esim. organisaation verkkoon. 
- yksittäiset resurssit, jotka mahdollistaisivat sivuttaisen liikkumisen organisaation verkossa.
- resurssit, joilla on hallinnolliset oikeudet, jotka mahdollistaisivat käyttöoikeuksien laajentamisen.
Huomaa, että näiden omaisuuserien määrittelyn olisi perustuttava riskinarviointiin ja ymmärrykseen organisaation altistumisesta uhkille ja haavoittuvuuksille siinä määrin kuin ne ovat tiedossa.
Uhkatavoite kuvaa uhkatoimijan mahdollista toimintaa tai taktiikkaa, jolla se pyrkii saavuttamaan tietyn lopputuloksen tai tavoitteen hyödyntämällä toimintoon kuuluvia resursseja. Uhkatavoitteen lopputulos tai päämäärä on vaikuttaa kielteisesti organisaatioon. Esimerkkejä uhkatavoitteista voivat olla tietojen manipulointi, IP-varkaus, omaisuuden vahingoittaminen, hallinnan estäminen, turvallisuuden menettäminen tai toimintakatkos. 
Omaisuuserän uhkaprofiili voi sisältää yhden tai useamman uhkatavoitteen, jotka voivat muuttua ajan myötä tai eri tilanteissa. 
Uhkatavoitteet liittyvät organisaatioon ja toimintoon kuuluviin omaisuuseriin. Esimerkiksi organisaatio, joka ei käsittele luottamuksellisia tietoja, ei ehkä ole huolissaan tietovarkauksista, mutta voi olla hyvin huolissaan tapahtumasta, joka aiheuttaa käyttökatkoksen. Lisäksi uhkatoimijat voivat käyttää useita taktiikoita tai tekniikoita, kuten MITRE:n ATTACK-viitekehyksissä (yritys- tai teollisuuden valvontajärjestelmiä varten) määriteltyjä taktiikoita tai tekniikoita, saavuttaakseen tavoitteensa. 
Toimintoon kuuluvien resurssien tunnistamisessa olisi otettava huomioon tiedot mahdollisista uhkatoimijoista, niiden uhkatavoitteista sekä välineistä ja taktiikoista, joita ne voivat käyttää tavoitteidensa saavuttamiseksi.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ASSET-1a, ASSET-1b, ASSET-1f, ASSET-1g.</t>
  </si>
  <si>
    <t>Omaisuuserien priorisointi on tärkeää monien kyberturvallisuuteen ja toimintaan liittyvien toimintojen, kuten poikkeamiin reagoinnin, riskienhallinnan, uhkien hallinnan ja kyberturvallisuusarkkitehtuurin suunnittelun kannalta. Omaisuuserien priorisointiin on useita lähestymistapoja: pakotettu järjestys (peräkkäisyys / järjestys toiminnon toteutuksessa luettelo), porrastettu järjestys (esim. kaikki kaasun virtaukseen liittyvät omaisuuserät ovat tasolla 1, tehokkuuteen ja valvontaan liittyvät omaisuuserät ovat tasolla 2 ja muut kuin kriittiset toiminnot, kuten suhdetoiminta ja markkinointi, ovat tasolla 3). Luokittelun olisi perustuttava määriteltyihin kriteereihin, kuten omaisuuserän tärkeyteen toiminnon kannalta (esim. turvallisuus, omaisuuserän kriittisyys toiminnon toteuttamisen kannalta, omaisuuserän niukkuus, muiden omaisuuserien riippuvuus kyseisestä omaisuuserästä) tai omaisuuserän tallentamien tai käsittelemien tietojen arkaluonteisuuteen. Priorisoinnit olisi dokumentoitava, ja mieluiten kaikkien asianomaisten sidosryhmien olisi sovittava niistä. Niistä olisi myös tiedotettava koko organisaatiolle, jotta niitä voidaan käyttää häiriötilanteisiin vastaamisessa, riskinhallinnassa ja muissa asiaankuuluvissa toimissa. Esimerkkinä voidaan mainita, että virtualisoidut resurssit voivat aiheuttaa suuremman riskin esimerkiksi resurssien hajautumisen ja niiden ainutlaatuisten ominaisuuksien vuoksi (tilannekuvien ottamisen helppous ja lepotilassa olevien virtuaalikoneiden tallentaminen tiedostoina), ja näin ollen ne voivat aiheuttaa suuremman riskin toiminnolle. Käytetystä lähestymistavasta riippumatta yksi priorisointikriteereistä olisi oltava omaisuuden merkitys toiminnon toteuttamiselle.
Aiheeseen liittyvät käytännöt
- Input From: Implementing ASSET-1a sisältää tietoja, jotka voivat olla hyödyllisiä tämän käytännön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ASSET-1c, ASSET-1d.</t>
  </si>
  <si>
    <t>IT- ja OT-varojen priorisointikriteereihin lisätään mahdollisuus, että omaisuuserää voidaan käyttää uhkatavoitteen saavuttamiseksi. On tärkeää ottaa huomioon, että uhkatoimijalla voi olla useita tavoitteita ja että nämä tavoitteet voivat muuttua ajan myötä tai eri tilanteissa. Ottamalla mukaan muita kriteerejä kuin ne, joita käytetään toimintojen toteuttamisen kannalta tärkeiden omaisuuserien osalta, voidaan IT- ja OT-varoihin kohdistuvat riskit ja niihin liittyvät vaikutukset priorisoida kattavammin.
Aiheeseen liittyvät käytännöt:
- Syöte: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ASSET-1c, ASSET-1d.</t>
  </si>
  <si>
    <t>Omaisuuseristä kirjataan niitä koskevia ominaisuuksia ja  yksityiskohtia, jotka sisällytetään omaisuuseräinventaarioihin, jotta omaisuuseriä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poikkamatilanteisiin reagoivat tahot pystyvät helposti tunnistamaan jumiutuneiden ja vaihdettavien koneiden/laitteiden prioriteetin, kriittisyyden ja sijainnin. Lisäksi kirjatuja ominaisuuksia voidaan käyttää osoittamaan omaisuuden sellaisia käyttötapoja, jotka saattavat vaatia erityistä huomiota tai käsittelyä, kuten tekoälyä tai koneoppimista käyttävät järjestelmät. Esimerkkejä mahdollisista kirjattavista ominaisuuksista ovat fyysinen sijainti, verkkoasennukset, tärkeys toiminnon suorittamiselle, vaikutus, jos järjestelmään murtaudutaan, käyttöiän päättymispäivämäärät, tuen päättymispäivämäärät, käyttöjärjestelmä, laiteohjelmisto ja versiot.
Aiheeseen liittyvät käytännöt
- Syöte: ASSET-1a:n ja ASSET-1b:n toteuttaminen tarjoaa syötteen, joista voi olla hyötyä tämän käytännön toteutumisen arvionnissa ja toteuttamisessa.</t>
  </si>
  <si>
    <t>Tämä käytäntö laajentaa käytännön ASSET-1a soveltamisalaa. Kaikki toiminnon toteuttamiseen liittyvät IT- ja OT-omaisuuserät ja niiden oleelliset ominaisuudet olisi tunnistettava ja kirjattava rekisteriin. Myös omaisuuserien suhde liiketoimintatoimintoihin olisi kirjatta, jotta hallintatoimia voidaan priorisoida ja kehittää suojaus- ja ylläpitostrategioita. Inventoinnin / rekisterin toteuttamisen olisi oltava oikeassa suhteessa organisaation kokoon, monimutkaisuuteen ja riskiin. Esimerkiksi pienessä, yksinkertaisemman liiketoimintaympäristön yrityksessä voidaan käyttää vaikka yksinkertaista taulukkolaskentaohjelmaa. Suuremmissa ja monimutkaisemmissa yrityksissä soveltuvat kehittyneemmät menetelmät, kuten omaisuusluettelointiin luodut sovellukset ja järjestelmät. Organisaatiot voivat harkita sellaisten työkalujen käyttöönottoa, joiden avulla voidaan tunnistaa, mitä laitteita on liitetty verkkoihin ja tunnistaa uudet, tuntemattomat yhteydet. 
Organisaatioiden olisi harkittava, millaiset IT- ja OT-omaisuuserät tulisi kuulua itsearvioinnin piiriin, kuten esim:
- virtualisoidut omaisuuserät
- kolmannen osapuolen hallinnoimat omaisuuserät
- BYOD-omaisuuserät (bring your own device)
- pilviomaisuuserät (julkinen, hybridi tai yksityinen palvelu, ohjelmisto palveluna, alusta palveluna ja infrastruktuuri palveluna jne.).
- mobiililaiteomaisuus
- kenttäoloihin hajautettu omaisuus 
- varalaite-, varaosa- ja muu korvaava omaisuus, mukaan lukien lepotilassa oleva virtualisoitu omaisuus.
- omaisuuserät, jotka ovat riippuvaisia tietystä infrastruktuurista, kuten langattomista verkoista, paikannus-, navigointi- ja ajanmäärityspalveluista sekä maailmanlaajuisesta paikannusjärjestelmästä.
- omaisuuserät, joiden voidaan katsoa olevan osa esineiden internetiä tai esineiden teollista internetiä.
Inventaario tarkoittaa täydellistä luetteloa, eikä sen tarkoituksena ole tarkoittaa, että tarvitaan vain yksi luettelo; tämän käytännön toteuttamiseen voidaan käyttää useita lähteitä, rekisterejä, asiakirjoja tai järjestelmiä. Organisaatioiden olisi kuitenkin tarvittaessa harkittava, voidaanko lähteitä konsolidoida, jotta vältetään useiden lähteiden hallintaan liittyvät mahdolliset riskit. Omaisuuserien havainnointi- ja valvontatekniikoiden valmiudet ja saatavuus on hyvä ja niitä voidaan hyödyntää tämän käytännön toteuttamisessa.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</si>
  <si>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Omaisuuserien ja merkittävien osien (SBOM) rekisteriä/luetteloa olisi päivitettävä ja ylläpidettävä, kun omaisuuseriin tulee muutoksia niiden elinkaaren aikana, jotta voidaan varmistaa, että luettelo on riiittävän täydellinen ja tarkka. Omaisuusluettelon ajantasaisuuden varmistaminen saattaa edellyttää muutostenhallintamenettelyjä, jotka edellyttävät luettelon päivittämistä aina, kun omaisuuseriä vaihdetaan tai muutetaan merkittävästi. Organisaatio saattaa myös tehdä tarkistuksia sekä säännöllisesti (esimerkiksi neljännesvuosittain tai vuosittain) että tietyn tapahtuman yhteydessä (esimerkiksi organisaatiorakenteen muutokset, suuret muutokset teknologiainfrastruktuurissa ja toisen yrityksen osto ja yhdistäminen). Organisaatiot voivat harkita sellaisten työkalujen käyttöönottoa, jotka voivat mahdollistaa omaisuuserien automaattisen löytämisen sekä valvonnan, mikä antaa reaaliaikaisemman käsityksen inventaarioista.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</si>
  <si>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Tiedot poistetaan pysyvästi (eli poistetaan siten, että tietojen palauttaminen on mahdotonta) IT-omaisuudesta (tietokoneet, skannerit, kopiokoneet, tulostimet jne.) ja OT omaisuudesta, ennen kuin niitä käytetään uudelleen tai luovutetaan hävitettäväksi. Tietojen poisto- ja tuhoamistekniikoiden valinnan olisi oltava oikeasuhtaisia organisaation kyberturvallisuusvaatimuksiin. Tiedonpoistotekniikoilla, mukaan lukien tyhjentäminen, puhdistaminen, kryptografinen poistaminen, henkilötietojen tunnistetietojen poistaminen ja tuhoaminen, estetään tietojen paljastuminen luvattomille henkilöille, kun kyseisiä välineitä käytetään uudelleen. Tietojen tuhoaminen voidaan toteuttaa myös tuhoamalla tallennusväline, jolle tiedot on tallennettu (esimerkiksi tuhoamalla kiintolevy fyysisesti). Mobiililaitteiden kaltaiset omaisuuserät, joiden sijainti tai omistaja vaihtuu todennäköisemmin, saattavat vaatia lisätoimia sen varmistamiseksi, etteivät esimerkiksi ulkopuoliset henkilöt pääse käsiksi tietoihin. Tällaisia toimia voivat olla kannettavien tietokoneiden kiintolevyn salaus tai mobiililaitteiden tietojen poistaminen etänä. Lisäksi on otettava huomioon omaisuuserät, jotka saattavat olla organisaation suoran valvonnan ulkopuolella kuten huollossa, lepotilassa olevat virtuaalikoneet, virtuaalikoneiden varmuuskopiot ja virtuaalikoneiden snaphotit. Nuo saattavat sisältää arkaluonteisia tietoja, ja ne olisi tuhottava, kun niitä ei enää tarvita.</t>
  </si>
  <si>
    <t>Omaisuuserien eli laitteiden, ohjelmistojen ja tietovarantojen arvo ja merkitys määräytyvät sen kautta, miten ne liittyvät toimintojen osa-alueisiin, joihin niitä käytetään ja joita ne tukevat. Tärkeisiiin/ arvokkaiden IT- ja OT-omaisuuserien tunnistaminen ja inventointi auttaa valitsemaan ja soveltamaan asianmukaisia hallintatoimia. Tärkeisiin / arvokkaisiin tietovarantoihin voi kuulua myös sellaisia tietovarantoja, jotka voivat aiheuttaa taloudellisia, lainsäädännöllisiä tai vastuullisuusriskejä, kuten henkilötiedot, arkaluonteiset operatiiviset tiedot ja luottamukselliset liiketoimintatiedot. Organisaatioiden tulisi ottaa huomioon erilaiset IT- ja OT-omaisuuserät, jotka voivat sisältää toiminnalle tärkeitä tietoja, kuten esimerkiksi
- virtualisoidut omaisuuserät (mukaan lukien lepotilassa olevat ja varmuuskopioidut omaisuuserät).
- pilviomaisuuserät
- BYOD-omaisuuserät (bring your own device)
- kenttäomaisuus
- mobiililaiteet 
Organisaatioiden tulisi myös ottaa huomioon erilaisia potentiaalisia arvokkaiden tietojen lähteitä, kuten esim:
- muualla kuin toimitiloissa sijaitsevat tiedot
- tallennetut tai arkistoidut tiedot
- varmuuskopiotiedot
- kolmannen osapuolen hallinnoimat tiedot
- eri luokitus- tai herkkyystasoilla olevat tiedot
MIL1:ssä inventaario / rekisteri / luettelo voidaan tuottaa tapauskohtaisesti.
Luettelo ei tarkoita sitä, että tarvitaan vain yksi luettelo; tämän käytännön toteuttamiseen voidaan käyttää useita arkistoja, asiakirjoja tai järjestelmiä. Organisaatioiden olisi kuitenkin tarvittaessa harkittava, voidaanko luettelot konsolidoida, jotta vältetään useiden arkistojen hallintaan liittyvät mahdolliset riskit.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</si>
  <si>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Käytäntö kattaa sellaiset toimintoon kuuluvat omaisuuserät, joita organisaatio pitää uhkaavan toimijan taktiikan tai tavoitteiden mahdollisena kohteena. On tärkeää ottaa huomioon, että uhkatoimija voi olla useita tavoitteita ja että nämä tavoitteet voivat muuttua ajan myötä tai eri tilanteissa. Uhkatavoitteen saavuttaminen ei välttämättä aiheuta välitöntä haittaa organisaatiolle, mutta se lisää kyberriskin toteutumisen todennäköisyyttä. Sellaisen toiminnon omaisuuden tunnistamisessa, jota voidaan hyödyntää uhkatavoitteen saavuttamiseksi, olisi keskityttävä uhkatoimijoiden käyttämiin tekniikoihin ja siihen, miten näitä tekniikoita voidaan soveltaa organisaation omaisuuteen. Esimerkkinä toimintoon kuuluvista varoista, joita voidaan käyttää uhkatavoitteen saavuttamiseksi, ovat tiedot, kuten henkilötiedot, jotka voivat aiheuttaa vahinkoa organisaatiolle tai sen sidosryhmille, jos ne menetetään, varastetaan tai paljastetaan.
Huomaa, että näiden omaisuuserien tunnistamisen olisi perustuttava riskinarviointiin.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</si>
  <si>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Omaisuuserien luokittelu on tärkeää monien kyberturvallisuuteen ja toimintaan liittyvien toimintojen, kuten poikkeamiin reagoinnin, riskienhallinnan, uhkien hallinnan ja kyberturvallisuusarkkitehtuurin suunnittelun kannalta. 
Tiedot olisi luokiteltava sen mukaan ovatko ne arkaluontoisia, arvokkaita, kriittisiä, mitä riippuvuussuhteita niillä on muihin omaisuuseriin, oikeudellisia vaatimuksia niihin kohdistuu. Luokittelussa on hyvä huomioida ovatko tiedot kolmannen osapuolen keräämiä, hallussaan pitämiä tai jakamia, tai sääntelyn tai muun vaatimustenmukaisuustekijän edellyttämä tietovaranto. Luokittelu antaa tietovarallisuudelle toisen tärkeän kuvaustason, joka voi vaikuttaa sen suojaamiseen ja ylläpitämiseen tähtääviin strategioihin. 
Nämä ovat esimerkkejä luokittelujärjestelmistä:
- Luottamuksellinen, salainen, huippusalainen
- Säännelty, sääntelemätön, julkinen
- Rajoitettu, yksityinen, julkinen
Käytetystä järjestelmästä riippumatta olisi otettava huomioon omaisuuden merkitys toiminnon suorittamiselle.
Luokkia määritettäessä on lisäksi otettava huomioon, että monet kyberturvallisuustoiminnot tuottavat suojattavia tietovarantoja, kuten konfiguraatioiden perustietoja, riskirekistereitä ja myös näitä omaisuusluetteloita.
Aiheeseen liittyvät käytännöt:
- Syöte: ASSET-2a:n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</si>
  <si>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Tietovarantojen luokittelussa käytettäviin kriteereihin lisätään tieto, voidaanko toimintoon kuuluvaa omaisuuserää käyttää mahdollisen uhkatavoitteen saavuttamiseksi. Sen tunnistaminen, miten uhkaava toimija voi hyödyntää omaisuuserää, auttaa IT- ja OT-omaisuuteen kohdistuvien riskien priorisoinnissa ja IT- ja OT-omaisuuteen kohdistuvien vaikutusten tunnitamisessa. On tärkeää ottaa huomioon, että uhkatoimijalla voi olla useita tavoitteita ja että nämä tavoitteet voivat muuttua ajan myötä tai eri tilanteissa.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</si>
  <si>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Tietovarannoista kirjataan niitä koskevia ominaisuuksia ja  yksityiskohtia, jotka sisällytetään rekisteihin, jotta tietovarantoja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kyberturvallisuuspoikeamaan reagoiminen ja siitä toipuminen voi nopeutua, jos tietovarantorekisterissä ilmoitetaan toimintojen toteuttamisen kannalta tärkeiden tietovarantojen varmuuskopioiden sijainti.Lisäksi organisaatioiden tulisi ottaa huomioon erilaiset omaisuuserät, jotka voivat kuulua arvioinnin piiriin, kuten virtualisoidut tietovarannot, säännellyt tietovarannot, pilvessä olevat tietovarannot ja muut varallisuuserät.
Aiheeseen liittyvät käytännöt:
- Syöte: ASSET-2a:n toteuttaminen tarjoaa syötteen, joista voi olla hyötyä tämän käytännön toteutumisen arvionnissa ja toteuttamisessa.</t>
  </si>
  <si>
    <t>Tämä käytäntö laajentaa käytännön ASSET-2a rekisteröinnin soveltamisalaa. Tietovarannon tärkeys ja arkaluonteisuus/salassapidettävyys organisaatiolle olisi otettava huomioon, kun määritellään kuinka yksityiskohtaisesti tietovarantoja tulisi dokumentoida/kirjata rekisteriin. Monissa tapauksissa voi olla hyödyllistä yhdistää tietovarantotyypit yhdeksi tietovarantoluettelon merkinnäksi. Esimerkiksi yksittäisillä työasemilla olevat työntekijöiden luomat omaisuuserät (kuten tiedostot tai tietokannat) eivät välttämättä edellytä erillisiä merkintöjä tietovarallisuusluetteloon, ellei niillä ole erityistä tai kriittistä arvoa toiminnon suorittamisen kannalta. Omaisuuserien suhde liiketoimintatoimintoihin olisi huomioitava, jotta suojaus- ja ylläpitostrategioita voidaan priorisoida ja kehittää. Inventaarion toteuttamisen olisi oltava oikeassa suhteessa organisaation kokoon, liiketoimintaympäristön monimutkaisuuteen ja riskeihin. Esimerkiksi pienessä organisaatiossa voidaan käyttää jopa yksinkertaista taulukkolaskentaohjelmaa. Suuremmissa organisaatioissa on tarkoituksenmukaista käyttää kehittyneempiä menetelmiä, kuten omaisuuserien inventointisovelluksia / järjestelmiä.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</si>
  <si>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Tietovarantorekisteriä / -K110luetteloa olisi päivitettävä ja ylläpidettävä sitä mukaa kuin tietovarannot muuttuvat niiden elinkaaren aikana, jotta voidaan varmistaa, että rekisteri / luettelo on riittävän täydellinen ja tarkka. Omaisuuseräluettelon ajantasaisuuden varmistaminen saattaa edellyttää muutoksenhallinnan menettelyjä, jotka edellyttävät luettelon päivittämistä aina, kun omaisuuseriä muutetaan merkittävästi. Organisaatio saattaa myös tehdä rekisterin / luettelon tarkistuksia sekä säännöllisesti (esimerkiksi neljännesvuosittain tai vuosittain) että tiettyjen tapahtumien seuraksena (esimerkiksi organisaatiorakenteen muutokset, kriittisten järjestelmien merkittävät muutokset ja toisen yrityksen hankinta ja yhdistäminen).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</si>
  <si>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Tässä käytännössä poistaminen tarkoittaa arkaluonteisten tietojen poistamista omaisuuserästä sen uudelleenkäyttöä varten. Poistaminen voi esimerkiksi tarkoittaa asiakaskohtaisten tietojen poistamista diaesityksestä, jotta sitä voidaan käyttää uudelleen. Tämä olisi toteutettava siten, että estetään tietojen paljastuminen luvattomille henkilöille, kun omaisuuseriä käytetään uudelleen. 
Tuhoamisella sen sijaan tarkoitetaan tietojen poistamista siten, että niitä ei voida palauttaa. Tämä tarkoittaa pysyvää poistamista (eli poistamista tavalla, joka tekee palauttamisen mahdottomaksi tai jopa tallennusvälineen tuhoaminen) tietoteknisestä ja muusta omaisuudesta, kun sitä ei enää tarvita. Organisaation on määriteltävä, mitkä käyttöiän päättämistoimet ovat tarkoituksenmukaisia tietovarantojen osalta, ja luotava menettelyt, joilla varmistetaan, että noudatetaan säilyttämisohjeita, joissa määritellään, milloin tietovarannot olisi poistettava käytöstä. Menettelyjen olisi sisällettävä kaikki mahdolliset paikat, joissa kopioita tiedoista saatetaan säilyttää, mukaan lukien järjestelmälokit.</t>
  </si>
  <si>
    <t>Perusasetusten / konfiguraatioiden luominen OT-, IT- ja tietovaroille luo perustan omaisuuserien eheyden hallinnalle, kun ne muuttuvat elinkaarensa aikana. Omaisuuserien (konfiguroitavien yksikköjen) asetusten sopivin väliajoin tapahtuvan tallentamisen avulla varmistetaan, että nämä omaisuuserät voidaan tarvittaessa palauttaa hyväksyttävään tilaan häiriön jälkeen, kun on tapahtunut luvaton muutos tai missä tahansa olosuhteissa, joissa eheys on epäilyttävä, ja tarjotaan kontrollointitapa muutoksille, jotka voivat mahdollisesti häiritä omaisuuserän käyttöä organisaation palveluijen tuottamiseen.
Organisaatiot voivat harkita eheyden tarkastusmekanismeja (manuaalisia tai automaattisia), kun ne tekevät omaisuuserien ja omaisuuserien kokoonpanojen/asetusten säännöllisiä tallennuksia. Käyttämällä eheyden tarkistusmekanismeja säännöllisiä tallennuksien tarkistamiseen ennen palauttamista, voidaan varmistaa, että ne ovat toimivia ja käytettävissä/palautettavissa.
Tämän käytännön toteuttaminen ei edellytä dokumentoituja käytäntöjä ja menettelytapoja perustietojen konfigurointia tai ylläpitoa varten.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</si>
  <si>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käytössään menettelyt, joilla varmistetaan, että vakioituja konfiguraatioita / perusasetuksia sovelletaan omaisuuseriin, kun niitä otetaan käyttöön ja palautetaan. Nämä perusasetukset / konfiguraatiot (joita kutsutaan myös vakiokokoonpanoiksi) tukevat resurssien käyttöönottoa valvotulla tavalla.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</si>
  <si>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Osana kyberturvallisuusarkkitehtuuria organisaatio valitsee ja dokumentoi vaatimukset, jotka koskevat IT-, OT- ja tietovarojen asianmukaista luottamuksellisuuden, eheyden ja saatavuuden tasoa. Näitä vaatimuksia voidaan sitten käyttää omaisuuseriin ja järjestelmiin sovellettavien kyberturvallisuuden hallintatoimien (kuten peruskonfiguraatiot / perusasetukset, verkon suojaukset, ohjelmistoturvallisuus) kehittämisen perustana. Konfiguraatioiden perustason koventamisohjeet, kuten Center for Internet Security Benchmarks tai puolustusministeriön Security Technical Implementation Guides (STIG), voivat tarjota lähtökohdan sellaisten konfiguraatio-/ perusasetusten valinnalle, joilla kyberturvallisuusarkkitehtuurivaatimukset saavutetaan.
Aiheeseen liittyvät käytännöt:
- Riippuvuus: Tämän käytännön toteuttaminen edellyttää ARCHITECTURE-1f:n ennakkototeuttamista. Syöte: ARCHITECTURE-3f:n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</si>
  <si>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määritelty aikataulu perusasetusten säännölliselle tarkistamiselle ja niiden päivittämiselle, jotta ne vastaavat edelleen asianmukaisia turvallisuus- ja toiminnallisia vaatimuksia.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</si>
  <si>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Organisaatioiden tulisi valvoa perusasetuksia/konfiguraatioita varmistaakseen, että ne ovat edelleen perusvaatimusten mukaisia koko elinkaaren ajan. Yhdenmukaisuuden valvonta voidaan toteuttaa automaattisin keinoin, esimerkiksi käyttämällä skannaustyökalua, joka vertaa liitettyjen resurssien perusasetuksia vakiintuneisiin konfiguraatioiden perusasetuksiin, tai tekemällä resursseihin säännöllisiä tarkastuksia sen määrittämiseksi, onko niihin tehty luvattomia muutoksia. Työkaluja voidaan käyttää myös palauttamaan omaisuuserät automaattisesti takaisin perusasetuksiin.
Automaattiset konfiguraationhallinta- tai valvontatyökalut voivat mahdollistaa omaisuuserien konfiguraatioiden tehokkaamman seurannan. Työkaluja, jotka pystyvät kattamaan fyysiset, virtuaaliset, mobiilit, hybridi- ja muut teknologiaympäristöt, olisi harkittava, jotta voidaan varmistaa IT- ja OT-varojen riittävä kattavuus. Nämä työkalut voidaan optimoida tiettyjä tuotteita varten. Automaatiotyökaluja valittaessa olisi otettava varhaisessa vaiheessa mukaan sidosryhmät, joilla on asianmukainen koulutus ja kokemus, ja automaatiotyökalujen ja niiden tuotteiden, joihin ne on tarkoitus integroida, asianmukaisen yhteensopivuuden varmistamiseen olisi kiinnitettävä huolellista huomiota.
Tietojen eheyden varmistavat työkalut (kuten kryptografiset tarkistussummat) voivat auttaa havaitsemaan luvattomat muutokset konfiguraatioasetuksiin, erityisesti kun hallitaan virtualisoituja resursseja. Esimerkkinä tästä organisaatio voi ottaa käyttöön virtualisointialustojen tiedostojen eheyden tarkistukset, jotka suoritetaan käynnistyksen yhteydessä ja joilla varmistetaan, ettei luvattomia muutoksia ole tapahtunut.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</si>
  <si>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Kaikki luetteloituun omaisuuteen ehdotetut muutokset arvioidaan, jotta ymmärretään niiden tärkeysjärjestys, hyödyt, riskit ja vaikutukset niillä tuotettujen toimintojen toimivuuteen ja turvallisuuteen. On otettava huomioon, että nämä voivat vaihdella erityyppisten IT-, OT- ja tietovarantojen välillä, kuten virtualisoidut omaisuuserät, säännellyt omaisuuserät, kolmannen osapuolen hallinnoimat omaisuuserät, BYOD-omaisuuserät, pilviomaisuuserät, liikkuvat omaisuuserät, kenttäolosuhteissa olevat omaisuuserät, omaisuuserät, jotka ovat riippuvaisia erityisestä infrastruktuurista, kuten langattomista verkoista tai maailmanlaajuisesta paikannusjärjestelmästä, sekä omaisuuserät, joiden voidaan katsoa olevan osa esineiden internetiä tai esineiden teollista internetiä.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</si>
  <si>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Kaikki inventoituun / rekisteröityyn omaisuuserään tehdyt muutokset tallennetaan muotoon, johon voidaan helposti viitata vianmäärityksen tai häiriötilanteiden selvittämisen aikana. Muutoksia voivat olla esimerkiksi verkkolaitteiden asetusten, kuten reititys- ja porttimääritysten, muuttaminen, komponenttien lisääminen tai poistaminen ja käyttöoikeuksien muuttaminen. Tallennettaviin ominaisuuksiin kuuluvat muun muassa muutoksen päivämäärä ja kellonaika, muutoksen tekijä, muutoksen vaikutus muihin omaisuuseriin ja kuvaus muutokseen liittyvistä riskeistä.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</si>
  <si>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Organisaation olisi määriteltävä vaadittavat tiedot, jotka on dokumentoitava, kun IT- ja OT-omaisuuteen tehdään muutoksia. Vaatimuksissa olisi otettava huomioon, mitä tietoja voidaan tarvita esimerkiksi vianmäärityksessä tai poikkeamiin vastaamisessa. Lisäksi organisaation olisi otettava huomioon näiden vaatimusten ylläpito toimintaympäristön muutosten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</si>
  <si>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Omaisuuseriin tehtävät muutokset olisi testattava, jotta voidaan varmistaa niiden omaisuuserien ja toimintojen jatkuvuus, joihin ne vaikuttavat, ennen kuin muutokset pannaan täytäntöön koko yrityksessä. Ehdotettujen muutosten testaus olisi mahdollisuuksien mukaan suoritettava testiympäristössä tai matalan riskin tuotantoympäristössä. Testaukseen voi sisältyä stressitestausta, muutosten toteuttamisen varmistamista, toimivuus- ja kuormitustestausta. Lisäksi organisaatiot voivat harkita, tarvitaanko luvattomat muutokset estäviä hallintatoimia tietyntyyppisten omaisuuserien osalta. Esimerkiksi digitaaliset tai laitteisto-ohjelmointikytkimet olisi asetettava tilaan, jossa ohjelmointi ei ole mahdollista rutiinitoimintojen aikana.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</si>
  <si>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Omaisuuserien päivittämiseen käytettäviin menettelyihin ja työkaluihin olisi sisällytettävä asianmukaiset hallintatoimet sen varmistamiseksi, että omaisuuserien muutosprosessien yhteydessä ei oteta käyttöön tahattomasti tai tahallisesti haavoittuvuuksia tai virheellisiä konfiguraatioita. Tähän voi sisältyä turvallisten viestintäprotokollien, varmennusmenetelmien, kuten digitaalisten allekirjoitusten, tai muiden hallintatoimien käyttö.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</si>
  <si>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Tämä käytäntö kuvaa, miten kehitetään kyvykkyys palautua muutoksia edeltävään tilaan, kun muutokset on jo tehty. Tämä voidaan toteuttaa manuaalisin tai automaattisin menetelmin. Tämä antaa organisaatiolle mahdollisuuden palata tunnettuun , toimivaan tilaan, jos muutos aiheuttaa odottamattomia tai tahattomia toiminnallisia tai tietoturvaan liittyviä seurauksia, joita ei voida korjata muilla keinoin.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</si>
  <si>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Organisaatio ja toimintaolosuhteet muuttuvat jatkuvasti, mikä johtaa muutoksiin henkilöstössä, tietojen sisällössä ja käytössä, teknologiassa ja niin edelleen. Nämä muutokset voivat vaikuttaa tärkeisiin omaisuuseriin koko niiden elinkaaren ajan. Muutostenhallintakäytäntöjen ei pitäisi rajoittua vain operatiivisesti käytössä olevaan omaisuuteen tehtäviin muutoksiin, vaan niiden pitäisi kattaa kaikki elinkaaren vaiheet, mukaan lukien hankinta, käyttöönotto ja käytöstä poistaminen. 
Tätä varten organisaation on määriteltävä ja hallinnoitava prosessi, jolla omaisuusluettelo pidetään ajan tasalla, ja varmistettava, että luetteloon tehtävät muutokset eivät ole ristiriidassa omaisuuden suojaamista ja ylläpitoa koskeviin toimitasuunnitelmiin verrattuna. Organisaation on myös aktiivisesti seurattava muutoksia, jotka muuttavat merkittävästi omaisuuseriä, yksilöitävä uusia omaisuuseriä ja vaadittava sellaisten omaisuuserien poistamista käytöstä, joille ei enää ole tarvetta tai joiden suhteellinen arvo on vähentynyt.
Ota huomioon, että erityyppisillä teknologioilla (kuten virtualisoidulla omaisuudella ja pilvivarallisuudella) voi olla yksilöllisiä elinkaaren vaiheita ja muita erityispiirteitä, jotka vaikuttavat siihen, miten muutoksenhallinta olisi toteutettava.</t>
  </si>
  <si>
    <t>Useissa eri palveluissa käytettävän omaisuuserän muutokset voivat vastata välittömään tarpeeseen, mutta aiheuttaa ongelmia muissa sovelluksissa. Muutokset olisi arvioitava testiympäristössä, jotta voidaan tunnistaa ehdotetun muutoksen mahdolliset vaikutukset muihin resursseihin ja järjestelmiin. Kyberturvallisuusvaikutuksia voivat olla esimerkiksi vaikutukset omaisuuserän saatavuuteen valtuutetuille käyttäjille, suojausten heikentyminen tai käyttöoikeuksien valvontaluetteloiden tahattomat muutokset. Jos esimerkiksi myyjä tuo markkinoille uuden käyttöjärjestelmäversion, uusi käyttöjärjestelmä olisi testattava valvotussa ympäristössä sen määrittämiseksi, vaikuttaako se sovelluksiin tai palveluihin.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</si>
  <si>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Jos ennen omaisuuserien tehtävien muutosten käyttöönottoa tehdyt kyberturvallisuusvaikutusten arvioinnit osoittavat, että muutokset vaikuttavat määriteltyihin kyberturvallisuusvaatimuksiin (luottamuksellisuus, eheys ja saatavuus), nämä vaikutukset olisi kuvattava muutoslokeissa, kun omaisuuseriä muutetaan. Jos esimerkiksi IP-osoitejärjestelyjä muutetaan verkkolaitteessa, muutoslokissa olisi kerrottava, miten se saattaa vaikuttaa liitettyjen laitteiden käytettävyyteen.
Aiheeseen liittyvät käytännöt:
- Syöte: ARCHITECTURE-1f:n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</si>
  <si>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ASSET-osion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</si>
  <si>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ASSET-osion toimintoja, joita ei tällä hetkellä suoriteta ja joita organisaatio voisi suorittaa, jos sillä olisi lisää henkilöstöä, rahoitusta tai välineitä. Lisäksi voidaan pohtia, onko organisaatio toteuttanut kaikki käytännöt, jotka se on ottanut käyttöön, ja tarvitaanko lisäresursseja mahdollisten puutteiden korjaamiseksi.
Henkilöstön, rahoituksen ja välineiden muodossa on riittävästi resursseja sen varmistamiseksi, että ASSET-osion käytännöt voidaan toteuttaa tarkoitetulla tavalla. Tämän käytännön toimivuutta voidaan arvioida määrittämällä, onko toivottuja käytäntöjä jäänyt toteuttamatta resurssipulan vuoksi. 
Nämä ovat esimerkkejä ASSET-osion toimintaan osallistuvista henkilöistä:
- Henkilöstö, joka vastaa omaisuusluettelon kehittämisestä ja ylläpidosta, mukaan lukien luettelon attribuutit.
- henkilöstö, joka vastaa omaisuuserien konfiguraationhallinnasta ja muutosten hallinnasta.
- omaisuuden omistajat ja haltijat
Nämä ovat esimerkkejä työkaluista, joita voidaan käyttää ASSET-osion toiminnoissa:
- omaisuusluettelon tietokantojen hallintajärjestelmät
- omaisuuserien muutostenhallintaohjelmistot, kuten tietotekniikan automaatio- ja orkestrointityökalut, joilla parannetaan muutostenhallintatoimien tehokkuutta ja johdonmukaisuutta.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</si>
  <si>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ASSET-osion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ASSET-osiota koskevat toimintaperiaatteet tai muut organisaation ohjeet voivat sisältää seuraavia asioita
- vastuu, valtuudet ja omistajuus ASSET-osion toimintojen suorittamisesta, mukaan lukien omaisuusluettelotietojen kerääminen ja dokumentointi.
- omaisuusluettelon päivittämistä, täsmäytystä ja muutosten valvontaa koskevat ohjeet.
- inventaario-ominaisuuksien dokumentointia koskevat menettelyt, standardit ja ohjeet.
- vastuu, valtuudet ja mekanismit ASSET-osion toiminnoissa tuotettujen tietojen (kuten inventointitietojen ja konfiguraation perustietojen) suojaamiseksi luvattomalta käytöltä tai levittämiseltä.
- inventaarion päivitystiheyttä koskevat vaatimukset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</si>
  <si>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ASSET-osion toimialan toimien odotetut tulokset saavutetaan, ja että heille annetaan asianmukaiset valtuudet toimia ja suorittaa heille osoitetut tehtävät.
Nämä ovat esimerkkejä siitä, miten vastuu ja valtuudet voidaan virallistaa ASSET-osion toimintojen osalta:
- roolien ja vastuualueiden määrittely toimintaperiaatteissa (ks. ASSET-5c).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ASSET-alan tehtävien suorittamisesta ulkoistettujen toimintojen osalta.
- ASSET-osion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</si>
  <si>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ASSET-osion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ASSET-osion tarvitaan taitoja ja tietoja, jotka liittyvät seuraaviin seikkoihin
- IT- ja OT-varojen priorisoinnissa käytettävien kriteerien kehittäminen
- tietovarantojen luokittelu
- omaisuusluetteloiden laatiminen, toteuttaminen ja ylläpito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</si>
  <si>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ASSET-osion toimintojen suorituskykyä varmistaakseen, että ne toteutetaan ASSET-osiota koskevissa suunnitelmissa, toimintaperiaatteissa ja menettelyissä kuvatulla tavalla. Olisi kehitettävä ja kerättävä asianmukaisia mittareita, jotta voidaan havaita poikkeamat suorituskyvyssä ja mitata, missä määrin ASSET-osion toiminnot saavuttavat aiotun tarkoituksensa.</t>
  </si>
  <si>
    <t>Organisaatio kehittää, toteuttaa ja ylläpitää kyberturvallisuusohjelman strategiaa / toimintasuunnitelmaa, joka yksinkertaisimmillaan sisältää luettelon kyberturvallisuustavoitteista ja niihin liittyvistä toimista, toimista ja tehtävistä sekä suunnitelman niiden toteuttamiseksi. C2M2-pohjaisessa ohjelmassa strategian toiminta-alueet voisivat olla linjassa C2M2-osioden ja -tavoitteiden kanssa. Yksi toiminta-alue voisi olla esimerkiksi toimintoalueen omaisuuseriin ja palveluihin vaikuttavien kyberriskien tunnistaminen ja niihin reagoiminen. Yksityiskohtaisemmin kuvattaisiin, miten tämä toiminta on tarkoitus toteuttaa (jälleen C2M2-käytäntöjen mukaisesti, mutta yksityiskohtaisemmin siitä, miten käytännöt on tarkoitus toteuttaa toiminnossa, esimerkiksi käyttämällä tiettyä riskienhallintakehystä).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PROGRAM-1a, PROGRAM-1b, PROGRAM-1c, PROGRAM-1d, PROGRAM-1e, PROGRAM-1f, PROGRAM-1g, PROGRAM-1h.</t>
  </si>
  <si>
    <t>Yksinkertaisimmillaan kyberturvallisuusohjelman strategian / toimintasuunnitelman tulisi sisältää luettelo päämääristä ja tavoitteista sekä ainakin korkean tason suunnitelma toimenpiteistä, toiminnoista ja tehtävistä, jotka on toteutettava niiden saavuttamiseksi. Näiden tavoitteiden olisi tuettava asianmukaisen kyberturvallisuuden tason saavuttamista ja jatkuvaa parantamista sekä organisaation yleisten strategisten tavoitteiden saavuttamista. 
Nämä ovat esimerkkejä kyberturvallisuustavoitteesta ja siihen liittyvistä tavoitteista:
Tavoite: Minimoidaan kyberturvallisuuspoikkeamien vaikutus asiakkaisiin.
Tavoitteet:
- Säilytetään sitoutuminen asiakkaisiin suojaamalla heidän arkaluonteiset tietonsa kyberriskeiltä ja reagoimalla asiantuntevasti ja asianmukaisesti vaikutusten minimoimiseksi poikkeamien sattuessa.
- Tukea palvelujen saatavuutta havaitsemalla nopeasti kyberturvallisuuspoikekamat, jotka voivat johtaa palvelukatkoksiin, ja reagoimalla nopeasti näihin tapahtumiin.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</si>
  <si>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Kyberturvallisuusohjelmastrategia / toimintasuunnitelma laaditaan osana organisaation strategista liiketoimintasuunnittelua, ja siinä käsitellään erityisesti toimia, toimintoja ja tehtäviä, jotka on suoritettava organisaation strategisten tavoitteiden saavuttamisen tukemiseksi ja kriittiseen infrastruktuuriin kohdistuvien riskien hallitsemiseksi organisaation riskinsietokyvyn ja -halukkuuden puitteissa.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</si>
  <si>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Hallinnointi on prosessi, jossa organisaatiolle annetaan strategista suuntaa ja samalla varmistetaan, että se täyttää velvoitteensa, hallitsee asianmukaisesti riskejä ja käyttää taloudellisia ja henkilöresursseja tehokkaasti sen varmistamiseksi, että kyberturvallisuusohjelma tukee ja ylläpitää organisaation strategisia tavoitteita. Hallinnoinnissa keskitytään kyberturvallisuusohjelman valvontaan, ei prosessitehtävien suorittamiseen tai johtamiseen loppuun asti. Esimerkiksi arvokkaan omaisuuden tunnistamisen, määrittelyn ja inventoinnin valvontaprosessi on hallintotehtävä, kun taas näiden tehtävien suorittaminen on osa omaisuuden hallintaa.
Ohjelman valvonta ja hallinnointi voidaan toteuttaa seuraavin keinoin
- virallinen kyberturvallisuuden valvontaryhmä
- C2M2:n käyttöönotto kyberturvallisuusohjelman arvioinnin / mittauksen mallina.
- yksilöimällä ja dokumentoimalla ne organisaation osa-alueet/toiminnot ja omaisuuserät, jotka kuuluvat kyberturvallisuusohjelman piiriin, ja ne, jotka eivät kuulu siihen.
- sen määrittäminen, onko tiedonhallintaa ja tietosuojaa hallinnoitava osana kyberturvallisuusohjelmaa vai erikseen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</si>
  <si>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Kyberturvallisuusohjelman strategia / toimintasuunnitela tulisi sisältää organisaatiokaavio tai jokin muun kuvaava asiakirja, joka sisältää kyberturvallisuusohjelman rakenteen, roolit ja näihin rooleihin liittyvät keskeiset toiminnot. Taulukkoa voidaan käyttää esimerkiksi kuvaamaan osastoja (kuten tietoturvaoperaatiokeskus, SOC), osastojen alatoimintoja (kuten haavoittuvuuksien hallinta), alatoiminnon toimintoja (kuten haavoittuvuuksien skannaus, analysointi ja korjaaminen) ja tarvittaessa organisaatiota, jonka kanssa alatoiminto on ulkoistettu (kuten yrityksen IT).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</si>
  <si>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Tunnistetaan standardeja tai ohjeita, joiden avulla voidaan ottaa käyttöön kyberturvallisuusohjelman käytäntöjä, jotka vaikuttavat kaikkien C2M2-osioiden toimintaan. Nämä voivat olla vain viiteitä lähteisiin, joita organisaatio on käyttänyt/soveltanut laatiessaan suunnitelmaa käytäntöjen toteuttamiseksi. Listaukseen olisi sisällytettävä kaikki politiikassa vaaditut standardit tai ohjeet. Jos organisaatio käyttää C2M2-viitekehystä kyberturvallisuusohjelman toimintojen ohjaamiseen, C2M2 voi olla yksi ohjelmastrategiassa yksilöidyistä ohjeista.
Muita esimerkkejä standardeista ja ohjeista ovat
- National Institute of Standards and Technology (NIST) SP 800 -ohjeet, kuten 800-53, 800-124, 800-61, 800-82, 800-30.
- NIST Framework for Improving Critical Infrastructure Cybersecurity (NIST:n viitekehys kriittisen infrastruktuurin kyberturvallisuuden parantamiseksi).
- Nollaluottamuksen turvallisuusmallit (esimerkiksi NIST SP 800-207).
- Center for Internet Security (CIS) Critical Security Controls (CIS-18).
- Tieto- ja siihen liittyvien teknologioiden valvontatavoitteet (COBIT).
- Kansainvälinen standardointijärjestö (ISO)
- DOE:n energiantoimitusjärjestelmien kyberturvallisuuden hankintaohjeet.
Aiheeseen liittyvät käytännöt:
- Eteneminen: Tämä käytäntö on osa käytäntöjen etenemistä. Käytäntöjen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</si>
  <si>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Viranomaiset asettavat organisaatiolle vaatimustenmukaisuusvaatimuksia. Erilaisia vaatimustenmukaisuusvaatimuksia voidaan soveltaa joihinkin mutta ei välttämättä kaikkiin kyberturvallisuusohjelman piiriin kuuluviin omaisuuseriin. Kyberturvallisuusohjelman tulisi tunnistaa, mitä vaatimustenmukaisuusvaatimuksia ohjelman on täytettävä ja kunkin vaatimuksen laajuus. Vaatimustenmukaisuusvaatimusten kirjaaminen kyberturvallisuusohjelman toimintasuunnitelmaan auttaa varmistamaan, että kyberturvallisuusohjelman sidosryhmät tietävät, mistä ne ovat vastuussa. Strategiaan/toimintasuunnitelmaan voi esimerkiksi sisältyä maininta siitä, että kyberturvallisuusohjelmalta vaaditaan PCI DSS -standardin noudattamista. Organisaatioiden tulisi ottaa huomioon oikeudellisten ja sääntelyvaatimusten erot niillä alueilla, joilla ne toimivat, ja se, miten ne voivat olla ristiriidassa globaalin IT:n, koko yrityksen laajuisen IT:n tai kyberturvallisuuden valvonnan kanssa.
Esimerkkejä vaatimustenmukaisuusvaatimuksista, jotka organisaatioiden on mahdollisesti täytettävä, ovat muun muassa
- North American Electric Reliability Corporation (NERC) Critical Infrastructure Protection (CIP) -standardit.
- Transportation Security Administration (TSA) Pipeline Security Guidelines (putkistojen turvaohjeet).
- Maksukorttiteollisuuden tietoturvastandardit (PCI DSS).
- Kansainvälinen standardointijärjestö (ISO)
- Puolustusministeriön kyberturvallisuuden kypsyysmallin sertifiointi (DoD CMMC).
- Kalifornian kuluttajansuojalaki (CCPA)
- Vuoden 1996 sairausvakuutuksen siirrettävyyttä ja vastuuvelvollisuutta koskeva laki (HIPAA).
- osavaltio- ja paikallistason kyberturvallisuus- ja yksityisyydensuojalainsäädäntöjä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PROGRAM-1a, PROGRAM-1b, PROGRAM-1c, PROGRAM-1d, PROGRAM-1e, PROGRAM-1f, PROGRAM-1g, PROGRAM-1h.</t>
  </si>
  <si>
    <t>Organisaatiolla olisi oltava dokumentoitu prosessi, jolla varmistetaan, että tietyntyyppiset muutokset aiheuttavat kyberturvallisuusohjelman toimitnasuunntielman/strategian päivittämisen. Esimerkki liiketoimintamuutoksesta, joka edellyttää päivittämistä, on liiketoiminnan lisääntynyt alttius kybertapahtumille, kuten uuden toimialan perustaminen. Esimerkki toimintaympäristössä tapahtuvasta muutoksesta, joka saattaa edellyttää päivitystä, olisi uuden, arkaluonteisia tietoja käsittelevän asiakastietojärjestelmän hankinta. Esimerkki yleishyödyllisen laitoksen uhkaprofiilin muutoksesta, joka saattaa edellyttää päivitystä, olisi uhkakuvausraportointi, joka osoittaa, että yleishyödyllisiin laitoksiin kohdistuvat kyberhyökkäykset ovat lisääntyneet.
Aiheeseen liittyvät käytännöt:
- Riippuvuus: Tämän käytännön toteuttaminen edellyttää THREAT-2e:n aiempaa toteuttamista.
- Eteneminen: Tämä käytäntö on osa käytäntöjen etenemistä. Harjoittelun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</si>
  <si>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Kyberturvallisuusohjelman toteuttaminen edellyttää ylimmän johdon tukea. Tuen perusmuotoja ovat resurssien (henkilöstö, välineet ja rahoitus) ja valtuuksien tarjoaminen kyberturvallisuustoimien toteuttamiseen. Tällaisen tuen antaminen edellyttää, että ylemmillä johtajilla itsellään on riittävät ja asianmukaiset valtuudet.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PROGRAM-2a, PROGRAM-2c, PROGRAM-2d.</t>
  </si>
  <si>
    <t>Kyberturvallisuusohjelma on yleensä vastuussa siitä, että kyberturvallisuusohjelman strategiassa/toimintasuunnitelmassa dokumentoidut kyberturvallisuustavoitteet saavutetaan. Kyberturvallisuusohjelmaan sisältyy esimerkiksi toimia, joilla varmistetaan, että käytettävissä on riittävästi henkilöstöä täyttämään ohjelmastrategian / ohjelman toimintasuunnitelman vaatimukset.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</si>
  <si>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Ylimmän johdon näkyvään ja aktiiviseen tukeen voi kuulua muun muassa ylemmän johdon säännöllinen viestintä kyberturvallisuustoimien tärkeydestä ja arvosta, organisaation tuki ohjelman ohjaamiseen tähtäävien toimintaperiaatteiden tai muiden ohjeiden laatimiselle ja toteuttamiselle, palkintojen ja tunnustusohjelmien rahoittaminen henkilöstölle, joka edistää merkittävästi kyberturvallisuustavoitteiden saavuttamista, sekä sen varmistaminen, että kyberturvallisuutta koskevat käsitteet sisällytetään toimittajien ja yhteistyökumppaneiden kanssa tehtäviin sopimuksiin.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</si>
  <si>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Toimintaperiaatteet ilmentävät ylimmän johdon sitoutumista kyberturvallisuusohjelmaan. Se, että ylempi johto ei näennäisesti tue kyberturvallisuuspolitiikkoja/toimintaperiaatteita, heikentää yleensä politiikkojen/toimitanperiaatteiden tehokkuutta, koska sidosryhmät saattavat olettaa, että politiikkoja ei panna täytäntöön tai että niitä on tarkoitus käyttää vain ohjeena eikä vaatimuksena. Ylempien johtajien tulisi viestiä kyberturvallisuuspolitiikkojen/toimintaperiaatteiden merkityksestä organisaation tehtävälle ja hyvinvoinnille ja ilmaista aikomuksensa pitää sidosryhmät vastuussa niiden noudattamisesta.
Aiheeseen liittyvät käytännöt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</si>
  <si>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On tärkeää, että kyberturvallisuusohjelman toteuttamisesta vastaavalla taholla (esimerkiksi tietoturvapäälliköllä) on organisaatiossa tarvittavat ja riittävät valtuudet toteuttaa ohjelmassa määritellyt toimet ja hankkia tarvittavat resurssit ohjelman tukemiseksi.
Aiheeseen liittyvät käytännöt:
- Syöte: PROGRAM-2b:n toteuttaminen tarjoaa syötteen, joista voi olla hyötyä tämän käytännön toteutumisen arvionnissa ja toteuttamisessa.</t>
  </si>
  <si>
    <t>Kyberturvallisuusohjelman sidosryhmät tunnistetaan ja otetaan mukaan käytäntöjen toteuttamiseen. Tähän voi kuulua sidosryhmiä toiminnon sisältä, koko organisaatiosta tai organisaation ulkopuolelta riippuen siitä, miten organisaatio on toteuttanut käytännöt. Sidosryhmiin voivat kuulua projektipäälliköt, liiketoimintaprosessien omistajat ja asianomaisten omaisuuserien ja palvelujen omistajat sekä kyberturvallisuustoimiin osallistuva henkilöstö. Sidosryhmien tunnistaminen ja niiden asianmukainen osallistuminen olisi dokumentoitava jollakin tavalla, esimerkiksi toimenkuvissa tai tiimien työjärjestyksissä.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</si>
  <si>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Olisi oltava käytössä prosessi, jolla arvioidaan säännöllisesti kyberturvallisuusohjelman toimia sen varmistamiseksi, että ne tukevat edelleen kyberturvallisuusohjelman strategian/toimintasuunnitelman päämääriä ja tavoitteita. Toimet, jotka eivät edistä näiden päämäärien ja tavoitteiden saavuttamista, olisi arvioitava sen määrittämiseksi, pitäisikö niitä jatkaa. Myös mahdolliset puutteet tavoitteiden täyttämisessä olisi käsiteltävä.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</si>
  <si>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Tämän käytännön tarkoituksena on antaa lisävarmuutta siitä, että kyberturvallisuuteen liittyvät toimet toteutetaan organisaation kyberturvallisuuspolitiikkojen/toimintaperiaatteiden ja -menettelyjen mukaisesti. Arvioinnin on oltava riippumaton, eli sen on suoritettava kyberturvallisuusohjelman ulkopuolisten arvioijien toimesta organisaation hallintoelimen ohjeiden mukaisesti. Ohjelman toimintaan suoraan osallistuvat henkilöt eivät voi suorittaa arviointia tai antaa lausuntoa ohjelman tehokkuudesta. Tällaisia arviointeja voidaan tehdä sisäisinä ja ulkoisina tarkastuksina, tapahtumien jälkeisinä tarkasteluina ja toimintakyvyn arviointeina, ja niiden olisi oltava hallituksen tai vastaavan ryhmän käynnistämiä ja sille tilivelvollisia. Kehittyneitä kyberturvallisuustekniikoita, kuten uhkien etsimistä ja aktiivista puolustusta, voidaan käyttää, jotta voidaan saada käsitys koko kyberturvallisuusohjelman suorituskyvystä.
Aiheeseen liittyvät käytännöt:
- Syöte: ACCESS-4a:n, ACCESS-4c:n, ARCHITECTURE-6a:n, ARCHITECTURE-6c:n, ASSET-5a:n, ASSET-5c:n, RESPONSE-5a:n, RISK-5a:n, TILAUS-4a:n, TILAUS-4c:n, KOLMANSIEN OSASTOIDEN-3c:n toteuttaminen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</si>
  <si>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Organisaatiolla tulisi olla henkilökuntaa, joka vastaa siitä, että organisaatio on tietoinen kaikista viranomaisilta ja muista lähteistä tulevista sääntelyn vaatimuksista. Kyberturvallisuusohjelman tavoitteiden olisi oltava linjassa kaikkien näiden kyberturvallisuuden kannalta merkityksellisten velvoitteiden kanssa ja tuettava niiden täyttämistä, ja ohjelman olisi kehitettävä ja pantava täytäntöön asianmukaiset menettelyt ja toimet vaatimustenmukaisuuden varmistamiseksi oikea-aikaisesti ja täsmällisesti.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</si>
  <si>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Sen lisäksi, että organisaatio pitää yllä tietoisuutta kaikista alan kyberturvallisuusstandardeista, joita se on velvollinen noudattamaan, sen olisi annettava valituille henkilöille vastuu osallistua alan pyrkimyksiin kehittää kyberturvallisuuskäytäntöjä tai -ohjeita. Esimerkiksi Payment Card Industry -käytännöt on kehitetty luottokorttiteollisuuden sidosryhmien toimesta vapaaehtoista täytäntöönpanoa varten.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</si>
  <si>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PROGRAM-osion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</si>
  <si>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PROGRAM-osion toimintoja, joita ei tällä hetkellä suoriteta ja jotka organisaatio suorittaisi, jos sillä olisi lisää työntekijöitä, rahoitusta tai työkaluja. Lisäksi voidaan pohtia, onko organisaatio ottanut käyttöön kaikki käytännöt, jotka se on ottanut tavoitteekseen, ja tarvitaanko lisäresursseja mahdollisten puutteiden korjaamiseksi.
Henkilöstön, rahoituksen ja työkalujen muodossa on riittävästi resursseja sen varmistamiseksi, että PROGRAM-osion käytännöt voidaan toteuttaa tarkoitetulla tavalla. Tähän sisältyy sekä kyberturvallisuusohjelman käynnistäminen että jatkuva ylläpito. Tämän käytännön toteutumista voidaan arvioida määrittämällä, onko toivottuja käytäntöjä jäänyt toteuttamatta resurssipulan vuoksi.
Nämä ovat esimerkkejä ihmisistä, jotka osallistuvat PROGRAM-osion toimintaan:
- uhkatietojen keräämisestä ja analysoinnista vastaava henkilöstö
- uhkaprofiilien kehittämisestä vastaava henkilöstö
- haavoittuvuusarvioinneista vastaava henkilöstö
Nämä ovat esimerkkejä työkaluista, joita voidaan käyttää PROGRAM-osion toiminnoissa:
- Uhkaprofiilien luomiseen käytettävät tekniikat ja välineet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</si>
  <si>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PROGRAM-osion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Ohjelman toimialan toimintoja koskevat toimintaperiaatteet tai muut organisaation ohjeet voivat sisältää seuraavia seikkoja
- vastuu, valtuudet ja omistajuus PROGRAM-osion toimintojen suorittamisesta. 
- sponsorointilausumat, kuten lausumat, jotka kuvastavat ylemmän tason johtajien sitoutumista kyberturvallisuuden hallintaan.
- luettelo käynnistävistä tekijöistä, jotka käynnistävät kyberturvallisuustoimien riippumattoman tarkastelun.
- menetelmät, joilla mitataan toimintaperiaatteiden noudattamista, myönnettyjä poikkeuksia ja toimintaperiaatteiden rikkomuksia.
- menettelyt poikkeusten myöntämistä ja hallinnointia varten</t>
  </si>
  <si>
    <t>Tämän käytännön tarkoituksena on, että tietyt henkilöt (tai henkilöt tietyissä rooleissa) ovat vastuussa siitä, että varmistetaan, että PROGRAM-osion toiminnalta odotetut tulokset saavutetaan, ja että heille annetaan asianmukaiset valtuudet toimia ja suorittaa heille osoitetut tehtävät.
Nämä ovat esimerkkejä siitä, miten vastuu ja valtuudet voidaan virallistaa PROGRAM-osion toimintojen osalta:
- roolien ja vastuualueiden määrittely toimintaperiaatteissa
- tehtäväkuvausten laatiminen ja niihin liittyvien suorituksenhallintatoimien toteuttaminen.
- prosessitehtävien ja niihin liittyvän vastuun sisällyttäminen toimenkuvauksiin.
- kehitetään ja pannaan täytäntöön sopimukset (mukaan lukien palvelutasosopimukset) ulkoisten yksiköiden kanssa vastuun ja valtuuksien määrittämiseksi ulkoistettuja toimintoja koskevien PRORGRAM-osioon alaan kuuluvien tehtävien suorittamisesta.
- sisällyttämällä PROGRAM-osion alaan kuuluvat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</si>
  <si>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PROGRAM-osion toimintojen suorittamiseen, ja yksilöitävä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PROGRAM-osion taitoja ja tietoja tarvitaan seuraavissa asioissa
- kyberturvallisuusohjelman strategian ja rakenteen kehittäminen
- politiikan kehittäminen, levittäminen ja täytäntöönpano
- riittävien resurssien tarjoaminen kyberturvallisuusohjelmastrategian täytäntöönpanoa varten.
Lisäksi on pohdittava, miten tämän alan henkilöstön kehittämää tietämystä olisi hallinnoitava ja jaettava. Tähän sisältyy sen määrittäminen, mitä prosesseja ja välineitä tietämyksen jakamiseen olisi käytettävä, ja sen määrittäminen, kuka on vastuussa sisäisen tietämyksen parhaasta mahdollisesta hyödyntämisestä.</t>
  </si>
  <si>
    <t>Organisaation tulisi mitata (PROGRAM) kyberturvallisuusohjelma-osion toimintojen suorituskykyä varmistaakseen, että ne toteutetaan ohjelmatoimialaa koskevissa suunnitelmissa, toimintaperiaatteissa ja menettelyissä kuvatulla tavalla. Olisi kehitettävä ja kerättävä asianmukaisia mittareita, jotta voidaan havaita poikkeamat suorituskyvyssä ja mitata sitä, missä määrin ohjelmatoiminnot saavuttavat aiotun tarkoituksensa.</t>
  </si>
  <si>
    <t>Perustetaan yhteyspiste todettujen tai epäiltyjen kyberturvallisuustapahtumien ilmoittamista varten, esimerkiksi neuvontapalvelu (helpdesk). Kyseisen henkilön, roolin tai ryhmän yhteystiedot olisi saatettava kaikkien toiminnon sidosryhmien tietoon. Yhteyshenkilön, roolin, ryhmän tulee tuntea kyberturvallisuuskäytännöt ja -ongelmat ja pystyä dokumentoimaan raportoituja tapahtumatietoja tarkasti ja mahdollisesti jopa suorittamaan perusvianmääritystä. Vaihtoehtoisesti tai lisäksi tapahtumista voidaan ilmoittaa sisäisen järjestelmän, kuten intranetissä olevan virtuaalisen help deskin, kautta.
Aiheeseen liittyvät käytännöt:
- Eteneminen: Tämä käytäntö on osa useiden käytäntöjen etenemistä. Käytäntöjen eteneminen on joukko toisiinsa liittyviä käytäntöjä, jotka edustavat yhä täydellisempiä tai edistyneempiä toimintojen toteutuksia. Ensimmäisen etenemisen käytäntöjä ovat: RESPONSE-1a, RESPONSE-1b, RESPONSE-1c, RESPONSE-1f. Toisen etenemisen käytäntöjä ovat: RESPONSE-1a, RESPONSE-2f.</t>
  </si>
  <si>
    <t>Organisaation olisi määriteltävä kyberturvallisuustapahtumien havainnointikriteerit, joissa määritellään, mikä erottaa kyberturvallisuustapahtumat lukuisista muista tapahtumista. Näiden kriteerien olisi liityttävä toimintojen toteuttamisen kannalta tärkeiden IT-, OT- ja tietovarantojen kyberturvallisuusvaatimuksiin. Kriteerien avulla organisaatio voi keskityä/priorisoida tärkeisin resursseihin (ihmisiä, työkaluja jne.) kohdistuvat tapahtumat, jotka voivat mahdollisesti vaikuttaa kyseisten omaisuuserien tuottavuuteen ja toimintaan. Mitä tulee siihen, "mistä etsiä kyberturvallisuustapahtumia", muista ottaa huomioon mahdolliset tapahtumat, jotka ovat kolmansien osapuolien raportoimia, kuten pilviresurssien tarjoajilta tulevat raportit.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</si>
  <si>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Kaikki, mikä on kyberturvallisuustapahtuma RESPONSE-1b kohdassa määriteltyjen kriteerien mukaisesti, olisi dokumentoitava johdonmukaisesti. Organisaation olisi päätettävä, mitä yksityiskohtia tapahtumista olisi dokumentoitava, jotta voidaan esimerkiksi (1) tehdä päätöksiä tapahtumien julistamisesta poikkeamaksi, (2) kerätä tietoja tapahtumista, joita organisaatio mahdollisesti seuraa tarkemmin, ja (3) korreloida tapahtumatietoja, jos organisaatio tekee niin.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RESPONSE-1a, RESPONSE-1b, RESPONSE-1c, RESPONSE-1f.</t>
  </si>
  <si>
    <t>Tapahtumien korrelaatio voi auttaa tunnistamaan ongelmia, jotka voivat olla vakavampia kuin silloin, kun tapahtumia tarkastellaan itsenäisesti. Esimerkiksi brute force -hyökkäyksiä voidaan häivyttää toteuttamalla ne useista koneista, jolloin voidaan kiertää esimerkiksi perinteiset tunnusten lukitussäännöt, jotka koskevat 3 tai 5 epäonnistunutta kirjautumista yhdestä IP-osoitteesta. Ongelma tunnistetaan vakavammaksi vasta, kun sitä tarkastellaan laajemmassa yhteydessä. Tapahtumien korrelaatio edellyttää kahden tai useamman tapahtuman vertailua ja tapahtumien välisten mahdollisten suhteiden määrittämistä. 
Nämä ovat esimerkkejä korrelaatiotoiminnoista:
- Samasta tietolähteestä peräisin olevien erillisten tapahtumien tarkasteleminen ja vertailu.
- Eri tietolähteistä peräisin olevien erillisten tapahtumien tarkastelu ja vertailu.
- Tapahtumien tarkastelu ja vertailu ajan kuluessa yhteisten ominaisuuksien löytämiseksi.</t>
  </si>
  <si>
    <t>Tapahtumien havaitseminen riippuu pitkälti siitä, missä määrin organisaatioon mahdollisesti vaikuttavien tapahtumien kirjo on tiedostettu. Yksi hyödyllinen lähde organisaation tapahtumatietoisuuden laajentamisessa ovat riskit, jotka on tunnistettu ja joita käsitellään organisaation riskienhallintaprosessissa. (Katso RISK-2a.) 
Hälytyksiä olisi kehitettävä toimimaan varhaisvaroitusindikaattoreina kullekin riskille tai uhalle. Jotta tapahtumien havaitsemistoimia voitaisiin mukauttaa organisaation uhkaprofiilin perusteella, organisaatioiden olisi tarkasteltava kohteena olevia omaisuuseriä, tavoitteita ja hyökkäysmenetelmiä, joita uhkatoimijat voivat käyttää, ja viritettävä hälytykset sen mukaisesti. Jos esimerkiksi uhkaraportointi osoittaa, että uhkatoimijat kohdentavat hyökkäykset tiettyihin SCADA-järjestelmiin, olemassa olevia hälytyksiä voidaan muuttaa siten, että ne käynnistyvät poikkeavuuksista, jotka vastaavat kyseisen uhkatoimijan toiminnan tunnusmerkkejä.
Aiheeseen liittyvät käytännöt:
- Riippuvuus: Tämän käytännön toteuttaminen edellyttää THREAT-2e:n aiempaa toteuttamista.
- Input From: RISK-2a:n toteuttaminen antaa tietoa, josta voi olla hyötyä tämän käytännön toteuttamisessa.</t>
  </si>
  <si>
    <t>Tilannetietoisuutta ylläpitävien toimien avulla kerättyjä tietoja tarkastellaan ja käytetään kyberturvallisuustapahtumien tunnistamisessa. Näitä tietoja voidaan kerätä useista eri lähteistä, myös organisaation eri toiminnoista ja organisaation ulkopuolelta.
Aiheeseen liittyvät käytännöt:
- Syöte: SITUATION-3d ja SITUATION-3f tarjoavat panoksen, joka voi olla hyödyllinen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</si>
  <si>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Kyberturvallisuuteen liittyvien poikkeamien ilmoittamiskriteerejä käytetään sen määrittämiseksi, pitäisikö tapahtumaa käsitellä poikkeamana ja tapahtuman vakavuuden määrittämiseksi. Luokitteluasteikko, kuten korkea, keskisuuri ja matala, voi auttaa viestimään poikkeaman vakavuudesta sidosryhmille ja auttamaan toteutettavien vastatoimien priorisoinnissa. 
Poikkeamaksi julistamisen kriteerit olisi kehitettävä kokemuksen perusteella ja ne voidaan osittain johtaa riskinarviointikriteereistä (kuten vaikutuskynnyksistä), jotka on laadittu osana riskinhallinnan toimintoja. Kriteerit voivat perustua tapahtuman tyyppiin (kuten luvaton pääsy), vaikutuksen tasoon (esim. paikallinen vs. koko organisaation laajuinen), vaikutuksen tyyppiin (sisäiset järjestelmät vs. kriittiset ulkoiset palvelut), vaatimustenmukaisuusvelvoitteisiin (vain sisäinen vs. raportoitava tapahtuma) tai keskimääräiseen toipumisaikaan. Joidenkin tapahtumien osalta tapahtuman havaitsemisen ja poikkemaksi määrittämisen välinen aika voi olla välitön, jolloin lisäanalyysejä ei tarvita juurikaan. Toisissa tapauksissa organisaatio voi haluta hyödyntää aiemmin kehitettyjä kriteerejä, joiden avulla se voi ohjata poikkeman määrittämistä.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</si>
  <si>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Kyberturvallisuustapahtumien analysointi auttaa organisaatiota keräämään lisätietoa tapahtumien ratkaisemiseksi ja avuksi poikkeamien ilmoittamisessa, käsittelyssä ja niihin reagoimisessa. Analyysi voi koostua tapahtumien luokittelusta, korreloinnista ja priorisoinnista. Analyysin avulla organisaatio määrittää tapahtuman tyypin ja laajuuden (esim. fyysinen vs. tekninen), korreloiko tapahtuma muiden tapahtumien kanssa (määrittääkseen, ovatko ne oireet suuremmasta asiasta, ongelmasta tai vaaratilanteesta) ja missä järjestyksessä tapahtumia olisi käsiteltävä tai antaa ne poikkeaman määrittämistä, käsittelyä ja reagointia varten. Analyysi auttaa organisaatiota myös määrittämään, onko tapahtuma siirrettävä organisaation tai ulkopuolisen henkilöstön (poikkeamanhallintahenkilöstön ulkopuolella) käsiteltäväksi lisäanalyysiä ja -ratkaisua varten.
Aiheeseen liittyvät käytännöt:
- Syöte: RESPONSE-1a:n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</si>
  <si>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Jokaisella organisaatiolla on monia ainutlaatuisia tekijöitä, jotka on otettava huomioon määritettäessä, milloin tapahtuma olisi julistettava poikkeamaksi. Kokemuksen myötä organisaatiolla voi olla perusjoukko tapahtumatyyppejä, jotka määrittelevät tavanomaiset poikkeamat, kuten haittaohjelmat, luvaton pääsy käyttäjätilille tai palvelunestohyökkäys. Todellisuudessa poikkeaman määrittäminen voi kuitenkin tapahtua tapahtumakohtaisesti.
Organisaation on määriteltävä poikkeaman määrittelyn kriteerit, jotta se voi ohjata organisaatiota määrittämään, milloin kyseessä on poikkeama (erityisesti jos poikkemaksi määrittäminen ei ole välittömästi ilmeistä). Poikkeman määrityskriteereihin olisi sisällyttävä tekijöitä, jotka osoittavat mahdollisen vaikutuksen toimintoon, kuten seuraavat:
- mahdolliset turvallisuusvaikutukset
- toiminnallinen vaikutus (vaikutuksen kohteena olevien omaisuuserien tärkeysjärjestys ja laajuus).
- tietovaikutus (vaikutus tietovaroihin)
- poikkemasta toipuminen (poikkeamasta toipumiseen tarvittavat resurssit).
- poikkeaman mahdollinen syy (ilkivaltainen toiminta vs. tahaton toiminta).
Lisäksi poikkeaman määrityskriteereissä olisi otettava huomioon vaikutus organisaation kyberturvallisuustavoitteisiin, kuten seuraavat:
- mahdolliset taloudelliset tappiot
- niiden asiakkaiden määrä, joihin vahinko kohdistuu
- tärkeän IT-järjestelmän keskeytyminen
- asiakastietojen varastaminen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</si>
  <si>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RESPONSE-2c:n mukaisesti vahvistettuja kyberturvallisuuden poikkeaman määrityskriteerejä käytetään sen määrittämiseksi, onko tapahtuma poikkeama. Poikkemaksi määrittäminen käynnistää RESPONSE-3:n mukaiset poikkeman hallintatoimet.
Aiheeseen liittyvät käytännöt:
- Syöte: RESPONSE-2c:n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</si>
  <si>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Jotta poikkeamien  havaitsemis- ja reagointiprosessiin tehdyt investoinnit voidaan maksimoida, poikkeamien määrittämiskriteerit olisi säilytettävä siten, että ne heijastavat organisaation kehittyvää riskinsietokykyä ja uhkaympäristöä. Lisäksi kriteerien päivittäminen saatujen kokemusten perusteella voi auttaa organisaatiota toimimaan tehokkaammin ja vaikuttavammin tulevien tapahtumien käsittelyssä.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</si>
  <si>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Dokumentoinnilla ja seurannalla varmistetaan, että poikkeama etenee asianmukaisesti poikkeamanhallinna prosessin läpi ja, mikä tärkeintä, se suljetaan, kun asianmukainen reagointi ja poikkeaman jälkeinen tarkastelu (lessons learned?) on saatu päätökseen.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RESPONSE-2b, RESPONSE-2d, RESPONSE-2f, RESPONSE-2i.  
- Toisen etenemisen käytäntöjä ovat: RESPONSE-1a, RESPONSE-2f.</t>
  </si>
  <si>
    <t>Poikkeamista, joihin on reagoitava, on ilmoitettava sidosryhmille, joiden osallistaminen on tarpeen asianmukaisen ja oikea-aikaisen ratkaisun toteuttamiseksi, hallinnoimiseksi ja loppuun saattamiseksi.
Tapahtumista ja poikkeamista ilmoittamisessa olisi noudatettava SITUATION-3d kohdassa määriteltyjä raportointivaatimuksia. Organisaation poikkeama/häiriötilanteista koskevalla virheellisellä viestinnällä tai virheellisellä tiedottamisella voi olla vakavia vaikutuksia, jotka ylittävät huomattavasti itse poikkeaman mahdollisesti aiheuttamat vahingot. Siksi toiminnon on hallinnoitava viestintää ennakoivasti, kun poikkeamia havaitaan, ja koko niiden elinkaaren ajan.
Aiheeseen liittyvät käytännöt:
- Riippuvuus: Tämän käytännön toteuttaminen edellyttää TILAUS-3d:n ennakkototeuttamista.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</si>
  <si>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Kun poikkeamien määrityskriteerit sovitetaan yhteen RISK-3b:ssä vahvistettujen riskikriteerien kanssa, varmistetaan, että organisaatio tunnistaa ja käsittelee poikkeamat, joihin liittyy riskejä, joista organisaatio on erityisen huolissaan.
Aiheeseen liittyvät käytännöt
- Riippuvuus: Tämän käytännön toteuttaminen edellyttää RISK-3b:n ennakkototeutusta.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</si>
  <si>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Poikkeamien korrelaatio voidaan tehdä analyysin, poikkeamien seurantatyökalujen, poikkeamaluokkien käytön ja lokien termien vastaavuuden avulla. Esimerkiksi järjestelmään pääsyn lokit voidaan tarkistaa järjestelmän todennusvirheiden varalta, ja niiden IP-osoitteet voidaan suhteuttaa tiedustelulähteiden kautta kerättyihin tunnettujen haittaohjelmien IP-osoitteisiin.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</si>
  <si>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Määrittele roolit ja vastuualueet, joita tarvitaan kyberturvallisuuden poikkeamien reagointitoimien suorittamiseen, ja varmista, että henkilöstö on nimetty näihin rooleihin ja että heillä on tarvittavat taidot. Henkilöstölle olisi annettava riittävä itsenäisyys ja valtuudet tehtäviensä suorittamiseen. Organisaatio voi laatia toimenkuvia kyberturvallisuuden poikkeamiin reagoinnin/vasteen rooleja ja vastuualueita varten ja seurata osaamisvajeita ja puutteita henkilöstön saatavuudessa, jotta sopivaa henkilöstöä voidaan palkata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</si>
  <si>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Poikkeamiin reagoiminen kuvaa toimia, joita organisaatio toteuttaa estääkseen tai rajoittaakseen poikkeaman vaikutuksia sen aikana tai pian sen jälkeen, kun se on tapahtunut. Reagoinnin laajuus, laajuus ja laajuus vaihtelevat suuresti poikkeaman luonteesta riippuen. Tähän voivat sisältyä mahdolliset poikkeamat, jotka voivat johtua uusista haavoittuvuuksista tai teknologisesta kehityksestä, joilla voi olla merkittävä potentiaalinen vaikutus organisaatioon, kuten yleisesti käytettyjen teknologioiden haavoittuvuudet (esim. MS17-010) ja uudet teknologiat, jotka heikentäisivät nykyisten kyberturvallisuuden kontrollien/hallintatoimien tehokkuutta (esim. kvanttilaskenta). Poikkeamiin reagoiminen voi olla niinkin yksinkertaista kuin käyttäjille suunnattu viestintä, jotta he välttäisivät tietyn tyyppisten sähköpostiviestien avaamista tai niin monimutkaista kuin palvelujen jatkuvuussuunnitelmien toteuttaminen, joka edellyttää palvelujen ja toimintojen siirtämistä muualla sijaitsevalle palveluntarjoajalle. 
Poikkeamiin reagointiin liittyviä toimia voivat olla esimerkiksi vahinkojen rajoittaminen (esimerkiksi ottamalla laitteisto tai järjestelmät pois käytöstä), viestiminen häiriöstä omaisuuden omistajille sekä korjaavien toimien ja valvontatoimien kehittäminen ja toteuttaminen.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</si>
  <si>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Kyberturvallisuuspoikkeamiin reagoivan henkilöstön on tiedettävä, mitä tietoja poikkeamista on raportoitava eri sisäisille ja ulkoisille sidosryhmille, missä aikataulussa ja onko olemassa rajoituksia (kuten jaettavien tietojen oikeudellinen tarkastelu). Jos mahdollista, annetaan yhdelle henkilölle vastuu poikkeaman raportoinnista koko sen keston ajan, jotta viestintä pysyy yhtenäisenä tapahtuman edetessä. Pidä sidosryhmien yhteystiedot ajan tasalla. Sidosryhmiin voi kuulua henkilöstöä kuten lakiasiain edustajia, jotka eivät osallistu suoraan poikkeamaan reagointiin, mutta joille on tiedotettava asiasta, jotta organisaation toimintaa voidaan ylläpitää.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</si>
  <si>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Organisaation olisi laadittava hyvin jäsennelty ja kattava suunnitelma, jossa kuvataan poikkeamien hallintamenettelyt, jotta reagointitoimet ovat toistettavissa, ne suoritetaan samalla tarkkuudella stressitilanteissa ja niiden tulokset ovat johdonmukaisia. Organisaatio voi halutessaan tutustua olemassa oleviin ohjeisiin tai ulkopuoliseen asiantuntemukseen saadakseen tietoa poikkeamanhallinnan parhaista käytännöistä.
Nämä ovat esimerkkejä poikkeamien torjuntatoimista, jotka voitaisiin kuvata suunnitelmassa: 
- vahinkojen rajoittaminen; 
- todisteiden kerääminen; 
- tiedottaminen sidosryhmille, mukaan lukien omaisuuden omistajat ja vaaratilanteen omistajat; 
- yhteydenpito vastuuryhmän jäseniin - mukaan luettuina varaviestintä- tai taajuusalueen ulkopuoliset viestintämenetelmät; 
- korjaavien toimien ja kontrollien / hallintatoimien kehittäminen ja toteuttaminen; 
- jatkuvuus- ja palautumissuunnitelmien tai muiden hätätoimien toteuttaminen; 
- saatujen kokemusten tarkastelu; 
- toimintatyypit/toiminta, joita olisi vältettävä torjunnan aikana.
Suunnitelmaan olisi sisällytettävä toimia, jotka koskevat kaikkia poikkeaman elinkaaren vaiheita (esimerkiksi erittely, eskalointi, käsittely, viestintä, koordinointi ja päättäminen). Poikkeamiin reagointisuunnitelmien olisi oltava riittävän kattavia, jotta niissä voidaan käsitellä organisaatioon mahdollisesti vaikuttavia poikkeamatilanteita ylätasolla. Poikkeamiin reagointisuunnitelmissa olisi käsiteltävä myös mahdollisia poikkeamia, jotka voivat johtua uusista haavoittuvuuksista tai teknologisesta kehityksestä, joilla voi olla merkittävä vaikutus organisaatioon, kuten yleisesti käytettyjen teknologioiden haavoittuvuudet (esim. MS17-010) ja uudet teknologiat, jotka heikentäisivät nykyisten kyberturvallisuuden hallintatoimien/kontrollien tehokkuutta (esim. kvanttilaskenta).
Osana poikkeamiin reagoinnin suunnittelua organisaatiot voivat pohtia, mitä oikeudellisia sopimuksia erityyppisissä reagointiskenaarioissa saatetaan tarvita (esim. ulkopuolisen työntekijän valtuuttaminen tarkastelemaan järjestelmää, ulkopuolisten organisaatioiden avun hankkimiseen liittyvät sopimukset) ja onko oikeudellisen tarkastelun suorittaminen etukäteen perusteltua. Koska operatiivisten toimien toteuttamiseen käytettävä teknologia siirtyy yhä enemmän hajautettuihin ja liikkuviin vaihtoehtoihin, organisaatiot voivat lisäksi pohtia, ovatko poikkeamanhallintaan liittyvät resurssit fyysisesti käytettävissä vastatoimien aikana ja mitä etätyöskentelyvalmiuksia voi olla tarpeen.
Aiheeseen liittyvät käytännöt:
- Syöte: RESPONSE-4a:n ja RESPONSE-4h:n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</si>
  <si>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Organisaation olisi toteutettava poikkeamiin reagoiminen määriteltyjen suunnitelmien ja menettelyjen perusteella. Tähän voi sisältyä reagoiminen todellisiin tai mahdollisiin tapahtumiin, jotka johtuvat merkittävistä haavoittuvuuksista.
Organisaation olisi tarkastettava, onko käytettävissä riittävästi resursseja poikkeamanhallintasuunnitelmassa määriteltyjen tehtävien suorittamiseen. Tämä voi edellyttää, että ennen poikkeamaa on tehtävä yhteistyötä muiden tahojen kanssa, jotta voidaan laatia teknistä apua koskevat pyynnöt valvontaviranomaisille ja julkishallinnon yksiköille, tehdä keskinäisiä avunantosopimuksia vertaisorganisaatioiden kanssa tai tehdä sopimuksia ja sopimuksia palveluntarjoajien kanssa. Nämä sopimukset voidaan valmistella etukäteen, jotta ne voidaan ottaa käyttöön välittömästi, kun toimintaa tarvitaan. Lisäksi voi olla hyödyllistä selvittää etukäteen pääsyoikeudet poikkamaan reagointiin osallistuville henkilöille, jotta vältetään viivytykset, joita tunnisteiden myöntäminen, pääsyn myöntäminen ja pakolliset koulutukset voivat aiheuttaa. 
Kun poikkeaman hallintaprosessi on saatu päätökseen, organisaation olisi suoritettava tarkastuksia tai arviointeja sen määrittämiseksi, noudatetaanko määriteltyjä suunnitelmia ja menettelyjä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</si>
  <si>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Kyberturvallisuuden poikkeamien torjuntatoimet saattavat edellyttää eri sidosryhmien, kuten viestintäryhmän jäsenten ja lakimiesten, osallistumista eri puolilta organisaatiota. Nämä sidosryhmät voivat tukea toimia, joilla pyritään lieventämään mahdollisia mainehaittoja kyberturvallisuuspoikkeamaan reagoimisen aikana ja sen jälkeen. Organisaatioiden olisi pohdittava, millainen viestintä voi olla tarpeen, jotta sisäiset ja ulkoiset sidosryhmät pysyvät ajan tasalla toipumistoimien aikana. Esimerkiksi johtajille ja johtoryhmille voi olla tarpeen tiedottaa, jos tiettyjä toipumistoimia toteutetaan tai jos poikkemanhallintatiimi toteaa, että poikkeama voi aiheuttaa organisaatiolle mainetta vahingoittavaa haittaa.
Huomaa, että organisaatioilla on usein käytössä kriisiviestintäsuunnitelma, joka on erillinen ja erillään kyberturvallisuuden poikkeamien torjuntasuunnitelmista. Tällöin kyberturvallisuustapahtumien torjuntasuunnitelmassa olisi viitattava kriisiviestintäsuunnitelmassa määriteltyyn prosessiin ja hyödynnettävä sitä, kun toteutetaan poikkeamanhallintaan kuuluvaa viestintää sisäisille ja ulkoisille sidosryhmille. Jos tällainen suunnitelma on olemassa, sitä voidaan pitää tehokkaana korvikkeena käytännölle RESPONSE-3f, mutta vain, jos siihen viitataan nimenomaisesti poikkeamanhallintasuunnitelmissa. 
Aiheeseen liittyvät käytännöt:
- Tietojen jakaminen: Tämä käytäntö on osa monialaisten käytäntöjen ryhmää, joka mahdollistaa tietojen jakamisen organisaation sidosryhmien kanssa. Näitä ovat mm: THREAT-1i, THREAT-2h, THREAT-2k, RISK-1c1d, SITUATION-3a, SITUATION-3c, SITUATION-3d, SITUATION-3e, RESPONSE-2g, RESPONSE-3c, RESPONSE-3f.
- Eteneminen: Tämä harjoitus on osa harjoituksen etenemistä. Harjoitusten eteneminen on toisiinsa liittyvien harjoitusten ryhmä, joka edustaa yhä täydellisempiä tai edistyneempiä toimintojen toteutuksia. Tämän jakson harjoitukset ovat seuraavat: RESPONSE-3a, RESPONSE-3d, RESPONSE-3f, RESPONSE-3g, RESPONSE-3h, RESPONSE-3i.</t>
  </si>
  <si>
    <t>Asianmukainen etukäteissuunnittelu voi auttaa organisaatiota luomaan, dokumentoimaan ja varaamaan henkilöstön poikkeamien hallintavalmiutta varten. Suunnitteluprosessiin olisi kuuluttava harjoituksia, joissa poikkeamanhallintasuunnitelman toimivuus, tarkkuus ja täydellisyys asetetaan kyseenalaiseksi. Harjoitukset olisi suoritettava organisaation määrittelemissä olosuhteissa ja organisaation määrittelemin aikavälein. Skenaariopohjaiset harjoitukset, jotka kattavat useita skenaariotyyppejä ja joihin sisältyy ulkoisia kriisejä (esim. tulva tai pandemia), voivat olla hyödyllisiä sellaisten odottamattomien kyberturvallisuusvaikutusten havaitsemisessa, jotka eivät johdu kyberturvallisuuspoikkeammista. Harjoitusten tulokset olisi dokumentoitava, samoin kuin kaikki asiaankuuluvat tiedot organisaation valmiustasosta poikkeamatilanteiden varalta.
Harjoituksia suunniteltaessa organisaatioiden olisi huomioitava myös koordinointi asianmukaisten sidosryhmien kanssa (mukaan lukien kolmannet osapuolet tai palveluntarjoajat) erityyppisten tieto-, IT- ja OT-omaisuuserien osalta, jotka voivat kuulua harjoitusten piiriin, kuten virtualisoidut-, säännellyt-, pilvi- ja mobiiliomaisuuserät. Merkittävä riippuvuus palveluntarjoajista normaalien operaatioiden aikana voi olla osoitus siitä, että palveluntarjoajilta tarvittavan tuen tarve kasvaa häiriötilanteisiin reagoitaessa. Lisäksi harjoitukset tarjoavat tilaisuuden tunnistaa ja viestiä, millaisia toimia olisi vältettävä vastatoimien aikana.
Organisaatiot voivat myös harkita normaaleista käytännöistä ja menettelytavoista poikkeavan toiminnan harjoittelua sisällyttämällä poikkeamien harjoittelun osaksi harjoitusskenaariota.
Aiheeseen liittyvät käytännöt:
- Syöte: RESPONSE-4i sisältää tietoja, joista voi olla hyötyä tämän käytännön toteuttamisessa.
- Eteneminen: Tämä käytäntö on osa useiden käytäntöjen etenemistä. Harjoitusten eteneminen on toisiinsa liittyvien käytäntöjen ryhmä, joka edustaa yhä täydellisempiä tai edistyneempiä toimintojen toteutuksia. Ensimmäisen harjoittelujakson harjoitukset ovat seuraavat: RESPONSE-3a, RESPONSE-3d, RESPONSE-3f, RESPONSE-3g, RESPONSE-3h, RESPONSE-3i.
- Toisen vaiheen käytännöt ovat seuraavat: RESPONSE-3g, RESPONSE-3k.</t>
  </si>
  <si>
    <t>Määritellään ja toteutetaan toimia, joilla kerätään kokemusperäistä tietoa poikkeamanhallintaan osallistuvilta henkilöiltä merkittävien poikkeamien jälkeen, kuten "hotwash"-istunnot tai kommenttien kerääminen tiimin wikiin. Osallistujat voisivat antaa palautetta siitä, miten hyvin poikkeamanhallintasuunnitelmaa noudatettiin, millaisia puutteita tarvittavissa resursseissa oli ja mitkä toimet toimivat hyvin ja mitkä eivät. Päivitetään poikkeamanhallintasuunnitelmaa tarvittaessa saatujen kokemusten perusteella.
Huomaa, että termiä "saadut kokemukset" käytetään yleisessä, yleisessä merkityksessä eikä se liity missään erityisessä asetuksessa tai ohjeessa käytettyihin määritelmiin.
Aiheeseen liittyvät käytännöt:
- Edistyminen: Tämä käytäntö on osa useiden käytäntöjen etenemistä. Käytäntöjen eteneminen on toisiinsa liittyvien käytäntöjen ryhmä, joka edustaa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</si>
  <si>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Tämä voi tarkoittaa virallisen tutkimuksen tekemistä poikkeamaan johtaneista syistä, tavoista, joilla organisaatio reagoi vaaratilanteeseen, sekä hallinnollisista, teknisistä ja fyysisistä hallintapuutteista, jotka ovat saattaneet mahdollistaa poikkeaman tapahtumisen. Organisaatio voi käyttää yleisesti saatavilla olevia tekniikoita (kuten syy-seuraus-kaavioita) syy-seurausanalyysin tekemiseen, jotta voidaan ehkäistä samantyyppiset ja vaikutuksiltaan samanlaiset poikkeamat tulevaisuudessa. Näissä toimissa havaitut tarpeelliset parannukset olisi tehtävä, kuten päivitettävä poikkeamien torjuntasuunnitelma tai mukautettava suojausstrategioita ja valvontatoimia. Tämäntyyppinen analyysi voi myös tunnistaa organisaatiossa korkeamman tason ongelmia ja johtaa muutoksiin muilla aloilla, kuten tietoverkkoriskistrategiassa, haavoittuvuuksien hallintamenettelyissä tai uhka-analyysiprosessissa.
Huomattakoon, että termejä perussyyanalyysi ja korjaavat toimet käytetään yleisessä, yleisessä merkityksessä, eivätkä ne liity mihinkään tiettyyn asetukseen tai ohjeeseen sisältyviin määritelmiin.
Poikkeukset toimintaperiaatteisiin, jotka on otettu käyttöön häiriötilanteeseen reagoitaessa, olisi tarkistettava toipumisen jälkeen niiden vaikutusten osalta kyberturvallisuuden valvontaympäristöön (esim. valvontakeskustoimintojen siirtäminen vain paikan päällä tapahtuvasta toiminnasta etäkäyttöön).
Poikkeusten hallinnointimenettelyihin olisi sisällyttävä vaatimukset, jotka koskevat muutosten arviointia sen jälkeen, kun toiminta on palannut normaaliksi, mukaan lukien se, pitäisikö muutokset pitää voimassa. Lisätarkastelu voi olla hyödyllistä tiettyjen muutostyyppien, kuten uusien laitteiden, uusien sovellusten ja käyttöoikeuksien muutosten osalta.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</si>
  <si>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Tapahtumasta voi tulla organisaatiolle poikkeama, joka saattaa rikkoa paikallisia, osavaltion tai liittovaltion sääntöjä, lakeja ja määräyksiä. Tätä ei useinkaan tiedetä tapahtuman tutkinnan alkuvaiheessa, joten organisaation on oltava tarkkaavainen, että kaikki tapahtuman ja poikkeaman todistusaineisto käsitellään asianmukaisesti, jos siviili- tai rikosoikeudellinen asia tulisi kyseeseen.
Jotta todistusaineisto voidaan kerätä, dokumentoida ja säilyttää asianmukaisesti, organisaatiolla on oltava prosesseja näitä toimintoja varten, ja prosessien on oltava kaikkien niiden työntekijöiden tiedossa, jotka osallistuvat poikkeaman elinkaaren johonkin vaiheeseen. Koska ei ole tiedossa, johtaako tapahtuma tai poikkeama oikeustoimiin, organisaation on myös harkittava lakiosaston ja mahdollisesti esimerkiksi poliisin varhaista osallistumista poikkeaman tunnistamis- ja analysointiprosessiin, jotta vältetään todisteiden säilyttämiseen, tuhoamiseen ja peukalointiin liittyvät ongelmat.
Huomaa, että "muut ulkoiset tahot" voivat sisältää kolmansia osapuolia, kuten pilviresurssien tarjoajia.</t>
  </si>
  <si>
    <t>Poikkeamanhallinnan henkilöstön olisi mahdollisuuksien mukaan osallistuttava yhteisiin kyberturvallisuusharjoituksiin, jotta he tutustuisivat yhteisöihin ja henkilöihin, joiden kanssa heidän olisi työskenneltävä todellisessa poikkeamatilanteessa, saisivat kokemusta torjuntatoimista, voisivat mahdollisesti havaita puutteita sisäisissä poikkeamanhallintasuunnitelmissa ja voisivat jakaa tietämystään ja kokemuksiaan muiden yhteisön jäsenten kanssa. Yksi esimerkki sähköalan yhteisistä harjoituksista on Grid Security Exercise (GridEx), energiaministeriön vuosittainen kaksipäiväinen harjoitus.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RESPONSE-3g, RESPONSE-3k.</t>
  </si>
  <si>
    <t>Tehokas reagointi/vaste edellyttää yksityiskohtaista ennakkosuunnittelua erilaisia, mahdollisia uhkia ja vaaratilanteita varten. SITUATION-3g:ssä määritellään "ennalta määritellyt toimintatilat" ja kuvataan, miten niitä voidaan käyttää sen varmistamiseksi, että vastatoimet ovat täsmällisiä, oikein mitoitettuja ja tapahtuman operatiivisen vaikutuksen tasoon sopivia. Tyypillinen esimerkki tästä lähestymistavasta on suunnitelma kriittisten järjestelmien verkon käytön minimoimiseksi, jos verkkopalvelut heikkenevät. Toinen esimerkki on, että on olemassa suunnitelma, jonka avulla voidaan päästä takaisin tunnetusti hyvään toimintatilaan, jos käy ilmi, että kriittiset operatiiviset tiedot ovat vioittuneet.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</si>
  <si>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Jatkuvuussuunnitelmat sisältävät kuvaukset toimista, joihin organisaatio ryhtyy toiminnon toiminnan ylläpitämiseksi ja palauttamiseksi häiriötilanteessa (esimerkiksi siirtyminen ylimääräisiin tiloihin tai manuaalisten menettelyjen käynnistäminen), sekä keskeisistä rooleista, joiden on oltava mukana / osallistuttava. Suunnitelmissa keskitytään yleensä häiriön seurausten hallintaan organisaatiossa, ja ne perustuvat erilaisiin mahdollisiin tapahtumiin, jotka voivat aiheuttaa häiriöitä. Jatkuvuussuunnitelmissa käsitellään organisaation kriittisimpiä liiketoimintoja sen varmistamiseksi, että ne jatkuvat erityyppisten hätätilanteiden aikana. Organisaatiot voivat myös pohtia, miten turvallinen alasajo toteutetaan osana jatkuvuussuunnittelua. 
Aiheeseen liittyvät käytännöt:
- Syöte: ARCHITECTURE-2j:n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</si>
  <si>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Tämä käytäntö on olennainen toimintojen palauttamiseksi tietojen menetyksen tai laitteistovian sattuessa. Organisaatio tekee ja asettaa saataville tietovarantojen varmuuskopiot ainakin silloin tällöin. Varmuuskopioitavia tietovarantoja yksilöidessään organisaatioiden olisi otettava huomioon tiedot, jotka sijaitsevat erityyppisissä IT- ja OT-ympäristöissä, kuten virtualisoidut varannot, säännellyt varannot, pilvivarannot, BYOD-varannot (Bring Your Own Device), kolmannen osapuolen hallinnoimat varannot, kenttä olosuhteissa olevat varannot ja mobiilivarannot. Varmuuskopioita testataan, jotta voidaan varmistaa, että ne ovat toimivia ja käytettävissä, kun niitä tarvitaan. Varmuuskopioiden toteuttamista ja hallintaa koskevien toimintasuunnitelmien olisi perustuttava toimintoon tai organisaatioon kohdistuvaan riskiin. Tämä käytäntö aloittaa käytäntöjen etenemisen, joka jatkuu MIL2:ssa ja keskittyy tietojen varmuuskopiointiin.
Tietovarantojen varmuuskopiointiin voi kuulua:
- operatiiviset tiedot
- asetuspisteet
- konfiguraatiotiedostot
- tallennuspaikat
- kopiot tärkeistä konfiguraatioiden perustasoista, kultaisista kuvista, kiintolevykuvista ja virtuaalikoneiden kuvista.
Varmuuskopiointimenettelyihin kuuluvat yleensä: 
- kuinka usein varmuuskopioidaan
- säilytysajat
- valtuutetut tallennuspaikat ja -menetelmät
- salaus- ja suojausvaatimukset; testausstandardit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</si>
  <si>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Tämä käytäntö on olennaisen tärkeä, jotta organisaation toiminta voidaan palauttaa, jos omaisuuseriä menetetään tai vikaantuu. Organisaatio yksilöi ainakin tapauskohtaisesti ne IT- ja OT-omaisuuserät, joiden varaosia saatetaan tarvita. Tämä käytäntö aloittaa toiminnan kehityspolun, joka jatkuu MIL2:ssa ja joka keskittyy vara- tai korvaaviin omaisuuseriin.
Nämä ovat esimerkkejä vara- tai korvaavat IT- ja OT-varoista: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</si>
  <si>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Jatkuvuussuunnitelmien tarkoituksena on varmistaa, että organisaation kriittisimmät liiketoiminnot jatkuvat erityyppisissä hätätilanteissa. Jotta voidaan varmistaa, että jatkuvuussuunnitelmat kattavat kaikki toimet, jotka on toteutettava tietyntyyppisten kyberpoikkeaman sattuessa, on määriteltävä, millaisia poikkeamia organisaatiossasi voi realistisesti tapahtua ja jotka voivat aiheuttaa merkittäviä häiriöitä. Tietolähteitä voivat olla esimerkiksi uhkaprofiilitiedot, aiemmat vaaratilanteet, nykyiset hyökkäystrendit, haavoittuvuustiedot ja kyberturvallisuushälytykset. Tämän jälkeen voidaan käyttää analyysitekniikoita, kuten tutkimusta, aivoriihiä, asiantuntijahaastattelua ja uhkamallinnusta, näiden poikkeamien todennäköisten vaikutusten arvioimiseksi. Vaikutusten kuvauksissa olisi mainittava tietyt omaisuuserät, joihin kukin häiriötyyppi vaikuttaisi. Laadi niin monta jatkuvuussuunnitelmaa kuin on tarpeen, jotta voidaan kuvata toimet, jotka on toteutettava mahdollisten vaikutusten käsittelemiseksi ja toiminnan ylläpitämiseksi häiriön aikana.
Aiheeseen liittyvät käytännöt:
- Syöte: RISK-3c:n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</si>
  <si>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Vaikka organisaatiot suorittavat monia toimintoja, jotka tukevat organisaation toimintaa tai liittyvät siihen, häiriötilanteissa vähimmäistoiminnot voidaan usein toteuttaa pienemmällä joukolla näitä toimintoja. Tunnistamalla vähimmäistoimintojen tukemiseen tarvittavien kriittisten toimintojen osajoukko organisaatio voi asettaa vastatoimet tärkeysjärjestykseen ja keskittää resurssit näitä toimintoja tukevien resurssien palauttamiseen ensin. 
Toimintojen johtajien on ensin päätettävä, mikä on "vähimmäistoiminta". He voivat tehdä tämän määrittelemällä toiminnot, jotka vaikuttavat suorimmin kykyyn saavuttaa toiminnon ensisijainen tehtävä, tai ne toiminnot, joista heidän tärkeimmät asiakkaansa ovat riippuvaisia. IT- ja OT-toimintaryhmien olisi sitten yksilöitävä, mitkä järjestelmät, teknologiat, tiedot, henkilöstö ja prosessit liittyvät näiden toimintojen ylläpitämiseen normaalisti toimivina (mukaan lukien mahdolliset riippuvuudet ulkoisista toiminnoista tai yksiköistä). Tietotekniikka- ja OT-tiimit voivat sitten määrittää, miten vähimmäistoiminnot voitaisiin ylläpitää erityyppisissä heikentyneissä olosuhteissa (esimerkiksi jos tietyt tietokannat, henkilöstö tai ulkoiset tietosyötteet, joista toiminnot ovat riippuvaisia, eivät ole käytettävissä).
Lisäksi organisaatioiden olisi pohdittava, mitä vähimmäistoimintojen ylläpitäminen voi vaatia eri tilanteissa. Esimerkiksi pandemiatilanteessa, jossa tarvitaan äkillistä, laajalle levinnyttä etätyöskentelyä, yksilöillä ei välttämättä ole fyysistä pääsyä erittäin tärkeisiin laitteisiin.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</si>
  <si>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Jatkuvuussuunnitelmien laatijoiden olisi hyödynnettävä omaisuuserien inventointia ja priorisointia koskevia tietoja (ASSET-1- ja ASSET-2 -käytännöt) sen varmistamiseksi, että jatkuvuussuunnitelmat kattavat kaikki toiminnon toteuttamisen kannalta tärkeät omaisuuserät. Suunnitelmiin olisi sisällytettävä yksityiskohtaiset tiedot näiden resurssien varmuuskopioista ja varaosista, mukaan luettuina virtualisoitujen resurssien varmuuskopiot ja toipumistarkoituksiin otetut snapshotit. Organisaatioiden, jotka ovat riippuvaisia pilvipalvelusta varmuuskopiointipaikkana, joko paikan päällä olevien tietojen tai pilvitietojen osalta, olisi otettava huomioon pilvitapahtuman, poikkeaman tai haavoittuvuuden vaikutus varmuuskopioiden saatavuuteen.
Aiheeseen liittyvät käytännöt:
- Syöte: ASSET-1a:n ja ASSET-2a:n toteuttaminen tarjoaa tietoja, joista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RESPONSE-4a, RESPONSE-4d, RESPONSE-4e, RESPONSE-4f, RESPONSE-4g, RESPONSE-4m, RESPONSE-4p.  Toisen etenemisen käytäntöjä ovat: RESPONSE-4b, RESPONSE-4f, RESPONSE-4j, RESPONSE-4k  Kolmas etenemistapa</t>
  </si>
  <si>
    <t>Jatkuvuussuunnitelmiin tulisi sisällyttää tietoja, joiden avulla voidaan luoda priorisointijärjestys laitteiden, palvelujen ja tietovarantojen palautukselle poikkeamatilanteessa. RTO:n ja RPO:n laatimiseen vaikuttavat muun muassa poikkeamatilanteesta toipumisen kustannukset, mahdolliset seisokkiajan tai menetettyjen tietojen kustannukset, sääntelyvaatimukset, operatiiviset vaatimukset ja toipumisratkaisun kustannukset. Jos RTO- ja RPO-arvot on määritelty toiminnon toteuttamisen kannalta tärkeille omaisuuserille, ne olisi sisällytettävä jatkuvuussuunnitelmiin, jotka sisältävät kyseisiä omaisuuseriä koskevia toipumisvaiheita.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</si>
  <si>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Poikkeamiin reagoimisen ja jatkuvuustoimien välille olisi luotava yhteys. Määritetään edellytykset, joiden vallitessa jatkuvuussuunnitelma on toteutettava, ja varmistetaan, että poikkeamiin reagoiva henkilöstö ja jatkuvuussuunnitelmien omistajat ymmärtävät nämä edellytykset.</t>
  </si>
  <si>
    <t>Testaus on usein organisaation ainoa mahdollisuus tietää, saavuttavatko suunnitelmat asetetut tavoitteet. Testaus olisi suoritettava hallitussa ympäristössä. Testaus tulisi suorittaa testausohjelman mukaisesti ja säännönmukaisesti, jotta varmistetaan tulosten johdonmukaisuus ja voidaan tulkita tuloksia myös organisaatiotasolla.
Jatkuvuustestausstandardeihin/malleihin voi kuulua mm:
- testityypit (esim. läpikäynnit, tablettitestaukset, riippuvuustestaus, varmuuskopioiden ja varaosien testaus).
- vaaditut testikomponentit
- laadunvarmistusstandardit
- suunnitelman sidosryhmien osallistuminen ja sitoutuminen
- raportointistandardit
- mittausstandardit
- testaussuunnitelman ylläpito
Varmuuskopiointia ja tallennusta sekä niihin liittyviä menettelyjä olisi testattava sen varmistamiseksi, että ne täyttävät toiminnon vaatimukset. Organisaation varmuuskopiointi- ja varastointimenettelyjen säännöllinen testaaminen auttaa varmistamaan niiden jatkuvan pätevyyden toimintaolosuhteiden muuttuessa. Lisäksi organisaatioiden olisi harkittava koordinointia asianmukaisten sidosryhmien kanssa erilaisten IT-, OT- ja tietovarantojen osalta, jotka voivat kuulua harjoitusten piiriin, kuten virtualisoidut varannot, säännellyt varannot, pilvivarannot ja mobiilivarannot.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</si>
  <si>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Varmista, että varmuuskopiointitietojen suojaamiseen käytettävät kontrollit vastaavat vähintään lähdetietojen suojaamiseen käytettäviä kontrolleja. Organisaation olisi valittava kontrollit, jotka on suunniteltu täyttämään kyberturvallisuusvaatimukset (ARCHITECTURE-1f). Organisaatio voi vaatia, että varmuuskopiointitiedoissa on oltava tiukemmat kyberturvallisuuden halllintakeinot/kontrollit, kuten tietojen eheyden valvonta tai WORM-tekniikan (write once, read many) käyttö tietojen muuttamisen estämiseksi.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</si>
  <si>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Tietojen varmuuskopiot tallennetaan tavalla, joka vähentää tai poistaa riskin siitä, että kyberhyökkäys, joka johtaa tietojen muuttamiseen tai tuhoamiseen, johtaisi myös kyseisten tietojen varmuuskopioiden muuttamiseen tai tuhoamiseen.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</si>
  <si>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Organisaatio hankkii saataville tai sillä on menettelyt vara- tai ylimääräisen/kahdennetut IT- ja OT-omaisuuden/laitteiden hankkimiseksi (kuten kohdassa RESPONSE-4c on määritelty). Vara- ja kahdennetuille laitteille ja järjestelmille tehdään testausta ja rutiinihuoltoa (kuten korjauksia ja konfiguraatiopäivityksiä) sen varmistamiseksi, että ne ovat käyttökelpoisia ja käytettävissä silloin, kun niitä tarvitaan.
Nämä ovat esimerkkejä vara- tai redundantista IT- ja OT-varallisuudesta: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</si>
  <si>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Jatkuvuussuunnitelmia laadittaessa organisaation olisi tarkasteltava toimintojen riskiluokkia ja uhkaprofiilia, jotta voidaan varmistaa, että jatkuvuussuunnitelmat laaditaan kaikkia mahdollisia kyberpoikkeamatyyppejä varten. Jatkuvuussuunnittelun mukauttamiseksi organisaatioiden uhkaprofiilin kanssa, organisaation olisi tarkasteltava uhkatoimijoiden kohteiksi sopivia laitteita, ohlemistoja ja tietovarantoja sekä tavoitteita ja hyökkäysmenetelmiä ja mukautettava jatkuvuusskenaarioita siten, että niissä otetaan huomioon kyberturvauhkien mahdolliset vaikutukset. Uhkaprofiili voi esimerkiksi kuvata toteutettavissa olevan skenaarion, jossa valmistuksen valvontajärjestelmiin hyökätään ja käytetään tuhoisaa haittaohjelmaa, joka aiheuttaa fyysistä vahinkoa erikoistuneille tuotantolaitteille. Kehitettäisiin jatkuvuussuunnitelma, joka sisältäisi kaikki tarvittavat toimet ohjausjärjestelmien palauttamiseksi, vahingoittuneiden valmistuslaitteiden korjaamisen tai korvaamisen aloittamiseksi ja valmistustoiminnan ylläpitämiseksi mahdollisimman pitkälle häiriön aikana.
Aiheeseen liittyvät käytännöt:
- Riippuvuus: Tämän käytännön toteuttaminen riippuu THREAT-2e:n aikaisemmasta käyttöönotosta. Syöte: RISK-2a:n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</si>
  <si>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Organisaation olisi käytettävä RISK-3a:ssa määritettyjä priorisoituja riskejä koskevia tietoja luodakseen erityisiä skenaarioita, joita vastaan jatkuvuussuunnitelmat olisi testattava.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</si>
  <si>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Sekä jatkuvuussuunnitelman testaaminen että suunnitelmien aktivointi todellisissa häiriötilanteissa voivat antaa tietoa siitä, toimivatko suunnitelmat tarkoitetulla tavalla. Joko testauksen tai suunnitelman aktivoinnin jälkeen tuloksia olisi verrattava suunnitelman toipumistavoitteisiin, mukaan lukien mahdolliset määritellyt RTO:t ja RPO:t. Alueet, joilla tavoitteita ei ole voitu saavuttaa, olisi kirjattava ja laadittava toimintasuunnitelma suunnitelman tarkistamiseksi ja tarkistamiseksi. Testausprosessin ja -suunnitelmien parannukset olisi myös tunnistettava, dokumentoitava ja sisällytettävä tuleviin testeihin.
Jatkuvuussuunnitelman testaaminen ja aktivointi voi myös paljastaa tarvittavia parannuksia, jotka johtuvat seuraavista syistä 
- riittävien resurssien puute
- asianmukaisten resurssien puute
- suunnitelman henkilöstön ja sidosryhmien koulutusvajeista
- suunnitelmaristiriidat (jos useita suunnitelmia testataan samanaikaisesti).
- infrastruktuurin puutteet
Liittyvät käytännöt:
- Syöte: RESPONSE-4g:n toteuttaminen tarjoaa syötteen, joista voi olla hyötyä tämän käytännön toteutumisen arvionnissa ja toteuttamisessa.</t>
  </si>
  <si>
    <t>Palvelujen jatkuvuussuunnitelmien testaus ja toteutus ovat kaksi tietolähdettä suunnitelmien päivitykseen. Dynaaminen toimintaympäristö, uusien uhkien ja riskien lähteet sekä muutokset esimerkiksi henkilöstössä, maantieteellisessä sijainnissa ja suhteissa ulkoisiintoimijoihin voivat myös edellyttää muutoksia palvelun jatkuvuussuunnitelmiin ja niitä vastaaviin testaussuunnitelmiin.
Nämä ovat esimerkkejä tilanteista, jotka voivat johtaa jatkuvuussuunnitelmien muutoksiin:
- Uusien haavoittuvuuksien, uhkien ja riskien tunnistaminen.
- IT-, OT- tai tietovarantojen muutokset
- tilojen siirtäminen
- muutokset omaisuuserän suojaukseen käytetyissä hallintatoimissa/kontrolleissa
- muutokset suunnitelman sidosryhmissä, mukaan lukien ulkoiset toimijat ja julkiset virastot.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</si>
  <si>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RESPONSE-osion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
Kun reagoidaan poikkeamiin tai toimitaan muuten epänormaalissa tilassa, on todennäköisempää, että normaaleista liiketoimintakäytäntöihin joudutaan tekemään poikkeuksia. Menettelyjen joustavuuden suunnittelu lisää toiminnan joustavuutta odottamattomien tilanteiden sattuessa. Poikkeamatilanteisiin reagoinnin suunnittelu voi tukea tätä auttamalla määrittelemään mahdollisia toimintatiloja, joita voi esiintyä osana mahdollisia kriisejä, ja tarkastelemalla toimintatapoja erilaisten kriisien kautta tapahtuvan toiminnan näkökulmasta. 
Lisäksi nimenomaisten poikkeusprosessien määrittely tukee joustavuutta ja joustavuutta. Poikkeusprosessiin olisi sisällyttävä poikkeusten jälkikäteisarviointi ja niiden vaikutus turvallisuuteen sen jälkeen, kun normaaliin toimintatilaan on palattu.</t>
  </si>
  <si>
    <t>Resurssien riittävyyttä määritettäessä voi olla hyödyllistä pohtia, onko olemassa sellaisia RESPONSE-osion toimintoja, joita organisaatio ei tällä hetkellä suorita ja joita se suorittaisi, jos sillä olisi lisää henkilöstöä, rahoitusta tai välineitä. Lisäksi voidaan pohtia, onko organisaatio ottanut käyttöön kaikki käytännöt, jotka se on ottanut tavoitteekseen, ja tarvitaanko lisäresursseja mahdollisten puutteiden korjaamiseksi.
Henkilöstön, rahoituksen ja välineiden muodossa on riittävästi resursseja sen varmistamiseksi, että RESPONSE-osion käytännöt voidaan toteuttaa aiotulla tavalla. Tämän käytännön toimivuutta voidaan arvioida määrittelemällä, onko toivottuja käytäntöjä jäänyt toteuttamatta resurssipulan vuoksi. 
Nämä ovat esimerkkejä RESPONSE-osion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välineistä, joita voidaan käyttää RESPONSE-osion toiminnoissa:
- suorituskyvynhallintajärjestelmä, joka tukee suorituskykytavoitteiden ja -päämäärien asettamista ja suorituskyvyn arviointia niiden perusteella.
- työnkuvausmallit, jotka heijastavat vakiomuotoisia häiriönsietokykyyn liittyviä velvoitteita, rooleja ja vastuualueita, vaadittavia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</si>
  <si>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RESPONSE-osion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RESPONSE-osiota koskevat toimintaperiaatteet tai muut organisaation ohjeet voivat sisältää seuraavia asioita
- vastuu, valtuudet ja omistajuus RESPONSE-osion toimintojen suorittamisesta. 
- menettelyt, standardit ja ohjeet RESPONSE-osion toiminnoille, kuten tapahtumien havaitsemiselle, kirjaamiselle, raportoinnille ja seurannalle, todisteiden keräämiselle ja säilyttämiselle, tapahtumien luokittelulle, vaaratilanteiden ilmoittamiselle ja niihin vastaamiselle.
- vaatimukset, jotka koskevat tietoverkkoturvallisuuteen liittyvien vaaratilanteiden ilmoittamisperusteiden päivitystiheyttä. 
- perusteet, joiden mukaisesti kyberturvallisuuden sidosryhmille ilmoitetaan tapahtumista ja vaaratilanteista.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</si>
  <si>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RESPONSE-osion toimien odotetut tulokset saavutetaan, ja että heille annetaan asianmukaiset valtuudet toimia ja suorittaa heille osoitetut tehtävät.
Nämä ovat esimerkkejä siitä, miten vastuu ja valtuudet RESPONSE-osion toiminnoissa voidaan virallistaa:
- roolien ja vastuualueiden määrittely toimintaperiaatteissa (ks. RESPONSE-4c). 
- tehtäväkuvausten laatiminen ja niihin liittyvien suorituksenhallintatoimien toteuttaminen.
- prosessitehtävien ja niihin liittyvän vastuun sisällyttäminen toimenkuviin.
- kehitetään ja pannaan täytäntöön sopimusvälineet (mukaan lukien palvelutasosopimukset) ulkoisten yksiköiden kanssa vastuun ja valtuuksien määrittämiseksi RESPONSE-osion alaan kuuluvien tehtävien suorittamisesta ulkoistettujen toimintojen osalta.
- RESPONSE-osion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</si>
  <si>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RESPONSE-osion toimintojen suorittamiseen tarvittavat taidot ja tiedot sekä tunnistettava nykyisen henkilöstön puutteet taidoissa ja tiedoissa.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RESPONSE-osion toimintoihin tarvitaan taitoja ja tietoja, jotka liittyvät seuraaviin seikkoihin
- tapahtumien havaitseminen, raportointi ja seuranta, mukaan luettuna palvelupisteen toiminta.
- tapahtumaraporttien dokumentointi ja kirjaaminen
- todisteiden kerääminen ja säilyttäminen
- tapahtumien ja vaaratilanteiden tekninen analyysi, mukaan luettuna luokittelu.
- vaaratilanteiden ilmoittaminen
- häiriötilanteiden eskalointi ja niistä tiedottaminen
- häiriötilanteiden torjuntaryhmien perustaminen, hallinnointi ja käyttöönotto.
Lisäksi on pohdittava, miten tällä alalla toimivan henkilöstön kehittämää tietämystä olisi hallinnoitava ja jaettava. Tähän sisältyy sen määrittäminen, mitä prosesseja ja työkaluja tiedon jakamiseen olisi käytettävä, ja sen määrittäminen, kuka vastaa sisäisen tiedon parhaasta mahdollisesta hyödyntämisestä.</t>
  </si>
  <si>
    <t>Organisaation tulisi mitata RESPONSE-osion toimien suorituskykyä varmistaakseen, että ne toteutetaan RESPONSE-osion aluetta koskevissa suunnitelmissa, politiikoissa ja menettelyissä kuvatulla tavalla. Olisi kehitettävä ja kerättävä asianmukaisia mittareita, jotta voidaan havaita poikkeamat suorituskyvyssä ja mitata, missä määrin vastatoiminta-alueen toiminnot saavuttavat aiotun tarkoituksensa.</t>
  </si>
  <si>
    <t>Organisaatio kehittää, toteuttaa ja ylläpitää kyberturvallisuusriskien hallinnan strategiaa/toimintasuunnitelmaa, joka yksinkertaisimmillaan sisältää luettelon kyberriskien hallinnan tavoitteista ja niihin liittyvistä toimista, aktiviteeteista ja tehtävistä sekä suunnitelman niiden toteuttamiseksi. 
C2M2-pohjaisessa ohjelmassa toimintasuunnitelman osa-alueet voisivat olla linjassa C2M2 RISK-osion tavoitteiden ja niihin liittyvien käytäntöjen kanssa. Strategia voi esimerkiksi sisältää tärkeää tietoa organisaation prosesseista, joilla kyberriskit tunnistetaan, analysoidaan ja niihin reagoidaan. Yksityiskohtaisempiin yksityiskohtiin voivat kuulua korkean tason luokat, joihin riskit kootaan, perusteet kyberriskien ensisijaisuuden määrittämiseksi ja yhteenveto riskeihin sovellettavista riskinhallintamenetelmistä, ja strategian täytäntöönpanovastuun jakaminen.
Aiheeseen liittyvät käytännöt:
- Edistyminen: Tämä käytäntö on osa käytännön etenemistä. Käytännön progressiot ovat toisiinsa liittyvien käytäntöjen ryhmiä, jotka edustavat toiminnan yhä täydellisempiä tai kehittyneempiä toteutuksia. Tämän etenemisen käytäntöjä ovat: RISK-1a, RISK-1b, RISK-1c, RISK-1g, RISK-1h.</t>
  </si>
  <si>
    <t>Riskienhallintastrategiaa/toimintasuunnitelmaa pidetään ajan tasalla ja merkityksellisenä. Esimerkiksi hankittujen ohjelmistojen riskien vähentämiseen keskittyvä riskienhallintastrategia/toimintasuunnitelma ei todennäköisesti vastaa kyberturvallisuusohjelman tavoitetta lisätä sisäisesti kehitettyjen ohjelmistojen määrää ja yritysarkkitehtuurin tavoitetta toteuttaa turvallinen kehitysprosessi.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</si>
  <si>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Kyberriskienhallintaohjelma vastaa yleensä siitä, että kyberriskienhallintaohjelman toimintasuunnitelmaan dokumentoidut kyberriskien hallinnan tavoitteet saavutetaan. Kyberriskienhallintaohjelmaan kuuluu esimerkiksi toimia, joilla varmistetaan, että organisaatio tunnistaa ja analysoi kyberriskit ja reagoi niihin.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</si>
  <si>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Riskienhallintaohjelmassa on menettelyjä, joissa määritellään kriteerit, kuten sidosryhmille välitettävien tietojen tyypit, viestintämenetelmät ja laukaisevat tekijät, jotka vaativat asian eskalointia. Kun organisaatio tunnistaa ja analysoi riskejä ja reagoi niihin, sidosryhmien olisi saatava ajantasaista tietoa riskien tilasta. Nämä sidosryhmät voivat olla organisaation sisäisiä tai ulkoisia.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RISK-1d, RISK-1e.</t>
  </si>
  <si>
    <t>Organisaatio voi perustaa ylemmän tason roolin, joka valvoo riskienhallintaa, tai antaa vastuun jollekin henkilölle, jolla on organisaatiossa riittävä toimivalta. Vastuuhenkilön tehtävänä olisi rahoittaa ja valvoa kyberriskienhallintaan liittyviä toimintaperiaatteita ja menettelyjä. Muita vastuualueita voivat olla esimerkiksi sen varmistaminen, että käytössä on palautekanavia ja mittareita, joiden avulla voidaan arvioida toimintojen suorituskykyä, tai raportoida sidosryhmille, kuten johdolle, vaatimustenmukaisuusvelvoitteiden noudattamisesta.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RISK-1d, RISK-1e, RISK-1f.</t>
  </si>
  <si>
    <t>Ylimmän johdon näkyvään ja aktiiviseen tukeen riskienhallintaohjelmalle voi kuulua ylimmän johdon säännöllinen viestintä kyberriskienhallintaohjelman tärkeydestä ja arvosta, organisaation tuki kyberriskienhallinnan toiminnan perustamiselle ja toteuttamiselle sekä palkitsemisen ja tunnustusten rahoittaminen sellaiselle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RISK-1e, RISK-1f.</t>
  </si>
  <si>
    <t>Kyberriskien hallintaohjelma voi olla osa yrityksen riskienhallintaohjelmaa tai erillinen ohjelma. Jos se on osa ERM-ohjelmaa, kyberriskiohjelma olisi mallinnettava yrityksen laajuisen ohjelman mukaan, jotta sidosryhmät saadaan tehokkaasti mukaan ja kyberriskitiedot voidaan helpommin integroida yleisiin ERM-toimiin.
Erillisessä ohjelmassa olisi käytettävä kyberriskien hallinnan strategiaa/toimintasuunnitelmaa sekä organisaation tehtävää ja tavoitteita, jotta kyberriskien hallintaohjelman toimintojen suunta saadaan määriteltyä asiakirjojen kuten toimintaperiaatteiden ja menettelytapojen avulla. Asianmukaiset sidosryhmät tulisi ottaa mukaan sen varmistamiseksi, että ohjelmassa määritellyt toimet ovat linjassa organisaation operatiivisten ja liiketoiminta-alueiden toiminnan kanssa.
Riippumatta siitä, onko ohjelma itsenäinen vai osa ERM-ohjelmaa, kyberriskiohjelmassa olisi otettava huomioon organisaation riskinottohalukkuus ohjelmatason toimintoja muodostettaessa. Organisaation riskinottohalukkuus on ylemmän johdon määrittelemä riskin määrä, jonka organisaatio on valmis hyväksymään. Voidaan asettaa tietyt kynnysarvot tai rajat, jotka osoittavat, jos riski on suurempi kuin organisaation hyväksymisrajat.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</si>
  <si>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Hallintaohjelmien yhteensovittamisella vältetään liiketoiminnan ja teknisten sidosryhmien odotusten yhteensopimattomuus. Esimerkiksi immateriaalioikeuksien ja arkaluonteisten liiketoimintatietojen suojaamista koskevia tavoitteita tukevat kyberturvallisuustavoitteet, jotka koskevat hyökkäyspintojen minimoimista ja turvallisten oletusasetusten käyttöönottoa. Kyberriskit olisi ilmoitettava kokonaisriskin osatekijöinä tai osatekijöinä, ja niistä olisi mahdollisuuksien mukaan ilmoitettava samoilla termeillä.
Yrityksessä, jossa ei ole yrityksen riskienhallintatoimintoja, tämä käytäntö voidaan toteuttaa yhdenmukaistamalla riskienhallintakäytännöt yritystason johtamistoimintojen kanssa ja varmistamalla, että osioon liittyvät toiminnot toteutetaan yritystasolla tarpeen mukaan (esimerkiksi strategian laatiminen, riskienhallintaohjelman hallinto, sidosryhmien ja johdon viestintä, resursointi, roolien ja vastuiden jakaminen, tehokkuuden seuranta).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</si>
  <si>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 tunnistaminen on olennainen osa riskienhallintaa. Se edellyttää, että organisaatio tunnistaa uhkatyypit, haavoittuvuudet ja häiriötilanteet, jotka voivat aiheuttaa riskin omaisuuden ja palvelujen toimintakyvylle. Tunnistetut riskit muodostavat perustason, jonka pohjalta voidaan luoda ja hallita jatkuvaa riskienhallintaprosessia.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</si>
  <si>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Kyberriskien tunnistamiseen käytetään määriteltyä menetelmää, jotka suunnitellaan etukäteen, kuvataan selkeästi, tehdään lopulliseksi ja vakioidaan. Määritellyn menetelmän käyttäminen riskien tunnistamiseen auttaa kyberriskien hallintaohjelmaa tuottamaan johdonmukaisia tuloksia ja mahdollistaa paremmin kyberriskien tehokkaan hallinnan. Organisaatio voi halutessaan määritellä oman menetelmänsä tai hyödyntää standardoituja ohjeita, kuten NIST SP 800-30, Guide for Conducting Risk Assessments.
Aiheeseen liittyvät käytännöt:
- Syöte: Third-Parties-1c:n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</si>
  <si>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Sidosryhmien osallistuminen organisaation eri osista on hyödyllistä, koska eri näkökulmat johtavat kattavampaan riskien tunnistamiseen. Operatiivisten alueiden sidosryhmät voivat ymmärtää paremmin, miten riski voi vaikuttaa operatiiviseen prosessiin, kun taas liiketoiminta-alueen sidosryhmillä voi olla parempi näkyvyys riskin vaikutuksesta kaikkiin palveluihin.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</si>
  <si>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Kyberriskeille on luotu luokitukset, jotka voivat perustua yleisiin operatiivisiin riskeihin, kuten tietomurtoihin, sisäpiirin virheisiin, lunnasohjelmiin tai OT-valvonnan haltuunottoon. Organisaation olisi määriteltävä tarvittava luokittelun hienojakoisuus, jotta kyberriskejä voidaan hallita tehokkaasti. Kun kyberriski on tunnistettu, se olisi luokiteltava johonkin määritellyistä luokista. Luokat auttavat organisaatiota analysoimaan riskejä ja reagoimaan niihin tehokkaammin. Kyberriskiluokat voivat olla osa laajempaa taksonomiaa, jota organisaation riskienhallintaohjelma ylläpitää ja joka sisältää myös keskeiset termit ja määritelmät. Tämä  antaa organisaatiolle kyvyn hallita riskejä luokkatasolla, mikä ei vielä edellytetä tämän käytännön toteuttamiseksi.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</si>
  <si>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Riskirekisteri on luettelo kaikista tunnistetuista riskeistä ja niiden ominaisuuksista, kuten riskikuvauksista, prioriteeteista, riskiluokasta (RISK-2d:ssä määritellyllä tavalla) ja vaikutusten arviointitiedoista. Riskirekisterillä varmistetaan, että kaikkia tunnistettuja riskejä hallitaan ja että kaikki riskienhallintatoimiin osallistuva henkilöstö käyttää samoja riskitietoja. Riskirekisteriä voidaan käyttää riskien hallintaan yksittäin tai RISK-2d:ssä määritellyn riskiluokan tasolla. Jos esimerkiksi analyytikko havaitsee uusia indikaattoreita, jotka muuttavat aiemmin tunnistettua riskiä, ne voidaan lisätä rekisteriin, jolloin tiedot ovat kaikkien riskienhallinnan sidosryhmien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</si>
  <si>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Riskien omistajan tulisi olla henkilö, jolla on organisaatiossa valtuudet ja valtuutus tehdä päätöksiä siitä, miten tiettyihin riskiluokkiin ja riskeihin reagoidaan, ja osoittaa budjetti riskienhallintaan. Muista, että oikeutettu (mutta mahdollisesti haitallinen) vastaus riskiin on riskin hyväksyminen. Riskin omistajalla on oltava valtuudet hyväksyä riski.
Jotta riskinomistaja voi hyväksyä riskin täysin, on tärkeää, että hän ymmärtää riskin ja mahdolliset vaikutukset, joita voi aiheutua, jos riski toteutuu. Sen määrittämiseksi, onko riskin omistajalla riittävät valtuudet riskin hyväksymiseen, voi olla hyödyllistä pohtia, voivatko riskin mahdolliset vaikutukset ulottua hänen valtuuksiensa ulkopuolelle. Voi myös olla hyödyllistä pohtia, onko mahdollisella riskin omistajalla riittävät valtuudet ja resurssit hänen toimialallaan tehdä asianmukaisia muutoksia, jos riskin katsotaan olevan organisaation riskinsietokyvyn ulkopuolella.
Riskin osoittaminen riskin omistajalle voi edellyttää jonkinlaista kirjallista todistusta riskin omistajuudesta. Omistajuuden osoittaminen oikealla auktoriteettitasolla auttaa varmistamaan, että riskinhallinta toteutetaan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</si>
  <si>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kohdistuvat kyberriskit on tunnistettava ja niihin on puututtava, jotta voidaan aktiivisesti hallita näiden omaisuuserien häiriönsietokykyä ja - mikä vielä tärkeämpää - palveluja, joihin nämä omaisuuserät on liitetty. Organisaatio voi käyttää strukturoitua riskinarviointimenetelmää näiden riskien tunnistamiseksi riskienhallintastrategiassa määriteltyjen laukaisevien tekijöiden, kuten järjestelmämuutosten ja ulkoisten tapahtumien, mukaan.
Riskinarvioinnit tarjoavat tarvittavat tiedot sen määrittämiseksi, ovatko tunnistetut riskit organisaation riskinsietokyvyn rajoissa. Arvioinneissa otetaan myös huomioon olemassa olevat lieventämistoimet ja suojaukset osana prosessia. Arviointien avulla tunnistetut riskit olisi lisättävä riskirekisteriin, kuten RISK-2e kohdassa suositellaan.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</si>
  <si>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Operatiivisesta riskistä johtuva omaisuuserän tuottavuuden häiriö vaikuttaa siihen liittyvien toimintojen kykyyn täyttää tehtävänsä. Näin ollen riskinarvioinneissa olisi keskityttävä omaisuuseriin ja toimintoihin, joiden häiriöillä on suurin mahdollinen vaikutus organisaation tehtävän varmistamiseen. Omaisuusluettelon olisi sisällettävä kriteerit, joiden perusteella yksilöidään toiminnon kannalta kriittisimmät omaisuuserät.
Aiheeseen liittyvät käytännöt:
- Syöte: ASSET-1e:n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</si>
  <si>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THREAT-toimialueella tunnistettuja haavoittuvuustietolähteitä olisi käytettävä yhdessä riskinhallintaprosessin kanssa uusien riskien tunnistamiseksi ja olemassa olevien riskien päivittämiseksi. Uusi riski olisi esimerkiksi tunnistettava, jos toimittaja julkistaa haavoittuvuuden, joka vaikuttaa esimerkiksi IT-laitteeseen.
Aiheeseen liittyvät käytännöt:
- Syöte: THREAT-1i:n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</si>
  <si>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THREAT-toimialueella tunnistettuja uhkatietolähteitä olisi käytettävä yhdessä riskinhallintaprosessin kanssa uusien riskien tunnistamiseksi ja olemassa olevien riskien päivittämiseksi. Uusi riski olisi esimerkiksi tunnistettava, jos uhkatiedustelutiedot osoittavat, että uhkatoimija on kiinnostunut organisaatiosta.
Aiheeseen liittyvät käytännöt:
- Syöte: THREAT-2h:n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</si>
  <si>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Kolmansien osapuolten  (THIRD-PARTIES) toiminnasta saatuja tietoja olisi käytettävä uusien riskien tunnistamiseen ja olemassa olevien riskien päivittämiseen. Jos esimerkiksi OSINT tiedot osoittavat, että laitetoimittajan tietoihin on murtauduttu, organisaation olisi harkittava vaikutuksia ja kirjattava riski riskirekisteriin.K223
Aiheeseen liittyvät käytännöt:
- Syöte: Third-Parties-1c:n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</si>
  <si>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Organisaation järjestelmien ja verkkojen ja kyberturvallisuusarkkitehtuurin välisten vaatimustenmukaisuuspuutteiden määrittämiseksi olisi hyödynnettävä säännöllistä tai jatkuvaa arviointia. Vaatimustenmukaisuuden puutteet olisi kirjattava riskeiksi ja laadittava korjaussuunnitelmat puutteiden korjaamiseksi. Korjaussuunnitelmiin olisi sisällytettävä tietoja, kuten korjauksen loppuunsaattamiseen tarvittavat resurssit ja päivämäärät, joihin mennessä korjaukset on saatettava päätökseen.
Aiheeseen liittyvät käytännöt:
- Syöte: ARCHITECTURE-1i:n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</si>
  <si>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Kriittisten infrastruktuurien ja toisistaan riippuvaisten organisaatioiden väliset riippuvuudet olisi ymmärrettävä. Jos jokin yleishyödyllinen palvelu tai muu palvelu ei ole käytettävissä huomattavan pitkään, organisaatiolla olisi oltava käsitys siitä, miten tämä vaikuttaa organisaation toimintaan. Jos esimerkiksi luonnonkatastrofi vaikuttaa Internet-palveluntarjoajan kykyyn tarjota Internet-palveluja, olisi tämä otettava huomioon ja kirjattava riskirekisteriin riskit, jotka johtuvat maantieteellisesti hajautettujen organisaatioyksiköiden / resurssien välisen viestinnän heikkenemisestä ja siitä, miten se vaikuttaa toimintaan.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</si>
  <si>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Tunnistettujen riskien mahdolliset vaikutukset organisaatioon olisi arvioitava ja niitä olisi käytettävä kyberriskien priorisoimiseksi. Korkeamman prioriteetin kyberriskiin olisi kiinnitettävä enemmän huomiota, kun määritetään mahdollisia lieventämistoimia tai vastatoimia. Priorisoinnissa olisi keskityttävä yritykselle tärkeiksi katsottuihin kriteereihin, kuten turvallisuusvaikutuksiin, toiminnallisiin vaikutuksiin ja taloudellisiin vaikutuksiin (esim. toipumiskustannukset, mahdolliset seisokin tai menetettyjen tietojen kustannukset). Priorisoinnissa voidaan käyttää laadullisia menetelmiä suhteellisen vaikutustason osoittamiseksi (esim. suuri, keskisuuri, pieni).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RISK-3a, RISK-3b.</t>
  </si>
  <si>
    <t>Tunnistettujen riskien mahdollisia seurauksia ja muita näkökohtia olisi arvioitava ja priorisoitava käyttämällä riskikriteerejä johdonmukaisesti. Riskit voidaan luokitella lähteen, uhkatyypin tai muun yhteisen piirteen mukaan. Tämä analyysi auttaa määrittämään, mitkä riskit olisi erityisesti huomioitava organisaation toimintaympäristön huomioiden, sekä sen, kuinka nopeasti riskeihin olisi puututtava.
Kullekin riskille olisi määritettävä  johdonmukaisen priorisointijärjestelmän avulla suhteellinen prioriteetti (mahdollisesti riskikategorioittain). Priorisoinnin tarkoituksena on määrittää ne kyberriskit, joihin on kiinnitettävä eniten huomiota, koska niillä on merkittävämpi vaikutus organisaation toimintaan. Riskien priorisointia koskevan lähestymistavan tyypillisiä osatekijöitä ovat priorisointiprosessia kuvaavat vuokaaviot, syötteet ja tuotokset, luettelo riskien priorisointiin osallistuvista sidosryhmistä ja järjestelmä riskien luokittelemiseksi (suuri, keskisuuri, pieni jne.).
Riskien luokittelu ja priorisointi auttavat arviomaan hallittavien riskien määrän sekä sen ajan ja työmäärän, jonka organisaatio tarvitsee tunnistettujen kybertietoverkkoriskien hallintaan.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RISK-3a, RISK-3b.  Toisen etenemisen käytäntöjä ovat: RISK-3b, RISK-3c, RISK-4c, RISK-4d.</t>
  </si>
  <si>
    <t>Riskien ja riskiluokkien vaikutusten arvioimiseksi on hyödyllistä käyttää määriteltyä menetelmää  (tuloksena esim. turvallisuusvaikutukset, toimintahäiriöt, mahdolliset seisokkikustannukset, menetettyjen tietojen kustannukset ja toipumiskustannukset), koska se tarjoaa yhteisen vertailukohdan riskeille. Menetelmä auttaa tunnistamaan ja priorisoimaan kriittisimmät riskit, jotka voivat vaikuttaa toimintaan. Matemaattisia tai tilastollisia menetelmiä voidaan käyttää määrittämään esimerkiksi riskin toteutuessa mahdollisesti aiheuttamat kustannukset.
Aiheeseen liittyvät käytännöt:
- Syöte: RISK-3a:n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RISK-3b, RISK-3c, RISK-4c, RISK-4d.
Toisen etenemisen käytäntöjä ovat: RISK-3c, RISK-3d, RISK-3e.</t>
  </si>
  <si>
    <t>Riskien ja riskiluokkien priorisoinnin jälkeen tapahtuvalle analysoinnille on määritelty menetelmät, jotka varmistavat, että analysointitoimet ovat toistettavissa ja tuottavat johdonmukaisia tuloksia. Organisaation prosesseista tai jatkuvasta testauksesta, kuten kontrollien arvioinneista, saadut tuotokset voivat auttaa organisaatiota määrittämään, kuinka altis organisaation on vastikään havaitulle haavoittuvuudelle.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</si>
  <si>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Organisaation soveltuvista toiminnoista valittujen sidosryhmien osallistuminen priorisoitujen kyberriskiluokkien ja kyberriskien kattavaan analysointiin on välttämättömiä. Tietyt sidosryhmät voivat olla tarkoituksenmukaisempia tiettyjen kyberriskien tai kyberriskiluokkien analysoimiseksi, ja ne voivat tarjota näkemyksiä, joita ei voida saada muilta organisaation jäseniltä. Lisäksi organisaation eri osista tulevat sidosryhmät tarjoavat erilaisia näkökulmia, jotka auttavat ymmärtämään riskejä ja mahdollisia lieventämistoimia kokonaisvaltaisesti.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</si>
  <si>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Kun riskienhallinnan sidosryhmien tekemä analyysi osoittaa, että kyberriskin toteutuminen ei ole enää todennäköistä tai että sen vaikutus ei ole oleellinen, riski olisi poistettava riskirekisteristä tai muusta sijainnista, jota käytetään tunnistettujen riskien dokumentointiin ja hallintaan. Riskien poistamisessa olisi noudatettava määriteltyä prosessia, johon kuuluu analyysitietojen ja sellaisten kokemusten arkistointi, joita voidaan hyödyntää vastaavien kyberriskien hallinnassa tulevaisuudessa.
Myös sellaiset kyberriskiluokat, joilla ei enää ole merkitystä riskienhallintaprosessissa, olisi poistettava. Kun organisaatio korjaa riskien syitä, jotkin kyberriskiluokat voivat muuttua tarpeettomiksi tai tarpeettomiksi.
Kyberriskiluokkien ja kyberriskien poistaminen, kun ne on poistettu tai niiden vaikutus ei ole enää olennainen, auttaa organisaatiota hallitsemaan jäljellä olevia riskejä tehokkaammin. Organisaatio voi esimerkiksi poistaa käyttöjärjestelmään liittyvän kyberriskin poistamalla kyseisen käyttöjärjestelmän organisaation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</si>
  <si>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mahdollisesti vaikuttavia kyberriskejä olisi analysoitava säännöllisesti tai määriteltyjen tekijöiden toteutuessa, jotta voidaan määrittääi, ovatko kriteerit, kuten riskin vaikutus tai todennäköisyys, muuttuneet. Riskin toteutumisen todennäköisyyden kasvu voi johtaa siihen, että kyberriskin prioriteettia on muutettava ja että kyberriskin lieventämiseksi on käytettävä erilaista strategiaa/toimintasuunnitelmaa.
Organisaation olisi määriteltävä kullekin kyberriskille päivämäärä, johon mennessä riski on arvioitava uudelleen, tai määritetty arvioinnin käynnistävä tekijä, joka johtaa uudelleenarviointiin. Käynnistäviä tekijöitä voivat olla esimerkiksi päivämäärä, jolloin toimittaja ei enää tue hyödykettä, tai sisäinen mittari, joka on ylittänyt toleranssitason.</t>
  </si>
  <si>
    <t>Kun toimintoon kohdistuvat riskit on tunnistettu, organisaation on päätettävä, miten näihin riskeihin reagoidaan. Reagointi aloitetaan antamalla kullekin riskille tai riskiluokalle  ilmoitus/määräys organisaation aikomuksesta käsitellä riskiä. Esimerkiksi riskin vähentäminen tarkoittaa aktiivisia toimia riskin minimoimiseksi; riskin siirtäminen on riskin siirtämistä sopimuksella osapuolelta toiselle sopimuksella, esimerkiksi vakuutuksella, asiakkaan kanssa sovitusta vastuusta luopumisella tai toimittajan kanssa tehdyllä vahingonkorvaussopimuksella.
Riskivasteet olisi kehitettävä osana riskinhallintastrategiaa. Riskinhallintakeinot voivat vaihdella suuresti eri organisaatioissa, mutta tyypillisesti niihin kuuluvat:
- riskin välttäminen - toimintojen muuttaminen riskin välttämiseksi siten, että olennainen palvelu tarjotaan edelleen.
- riskin hyväksyminen - riskin tiedostaminen, mutta tietoisesti ei ryhdytä mihinkään toimiin (periaatteessa riskin mahdollisten seurausten hyväksyminen).
- riskin siirtäminen - riskin siirtäminen halukkaalle ja kykenevälle taholle.
- riskin vähentäminen - aktiivisten toimien toteuttaminen riskin minimoimiseksi.
- riskien seuranta - lisätutkimusten tekeminen ja riskiin liittyvien toimien lykkääminen, kunnes tarve puuttua riskiin on ilmeinen.
Organisaation riskinhallintatoimien valintaprosessissa tulee muistaa, että kaikkia tunnistettuja riskejä ei tarvitse lieventää. Riskin vähentämisen lisäksi olisi harkittava riskin välttämistä, hyväksymistä tai siirtämistä.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</si>
  <si>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Organisaation olisi laadittava luettelo hyväksyttävistä riskienhallintatoimista ja määritelmä jokaisesta hallintatoimesta. Saattaa olla tarpeen määritellä hyväksynnät, jotka ovat tarpeen tietyille riskinhallintastrategioille/toimintasuunnitelmille, kuten riskin hyväksymiselle. Myös muiden riskinhallintastrategioiden, kuten siirtämisen, prosesseja olisi arvioitava, jotta voidaan varmistaa, että on olemassa henkilö/rooli, joka vastaa kyberriskien seurannasta niiden päättämiseen 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</si>
  <si>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Kyberturvallisuus hallintatoimien/kontrollien tehokkuutta olisi arvioitava vertaamalla kyberturvallisuuden hallintatoimien aiottua lopputulosta toteutuneeseen lopputulokseen. Organisaatio voi käyttää suorituskykymittareita tai muita määriteltyjä indikaattoreita havaitakseen kyberturvallisuuden valvontakeinot, joita ei ole suunniteltu asianmukaisesti. Jos esimerkiksi biometrisen todennuslaitteen väärien negatiivisten vastausten osuus on korkea ja henkilökunnan pääsyä varten tehdään poikkeuksia, valvonnan konfiguraatiota olisi arvioitava sen määrittämiseksi, onko laitteen suorituskyvyn parantamiseksi tarpeen tehdä muutoksia.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</si>
  <si>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Kyberriskien vaikutusanalyysien ja kyberturvallisuuden hallintatoimien arviointitulosten yhdistämisestä voidaan saada ainutlaatuista tietoa. Yrityksen johto voi esimerkiksi päättää, että joidenkin järjestelmien siirtäminen pilvipalveluun lisää saatavuutta ja parantaa organisaation toimintaa, mutta kyberturvallisuuden hallintatoimien arvioinnissa todetaan, että ympäristön väärät konfiguraatiot voivat johtaa luottamuksellisuuden vaarantumiseen.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</si>
  <si>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Riskeihin reagointi ja määritellyt menetelmät riskeihin reagoinnin toteuttamiseksi olisi tarkistettava määräajoin ja määriteltävä ovatko ne edelleen asianmukaisia ja tehokkaita organisaation kyberriskien hallinnassa. Toimintaympäristön muutokset, kuten uusi teknologia, uudet palvelut tai uudet strategiset kumppanuudet, voivat saada organisaation muuttamaan nykyisiä reagoinyistrategioita, luomaan uusia reagointistrategioita tai poistamaan reagointistrategioita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</si>
  <si>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RISK-osion, kuten riskien tunnistaminen, riskien vaikutusten arviointi ja riskeihin reagoinnin toteuttaminen,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</si>
  <si>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RISK-toimintoja, joita ei tällä hetkellä suoriteta ja joita organisaatio suorittaisi, jos sillä olisi lisää henkilöstöä, rahoitusta tai työkaluja. Lisäksi voidaan pohtia, onko organisaatio ottanut käyttöön kaikki käytännöt, jotka se on asettanut tavoitteeksi, ja tarvitaanko lisäresursseja mahdollisten puutteiden korjaamiseksi. 
Henkilöstön, rahoituksen ja välineiden muodossa on riittävästi resursseja sen varmistamiseksi, että RISK-osion käytännöt voidaan toteuttaa aiotulla tavalla. Tämän käytännön toimivuutta voidaan arvioida määrittämällä, onko toivottuja käytäntöjä jäänyt toteuttamatta resurssipulan vuoksi. 
Nämä ovat esimerkkejä RISK-osion toimintoihin osallistuvista henkilöistä:
- riskikriteerien määrittelystä vastaava henkilöstö 
- riskien tunnistamisesta vastaava henkilöstö
- Riskitaksonomian kehittämisestä ja ylläpidosta vastaava henkilöstö. 
Nämä ovat esimerkkejä välineistä, joita voidaan käyttää RISK-osion toiminnoissa:
- menetelmät, joilla seurataan avoimien riskien päättämistä
- tekniikat riskien tunnistamiseksi, kuten haastattelutekniikat, kyselylomakkeet ja kyselytutkimukset.
- kvantitatiiviset menetelmät riskien vaikutusten arvioimiseksi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</si>
  <si>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RISK-osion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Riskienhallintaa koskevat toimintaperiaatteet tai muut organisaation ohjeet voivat sisältää seuraavia asioita
- vastuu, valtuudet ja omistajuus RISK-osion toimintojen suorittamisesta. 
- menettelyt, standardit ja ohjeet riskienhallintatoimia varten, kuten riskilähteiden ja -luokkien tunnistaminen ja riskinhallintatoimien määrittäminen.
- riskikriteerit
- luettelo käynnistävistä tekijöistä, jotka käynnistävät riskien tunnistamistoimet
- menetelmät, joilla mitataan toimintalinjojen noudattamista, myönnettyjä poikkeuksia ja toimintalinjojen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</si>
  <si>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RISK-osion toteutettavien toimien odotetut tulokset saavutetaan, ja että heille annetaan asianmukaiset valtuudet toimia ja suorittaa heille osoitetut tehtävät.
Nämä ovat esimerkkejä siitä, miten vastuu ja valtuudet RISK-osion toiminnoista voidaan virallistaa:
- roolien ja vastuualueiden määrittely toimintaperiaatteissa (ks. RISK-3c). 
- tehtäväkuvausten laatiminen ja niihin liittyvien suorituksenhallintatoimien toteuttaminen.
- prosessitehtävien ja niihin liittyvän vastuun sisällyttäminen toimenkuvauksiin.
- kehitetään ja pannaan täytäntöön sopimusvälineet (mukaan lukien palvelutasosopimukset) ulkoisten yksiköiden kanssa vastuun ja valtuuksien määrittämiseksi RISK-osion alaan kuuluvien tehtävien suorittamisesta ulkoistettujen toimintojen osalta.
- RISK-osion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</si>
  <si>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RISK-osion toimintojen suorittamiseen tarvittavat taidot ja tiedot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RISK-osion toimintoihin tarvitaan taitoja ja tietoja, jotka liittyvät seuraaviin seikkoihin
- välineet, tekniikat ja menetelmät, joita käytetään operatiivisten riskien tunnistamiseen, analysointiin, lieventämiseen ja seurantaan. 
- riskinhallintatoimien kehittäminen, toteuttaminen ja seuranta
- riskirekisterin hallinta
- organisaation riskikriteerien määrittely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</si>
  <si>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RISK-osion toimien suorituskykyä varmistaakseen, että ne suoritetaan RISK-osiota koskevissa suunnitelmissa, toimintaperiaatteissa ja menettelyissä kuvatulla tavalla. Olisi kehitettävä ja kerättävä asianmukaisia mittareita, jotta voidaan havaita poikkeamat suorituskyvyssä ja mitata, missä määrin RISK-osion toiminnot saavuttavat aiotun tarkoituksensa.</t>
  </si>
  <si>
    <t>Ota käyttöön tärkeiden omaisuuserien kirjaaminen/lokitus. Esimerkkejä toiminnoista, joita  voidaan kirjata/lokittaa, ovat henkilöiden, esineiden ja yhteisöjen toimet, kun ne käyttävät omaisuuseriä, toimintojen suorittamista häristevät tapahtumat, omaisuuserien tehtävät muutokset, jotka poikkeavat peruskonfiguraatioista, odottamattomat omaisuuserät, jotka yhdistyvät verkkoihin, ja kaikki odottamattomat tai epäilyttävät toiminnot. Tähän voi sisältyä myös tahattomasti sammutetut, poistetut tai "resurssit käyttäneet" virtualisoidut omaisuuserät.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</si>
  <si>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Tämä käytäntö perustuu SITUATION-1a:ssa yksilöityihin kirjaamistoimiin, mutta tämä kattaa myös omaisuuserät, joita voidaan käyttää uhkatoimijoiden tavoitteiden saavuttamiseksi. Uhkatoimija voi käyttää useita eri taktiikoita, kuten MITRE ATT&amp;CK Frameworkissa määriteltyjä taktiikoita, saavuttaakseen lopullisen uhkatavoitteensa (esimerkiksi kiristys, tietojen manipulointi, IP-varkaus, asiakastietojen varastaminen, sabotaasi). Kirjaaminen/lokitus ei välttämättä ole mahdollista kaikentyyppisten toimintoon kuuluvien omaisuuserien osalta. Jos kirjaaminen/lokitus ei ole mahdollista, organisaatiot voivat harkita lieventävien hallintatoimien, kuten fyysisen tai loogisen pääsyn rajoittamisen,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</si>
  <si>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Määrittele lokitus/kirjaamisvaatimukset kaikille tärkeille IT- ja OT-varoille. Esimerkiksi epäonnistuneiden kirjautumisyritysten tallentaminen voi viitata luottamuksellisuusongelmiin, luvattomat muutokset voivat viitata eheysongelmiin ja järjestelmän käyttökatkoksia koskevat lokimerkinnät voivat paljastaa saatavuusongelmat. Lokitusta koskevat vaatimukset voivat vaihdella eri omaisuuserien, kuten OT-laitteiden, kenttälaitteiden, mobiililaitteiden ja pilvipalvelussa sijaitsevien omaisuuserien osalta. Virtuaaliverkkojen osalta virtuaalisen verkkoliikenteen lokituksen/kirjaamisen mahdollistamiseksi saatetaan tarvita lisätyökaluja tai -prosesseja. Organisaation olisi määriteltävä pilvipalvelulle, mukaan lukien sekä pilvipalvelun infrastruktuuri että pilvipalvelun omaisuuserät, lokitusvaatimukset ja sisällyttää ne soveltuvin osin organisaation lokitusvaatimuksissa. Lokitettavien tapahtumatyyppien lisäksi organisaatioiden olisi harkittava, mitkä lokitusvaatimukset voivat olla tarkoituksenmukaisia, kuten miten lokit on suojattava, säilytysketjuun liittyvät näkökohdat tai säilytysaika.
Esimerkkitapahtumia, jotka voidaan kirjata:
1. Käyttöjärjestelmän ja sovellusten hallintatapahtumat
- tilin luominen ja poistaminen
- tilin käyttöoikeuksien määrittäminen
- kokoonpanomuutokset tai ohjelmistojen asennus
2. Käyttöjärjestelmän ja sovelluksen käyttötapahtumat 
- palvelujen ja sovellusten käynnistys, sammutus ja epäonnistuminen
- verkkoyhteydet ja häiriöt
- onnistuneet ja epäonnistuneet kirjautumisyritykset
- sovellusvirheet
- sähköposti- ja verkkoliikenne
- käyttäjien käyttämät järjestelmät ja tiedostot
3. Verkkolaitteissa tapahtuvat tapahtumat, kuten
- palomuurit
- kytkimet
- reitittimet
- langattomat tukiasemat
4. OT-laitteissa tapahtuvat tapahtumat, kuten
- ihmisen ja koneen käyttöliittymät (HMI) ja käyttäjän työasemat.
- suojareleet
- ohjelmoitavat logiikkaohjaimet (PLC:t) ja etäpääteyksiköt (RTU:t).
- älykkäät mittarit
Aiheeseen liittyvät käytännöt:
- Syöte: ASSET-1a:n ja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</si>
  <si>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Verkon ja päätelaitteiden valvontainfrastruktuurille tulisi määritellä lokitusvaatimukset. Nämä vaatimukset voivat poiketa IT- ja OT-laitteille määritellyistä, koska ne voivat tarjota lisätietoja, joista voi olla hyötyä, kun rakennetaan kokonaiskuvaa organisaation verkkojen toiminnasta. Esimerkiksi web-gatewayn tapahtumalokit, jotka osoittavat yhteydet verkkosivustoille, jotka estettiin, koska ne rikkoivat yrityksen käytäntöä.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</si>
  <si>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Kerää lokitiedot eri laitteista ja kokoa ne keskitettyyn säilytyspaikkaan. Yhdistäminen voidaan suorittaa toiminnon sisällä tai muualla organisaatiossa riippuen esimerkiksi yritysarkkitehtuurista ja sääntelyvaatimuksista. Tietovarannon säilytyspaikka voi olla yksinkertainen lokipalvelin tai lokienhallintainfrastruktuuri, joka sisältää keskitettyjä lokipalvelimia ja lokitietojen tallennusjärjestelmän, tai toimittajan tarjoama SIEM-järjestelmä (Security Information and Event Management). Näin lokitiedot ovat käytettävissä silloinkin, kun yksittäiset resurssit ovat offline-tilassa tai tuhoutuneet. Yhdistäminen voi olla erityisen hyödyllistä kerättäessä tietoja sellaisista OT-resursseista, joiden kyky lokitiedostojen paikalliseen tallentamiseen on rajallinen. Organisaatio voi lisäksi yhdistämällä lokitietoja eri resursseista korreloida tietoja havaitakseen samankaltaisuuksia ja poikkeavuuksia.</t>
  </si>
  <si>
    <t>SITUATION-1c ja SITUATION-1d käytännöissä määriteltyjä lokitus/kirjaamisvaatimuksia kehitetään siten, että vaatimuksissa huomioidaan riskinhallinnassa tunnistetut omaisuuserätason riskit, jotta korkeamman riskin omaisuuserille kohdennetaan tiukemmat lokitus/kirjaamisvaatimukset. Tämän käytännön yhteydessä tiukemmalla tarkoitetaan lokitusta,kirjaamista, joka on täydellistä ja kattavaa, ja joka kattaa kaikki keskeiset hallintakeinot. Lokitusvaatimuksia tarkistetaan ja mukautetaan säännöllisesti toimintaympäristön muuttuessa ja lokitus on pysyvää ja jatkuvaa (pikemminkin kuin ajoittaista ja yksittäistä).
Esimerkiksi virtualisoitujen resurssien hallintaa varten organisaatio voi vaatia, että lokitietoja, kuten käyttäjätunnuksia, aikaleimoja ja käyttäjän päätelaitteen IP-osoitetta, kerätään tarkemmin. Organisaatioiden, joilla on kehittyneet lokitietokannat, eikä niillä ole mahdollisuutta toteuttaa tätä käytäntöä kuvauksen mukaisesti, tulisi harkita siitä huolimatta vastaukseksi "täysin toteutettu".
Käytännön SITUATION-1c ohjetekstissä on luettelo esimerkkitapahtumista, jotka voidaan lokitta/kirjata.
Aiheeseen liittyvät käytännöt:
- Syöte: ASSET-1c:n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</si>
  <si>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Tapahtumalokien säännöllinen tarkastelu ja katselmus (manuaalisesti tai automaattisilla työkaluilla) on kriittinen valvontatoimi, joka on olennaisen tärkeää tilannetietoisuuden ylläpidon kannalta (esim. havaitsemalla kyberturvallisuustapahtumia tai -heikkouksia). Lokit voivat esimerkiksi antaa tietoa käyttäjäympäristön muutoksista, jotka voivat tarvittaessa johtaa muutoksiin pääsyoikeuksissa tai aiheuttaa hälytyksiä, kun toiminnon suorittamisen kannalta tärkeät järjestelmät eivät ole käytettävissä. Toinen esimerkki tästä ovat tahattomasti pois päältä kytketyt, poistetut tai "resurssit loppuun käyttäneet" virtualisoidut omaisuuserät, jotka voivat laukaista hälytyksiä, joista järjestelmänvalvojat voivat päätellä, että järjestelmäpäivityksistä tai -korjauksista ei ehkä ole sovellettu näihin järjestelmiin niiden ollessa pois päältä tai kykenemättöminä reagoimaan.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</si>
  <si>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Poikkeavalla toiminnalla tarkoitetaan toimintaa, joka on epäjohdonmukaista tai poikkeaa tavanomaisesta, normaalista tai odotetusta. Valvonnan pitäisi tuottaa tietoa, jota organisaatio tarvitsee tunnistakseen, onko siihen kohdistunut kyberturvallisuustapahtuma, joka saattaa vaatia toimia organisaatioon kohdistuvien vaikutusten estämiseksi. Tähän voi kuulua esimerkiksi verkkolokitietojen tarkastelu, jotta voidaan tunnistaa luvattomat yhteydet toimintojen toteuttamisen kannalta tärkeisiin omaisuuseriin (lsitteisiin, tietovarantoihin). Tähän voi kuulua myös valvomohenkilöstön ja muun operatiivisen henkilöstön havainnot epätavallisista järjestelmävasteista, anturilukemista tai muusta selittämättömästä toiminnasta operatiivisissa järjestelmissä. Tämän käytännön tarkoituksena on sisällyttää ihmiset osaksi organisaation tapaa toteuttaa järjestelmien valvonta+K251.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</si>
  <si>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Valvonta- ja analyysivaatimukset määrittelevät tarvittavat toimet, jotta sidosryhmille voidaan antaa säännöllisesti tietoa organisaation toimintojen toteuttamisen kannalta keskeisten IT-, OT- ja tietovarantojen suojaamiseksi ja ylläpitämiseksi. Vaatimuksia laadittaessa olisi yksilöitävä tärkeimmät sidosryhmät ja miten seuranta- ja analyysivaatimukset tyydyttävät sidosryhmien tietotarpeet. Valvontavaatimukset voivat olla erilaiset esimerkiksi IT-/OT-laitteille, kenttälaitteiden, mobiililaitteiden, virtualisoidun omaisuuden ja pilvipalvelun omaisuuden osalta. Vaatimuksissa olisi kuvattava, mitä tietoja olisi kerättävä ja miten niitä olisi analysoitava. Vaatimuksissa olisi myös määriteltävä kuinka usein kerättyjen tietoja tarkastellaan ja kuinka tiedot jaetaan.
Vaatimuksissa olisi otettava huomioon: 
- tarvittavien tietojen tyyppi ja laajuus
- tarvittavien tietojen tarkkuus
- tietojen muoto(t)
- tietojen jakelutiheys
- miten tiedot jaetaan
- tietojen säilyttäminen
- kuinka usein tarkistuksia olisi tehtävä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</si>
  <si>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Organisaation tulisi määritellä ja seurattava toimintansa kannalta merkityksellisiä poikkeavan toiminnan indikaattoreita. Indikaattorit ovat merkkejä siitä, että jokin poikkeama on saattanut tapahtua tai saattaa olla parhaillaan tapahtumassa. Tällaisia voivat olla esimerkiksi epäonnistuneet kirjautumisyritykset, uudet laitteet verkossa, porttien skannaus, suuret tiedonsiirrot ja järjestelmän saatavuuden vaihtelut. Indikaattorit eivät välttämättä tarkoita haitallista toimintaa, mutta ne poikkeavat normaalista ja vaativat lisäseurantaa. 
Poikkeavaan toimintaan viittaavia indikaattoreita voidaan tunnistaa myös analysoimalla läheltä piti -tilanteita. Tällaisia voivat olla organisaatiosi sisäiset tapahtumat tai toisessa organisaatiossa tapahtuneet ulkoiset tapahtumat. Indikaattorit eivät välttämättä tarkoita haitallista toimintaa, mutta ne poikkeavat normaalista ja vaativat lisäseurantaa.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</si>
  <si>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Valvontavaatimuksiin olisi sisällyttävä määrittelyjä hälytyksille, jotka auttavat kyberturvallisuustapahtumien tunnistamisessa, kuten kynnysarvot, kestot ja toiminnan lähteet. Hälytys voidaan esimerkiksi määrittää laukeamaan, kun yhteyspyynnöt ylittävät tietyn määrän, joka on normaalin toiminnan vakiintunut enimmäismäärä, mikä kertoo palvelunestohyökkäyksen mahdollisuudesta.</t>
  </si>
  <si>
    <t>Valvontavaatimusten olisi sisällettävä (muun muassa) suoritettavia toimintoja, joilla kerätään organisaation toiminnon uhkaprofiilin kannalta merkityksellisiä tietoja. Jotta valvonta voitaisiin sovittaa uhkaprofiiliin, organisaatioiden olisi tarkasteltava uhkatoimijoiden mahdollisena kohteena olevia laitteistoja, ohjelmistoja ja tietovarantoja sekä tavoitteita ja hyökkäysmenetelmiä ja mukautettava valvontatoimia sen mukaisesti. Jos uhkaprofiiliin sisältyy esimerkiksi uhka, johon liittyy valtiollinen toimija, jonka tiedetään käyttävän spear phishing -kalasteluviestejä, sähköpostia voitaisiin seurata sellaisten erityispiirteiden varalta, joita tiedetään esiintyvän tällaisissa phishing-sähköpostiviesteissä.
Aiheeseen liittyvät käytännöt:
- Riippuvuus: Tämän käytännön toteuttaminen riippuu THREAT-2e:n aikaisemmasta käyttöönotosta.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</si>
  <si>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SITUATION-2c määriteltyjä valvontavaatimuksia laajennetaan siten, että niihin sisällytetään riskinhallintatoimien avulla tunnistettujen omaisuuserätason riskien huomioon ottaminen siten, että korkeamman riskin omaavien omaisuuserien (kuten toimintojen toteuttamisen kannalta tärkeiksi katsotut omaisuuserät, turvallisuusjärjestelmät ja arkaluonteisia tietoja sisältävät omaisuuserät) seuranta on tiukempaa. Tämän käytännön yhteydessä tiukemmalla tarkoitetaan lähestymistapaa, joka on täydellinen ja kattava, kattaa kaikki keskeiset valvontakeinot, jota tarkastellaan ja mukautetaan säännöllisesti ympäristön muutosten perusteella ja joka on pysyvää ja jatkuvaa (pikemminkin kuin ajoittaista ja yksittäistä).
Organisaatio voi esimerkiksi asettaa vaatimuksia arkaluonteisia tietoja sisältävien omaisuuserien käyttölokien seuraamiseksi. Organisaatioiden, joilla on hyvin kehittynyt valvontakyky ja joilla ei ole mahdollisuutta tarkoituksenmukaisesti toteuttaa tätä käytäntöä ylläolevassa laajuudessa, tulisi harkita vastaukseksi "täysin toteutettu".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</si>
  <si>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Kirjaamistoimia (SITUATION-1a, SITUATION-1b) ja valvonta- ja analyysivaatimuksia (SITUATION-2c) parannetaan, jotta niihin voidaan sisällyttää riskianalyysitoimista (RISK-3d) saatavat olennaiset tiedot. Valvontahenkilöstö tarkastelee säännöllisesti riskianalyysitietoja ja joko muuttaa olemassa olevia poikkeavaa toimintaa osoittavia indikaattoreita tai kehittää uusia indikaattoreita uhkia, haavoittuvuuksia ja tunnistettuja riskejä koskevien päivitysten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</si>
  <si>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Valvontahenkilöstö tarkastelee poikkeavaa toimintaa kuvaavien indikaattorien tehokkuutta ja päivittää niitä tarvittaessa sen varmistamiseksi, että ne täyttävät edelleen määritellyt valvontavaatimukset ja sidosryhmien tiedontarpeet. Tarkistaminen ja päivittäminen olisi suoritettava organisaation määrittelemin väliajoin, jolla varmistetaan, että indikaattorit päivitetään organisaation riskitiedot huomioiden.
Organisaatiot voivat esimerkiksi seurata julkisesti saatavilla olevia lähteitä (esim. National Vulnerability Database (NVD), CISA Central ja CERT/CC) saadakseen tietoa uusista haavoittuvuuksista ja hyväksikäyttötapauksista, jotta voidaan tunnistaa uusia mahdollisia indikaattoreita poikkeavasta toiminnasta.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</si>
  <si>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Menetelmiin, joilla kyberturvallisuuden nykytilasta voidaan tiedottaa tehokkaasti asiaankuuluville päätöksentekijöille, voivat kuulua viestintätavat (kuten ilmoitustaulut, yhteenvedot, puhelut, kokoukset ja satelliittipuhelimet) sekä yhteinen kieli ja määritellyt termit kyberturvallisuustietojen (kuten uhkatasojen) kuvaamiseen. Näitä olisi arvioitava säännöllisesti ja päivitettävä tarpeen mukaan, jotta voidaan varmistaa, että ne ovat edelleen tehokkaita kaikkien kyberturvallisuustilanteiden ilmaisemisessa.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</si>
  <si>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Valvontatietojen yhdistelyn avulla voidaan arvioida, toimiiko toiminto odotetulla tavalla, mukaan lukien pääsy jaettuihin verkkoresursseihin, kaistanleveys ja järjestelmän käyttöoikeuksien valvonta. Tämän tiedonkeruun arvoa lisää se, että kriittisille järjestelmäkomponenteille luodaan hyväksyttävät minimi- ja tavoitetoimintamittarit, joiden avulla voidaan välittömästi tunnistaa epäoptimaaliset tilanteet ja toimintojen mahdollinen heikkeneminen. Yhdistettävät seurantatiedot voivat olla peräisin monista lähteistä, myös itsearvioinnin kohteena olevan toiminnon ulkopuolelta.
Aiheeseen liittyvät käytännöt:
- Syöte: SITUATION-2a:n ja SITUATION-2b:n täytäntöönpano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SITUATION-3b, SITUATION-3f.</t>
  </si>
  <si>
    <t>Tilannetietoisuus on kattavampaa, kun siinä käytetään useita tietolähteitä. Valvonnan avulla kerättyjen tietojen lisäksi käytössä on prosesseja, joilla kerätään asiaankuuluvia tietoja, jotka voivat lisätä yksityiskohtaisuutta tai selkeyttä tilannetietoisuuteen tai auttaa vahvistamaan useista lähteistä saatuja samankaltaisia tietoja. Asiaankuuluvia tietoja voivat olla esimerkiksi tapahtumien jälkipuintiraportit, epäilyttävää toimintaa koskevat puhelut neuvontapalveluihin sekä raportit ja tilastotietoja phishing-yrityksistä.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SITUATION-3c, SITUATION-3e, SITUATION-3f.</t>
  </si>
  <si>
    <t>Tilannetietoisuutta koskevissa raportointivaatimuksissa olisi määriteltävä kunkin sidosryhmän tarvitseman tilannetietoisuutta koskevan viestinnän kehittäminen, toimittaminen ja ylläpito. Esimerkiksi viranomaisille suunnattu tilannetietoisuusviestintä eroaa huomattavasti johtokunnalle suunnatusta viestinnästä. Suunnitelman tulisi sisältää lähitulevaisuuden kehityssuunnitelmat ja tilannekuvan jakelusuunnitelma. Suunnitelmaa olisi mukautettava säännöllisin väliajoin perustuen uusiin tai muuttuviin tarpeisiin ja viestintätoimien tehokkuuden arviointiin.
Nämä ovat esimerkkejä tilannetietoisuuden raportoinnin sidosryhmistä: 
- organisaation johto 
- kyberturvallisuusohjelmien johto ja tiimin jäsenet
- organisaatiossa työskentelevät henkilöt, joihin kyberturvallisuuspoikkeama vaikuttaisi.
- tiedonjako- ja analyysitoiminnot
- julkishallinto
- turvallisuusviranomaiset
- toisiinsa yhteydessä olevat organisaatiot 
- palveluntarjoajat
- toimialan organisaatiot (kuten edunvalvontayhdistykset,  ammattijärjestöt)
- sääntelyviranomaiset
Nämä ovat esimerkkejä tilannetietoisuuden raportointivaatimuksista:
- viestinnän tiheys ja ajoitus
- viestinnän turvallisuuden hallintatoimet (esim. salaus tai suojattu viestintä), joka on tarkoituksenmukaista joillekin sidosryhmille.
- tarvittavat resurssit 
- sisäiset ja ulkoiset resurssit, jotka osallistuvat viestintäprosessin tukemiseen.
- sisäiset ja ulkoiset yhteyspisteet rooleittain
- käytettävät viestintämenetelmät ja -kanavat
- omaisuuserät, ihmiset ja järjestelmät (mukaan lukien ulkoiset järjestelmät, kuten matkapuhelinverkot), jotka eivät välttämättä ole käytettävissä reagointitoimien aikana, ja mitä vararesursseja/järjestelmiä voidaan tarvita.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</si>
  <si>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Valvonnan ja sisäisten tietolähteiden kautta kerättyjen tietojen lisäksi on käytössä prosesseja, joilla kerätään tietoja ulkoisilta organisaatioilta,  joiden tarjoamat tiedot voivat lisätä yksityiskohtaisuutta tai selkeyttä tilannetietoisuuteen. Henkilöstö voi esimerkiksi seurata ja kerätä tietoja useista luotettavista kyberturvallisuustietoa tarjoavista lähteistä, kuten foorumeilta, toimittajilta, InfraGardilta, ISAC:eilta ja CISA Centralilta. Ulkopuoliset tiedot analysoidaan ennen jakamista, jotta voidaan varmistaa, että jaetut tiedot ovat merkityksellisiä ja hyödyllisiä vastaanottajille. Analysoinnissa tunnistetaan ja korostetaan aiheita, joihin vastaanottajan olisi kiinnitettävä huomiota. Tämän jälkeen tilannetieto jaetaan asianmukaisille sidosryhmille, kuten organisaation johdolle, poikkemanhallintaan osallistuvalle henkilöstölle ja omaisuuserien omistajille.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harjoittelun etenemistä. Käytännön progressiot ovat toisiinsa liittyvien käytäntöjen ryhmiä, jotka edustavat toiminnan yhä täydellisempiä tai kehittyneempiä toteutuksia. Tämän etenemisen käytäntöjä ovat: SITUATION-3c, SITUATION-3e, SITUATION-3f.</t>
  </si>
  <si>
    <t>Valvontatietojen yhdistäminen edellyttää yleensä kehittyneiden valvontatyökalujen, kuten tietoturvatietojen ja -tapahtumien hallintajärjestelmien (SIEM), käyttöä järjestelmälokien ja verkkotietojen yhdistämiseksi, jotta ympäristöstä voidaan tehdä kokonaisvaltaisempi analyysi. Vaikka tämän käytännön toteuttaminen ei olekaan edellytys, organisaatiot voivat harkita valvontatietojen yhdistämistä eri toiminnoista. Samoin kuin toimintojen sisällä tapahtuva yhdistäminen, valvontatietojen jakaminen ja analysointi organisaation eri toimintojen välillä tarjoaa kattavamman tietoisuuden organisaation toiminnallisesta tilasta ja kyberturvallisuuden tilasta. Tämä voi edellyttää sellaisten menetelmien käyttöönottoa, joilla tiivistetään tai muutoin yksinkertaistetaan yhdistettyjä valvontalokeja tarkasteleville henkilöille esitettävää tietoa (esim. raporttien vähentäminen).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SITUATION-3b, SITUATION-3f.
- Toisen etenemisen käytäntöjä ovat: SITUATION-3c, SITUATION-3e, SITUATION-3f.</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</si>
  <si>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aistinvaraisen- ja tilannekuvatiedon perusteella turvallisuuden, häiriönsietokyvyn, toimintavarmuuden ja/tai kyberturvallisuuden parantamiseksi. 
Ennalta määritettyjen toimintatilojen määrittäminen edellyttää yleensä yksityiskohtaisten arkkitehtuurien tai topologioiden käyttöä, dokumentointia ja yksityiskohtaista ymmärrystä omaisuuseristä ja niiden prioriteeteista (ASSET-1c, ASSET-1d), luokista (ASSET-2c, ASSET-2d) ja ominaisuuksista (ASSET-1e, ASSET-2e).
Määriteltyihin tiloihin voi sisältyä kriteerit tilan käyttöönotolle, kuten se, kenellä on valtuudet käynnistää tilanmuutos kumpaankin suuntaan, tarkistuslistat, jotka on täytettävä ennen siirtymistä heikentyneestä tilasta toimintakuntoon, kuinka kauan organisaatio voi selviytyä tietyssä tilassa tai miten organisaatio suorittaa valvontaa määrittääkseen, milloin kriteerit täyttyvät. Valvontatoimista saatuja tietoja käytetään käynnistämään päätöksiä ennalta määriteltyjen toimintatilojen käyttöönotosta. 
Jos esimerkiksi valvontatoimet viittaavat katkokseen, tämä saattaa käynnistää manuaalisen prosessin, jossa tehdään analyysi, jossa todetaan, että kaikkia toimintoja ei voida tukea, tiettyjen päätöksentekijöiden on hyväksyttävä muiden kuin välttämättömien toimintojen tilapäinen supistaminen ja siirrytään ennalta määriteltyyn tilaan, jossa tietyt omaisuuserät sammutetaan. 
Muissa tilanteissa saatetaan käyttää automatisoitua prosessia. Esimerkiksi valvontatoimien kautta saatujen uhkatietojen perusteella (SITUATION-3f) säännöstö käynnistää uhkatason nostamisen, mikä käynnistää ennalta määritellyn tilan, jossa kriittiset resurssit sammutetaan. Toinen esimerkki ennalta määritellyistä toimintatiloista voisi olla IT- ja OT-ympäristöjen välisen verkkoliikenteen rajoittaminen kyberturvallisuuspoikkeaman aikana. 
Toisena esimerkkinä voidaan tunnistaa korkean riskin tilanteita, jotka edellyttävät lisälokitusta, kuten turvallisuuteen liittyvä hätätilanne, joka edellyttää käyttöoikeuksien välitöntä korottamista, mutta ne voivat myös lisätä lokitiedonkeruun tarkkuutta kyseisissä laitteissa.
Aiheeseen liittyvät käytännöt
- Input From: Implementing RESPONSE-3l and THREAT-2J sisältää tietoja, jotka voivat olla hyödyllisiä tämän käytännön toteuttamisessa.</t>
  </si>
  <si>
    <t>SITUATION-osion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</si>
  <si>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SITUATION-osioon kuuluvia toimintoja, joita ei tällä hetkellä suoriteta ja joita organisaatio suorittaisi, jos sillä olisi lisää henkilöstöä, rahoitusta tai välineitä.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SITUATION-osion käytännöt voidaan toteuttaa tarkoitetulla tavalla. Tämän käytännön toimivuutta voidaan arvioida määrittämällä, onko toivottuja käytäntöjä jäänyt toteuttamatta resurssipulan vuoksi. 
Nämä ovat esimerkkejä henkilöistä, jotka osallistuvat SITUATION-osion toimintaan:
- lokitietojen tarkastelusta vastaava henkilöstö
- Henkilöstö, joka vastaa poikkeavaa toimintaa osoittavien merkityksellisten indikaattorien tunnistamisesta. 
Nämä ovat esimerkkejä välineistä, joita voidaan käyttää SITUATION-osion toiminnoissa:
- tietoturvatietojen ja tapahtumien hallintajärjestelmät (SIEM-järjestelmät).
- kyberturvallisuustietojen keruumenetelmät, -tekniikat ja -työkalut.
- sähköiset ilmoitustaulut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</si>
  <si>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SITUATION-osion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 SITUATION-osion toimintoja koskevat toimintaperiaatteet tai muut organisaation ohjeet voivat sisältää seuraavaa
- vastuu, valtuudet ja omistajuus SITUATION-osion toimintojen suorittamisesta. 
- menettelyt, standardit ja ohjeet SITUATION-osion toimintoja varten, kuten kirjaaminen ja seuranta, tietojen jakelu (mukaan lukien jakeluvälineet, -menetelmät ja -kanavat) sekä vastaanotettujen kyberturvallisuustietojen analysointi ja ristiriitojen purkaminen.
- ohjeet siitä, mitä tilannetietoja voidaan tai on jaettava asiaankuuluvien sidosryhmien kanssa.
- tilannetietoisuutta koskevat raportointivaatimukset 
- vaatimukset, jotka koskevat poikkeavaa toimintaa osoittavien indikaattoreiden arvioinnin ja päivittämisen tiheyttä.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</si>
  <si>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SITUATION-osion toteutettavien toimien odotettujen tulosten saavuttaminen, ja että heille annetaan asianmukaiset valtuudet toimia ja suorittaa heille osoitetut tehtävät.
Nämä ovat esimerkkejä siitä, miten vastuu ja valtuudet SITUATION-osion toiminnoista voidaan virallistaa:
- roolien ja vastuualueiden määrittely toimintaperiaatteissa (ks. SITUATION-4c).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SITUATION-toimialaan liittyvien tehtävien suorittamisesta.
- sisällyttämällä SITUATION-osion alaan kuuluvat tehtävät ulkoisten yksiköiden suorituskyvyn mittaamiseen.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</si>
  <si>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SITUATION-osioon liittyvien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SITUATION-osion toimintoihin tarvitaan taitoja ja tietoja, jotka koskevat seuraavia asioita
- välineet, tekniikat ja menetelmät, joita käytetään seurantatietojen keräämiseen, tallentamiseen, jakeluun ja suojaamiseen.
- seurantatietojen tulkinta ja esittäminen tavalla, joka on mielekäs ja asianmukainen sidosryhmille.
- muunlaisen kyberturvallisuustiedon kerääminen, kokoaminen ja jakaminen.
Lisäksi on pohdittava, miten tämän alan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</si>
  <si>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SITUATION-osion toimintojen suorituskykyä varmistaakseen, että ne suoritetaan SITUATION-osion toimintoja koskevissa suunnitelmissa, politiikoissa ja menettelyissä kuvatulla tavalla. Olisi kehitettävä ja kerättävä asianmukaisia mittareita, jotta voidaan havaita poikkeamat suorituskyvyssä ja mitata sitä, missä määrin tilannekuvaan liittyvät toiminnot saavuttavat aiotun tarkoituksensa.</t>
  </si>
  <si>
    <t>Tunnistetaan ja ylläpidetään perustiedot sisäisistä ja ulkoisista osapuolista, joita voidaan tarvita tehtävän jatkuvan suorittamisen kannalta. Toimittajariippuvuuksia voivat olla esimerkiksi tietotekniikkapalvelujen tarjoajat, poikkeamanhallintakonsultit ja laitetoimittajat. Kolmannet osapuolet voivat tukea organisaation IT- tai OT-laitteita ja operatiivisia toimintoja. Kerättyjä tietoja olisi ylläpidettävä sellaisessa muodossa, että ne ovat kolmansien osapuolten riskienhallinnasta vastaavien henkilöiden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</si>
  <si>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Luo ja ylläpidä luetteloa, joka sisältää perustiedot tärkeistä sisäisistä ja ulkoisista osapuolista, joilla on pääsy, hallinta tai jonka hallussa IT-, OT-laitteita tai tietovarantoja on. Joidenkin kolmansien osapuolten, kuten yrityksen IT-osaston, osalta nämä tärkeät suhteet voivat olla täysin sisäisiä.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</si>
  <si>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Määritelty menetelmä suunnitellaan etukäteen, kuvataan selkeästi, tehdään lopulliseksi ja standardoidaan. Määritellyn menetelmän käyttäminen toimittajista ja muista kolmansista osapuolista aiheutuvien riskien tunnistamiseen auttaa organisaation riskienhallintaprosesseja tuottamaan johdonmukaisia tuloksia ja mahdollistaa paremmin kolmansien osapuolten riskien tehokkaan hallinnan.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</si>
  <si>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Kolmansien osapuolten priorisoinnissa määritetään yksi tai useampi osajoukko yhteisöjä, joihin organisaation on keskitettävä kyberturvallisuustoimintansa määriteltyjen kriteerien perusteella, kuten niiden merkitys toiminnon toteuttamiselle tai niiden rooli kriittisenä toimittajana. Priorisoinnilla ja kriteereillä olisi varmistettava, että priorisointijärjestelmä ja luettelo priorisoiduista kolmansista osapuolista ovat asianmukaisia organisaation riskiympäristön ja sietokyvyn kannalta. Kolmansien osapuolten priorisoinnin laiminlyönti voi johtaa tärkeiden omaisuuserien riittämättömään suojaamiseen ja suhteettoman suuren huomion ja resurssien kohdistamiseen kolmansiin osapuoliin, joiden potentiaalinen vaikutus toimintoon on vähäinen.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</si>
  <si>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Priorisointiperusteita laatiessaan organisaation olisi otettava huomioon tilanteet, joissa riippuvuus kolmannesta osapuolesta voi olla yksittäinen vikaantumispiste tai kolmannen osapuolen palvelun keskeytyminen voi vaikuttaa merkittävästi palvelun toimittamiseen. Jos organisaatio esimerkiksi on riippuvainen yhdestä ainoasta lähteestä verkkoyhteyksien saamiseksi kriittisessä toimipisteessä, tämä olisi erittäin merkittävä riippuvuus, koska kyseisen toimituksen keskeytyminen voisi aiheuttaa merkittäviä seurauksia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</si>
  <si>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Organisaation tulisi arvioida kolmansien osapuolten priorisointikriteerejä varmistaakseen, että toimintoon suurimman riskin aiheuttaviin kolmansiin osapuoliin kiinnitetään riittävästi huomiota. Kolmansien osapuolten tärkeysjärjestyksen uudelleenarviointi voidaan suorittaa määritellyllä aikataululla tai määritellyillä laukaisevilla tekijöillä, kuten tuotteen hankkiminen uudelta toimittajalta tai julkiset tiedot yrityksen taloudellisesta asemasta.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</si>
  <si>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Toimittajien ja muiden kolmansien osapuolten kyberturvallisuutta koskeviin vaatimuksiin voi sisältyä esimerkiksi tietyn kyberturvallisuuden hallinnan toteutustason ylläpitäminen, kolmannen osapuolen aiempien kyberpoikkeamien arviointi, kriittiseen omaisuuteen pääsevän henkilöstön taustatarkastukset sekä vaatimukset tietoturvaloukkauksista ja muista kyberturvallisuuteen liittyvistä välikohtauksista ilmoittamisesta.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</si>
  <si>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Tuotteita ja palveluja koskeviin kyberturvallisuusvaatimuksiin voi kuulua esimerkiksi mahdollisuus poistaa tuotteen tietyt toiminnot käytöstä, selkeä käsitys tuotteessa käytetyistä komponenteista ja kyberturvallisuusvaatimukset täyttävät palvelun käyttöehdot.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</si>
  <si>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Kyberturvallisuusvaatimukset olisi tunnistaa määritellyn, tehokkaan ja selkeän menetelmän avulla. Vaatimusten olisi sisällettävä hallintatoimet, joita tarvitaan tuotteiden ja palvelujen suojaamiseksi RISK-osiossa yksilöityjä toimittajista ja muista kolmansista osapuolista aiheutuvia kyberturvallisuusriskejä vastaan.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valvontakokonaisuuksiin. Esimerkiksi NIST tarjoaa Executive Order 14028:n mukaisen kriittisen ohjelmiston määritelmän, jota joidenkin organisaatioiden on noudatettava.
Olisi toteutettava kyberturvallisuuden hallintatoimia, joilla vähennetään toimittajista ja muista kolmansista osapuolista mahdollisesti aiheutuvaa riskiä. Organisaatio voi toteuttaa operatiivisia valvontatoimia, joilla rajoitetaan kolmannen osapuolen, kuten huolto- tai vahtimestaripalvelun, henkilöiden pääsy laitoksen  alueelle ilman saattajaa. Tekninen valvonta voi olla tarpeen sellaisten kolmansien osapuolten osalta, jotka tarjoavat palveluja, kuten omaisuuden etähuoltoa. Organisaatio voi myös harkita hallinnollisia hallintatoimia, kuten hankintastrategioita, jotka peittävät omaisuuden loppukäytön.
Seuraavassa on esimerkkejä huomioon otettavista vaatimustyypeistä: 
- kolmansille osapuolille pääsyn myöntämistä koskevat tarkastukset ja menettelyt
- tietojen hallintaa, suojausta ja hävittämistä koskevat määrittelyt. 
- onko toimittaja kehittämässä ohjelmistoja, ja jos on, mitä turvallisia koodauskäytäntöjä on käytettävä.
- tiedot ja taidot, joita tarvitaan kolmansille osapuolille annettujen tehtävien suorittamiseen.
- kyberturvallisuuskoulutus, joka voi olla tarpeen ennen käyttöoikeuden myöntämistä kolmansille osapuolille.
- kirjaaminen/lokitus, lokien säilyttäminen ja seuranta
- vaaratilanteista ja haavoittuvuuksista ilmoittaminen, niiden lieventäminen ja niihin reagoimisen koordinointi, mukaan lukien aikarajat ja kynnysarvot.
- poikkeamiin reagoiminen ja tietojen jakaminen
- hallintatoimet, jotka koskevat kolmansien osapuolten yhteyksiä organisaation järjestelmiin
- tarvitaanko erilaisia ohjelmistoja, omaisuuseriä ja toimittajia tiettyjen haavoittuvuuksien laajan hyväksikäytön riskin pienentämiseksi.
Tietolähteitä toimittajien kyberturvallisuusvaatimusten kehittämiseksi ovat muun muassa aiempien kybertapahtumien (sisäiset, ulkoiset ja läheltä piti -tilanteet) analyysi, sisäisten sidosryhmien ideointi, kyberturvallisuusasiantuntijoiden haastattelut, toimialan uhkailmoitukset, haavoittuvuusilmoitukset, sisäisen valvonnan tarkastusten tulokset, haavoittuvuusarvioinnit, tunkeutumistestit ja muut tutkimukset.
Aiheeseen liittyvät käytännöt:
- Syöte: ARCHITECTURE-1f:n ja ARCHITECTURE-1g:n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KOLMANNEN-OSASTO-2c, KOLMANNEN-OSASTO-2e.  Toisen etenemisen käytäntöjä ovat: KOLMANNEN-OSASTO-2c, KOLMANNEN-OSASTO-2f, KOLMANNEN-OSASTO-2g, KOLMANNEN-OSASTO-2h.</t>
  </si>
  <si>
    <t>Määritellyn menetelmän käyttäminen kolmansien osapuolten arvioinnissa ja valinnassa auttaa tekemään valintaprosessista johdonmukaisen ja toistettavan. Osana määriteltyä menetelmää voisi esimerkiksi kuvata, miten organisaatio tarkastelee toimittajien vastauksia tarjouspyyntöihin ja määrittelee täyttääkö toimittaja tarvittavat vaatimukset. Tähän voi sisältyä kyberturvallisuuspätevyyksien, oikeudellisen aseman, taloudellisen tilanteen ja suhteiden tarkastelu ulkomaisiin hallituksiin. Tietolähteinä voivat olla kolmansien osapuolten antamat todistukset (esim. todistus kyberturvallisuuden valvontaympäristön soveltuvuudesta ja tehokkuudesta) ja taustatietoihin ja referensseihin perustuva tarkastus, kolmansien osapuolten luokituspalveluista saadut tiedot ja avoimen lähteen tiedot (OSINT).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</si>
  <si>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Kaikki toimittajat eivät altista organisaatiota samalla lailla riskeille. Koska erityisten kyberturvallisuusvaatimusten asettaminen sopimuksella voi lisätä kustannuksia, olisi varmistettava, että kyberturvallisuusvaatimukset ovat oikeassa suhteessa mahdolliseen riskiin. Erityistä huomiota olisi kiinnitettävä ensisijaisiin/korkean prioriteetin toimittajiin (THIRD-PARTIES-1c), koska ne toimittavat, ylläpitävät tai käyttävät esimerkiksi kriittisiä ohjelmistokomponentteja, jotka ovat olennaisia toiminnon toiminnalle. Kriittisen ohjelmistokomponentin määritelmä voi vaihdella suuresti toimialasta tai kriittisen infrastruktuurin sektorista riippuen, ja määritelmä voi perustua yleisesti käytettyihin viitekehyksiin tai "control set" / hallintasarjaan eli ryhmään menetelmiä, protokollia tai referenssidataa. Esimerkiksi NIST tarjoaa Executive Order 14028 -määräyksen mukaisen kriittisen ohjelmiston määritelmän, joka joidenkin organisaatioiden on otettava käyttöön. Organisaation olisi toteutettava tiukempia kyberturvallisuuden hallintatoimia, jos todetaan, että mahdollisen riskin taloudellinen vaikutus olisi suurempi kuin riskin laskennalliset kustannukset.K282
Aiheeseen liittyvät käytännöt:
- Syöte: Third-Parties-1d:n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THIRD-PARTIES-2e.</t>
  </si>
  <si>
    <t>Sopimusluonteisessa muodossa olevat kyberturvallisuusvaatimukset muodostavat perustan muodollisille sopimuksille, jotka laaditaan organisaation ja ulkoisten toimijoiden/ kolmannen osapuolen välille ja toimijoiden toiminnan ohjaamiseksi. Vaatimukset kattavat myös toimitettuihin tuotteisiin tai palveluihin tehtävien muutosten hallinnan. Organisaation olisi laadittava kutakin kolmannen osapuolen kanssa tehtyä sopimusta varten yksityiskohtaiset laatuvaatimukset, jotka kolmannen osapuolen on täytettävä. Näihin olisi sisällyttävä kyberturvallisuusvaatimukset, jotka organisaatio odottaa kolmannen osapuolen täyttävän. On tärkeää, että nämä vaatimukset ovat perusteellisia, yksityiskohtaisia, lopullisia ja riittäviä käytettäväksi kriteereinä valittaessa ulkoisia tahoja Niiden tulee kieliasultaan soveltua ulkoisten tahojen kanssa tehtäviin sopimuksiin ja että vaatimuksia voidaan käyttää kolmannen osapuolen toiminnan suorituskyvyn valvonnan perustana. Ihannetapauksessa oikeudellinen ja tekninen henkilöstö tekevät tiivistä yhteistyötä näiden vaatimusten laatimisessa. Tekninen henkilöstö voi esimerkiksi kohdata haasteita konfiguraationhallinnan osalta, kun vastuu omaisuuden operoinnista on jaettu. Organisaatio voi harkita sopimuskielen käyttämistä varmistakseen, että vastuu konfiguraatioihin liittyvien ongelmien käsittelystä on määriteltelty selkeästi.
Sopimuskieltä voidaan käyttää esimerkiksi haavoittuvuuksista tai poikkeamista ilmoittamista koskevien odotusten ja vaatimuksien, kuten oikea-aikaisuuden, määrittelyyn. Vaaditaanko ilmoitus haavoittuvuudesta esimerkiksi ennen julkista julkistamista ja mitä viestintäkanavaa pitkin. Tällaiset määrittelyt dokumentoidaan usein palvelutasosopimuksissa (SLA), jotka sisältyvät tarjouspyyntöihin (RFP). 
Sopimuskieltä olisi hyvä käyttää määriteltäessä, mikä on tuotteen tai palvelun toimittamiseen liittyvä tapahtuma, poikkeama ja haavoittuvuus. Esimerkiksi palvelukatkos maan yhdellä alueella, joka saattaa vaikuttaa muihin alueisiin, voi olla tapahtuma, josta palveluntarjoajan on ilmoitettava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</si>
  <si>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Toimittajien, palveluntarjoajien ja muiden kolmansien osapuolten kanssa tehtävissä sopimuksissa olisi edellytettävä todistusta siitä, että ne täyttävät sopimusehdoissa määritellyt kyberturvallisuusvaatimukset. Tavarantoimittajien ja kolmansien osapuolten olisi aluksi todistettava täyttävänsä nämä vaatimukset ennen sopimuksen tekemistä ja todistettava säännöllisesti, että ne täyttävät edelleen kyberturvallisuusvaatimukset. Keskeisten toimittajien osalta voidaan harkita todistusten lisävarmennusta. Tämä voidaan tehdä seuraamalla huomionarvoisia poikkeamia, kolmansien osapuolten luokituspalveluista saatuja tietoja ja avoimen lähdekoodin tietoja.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</si>
  <si>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Organisaatiolla olisi oltava vakioprosessi, joka asettaa turvallisen ohjelmisto- ja tuotekehityksen vaatimukset kolmansille osapuolille. Esimerkiksi ohjelmistoja kehittävien toimittajien osalta on määriteltävä ja täsmennettävä, mitkä turvalliset suunnittelu- ja koodauskäytännöt ovat hyväksyttäviä, kuten NIST Secure Software Development Framework (SSDF), Building Security In Maturity Model (BSIMM) ja Open Web Application Security Project (OWASP). Turvallisen tuotekehityksen vaatimuksissa saatetaan kieltää sellaisten komponenttien käyttö, joissa on tunnettuja kyberturvallisuusongelmia.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kokoelmaan menetelmiä, protokollia tai referenssidataa,. Esimerkiksi NIST tarjoaa Executive Order 14028 -määräyksen mukaisen kriittisen ohjelmiston määritelmän, joka joidenkin organisaatioiden tulee noudattaa.
Tämä toiminta liittyy kyberturvallisuusarkkitehtuuriin liittyviin toimiin, jotka liittyvät toimittajien valitsemiseen turvallisten ohjelmistokehityskäytäntöjen perusteella (ARCHITECTURE-4b ja ARCHITECTURE-4e).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</si>
  <si>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tulisi sisältää odotettu tuotteen käyttöikä ja tuotteen tuen saatavuus.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</si>
  <si>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olisi sisällyttävä suojautumiskeinot väärennettyjen tai vaarantuneiden ohjelmistojen, laitteistojen ja palvelujen varalta. Esimerkiksi:
- Ilmoittaako toimittaja kaikki hankittavassa tuotteessa olevat, tunnetut menetelmät, joilla tietokoneen todennus voidaan ohittaa (takaovet, backdoors)? Toimittaako kirjallisen dokumentaation siitä, että kaikki toimittajan luomat takaovet on poistettu pysyvästi järjestelmästä?
- Antaako toimittaja yhteenvetodokumentaation hankitun tuotteen turvallisuusominaisuuksista ja turvallisuuteen keskittyvät ohjeet tuotteen ylläpitoon, tukeen ja oletusasetusten uudelleenmääritykseen?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</si>
  <si>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Kolmansien osapuolten toimittamien hyödykkeiden suunnittelu, valmistus ja kokoonpano koostuu usein monista osista ja osakomponenteista, jotka on hankittu muilta toimittajilta. Organisaatiot, jotka hankkivat näitä omaisuuseriä kolmansilta osapuolilta, saattavat tietämättään periä kyberriskejä, joita ei ole tunnistettu tai lievennetty. 
Materiaaliluettelossa määritetään ja eritellään hankittujen hyödykkeiden osien ja osakomponenttien lähde, sisältäen tiedon niiden alkuperästä ja kaikki lisätiedot, jotka voivat auttaa organisaatiota määrittämään periytyvän riskin. Esimerkkejä tällaisista osista ja osakomponenteista tallennettavista tiedoista voivat olla esimerkiksi avoimen lähdekoodin kirjastoista peräisin olevien ohjelmistorutiinien sisällyttäminen ohjelmistoon tai turvakameran osien hankkiminen tunnetusti vihamielisestä valtiosta.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</si>
  <si>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Korkeamman prioriteetin omaisuuserien osalta näihin kriteereihin olisi sisällyttävä niihin liittyvien kolmannen osapuolen hosting-ympäristöjen ja lähdekoodin arviointi.
Hosting-ympäristöt ja lähdetiedot voivat olla merkittäviä riskien lähteitä. Hosting-ympäristöt koostuvat monista tuotteiden ja palvelujen kerroksista, jotka eivät aina ole hosting-palvelujen tarjoajien suorassa valvonnassa ja jotka voivat tuoda organisaatiolle tunnistamattomia riskejä. Niihin voi kuulua esimerkiksi ohjelmistopaketteja, avoimen lähdekoodin koodikirjastoja, konfiguraatioita ja muita asetuksia, joita on käytetty pilviympäristössä käyttöönotettavassa virtuaalikoneessa. Materiaaliluettelon tapaan hosting-ympäristöjen olisi toimitettava dokumentaatio näiden tuotteiden ja palvelujen käytöstä palvelun tuottamiseen, jotta hankitun riskin likimääräinen arviointi olisi mahdollista. Lisäksi tämä dokumentointiperiaate voi edellyttää tietoa siitä, miten hosting-organisaatiot tallentavat, käsittelevät ja siirtävät organisaation tietoja. Tietojen säilytyspaikkojen, tietojen käsittelypaikkojen, tietojen siirtotapojen ja käytettyjen hallintatoimien arviointi on tehtävä, jotta voidaan tunnistaa organisaation tietojen luottamuksellisuuteen, eheyteen ja saatavuuteen kohdistuvat mahdolliset riskit.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</si>
  <si>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Kun kolmas osapuoli vastaa omaisuuden tuottamisesta tai toimittamisesta organisaatiolle, valvontaprosessiin olisi kuuluttava omaisuuden tarkastus/testaus sen varmistamiseksi, että se täyttää kaikki ilmoitetut vaatimukset, mukaan lukien kyberturvallisuusvaatimukset.
Jos esimerkiksi on olemassa vaatimus poistaa kaikki ohjelmistokomponentit, joita ei tarvita hankitun tuotteen toiminnassa ja/tai ylläpidossa (pelit, lähdekoodi, käyttämättömät ajurit), tuotteen vastaanottamisen yhteydessä voitaisiin testata, sisältyykö siihen näitä komponentteja.
Aiheeseen liittyvät käytännöt
- Edistyminen: Tämä käytäntö on osa käytäntöjen etenemistä. Käytäntöjen eteneminen on toisiinsa liittyvien käytäntöjen ryhmä, joka edustaa yhä täydellisempiä tai edistyneempiä toimintojen toteutuksia. Tähän kehityspolkuun kuuluvat seuraavat käytännöt: KOLMANNEN OSAPUOLET-2b, KOLMANNEN OSAPUOLET-2i, KOLMANNEN OSAPUOLET-2j, KOLMANNEN OSAPUOLET-2k, KOLMANNEN OSAPUOLET-2l, KOLMANNEN OSAPUOLET-2m.</t>
  </si>
  <si>
    <t>THIRD-PARTIES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</si>
  <si>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THIRD-PARTIES -osioon kuuluvia toimintoja, joita ei tällä hetkellä suoriteta ja jotka organisaatio suorittaisi, jos sillä olisi lisää työntekijöitä, rahoitusta tai välineitä. Lisähuomiota voidaan kiinnittää myös siihen, onko organisaatio toteuttanut kaikki käytännöt, jotka se on ottanut tavoitteekseen, ja tarvitaanko lisäresursseja mahdollisten puutteiden korjaamiseksi.
Henkilöstön, rahoituksen ja välineiden muodossa on riittävästi resursseja sen varmistamiseksi, että THIRD-PARTIES -osion käytännöt voidaan toteuttaa tarkoitetulla tavalla. Tämän käytännön toteutumista voidaan arvioida määrittämällä, onko toivottuja käytäntöjä jäänyt toteuttamatta resurssipulan vuoksi.
Nämä ovat esimerkkejä ihmisistä, jotka osallistuvat THIRD-PARTIES-osion toimintaan:
- henkilöstö, joka vastaa olemassa olevien toimittajien ja muiden kolmansien osapuolten tunnistamisesta ja priorisoinnista.
- henkilöstö, joka vastaa tarjousten arvioinnista ja kolmansien osapuolten valinnasta.
- henkilöstö, joka vastaa virallisten sopimusten tekemisestä kolmansien osapuolten kanssa
- henkilöstö, joka vastaa kolmansien osapuolten toiminnan valvonnasta sen varmistamiseksi, että ne täyttävät kyberturvallisuusvaatimukset. 
Nämä ovat esimerkkejä työkaluista, joita voidaan käyttää THIRD-PARTIES -osion toiminnassa:
- menetelmät, tekniikat ja välineet kolmansien osapuolten luettelon määrittämiseksi ja priorisoimiseksi sekä sen pitämiseksi ajan tasalla.
- menetelmät, tekniikat ja välineet kolmansien osapuolten aiheuttamien riskien tunnistamiseksi ja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</si>
  <si>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THIRD-PARTIES-osion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THIRD-PARTIES-osion toimintoja koskevat toimintaperiaatteet tai muut organisaation ohjeet voivat sisältää seuraavaa:
- vastuu, valtuudet ja omistajuus prosessitoimintojen suorittamisesta. 
- menettelyt, standardit ja ohjeet, jotka koskevat toimittajien ja muiden kolmansien osapuolten tunnistamista ja priorisointia, kolmansista osapuolista johtuvien operatiivisten riskien hallintaa ja kolmansien osapuolten suorituskyvyn seurantaa.
- menettelyt, standardit ja ohjeet kyberturvallisuusvaatimusten sisällyttämiseksi toimittajasopimuksiin.
- vaatimukset siitä, kuinka usein toimittajia ja muita kolmansia osapuolia tarkastellaan sen suhteen, miten hyvin ne pystyvät täyttämään kyberturvallisuusvaatimukset.
- menetelmät, joilla mitataan toimintalinjojen noudattamista, myönnettyjä poikkeuksia ja toimintalinjojen rikkomuksia.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</si>
  <si>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että THIRD-PARTIES-osion toimien odotetut tulokset saavutetaan, ja että heille annetaan asianmukaiset valtuudet toimia ja suorittaa heille annetut tehtävät.
Nämä ovat esimerkkejä siitä, miten vastuu ja valtuudet voidaan virallistaa THIRD-PARTIES-osion toiminnoissa:
- roolien ja vastuualueiden määrittely toimintaperiaatteissa (ks. THIRD-PARTIES-3c). 
- tehtäväkuvausten laatiminen ja niihin liittyvien suoritusjohtamistoimien toteuttaminen.
- prosessitehtävien ja niihin liittyvän vastuun sisällyttäminen toimenkuvauksiin.
- kehitetään ja pannaan täytäntöön sopimusvälineet (mukaan lukien palvelutasosopimukset) toimittajien ja muiden kolmansien osapuolten kanssa vastuun ja valtuuksien määrittämiseksi THIRD-PARTIES-osion alaan kuuluvien tehtävien suorittamisesta ulkoistetuissa toiminnoissa.
- sisällyttämällä THIRD-PARTIES-osion alaan kuuluvat tehtävät kolmansien osapuolten suorituskyvyn mittaamiseen sopimusten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</si>
  <si>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THIRD-PARTIES-osion toimintojen suorittamiseen, sekä tunnistettava nykyisen henkilöstön taito- ja tietopuutteet. Organisaatio voi korjata puutteet joko palkkaamalla pätevää henkilöstöä tai kouluttamalla olemassa olevaa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THIRD-PARTIES-osion toimntoihin tarvitaan taitoja ja tietoja, jotka koskevat
- toimittajien ja muiden kolmansien osapuolten tunnistaminen ja priorisointi
- välineet, tekniikat ja menetelmät, joita käytetään kolmansista osapuolista johtuvien operatiivisten riskien tunnistamiseen, analysointiin, lieventämiseen ja seurantaan.
- suhteiden hallinta kolmansien osapuolten kanssa
- kolmansien osapuolten suorituskyvyn seuranta
Lisäksi on pohdittava, miten tällä alalla toimivan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</si>
  <si>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THIRD-PARTIES -osion toimintojen suorituskykyä varmistaakseen, että ne suoritetaan THIRD-PARTIES -osion suunnitelmissa, toimintaperiaatteissa ja menettelyissä kuvatulla tavalla. Olisi kehitettävä ja kerättävä asianmukaisia mittareita, jotta voidaan havaita poikkeamat suorituskyvyssä ja mitata sitä, missä määrin THIRD-PARTIES -osion toiminnot saavuttavat aiotun tarkoituksensa.</t>
  </si>
  <si>
    <t>Tietoa mahdollisista haavoittuvuuksista on saatavilla monista erilaisista sisäisistä ja ulkoisista lähteistä, kuten CISA:sta, asianmukaisista ISAC:eista, kyberturvallisuuskeskuksesta, toimittajilta, eri sivustoista/palveluista, tiedotustilaisuuksista ja sisäisistä arvioinneista. Sisäisistä lähteistä saadaan yleensä tietoa organisaation haavoittuvuuksista, jotka ovat ainutlaatuisia ja koskevat kaikkia omaisuuserätyyppejä. Nämä lähteet voivat antaa tietoa haavoittuvuuksista, joita organisaatio on havainnut tai joita on käytetty hyväksi ja jotka ovat aiheuttaneet organisaatiolle häiriöitä. Ulkoiset tai julkiset lähteet tarjoavat yleensä tietoa, joka keskittyy yleisesti käytettyihin teknologioihin, joita monet organisaatiot käyttävät. 
Haavoittuvuuksia perinteisessä merkityksessä ovat ohjelmistovirheet, laiminlyöntivirheet, huono koodi, huono konfigurointi tai käsittelyvirheet. Muut riskeille altistumiset voivat kuitenkin luoda haavoittuvuuksia, jotka olisi tunnistettava, käsiteltävä ja joihin olisi reagoitava samalla tavalla kuin haavoittuvuudet, joista esimerkiksi ohjelmistotoimittajat raportoivat tai jotka sisältyvät haavoittuvuusluetteloihin. Tällaisia haavoittuvuuksia voivat olla esimerkiksi prosessien heikko suorituskyky, sisäpiirin uhat ja sisäisen tarkastuksen havainnot. Tämäntyyppiset haavoittuvuudet olisi otettava huomioon, kun tunnistetaan haavoittuvuustietolähteitä. 
Tunnistettujen haavoittuvuustietolähteiden olisi vastattava organisaation haavoittuvuuksien tunnistamis- ja analysointitarpeita.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</si>
  <si>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Organisaatiolla tulisi olla prosessi, jolla kerätään, luetteloidaan ja suodatetaan haavoittuvuustietoja tunnistetuista lähteistä, jotta toiminnon kannalta olennaiset tiedot voidaan tunnistaa.
Aiheeseen liittyvät käytännöt:
- Syöte: THREAT-1a:n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</si>
  <si>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 voi käyttää monenlaisia arviointitekniikoita haavoittuvuuksien löytämiseksi, kuten sisäisiä haavoittuvuustarkastuksia ja -arviointeja, ulkoisten tahojen arviointeja, tunkeutumistestejä, ohjelmistopohjaisia skannauksia sekä sisäisten ja ulkoisten tarkastusten tulosten tarkastelua. Haavoittuvuuksia voidaan löytää myös arvoimalla ja keräämällä tietoja organisaation tunnistamista, yleisistä haavoittuvuustietolähteistä.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</si>
  <si>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Organisaatio reagoi uskottavien tietolähteiden (esim. valtion virastot, ohjelmistotoimittaja) havaitsemiin haavoittuvuuksiin ja ryhtyy toimiin haavoittuvuuksien lieventämiseksi, jos ne voivat vaikuttaa palvelujen tarjoamiseen. Haavoittuvuusilmoituksiin voi sisältyä kriittisyysluokituksia (kuten korkea, keskisuuri, matala). Näitä olisi tarkasteltava koko organisaation toimintaympäristön kannalta. Jopa matalan luokituksen saaneet haavoittuvuudet voivat olla merkityksellisiä ja niillä voi olla merkittävä potentiaalinen vaikutus IT- tai OT-ympäristössä. Vastatoimiin voi kuulua esimerkiksi lieventävien hallintatoimien toteuttaminen, kyberturvallisuuskorjausten asennus tai ohjelmaversioiden ja käyttöjärjestelmäversioiden seuranta. Kehittyneillä kyberturvallisuustekniikoilla, kuten uhkien metsästyksellä ja aktiivisella puolustuksella, voidaan saada IT- ja OT-ympäristöstä syvällisempää tietoa, joka tukee haavoittuvuuden merkityksellisyyden määrittämistä organisaation kannalta. On tärkeää huomata, että uusien kompensoivien hallintatoimien toteuttaminen voi edellyttää lisäresurssien, kuten henkilöstön, rahoituksen ja työkalujen, lisäämistä kyberturvallisuusohjelman budjettiin.
Aiheeseen liittyvät käytännöt:
- Syöte: THREAT-1c:n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</si>
  <si>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Haavoittuvuustietolähteitä arvioidaan, jotta ymmärretään, missä määrin ne tarjoavat tietoa, joka koskee organisaatiolle tärkeistä omaisuuseriä. Eniten hyötyä ja lisäarvoa tuottavat lähteet olisi asetettava seurannassa ja tarkastelussa etusijalle. Organisaation olisi määriteltävä uusia haavoittuvuustietolähteitä, jos se toteaa, että nykyiset lähteet eivät tarjoa riittävästi tietoa jostain toiminnalle tärkeästä omaisuudesta.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</si>
  <si>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 käyttää vakiintuneita, dokumentoituja ja jäsenneltyjä haavoittuvuuden arviointimenetelmiä tunnettujen haavoittuvuuksien (eli ulkopuolisten tahojen havaitsemien ja tietolähteissä julkaistujen haavoittuvuuksien) sekä muiden potentiaalisten heikkouksien tunnistamiseksi, joita uhkatoimija voisi hyödyntää. Nämä arvioinnit voi suorittaa sisäinen henkilöstö tai ulkopuolinen taho. On otettava huomioon mahdollisen sisäisen tai ulkoisen uhkatoimijan näkökulma. Tämä voi auttaa tunnistamaan mahdollisia uhkavektoreita, jotka muuten jäisivät huomaamatta. Organisaation on päätettävä, millä aikaväleillä se suorittaa arvioinnit uudelleen varmistaakseen, että sillä on käytettävissään mahdollisimman ajantasaiset ja tarkat haavoittuvuustiedot.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</si>
  <si>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H+J302+K302+K302:K304+J302+K302+K302:K305+J302+K302+K302:K306+J302+K302+K302:K307</t>
  </si>
  <si>
    <t>Ehdotetut ohjemistokorjaukset / päivitykset, erityisesti ne, jotka vaikuttavat kriittisiin resursseihin, olisi testattava niiden toiminnallisten vaikutusten osalta ennen asennusta. Korjausten testaaminen voi auttaa tunnistamaan odottamattomat vaikutukset omaisuuserään tai muihin integroituihin omaisuuseriin. Organisaatiot voivat päättää testata korjauksia/päivityksiä testiympäristössä, jos se on mahdollista, tai rajoitetussa määrässä muita kuin kriittisiä tuotantojärjestelmiä ennen koko yrityksen laajuista käyttöönottoa.</t>
  </si>
  <si>
    <t>Kun haavoittuvuustietolähteiden ja -arviointien avulla havaitaan sidosryhmille tärkeitä kyberturvallisuuden haavoittuvuuksia, olisi tiedot haavoittuvuuksista jaettava myös sidosryhmille.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</si>
  <si>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Haavoittuvuustietolähteitä olisi arvioitava, jotta saadaan määriteltyä, missä määrin ne tarjoavat tietoa kaikista toimintoon kuuluvista IT- ja OT-omasuuseristä. Korkeamman prioriteetin omaisuuseriä koskevat haavoittuvuuslähteet ja tärkeämmiksi arvioidut lähteet, voidaan asettaa tehostettuun seurantaan ja tarkasteluun.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</si>
  <si>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Organisaation sisäisten haavoittuvuusarviointien lisäksi organisaation tulisi antaa ulkopuolisten tahojen tehdä arviointeja säännöllisesti, jotta se saisi objektiivisen näkökulman. Arvioijien tulisi olla toiminnon toiminnan ulkopuolisia, mutta ei välttämättä organisaation ulkopuolisia.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</si>
  <si>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Kun haavoittuvuuteen on reagoitu (esimerkiksi otettu käyttöön ohjelmistokorjauksia), seurannalla varmistetaan, että reagointi on ollut tehokasta. Tehokkuuden varmistamisen menetelmät vaihtelevat sen mukaan, millaisia resursseja kyberturvallisuusohjelmalla on käytettävissään ja miten haavoittuvuuteen on reagoitu. Jos esimerkiksi käyttöjärjestelmätoimittaja on julkistanut haavoittuvuuden, organisaatio voi päättää korjata haavoittuvuuden ja asentaa ohjelmistokorjauksen. Tämän jälkeen voidaan  haavoittuvuusskannauksella tarkistaa, että haavoittuvuus on korjattu halutuissa järjestelmissä. Myös kehittyneitä kyberturvallisuustekniikoita, kuten uhkien metsästystä ja aktiivista puolustusta, voidaan käyttää varmistusmenetelminä.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</si>
  <si>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Jos organisaation ulkopuolinen henkilö havaitsee haavoittuvuuden organisaation IT- tai OT-laitteissa, organisaation olisi hyvä saada siitä tieto. Sellaisen ilmoitusprosessin kehittäminen, joka integroituu nykyisiin haavoittuvuuksien hallintatoimiin, auttaisi kyberturvallisuusohjelmaa paremmin haavoittuvuuksien tunnistamisessa. Tämän mekanismin avulla organisaation voisi vastaanottaa ilmoitukset ja ryhtyä tarvittaviin toimiin (esim. analyysi ja testaus ilmoitetun haavoittuvuuden olemassaolon varmistamiseksi). Toteutetun ilmoitusmekanismin olisi täydennettävä nykyisiä haavoittuvuuksien hallintatoimia, ja organisaatioiden olisi harkittava, tarvitaanko lisäresursseja. Jos esimerkiksi verkkosivuston virhe mahdollistaa hyökkääjän pääsyn luvattomiin tietoihin, haavoittuvuuden havainnut henkilö lähettää  haavoittuvuuden yksityiskohdat tiettyyn sähköpostiosoitteeseen. Kyvykkyys vastaanottaa ilmoituksia voidaan toteuttaa monin eri tavoin, kuten verkkolomakkeen, oman sähköpostiosoitteen tai kolmannen osapuolen palvelun avulla.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</si>
  <si>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Organisaation tulisi säännöllisesti kartoittaa tietolähteitä (kuten kyberturvallisuuskeskus, CISA, asianmukaiset ISAC:t, toimittajat, palvelut) ja määrittää niiden merkityksen ja arvon uhkatietojen tarjoajana. Aluksi saattaa olla tarpeen tehdä jonkin verran analyysiä, jolla määritetään, mitkä tiedot ovat merkityksellisimpiä organisaation uhkienhallintatoimien toteutukselle. Lisäksi samankaltaisiin toimialoihin vaikuttavat uhat voivat olla merkityksellisiä toiminnon kannalta, ja ne olisi otettava huomioon vastaavasti.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</si>
  <si>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Uhkien tunnistaminen ja niihin reagoiminen aloitetaan keräämällä käyttökelpoisia uhkatietoja luotettavista lähteistä ja määrittämällä, ovatko uhkatiedot merkityksellisiä organisaation ja organisaation toimintojen kannalta. Uhkatietojen kerääminen ja tarkastelu voi tapahtua sisäisen henkilöstön toimesta, toimittajan tarjoamana palveluna tai molempien yhdistelmänä. Uhkatietojen lähteiden olisi katettava erilaiset IT-, OT-laitteet ja tietovarannot, jotka ovat tärkeitä toiminnon toteuttamisen kannalta.
Aiheeseen liittyvät käytännöt:
- Syöte: THREAT-2a:n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</si>
  <si>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Uhkatavoitteet ovat uhkatoimijoiden toiminnan tuloksia, joilla on kielteisiä vaikutuksia organisaatioon. Esimerkiksi organisaatio, joka ei käsittele luottamuksellisia tietoja, ei ehkä ole huolissaan tietovarkaudesta, mutta voi olla hyvin huolissaan tapahtumasta, joka aiheuttaa käyttökatkoksen. Uhkatoimijat voivat käyttää useita taktiikoita tai tekniikoita, kuten MITRE ATTACK -viitekehyksessä määriteltyjä (yritys- tai teollisuuden hallintajärjestelmiä (ICS) varten), saavuttaakseen tavoitteensa. Esimerkkejä uhkatavoitteista voivat olla tietojen manipulointi, immateriaalioikeuksien varkaus, omaisuuden vahingoittaminen, hallinnan estäminen, turvallisuuden (safety) menettäminen tai käyttökatkos.
Aiheeseen liittyvät käytännöt:
- Syöte: THREAT-2b:n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</si>
  <si>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Organisaatio reagoi kerättyjen ja analysoitujen uhkatietojen avulla tunnistettuihin uhkiin, kun todetaan, että uhat voivat vaikuttaa haitallisesti toimintaan. Merkityksellisiä uhkia ovat uhat/uhkatoimijat, joilla on keinot, motiivi ja mahdollisuus vaikuttaa palvelujen tuottamiseen. Uhkiin reagoiminen voi tarkoittaa esimerkiksi lieventävien hallintatoimien toteuttamista tai uhkatilanteen seuraamista.
Aiheeseen liittyvät käytännöt:
- Syöte: THREAT-2c:n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</si>
  <si>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Uhkaprofiili voidaan rakentaa luotettavista lähteistä peräisin olevista uhkia koskevista tiedoista, jotka ovat sekä sisäisiä (kuten uhka-arviointien tulokset) että ulkoisia. Uhkaprofiilia voidaan käyttää ohjaamaan uhkien tunnistamista ja kuvaamista, ja sitä voidaan käyttää syötteenä riskienhallinta-osiossa kuvatussa riskianalyysiprosessissa ja tilannetietoisuustoimissa, jotka on kuvattu tilannetietoisuus-osiossa.
Uhkaprofiili voi myös auttaa ohjaamaan sellaisten toimintoon kuuluvien omaisuuserien tunnistamista, joita uhkatoimija voisi käyttää hyväksi uhkatavoitteensa saavuttamiseksi, kuten omaisuudenhallinnan, muutosten ja konfiguraatioiden hallinassa on kuvattu. Uhkaprofiilin määrittely voi tapahtua ennen itsearvioinnin suorittamista tai itsearvioinnin suorittamisen jälkeen osana puutteiden analysointia ja korjaamista.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</si>
  <si>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Uhkatietolähteitä arvioidaan sen määrittämiseksi, missä määrin ne tuottavat uhkaprofiilissa tarvittavia tietoja. Arvokkaammat tietolähteet asetetaan etusijalle, ja niiden seurantaa ja tarkastelua lisätään. Lähteet, jotka eivät edistä uhkaprofiilin osatekijöiden ymmärrystä, joko poistetaan tai niihin kiinnitetään vähemmän huomiota.
Aiheeseen liittyvät käytännöt:
- Syöte: THREAT-2e:n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</si>
  <si>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Uhat on arvioitava sen määrittämiseksi, mitkä niistä ansaitsevat eniten ja oikea-aikaista huomiota perustuen uhan todennäköisyyteen, kykyyn, kohteeseen ja potentiaalin vaikuttaa haitallisesti toimintoon uhkaprofiilissa kuvatulla tavalla.
Uhat olisi käsiteltävä tärkeysjärjestyksessä tehokkaan reagoinnin varmistamiseksi. Toteutettavia toimia voivat olla uhan analysointi mahdollisen vaikutuksen ymmärtämiseksi tarkemmin, hallintatoimien toteuttaminen uhkaan liittyvän riskin vähentämiseksi tai valvontatoimien mukauttaminen uhkalle tyypillisten indikaattorien havaitsemiseksi.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</si>
  <si>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Määrittele, minkä tyyppisiä uhkatietoja olet valmis ja oikeutettu jakamaan tai olet velvollinen raportoimaan, ja luo suhteet ja viestintäprosessit näiden tietojen jakamiseksi muiden kanssa. Tietojen jakamistoimien olisi oltava oikeudellisten ja sääntelyvaatimusten mukaisia. 
Jotta uhkatietojen jakaminen olisi tehokasta ja mielekästä, olisi tehtävä analyysi sen varmistamiseksi, että kaikki asiaankuuluvat sidosryhmät on tunnistettu ja että ne otetaan asianmukaisesti mukaan uhkienhallintatoimiin. Sidosryhmien kartoitus voi auttaa tässä.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</si>
  <si>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Organisaation olisi määriteltävä suunnitelma ja aikataulu toimintoa varten laaditun uhkaprofiilin tarkistamiselle ja päivittämiseksi sen varmistamiseksi, että tällä hetkellä määriteltyjen uhkien todennäköiset aikomukset, kyvykkyydet ja kohteet ovat edelleen ajantasalla ja uusien uhkien lisäämiseksi. Koska uusia uhkia ilmaantuu päivittäin, organisaatioiden olisi harkittava resurssien osoittamista uhkatietojen jatkuvaan tarkistamiseen ja uhkakuvauksen päivittämiseen, jos se on mahdollista.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</si>
  <si>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 ja tietoisuustiedon perusteella turvallisuuden, häiriönsietokyvyn, toimintavarmuuden ja/tai kyberturvallisuuden parantamiseksi.
Esimerkiksi ISAC julkaisee tiedotteen, jossa se ilmoittaa jäsenilleen onnistuneesta kampanjasta, joka kohdistuu vertaisorganisaatioihin ja jossa hyödynnetään aiemmin tuntematonta haavoittuvuutta teknologiassa, joka on kriittinen organisaation toiminnon toteuttamisen kannalta. Organisaatio pitää uhkaa merkityksellisenä tämän tiedon, olemassa olevien hallintatoimien ja riskiaseman perusteella. Organisaatio käynnistää päätöksentekoprosessin, jonka tuloksena se julistaa korkean turvallisuustason toimintatilan, jossa tehokkuus ja helppokäyttöisyys vaihdetaan lisääntyneeseen turvallisuuteen estämällä etäkäyttö ja vaatimalla korkeampaa todennus- ja valtuutustasoa tietyille komennoille. Sisäisten järjestelmien ja uhkaympäristön jatkuvaa seurantaa käytetään määrittämään, milloin palataan normaaliin toimintatilaan.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</si>
  <si>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Erilaisista kyberturvallisuustuotteista koostuvan järjestelmän integroiminen reagoivaksi ja kestäväksi havaitsemis-, analysointi-, reagointi- ja tiedonjakoalustaksi edellyttää kyberturvallisuuden automaatiostandardien hyödyntämistä. Näiden järjestelmien tarkoituksena on keventää analyytikoiden taakkaa keräämällä ja rikastamalla tietoja ja joissakin tapauksissa ryhtymällä automaattisesti toimiin haittaindikaattoreiden perusteella. On varmistettava, että laajemman kyberturvallisuusjärjestelmän osilla on yhteinen taksonomia (esim. Structured Threat Information Expression (STIX), Trusted Automated Exchange of Indicator Information (TAXII)) ja että ne on suunniteltu hyväksymään, käsittelemään ja jakamaan turvallisesti eri lähteistä ja toimittajilta peräisin olevia tietoja.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</si>
  <si>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THREAT-osion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</si>
  <si>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THREAT-osion toimintoja, joita ei tällä hetkellä suoriteta ja joita organisaatio suorittaisi, jos sillä olisi lisää henkilöstöä, rahoitusta tai työkaluja. Lisäksi voidaan pohtia, onko organisaatio toteuttanut kaikki käytännöt, jotka se on asettanut tavoitteeksi, ja tarvitaanko lisäresursseja mahdollisten puutteiden korjaamiseksi.
Henkilöstön, rahoituksen ja välineiden muodossa on riittävästi resursseja sen varmistamiseksi, että THREAT-osion käytännöt voidaan toteuttaa tarkoitetulla tavalla. Tämän käytännön toimivuutta voidaan arvioida määrittämällä, onko toivottuja käytäntöjä jäänyt toteuttamatta resurssipulan vuoksi. 
Nämä ovat esimerkkejä ihmisistä, jotka osallistuvat THREAT-osion toimintoihin:
- uhkatietojen keräämisestä ja analysoinnista vastaava henkilöstö
- uhkaprofiilien kehittämisestä vastaava henkilöstö
- haavoittuvuusarvioinneista vastaava henkilöstö
Nämä ovat esimerkkejä työkaluista, joita voidaan käyttää THREAT-osion toiminnoissa:
- tekniikat ja välineet uhkaprofiilien luomiseksi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</si>
  <si>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THREAT-osion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THREAT-osion toimintoja koskevat toimintaperiaatteet tai muut organisaation ohjeet voivat sisältää seuraavia seikkoja
- vastuu, valtuudet ja omistajuus THREAT-osion toimintojen suorittamisesta. 
- menettelyt, standardit ja ohjeet uhkatietojen keräämistä ja analysointia sekä uhkaprofiilien luomista varten.
- luettelot henkilöistä ja organisaatioista, joille kyberturvallisuuden uhkatietoja toimitetaan. 
- ohjeet siitä, mitä kyberturvallisuuden uhkatietoja näille henkilöille ja organisaatioille voidaan tai on toimitettava.
- uhkakuvausten päivitystiheyttä koskevat vaatimukset
- ohjeet haavoittuvuuksiin puuttumista varten
- haavoittuvuusarviointien suorittamistiheyttä koskevat vaatimukset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</si>
  <si>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THREAT-osion toimien odotetut tulokset saavutetaan, ja että heille annetaan asianmukaiset valtuudet toimia ja suorittaa heille osoitetut tehtävät.
Nämä ovat esimerkkejä siitä, miten THREAT-osion toimintoihin liittyvä vastuu ja valtuudet voidaan virallistaa:
- roolien ja vastuualueiden määrittely toimintaperiaatteissa (ks. THREAT-3c). 
- määrittelemällä roolit ja vastuualueet, jotka täytetään kolmannen osapuolen henkilöstön, kuten pilvipalveluntarjoajien, toimesta.
- tehtäväkuvausten kehittäminen ja niihin liittyvien suorituksenhallintatoimien toteuttaminen.
- prosessitehtävien ja vastuun sisällyttäminen tehtäväkuvauksiin.
- kehitetään ja pannaan täytäntöön sopimusvälineet (mukaan lukien palvelutasosopimukset) ulkoisten tahojen kanssa vastuun ja valtuuksien määrittämiseksi THREAT-osioon liittyvien tehtävien suorittamisesta ulkoistetuissa toiminnoissa.
- THREAT-osion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</si>
  <si>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THREAT-osion toimintojen toteuttamiseen,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THREAT-osion toimintoihin tarvitaan taitoja ja tietoja, jotka liittyvät seuraaviin seikkoihin
- uhkatietojen keräämiseen ja analysointiin käytettävät välineet, tekniikat ja menetelmät. 
- uhkaprofiilien kehittäminen
- haavoittuvuusarviointien tekeminen
- operatiivisten vaikutusten arviointi ennen korjausten käyttöönottoa.
- haavoittuvuustietojen tulkinta ja esittäminen tavalla, joka on mielekäs ja tarkoituksenmukainen toiminnon sidosryhmille.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</si>
  <si>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THREAT-osion toimintojen suorituskykyä varmistaakseen, että ne toteutetaan THREAT-osion toimintoja koskevissa suunnitelmissa, toimintaperiaatteissa ja menettelyissä kuvatulla tavalla. Olisi kehitettävä ja kerättävä asianmukaisia mittareita, jotta voidaan havaita poikkeamat suorituskyvyssä ja mitata sitä, missä määrin THREAT-osion toiminnot saavuttavat aiotun tarkoituksensa.</t>
  </si>
  <si>
    <t>Koordinoidaan henkilöstöhallinnon, että soveltuvat tarkastukset suoritetaan henkilöstölle, esimerkiksi turvallisuusselvitys, huumetestit, todistukset ja aiemmat työsuhteet sekä mahdolliset muut tarkastukset. Tietyissä tapauksissa voit ehkä hyväksyä vastavuoroisen taustatarkastuksen aiemmalta työnantajalta. Arvioi myös kaikkia sellaisia tietoja, joita hakijan antama suosittelija on antanut ja jotka herättävät huolta hakijan luotettavuudesta. Tavoitteena on löytää kaikki todisteet tai merkit siitä, että hakijasta voisi tulla sisäpiirin uhka (esim. taloudellinen epävakaus, rikoshistoria, epäilyttävä tai häiritsevä käyttäytyminen aiemmissa työpaikoissa, valheet). 
Henkilöstöhallinnon henkilöstö voi suorittaa tarkastuksen sisäisesti tai antaa sen toimittajan tehtäväksi, mutta kummassakin tapauksessa tarkastuksen on oltava sellaisten henkilöiden suorittama, jotka tuntevat kaikki sovellettavat lait ja määräykset. Ulkoistettujen toimien osalta on edellytettävä, että palveluntarjojat suorittavat vastaavanlaisen tarkastuksen kaikkien sellaisten alihankkijoiden osalta, joilla on pääsy organisaation omaisuuteen.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</si>
  <si>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Varmistetaan, että lähtevällä henkilöstöllä ei ole jatkossakaan pääsyä omaisuuteen, erityisesti niillä, joilla on etuoikeutettu pääsy tai pääsy taloudellisiin tietoihin, PII:hin tai IP-omaisuuteen. Luo menettelyt, joilla poistetaan, peruutetaan tai poistetaan käytöstä pääsy kaikkiin organisaation omaisuuseriin työntekijän irtisanomispäivästä alkaen. Aloita yksilöimällä kaikki työntekijän tilit (mukaan lukien kaikki tilit, jotka työntekijällä on kolmannen osapuolen palveluntarjoajien luona, kuten yrityksen tilit rahoituslaitoksissa), kaikenlaiset korotetut käyttöoikeudet, kuten admin-oikeudet, kaikki työntekijän hallussa olevat laitteet sekä kaikki järjestelmät, tiedot ja muut omaisuuserät, joihin työntekijällä on pääsy. Poista kaikki tilit käytöstä, poista pääsy kaikkeen omaisuuteen, jota asia koskee, poista etäkäyttöoikeus ja kerää työntekijän laitteet, henkilökortit, tunnisteet, paperikopiot asiakirjoista, yrityksen luottokortit jne. pois. Koordinoi HR:n kanssa tapahtumien ajoitus ja se, kuka on vastuussa mistäkin. Jos työntekijöillä on etuoikeutettu pääsy tai pääsy arkaluonteisiin tietoihin, voit halutessasi seurata heidän verkkotoimintaansa, jotta voit havaita merkkejä tietojen siirtymisestä. 
Jos työntekijän työsuhde päättyy esimerkiksi YT-neuvottelujen seurauksena, harkitse kaikkien varojen käyttöoikeuksien poistamista, peruuttamista tai poistamista käytöstä heti, kun työntekijälle ilmoitetaan irtisanomisesta. Saata työntekijä ulos tiloista heti ilmoituksen jälkeen.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</si>
  <si>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Henkilöstölle, jolla on etuoikeutettu tai luotettu pääsy omaisuuseriin, suoritetaan WORKFORCE-1a kohdassa kuvattu tarkastus (tai joitakin sen asianmukaisia osia) työsuhteen alussa ja tarvittaessa määräajoin. Tämä auttaa organisaatiota havaitsemaan, onko työntekijän käyttäytymisessä tai olosuhteissa tapahtunut muutoksia, jotka voivat aiheuttaa uusia luottamushaasteita.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</si>
  <si>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Henkilöstön siirtymisesta esimerkiksi tehtävästä toiseen mahdollisesti aiheutuvat riskit olisi tunnistettava ja näiden riskien vähentämiseksi olisi laadittava ja ylläpidettävä menettelytavat. Erityisesti siirroissa, jotka koskevat henkilöstöä, jolla on etuoikeutettu tai luotettu pääsy omaisuuseriin, on erittäin tärkeää hallita muuttuvia pääsyoikeuksia kyseisiin omaisuuseriin ja niiden hallussapitoa, jotta voidaan estää mahdolliset häiriöt tai vaikutukset toiminnon häiriönsietokykyyn. Kun henkilöstö vaihtaa paikkaa, heidän hallussaan olevat organisaation omaisuuserät ja pääsy niihin (mukaan lukien heidän käyttöoikeutensa) olisi arvioitava uudelleen ja mukautettava tarvittaessa. Myös kyberturvallisuuden vastuualueiden uudelleenjakoa voidaan joutua harkitsemaan. Organisaatiot voivat harkita lisätarkastuksia niiden työntekijöiden osalta, jotka siirtyvät uuteen tehtävään, joka aiheuttaa organisaatiolle suuremman riskin.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</si>
  <si>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Työntekijöille ja muille organisaation IT-, OT-laitteiden, ohjelmistojen ja tietovarantojen käyttäjille olisi tiedotettava heidän omasta vastuustaan näiden omaisuuserien suojaamisessa ja hyväksyttävässä käytössä. Organisaation olisi määriteltävä menetelmät, joilla vastuista tiedotetaan selkeästi, kuten säännöllinen tietoturvatietoisuuskoulutus ja -käytännöt. Esimerkiksi hyväksyttävää käyttöä koskevalla politiikalla/toimintaperiaatteilla voidaan määrittää hyväksyttävän käyttäytymisen rajat organisaation järjestelmiä ja tietoja käytettäessä, kuten salasanojen synkronoinnin ja uudelleenkäytön kieltäminen eri järjestelmissä. Organisaatiot voivat harkita lisäkoulutusta käyttäjille, joilla on pääsy IT-/OT-laitteisiin ja tietovarantoihin, joiden suojausvaatimukset ovat tiukemmat.
Painottaakseen arkaluonteisempien/tärkeiden IT-, OT-laitteiden ja tietovarantojen suojausvaatimuksien noudattamista, organisaatiot voivat harkita erillisten tavoitteiden asettamista tärkeiden omaisuuserien käyttäjille.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</si>
  <si>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WORKFORCE-1a ja WORKFORCE-1c kohdissa kuvatut tarkastukset olisi määriteltävä ja suoritettava kaikille henkilöille sellaisella tasolla, joka vastaa kuhunkin työtehtävään liittyvää riskiä. Työtehtävään liittyvä riskitaso voi johtua määräysvallan tasosta (kuten toimitusjohtaja), vastuun tasosta (kuten verkon ylläpitäjä) tai pääsystä omaisuuseriin, jotka ovat organisaatiolle merkittäviä kustannuksiltaan, arkaluonteisuudeltaan tai kriittisiltä ominaisuuksiltaan.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</si>
  <si>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Kurinpitoprosessi on olennainen hallinnollinen toimi, jolla valvotaan organisaation toimintaperiaatteiden noudattamista. Tietoisuus kurinpitoprosessista antaa henkilöstölle lisäkannustimen noudattaa organisaation toimintaperiaatteita ja varmistaa oikeudenmukaisen ja asianmukaisen kohtelun, jos epäillään väärinkäytöksiä. Organisaation näkökulmasta virallistettu kurinpitoprosessi tarjoaa ennalta suunnitellun reaktion epäiltyihin kyberturvallisuuskäytäntöjen rikkomuksiin, jonka tarkoituksena on käsitellä kaikkia asiaankuuluvia huolenaiheita ja suojella organisaatiota mahdollisimman hyvin.
Kurinpitoprosessi olisi virallistettava ja dokumentoitava. Sillä olisi varmistettava henkilöstön oikeudenmukainen kohtelu kaikkien sovellettavien säännösten ja sopimusten mukaisesti, suojeltava organisaation etuja ja siihen olisi sisällyttävä erilaisia hyväksyttäviä reaktioita, jotka vastaavat rikkomuksen vakavuutta.
Tarkista kurinpitoprosessia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</si>
  <si>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Toteutetaan kyberturvallisuustietoisuustoimia, joilla parannetaan henkilöstön tietämystä kyberriskeistä, kyberturvallisuuteen liittyvistä laeista ja määräyksistä, joita organisaatioon sovelletaan, sekä kyberturvallisuuspolitiikoista, -menettelyistä ja -vaatimuksista. Aiheet voivat olla yleisiä, koko henkilöstöä koskevia (kuten tapahtumaraportointi) tai erityisesti tiettyjä rooleja koskevia (kuten rahoituspalveluhenkilöstöön vaikuttavat sosiaaliseen manipulointiin liittyvät riskit). Kaikkien kyberturvallisuuden työntekijöiden olisi oltava tietoisia kyberturvallisuusohjelman strategiasta (PROGRAM-1a), joten sitä koskevat tiedotustilaisuudet olisi sisällytettävä tiedotustoimiin. Liikekumppaneiden kanssa voi olla tarpeen tiedottaa tietoisuudesta, esimerkiksi siitä, miten PII:tä käsitellään ja miten standardien noudattaminen saavutetaan.
Kyberturvallisuutta koskeviin tiedotustoimiin voi kuulua kyberturvallisuuteen keskittyviä sähköpostiviestejä tunnustetuilta asiantuntijoilta, neljännesvuosittain järjestettäviä kertaustilaisuuksia, lounas- ja oppimistilaisuuksia, julisteita ja erityinen intranet-sivusto, jossa julkaistaan uutisia ajankohtaisista kyberturvallisuustapahtumista ja asiaankuuluvia artikkeleita, muistioita, hälytyksiä jne.
Esimerkkejä tietoisuuteen liittyvistä aiheista ovat seuraavat: sähköpostihuoijaukset ja muut sosiaaliseen manipulointiin liittyvät taktiikat, sisäpiirin uhkien indikaattorien tunnistaminen, tapahtumien ja poikkeamien tunnistaminen, tietojen luokittelu ja käsittely, hyväksyttävän käytön käytännöt, identiteetinhallinta, mukaan lukien pilvitilit, etäyhteydet ja mobiililaitteiden turvallisuus.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</si>
  <si>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Kyberturvallisuustietoisuudelle asetetut tavoitteet perustuvat tietoisuustarpeisiin, jotka määrittelevät sisällön kyberturvallisuusviestinnälle, joka kohdistetaan henkilöstölle sekä muille sisäisille ja ulkoisille sidosryhmille. Joidenkin aiheiden osalta tietoisuustarpeet voivat olla yhdenmukaisia koko toiminnon henkilöstön keskuudessa, kun taas toisten aiheiden osalta eri sidosryhmillä voi olla erilaisia tietoisuustarpeita. Kaikki nämä ryhmät olisi tunnistettava ja niiden tietoisuustarpeet olisi dokumentoitava. 
Tietoisuustarpeiden lähteitä ovat muun muassa 
- kyberturvallisuusvaatimukset, joissa määritellään, miten omaisuuseriä on suojattava ja ylläpidettävä; organisaatiokäytännöt, joilla pyritään panemaan käytäntöön ja vahvistamaan hyväksyttävää käyttäytymistä tai toteuttamaan tarvittavat hallintatoimet koko organisaatiossa, kuten palkkatietojen luottamuksellisuus.
- haavoittuvuudet, joita tarkkaillaan tai joita hallitaan aktiivisesti.
- lait ja määräykset, joita organisaatioon sovelletaan sen toimialan, maantieteellisen sijainnin tai liiketoimintatyypin vuoksi.
- turvallisuuden ylläpitäminen, kun käytetään tietyntyyppistä teknologiaa, johon liittyy lisääntynyt kyberturvallisuus/tietoturvariski, kuten sähköpostia ja mobiililaitteita.
Tietoisuustarpeet ovat ajallisia, ja ne voivat muuttua teknologiassa, toimintaperiaatteissa, strategiassa ja hallinnoitavissa olevissa riskeissä tapahtuvien muutosten seurauksena.  Olisi otettava käyttöön rutiiniprosessi tietoisuustarpeiden ylläpitämiseksi ja päivittämiseksi.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</si>
  <si>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Jotta kyberturvallisuustietoisuuden tavoitteet voidaan sovittaa yhteen määritellyn uhkaprofiilin kanssa, uhkaprofiili on analysoitava, jotta ymmärretään kohteena olevat omaisuuserät, tavoitteet ja hyökkäysmenetelmät, joita uhkatoimijat voivat käyttää. Tämä tukee sen määrittämistä, minkä tyyppisiä ja minkä laajuisia tietoisuustoimia tarvitaan organisaation toiminnan kannalta merkityksellisiin uhkiin vastaamiseksi. Jos uhkaprofiiliin sisältyy esimerkiksi uhka, johon liittyy kohdennettua kalastelua, tietoisuussisältöä voitaisiin luoda kyseisestä aiheesta.
Aiheeseen liittyvät käytännöt:
- Riippuvuus: Tämän käytännön toteuttaminen riippuu THREAT-2e:n aikaisemmasta käyttöönotosta.Eteneminen: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</si>
  <si>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Tämä käytäntö perustuu kohdassa WORKFORCE-2a kuvattuihin kyberturvallisuustietoisuustoimiin, joita organisaatio toteuttaa säännöllisesti, ennalta sovitun suunnitelman mukaisesti. Tämä voi esimerkiksi sisältää tietoisuustoimia, joita edellytetään osana uusien työntekijöiden perehdyttämistä, sekä vuosittaisia kertaustoimia.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</si>
  <si>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Tietoturvatietoisuuteen liittyvät toimet voidaan räätälöidä tiettyjä työtehtäviä/rooleja varten. Esimerkiksi syventävää sosiaalista manipuloinnin tunnistamista käsittelevää tietoisuuskoulutusta voidaan harkita korkeamman riskin rooleissa toimiville henkilöille, kuten organisaation johtotehtävissä tai tehtävissä, joissa on valtuudet hyväksyä rahoitustapahtumia, toimiville työntekijöille.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</si>
  <si>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Kyberturvallisuustietoisuusviestinnän vaatimuksiin olisi kuuluttava ennalta määritellyistä toimintatiloista tiedottaminen. Tietoisuusviestintä voisi esimerkiksi sisältää tietoa siitä, milloin ja miksi normaalista toimintatilasta voidaan siirtyä korkean turvallisuustason toimintatilaan riittävän vakavaksi ilmoitetun kyberturvallisuuspoikkeaman seurauksena.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</si>
  <si>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Organisaatiolla tulisi olla dokumentoitu prosessi, jolla arvioidaan kyberturvallisuustietoisuutta parantavien toimenpiteiden tehokkuutta. Tyypillisesti toimenpiteiden tehokkuuden arviointi tehdään siten, että työntekijät täyttävät arviointeja kyberturvallisuustietoisuutta parantavien toimien jälkeen. Muiden tiedotusmekanismien, kuten julisteiden tai säännöllisen viestinnän, tehokkuuden arviointi on haastavampaa.
Nämä ovat esimerkkejä menetelmistä, joita voidaan käyttää kyberturvallisuustietoisuutta parantavien toimien tehokkuuden arvioinnissa:
- kyselylomakkeet tai kyselyt, joiden tarkoituksena on mitata ihmisten tietoisuutta tietyistä aiheista.
- kpienryhmät, joiden avulla voidaan kartoittaa tietoisuuden tasoa tietoisuuden lisäämiseen tähtäävän toiminnan jälkeen ja kerätä parannussuosituksia. 
- valikoivat haastattelut, joissa kysytään tietoisuudesta ja arvioidaan mahdollisia muutoksia käyttäytymisessä, jotka ovat voineet tapahtua tietoisuustoimien seurauksena.
- käyttäytymisen mittaukset, joilla arvioidaan objektiivisesti käyttäytymisen muutoksia tietoisuustoiminnan jälkeen - esimerkiksi reagointia huijauslinkkeihin tai salasanojen vahvuuden tekninen arviointi ennen ja jälkeen koulutuksen.
- ulkopuolisten tahojen tekemät havainnot, arvioinnit ja vertailuanalyysit.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</si>
  <si>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Määritä roolit ja toimet, joita tarvitaan toiminnon kyberturvallisuusohjelman tarpeiden täyttämiseksi. Tähän kuuluvat tyypilliset kyberturvallisuusroolit, kuten tietoturvan ylläpitäjä, verkon ylläpitäjä ja tietoturvapäällikkö (tai vastaava rooli), sekä heille osoitetut toiminnot. Kyberturvallisuuden vastuualueet eivät rajoitu perinteisiin kyberturvallisuus- tai IT-rooleihin. Esimerkiksi käyttöinsinööreillä, henkilöstöasiantuntijoilla ja hankinta-asiantuntijoilla on tyypillisesti kyberturvallisuuteen liittyviä tehtäviä, ja näitä tehtäviä voivat hoitaa myös kolmannet osapuolet. Voi olla hyödyllistä harkita parhaiden käytäntöjen tai viitekehysten, kuten NICE Cybersecurity Workforce Framework (NIST Special Publication 800-181), käyttämistä apuna perustavanlaatuisten kyberturvallisuusvastuiden tunnistamisessa ja kuvaamisessa.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</si>
  <si>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Määritä henkilöstölle WORKFORCE-3a kohdassa yksilöidyt kyberturvallisuuden vastuualueet. Nämä voivat olla kokopäivätoimisia tehtäviä tai vain pieni joukko vastuita, jotka on annettu henkilölle, jonka pääasiallinen tehtävä on eri alalla. Päätavoitteena on varmistaa, että joku tietty henkilö (tai henkilöt) vastaa kaikista toiminnon kyberturvallisuusohjelman toteuttamiseen tarvittavista toimista.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</si>
  <si>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Kun kyberturvallisuuden vastuualueet jaetaan selkeästi rooleille, luodaan odotukset tehtäville, joita kyseisissä rooleissa työskentelevät henkilöt suorittavat. Nämä roolit voivat olla nimenomaisesti kyberturvallisuuteen keskittyviä (verkonylläpitäjä, help desk, CISO jne.) tai ne voivat olla muita rooleja, jotka edistävät kyberturvallisuuteen liittyviä toimia. Nämä vastuualueet olisi määriteltävä myös virallisissa sopimuksissa ulkoisten tahojen, kuten Internet-palveluntarjoajien, tietoturvan palveluntarjoajien, pilvipalveluntarjoajien ja IT/OT-palveluntarjoajien kanssa.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</si>
  <si>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Kyberturvallisuuden vastuualueet olisi dokumentoitava selkeästi (esimerkiksi toimenkuvissa tai työsuorituten arviointikriteereissä), jotta henkilöstön jäsenet tietävät vastuualueensa ja voivat suunnitella työsuoritteensa sen mukaisesti. Kyberturvallisuuden vastuualueiden määrittely työnkuvauksessa luo perustan suorituskyvyn hallinnalle ja sen mittaamiselle, kuinka hyvin henkilöstön jäsen on sitoutunut auttamaan organisaatiota ylläpitämään operatiivista häiriönsietokykyä.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</si>
  <si>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Työtehtävien vastuualueet ja vaatimukset olisi tarkistettava ja päivitettävä ennalta sovituin perustein käyttäen yhtä tai useampaa käynnistävää tekijää, kuten kulunutta aikaa (vuosikello), henkilöstömuutoksia ja prosessimuutoksia. Näillä käynnistävillä tekijöillä varmistetaan, että tehtävän vastuualueet ja vaatimukset mukautuvat organisaation riskien, organisaatioprosessien tai uhkakuvan muutoksiin. Työtehtävien vastuualueiden ja vaatimusten pitäminen ajan tasalla auttaa varmistamaan, että henkilöstöllä on selkeä käsitys siitä, millaisia rooleja heillä on organisaation kyberturvallisuuden kannalta.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</si>
  <si>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Resurssisuunnittelu ja -analyysi olisi tehtävä kyberturvallisuustoimintojen henkilöstötarpeiden määrittämiseksi. Säännöllisellä budjetoinnilla olisi varmistettava riittävä rahoitus näihin tarpeisiin. Henkilöstötarpeisiin olisi sisällytettävä koulutus ja varahenkilöstön saatavuus ainakin kriittisissä tehtävissä. Jatkosuunnitteluun olisi otettava mukaan ylemmän tason johtajat, jotta voidaan tunnistaa mahdolliset seuraajat / varahenkilöt ja varmistaa, että heitä ohjataan ja koulutetaan ottamaan vastaan tehtäviä, jotka liittyvät esimerkiksi tunnistettuihin, mutta täyttämättä oleviin avoimiin tehtäviin / rooleihin.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</si>
  <si>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Varmistetaan, että WORKFORCE-3b:n vastuualueisiin kuuluvalla henkilöstöllä on tarvittavat tiedot ja taidot kyseisten vastuiden suorittamiseen. Järjestetään kyberturvallisuuskoulutusta sisäisesti tai sisällytetään kyberturvallisuusohjelman budjettiin rahoitusta henkilöstön koulutuspalveluihin. Jos koulutusta annetaan sisäisesti, sen olisi liityttävä WORKFORCE-3a kohdassa määriteltyihin toimintoihin. Lisäksi, kuten WORKFORCE-3a:n ohjetekstissä todetaan, kyberturvallisuuden vastuualueet eivät rajoitu vain perinteisiin kyberturvallisuus- tai IT-rooleihin. Esimerkiksi käyttöinsinööreillä, henkilöstöasiantuntijoilla ja hankinta-asiantuntijoilla on tyypillisesti kyberturvallisuuteen liittyviä tehtäviä. Kyberturvallisuuteen liittyviä tehtäviä voivat hoitaa myös kolmannet osapuolet.
Koulutukseen voi kuulua osallistuminen konferensseihin, joissa järjestetään syventäviä istuntoja, toimittajakohtaista koulutusta käytetyistä työkaluista ja sertifiointiohjelmia. Ulkopuolisen koulutuksen ja sertifiointien maksaminen saattaa tapahtua vain korvausperusteisesti koulutuksen hyväksytyn suorittamisen jälkeen.
Aiheeseen liittyvät käytännöt:
- Syöte: WORKFORCE-3b:n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</si>
  <si>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Puutteiden tunnistamiseksi voit ensin laatia osaamisluettelon, jossa kartoitetaan ja dokumentoidaan organisaation henkilöstön nykyiset taidot. Tämä inventaario tarjoaa tilannekuvan nykyisistä kyvyistä, ja sen avulla voidaan arvioida resurssipuutteet ja -vajeet sekä nykyisiä että tulevia työvoimatarpeita vasten.
Taitoluetteloa verrataan toiminnon tunnistettuihin kyberturvallisuuden vastuualueisiin (WORKFORCE-3a) niiden taitojen tunnistamiseksi, joita organisaatiolla ei ole. Tuloksena oleva osaamisvaje antaa tietoa organisaation nykyisistä ja tulevista osaamistarpeista. Nämä taitovajeet voivat estää organisaatiota toimimasta asianmukaisesti kyberriskien hallinnassa ja aiheuttaa lisäriskin.</t>
  </si>
  <si>
    <t>Organisaatio voi puuttua WORKFORCE-4b:ssä havaittuihin tieto-, taito- ja kykypuutteisiin monella tavalla: olemassa olevaa henkilöstöä voidaan kouluttaa hankkimaan uusia taitoja, uutta henkilöstöä voidaan palkata hankkimaan tarvittavat taidot tai taidot voidaan hankkia ulkoistamalla niitä edellyttävät työt. Kun puutteita korjataan, osaamisluettelo olisi päivitettävä sen varmistamiseksi, että rekrytointi- ja koulutustoimet vastaavat nykyisiä tarpeita.
Aiheeseen liittyvät käytännöt
- Input From: Implementing WORKFORCE-4b sisältää tietoja, jotka voivat olla hyödyllisiä tämän käytännön toteuttamisessa.</t>
  </si>
  <si>
    <t>Uutta henkilöstöä ja uusiin tehtäviin siirrettyä henkilöstöä koulutetaan kyberturvallisuusperiaatteisiin, -vaatimuksiin ja parhaisiin käytäntöihin ennen kuin heille annetaan pääsy IT-, OT-tekniikkaan ja tietovarantoihin. Koulutukseen voi sisältyä kyberturvallisuuskoulutusta, joka liittyy nimenomaan tehtävän vastuualueisiin tai nimenomaan niihin omaisuuseriin, joihin kyseisessä tehtävässä päästään käsiksi (kuten toimitusketjun turvallisuus- tai pilviympäristön turvallisuuskoulutus), sekä yleistä kyberturvallisuuskoulutusta, joka koskee koko henkilöstöä.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</si>
  <si>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Olisi oltava olemassa prosessi, jolla määritetään kuinka hyvin koulutus on täyttänyt kyberturvallisuusohjelmaan osallistuvan henkilöstön koulutustarpeet. 
Nämä ovat esimerkkejä menetelmistä, joita käytetään koulutuksen tehokkuuden arvioimiseksi:
- testaaminen koulutuksen yhteydessä
- koulutuksen jälkeiset kyselyt koulutukseen osallistujille
- koulutukseen osallistujien esimiehille koulutuksen jälkeen tehtävät kyselyt, joissa selvitetään heidän tyytyväisyyttään koulutuksen vaikutuksesta osallistujien kykyyn hoitaa kyberturvallisuuteen liittyviä tehtäviään.
- koulutusmateriaaleihin sisällytetyt arviointimekanismit
Dokumentoi koulutussuunnitelmaan ehdotetut parannukset, jotka perustuvat koulutustoimien tehokkuuden arviointiin, ja toteuta parannukset, kun se on mahdollista.</t>
  </si>
  <si>
    <t>Kyberturvallisuusohjelman toteuttamiseen vaadittavien, riittävien taitojen ylläpito ja kehitys edellyttää laajaa ja jatkuvaa koulutusta. Siltä osin, kun ohjelman sisältämät vastuualueet ovat kriittisiä, on tärkeää, että kyberturvallisuushenkilöstön koulutusmahdollisuudet suunnitellaan ja budjetoidaan.
Aiheeseen liittyvät käytännöt:
- Syöte: WORKFORCE-3c:n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</si>
  <si>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WORKFORCE-osion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</si>
  <si>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WORKFORCE-osion toimintoja, joita ei tällä hetkellä suoriteta ja joita organisaatio suorittaisi, jos sillä olisi lisää työntekijöitä, rahoitusta tai välineitä. Lisäksi voidaan pohtia, onko organisaatio ottanut käyttöön kaikki käytännöt, jotka se on ottanut käyttöön, ja tarvitaanko lisäresursseja mahdollisten puutteiden korjaamiseksi.
Henkilöstön, rahoituksen ja välineiden muodossa on riittävästi resursseja sen varmistamiseksi, että WORKFORCE-osion käytännöt voidaan toteuttaa tarkoitetulla tavalla. Tämän käytännön toimivuutta voidaan arvioida määrittämällä, onko toivottuja käytäntöjä jäänyt toteuttamatta resurssipulan vuoksi. 
Nämä ovat esimerkkejä WORKFORCE-osion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työkaluista, joita voidaan käyttää WORKFORCE-osion toiminnoissa:
- suorituskyvyn hallintajärjestelmä, joka tukee suorituskykytavoitteiden ja -päämäärien asettamista ja suorituskyvyn arviointia niiden perusteella.
- työnkuvausmallit, jotka heijastavat vakiomuotoisia joustavuusvelvoitteita, rooleja ja vastuualueita, vaadittuja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</si>
  <si>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WORKFORCE-osion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WORKFORCE-osion toimialaa koskevat toimintaperiaatteet tai muut organisaation ohjeet voivat sisältää seuraavia asioita
- vastuu, valtuudet ja omistajuus WORKFORCE-osion toimintojen suorittamisesta. 
- menettelyt, standardit ja ohjeet WORKFORCE-osion toimintoja, kuten koulutusta, tarkastusta ja tietoisuutta varten. 
- kuvaukset toiminnon kyberturvallisuuden vastuualueista. 
- luettelo laukaisevista tekijöistä, jotka käynnistävät kyberturvallisuusvastuiden ja työvaatimusten tarkistamisen ja päivittämisen.
- koulutukseen ja tietoisuuteen liittyvät osallistumisvaatimukset
- vaatimukset kyberturvallisuustietoisuustoimien tehokkuuden arvioinnin tiheydestä.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</si>
  <si>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odotettujen tulosten saavuttaminen WORKFORCE-osion toiminnoissa, ja että heille annetaan asianmukaiset valtuudet toimia ja suorittaa heille osoitetut tehtävät.
Nämä ovat esimerkkejä siitä, miten vastuu ja valtuudet voidaan virallistaa WORKFORCE-toimialueen toimintojen osalta:
- roolien ja vastuualueiden määrittely toimintaperiaatteissa (ks. WORKFORCE-5c).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WORKFORCE-toimialaan liittyvien tehtävien suorittamisesta.
- sisällyttämällä WORKFORCE-osion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</si>
  <si>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WORKFORCE-osion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turvaaminen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WORKFORCE-osion toimintojen taitoja ja tietoja tarvitaan seuraavissa tapauksissa
- työvoimapolitiikan kehittäminen, levittäminen ja täytäntöönpano
- henkilöstön tarkastaminen
- toimia edellyttävien osaamisvajeiden ja puutteiden tunnistaminen.
- asiaankuuluvan tiedotusmateriaalin luominen tai hankkiminen 
- koulutus- ja tiedotusmateriaalien tehokkuuden mittaaminen
Lisäksi on pohdittava, miten henkilöstön tällä alalla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</si>
  <si>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WORKFORCE-osion toimintojen suorituskykyä varmistaakseen, että ne suoritetaan WORKFORCE-osion toimintoja koskevissa suunnitelmissa, toimintaperiaatteissa ja menettelyissä kuvatulla tavalla. Olisi kehitettävä ja kerättävä asianmukaisia mittareita, jotta voidaan havaita poikkeamat suorituskyvyssä ja mitata, missä määrin WORKFORCE-osion toiminnot saavuttavat niille asetetun tarkoituksen.</t>
  </si>
  <si>
    <t>11.2,</t>
  </si>
  <si>
    <t>2.1 3.2.2025</t>
  </si>
  <si>
    <t>X</t>
  </si>
  <si>
    <t>x</t>
  </si>
  <si>
    <t>11</t>
  </si>
  <si>
    <t>Perustason tietoturvakäytännöt toiminnan, tietoliikenneturvallisuuden, laitteisto- ja ohjelmistoturvallisuuden ja tietoaineistoturvallisuuden varmistamiseksi</t>
  </si>
  <si>
    <t>Toimija on ohjeistanut perustason tietoturvakäytännöt henkilöstölle, alihankkijoille ja muille kumppaneille</t>
  </si>
  <si>
    <t>11.1.1</t>
  </si>
  <si>
    <t>Ohjelma kybertietoisuuden lisäämiseksi - laajennettu ohjeistus</t>
  </si>
  <si>
    <t>Toimija on tunnistanut kriittisimmän omaisuutensa</t>
  </si>
  <si>
    <t>Toimija on suojannut viestintäverkkonsa ja tietojärjestelmänsä</t>
  </si>
  <si>
    <t>Toimija on erottanut kriittiset ja haavoittuvat viestintäverkot ja tietojärjestelmät muista ympäristöistä</t>
  </si>
  <si>
    <t>Toimija on suojannut viestintäverkkonsa ja tietojärjestelmänsä haitallisia ja luvattomia ohjelmistoja vastaan</t>
  </si>
  <si>
    <t>Toimija on järjestänyt tunnistautumisen sisäisiin ja ulkoisiin palveluihinsa ja laitteisiinsa turvallisesti</t>
  </si>
  <si>
    <t>Toimija on erottanut järjestelmiensä pääkäyttäjätunnukset ja korotettujen oikeuksien tunnukset muista tunnuksista</t>
  </si>
  <si>
    <t>Toimija on varmistanut, että sen luottamuksellista tietoa käsitellään turvallisesti</t>
  </si>
  <si>
    <t>Toimija on huolehtinut, että sen järjestelmiä päivitetään säännöllisesti ja kriittiset päivitykset asennetaan viivytyksettä</t>
  </si>
  <si>
    <t>Toimija on huolehtinut, että sen palvelut ja laitteet on turvallisesti konfiguroitu</t>
  </si>
  <si>
    <t>Toimija on huolehtinut, että sen kriittiset palvelut ja tieto-omaisuus on varmuuskopioitu</t>
  </si>
  <si>
    <t>Toimija on varautunut, miten sen toiminta voidaan ylläpitää vakavissa poikkeamissa</t>
  </si>
  <si>
    <t>Toimijalla on käytössään kriittisten toimintojen tapahtumakirjaus (loki)</t>
  </si>
  <si>
    <t>11.1 The entity has provided instruction on the basic-level information security practices to staff, subcontractors and other partners</t>
  </si>
  <si>
    <t>11.1.1 Awareness raising program - extended instruction</t>
  </si>
  <si>
    <t>11.2 The entity has identified its most critical assets</t>
  </si>
  <si>
    <t>11.3 The entity has protected its network and information system</t>
  </si>
  <si>
    <t>11.4 The entity has separated its critical and vulnerable networks and information systems from other environments</t>
  </si>
  <si>
    <t>11.5 The entity has protected its networks and information systems against malicious and unauthorised software</t>
  </si>
  <si>
    <t>11.6 The entity has organised secure identification into its internal and external services and devices</t>
  </si>
  <si>
    <t>11.7 The entity has separated the administrator accounts and accounts with elevated privileges from other accounts in its systems</t>
  </si>
  <si>
    <t>11.8 The entity has ensured that its confidential data is processed securely</t>
  </si>
  <si>
    <t>11.9 The entity has ensured that its systems are updated regularly and that critical updates are installed without delay</t>
  </si>
  <si>
    <t>11.10 The entity has ensured that its services and devices are configured securely</t>
  </si>
  <si>
    <t>11.11 The entity has ensured that its critical services and information assets are backed up</t>
  </si>
  <si>
    <t>11.12 The entity is prepared to maintain its operations in severe incidents</t>
  </si>
  <si>
    <t>11.13 The entity employs event logging of critical activities</t>
  </si>
  <si>
    <t>Perustason käytännöt -välilehdellä käytetyt numeroinnit ovat allaolevassa taulukossa. Lisää tietoa myös import-työkalussa, joka erikseen ladattavissa. Ristiinviittaus on viitteellinen.
Suositusluonnos: https://www.kyberturvallisuuskeskus.fi/fi/toimintamme/saantely-ja-valvonta/tarkeaa-tietoa-euroopan-unionin-kyberturvallisuusdirektiivista#68867-1
HE57/2024 Hallituksen esitys Kyberturvallisuuslaiksi 
9 § 11) perustason tietoturvakäytännöt toiminnan, tietoliikenneturvallisuuden, laitteisto- ja ohjelmistoturvallisuuden ja tietoaineistoturvallisuuden varmistamiseksi;
https://finlex.fi/fi/esitykset/he/2024/20240057#idm46263576549888</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</si>
  <si>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
Numerointeja vastaavat otsikoinnit ovat viereisellä välilehdellä Perustaso - lista</t>
  </si>
  <si>
    <t>Kybermittarin ristiiviittaus: Liikenne- ja viestintävirasto Traficomin suositus NIS-valvoville viranomaisille kyberturvallisuuden riskienhallinnan toimenpiteistä</t>
  </si>
  <si>
    <t>Päivitys 3.2.2025</t>
  </si>
  <si>
    <t>Käytäntöjen valinta omalle raportille R8 - pohjalla muokattavaksi esimerkkitäyttö mukaillen NIS2 :n ja suosituksen sisältämiä riskienhallintakeinoja</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</si>
  <si>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 xml:space="preserve">Kybermittarin käytännöille on tehty ristiinkytkentä NIST CSF viitekehyksen versioon 2.0 (NISTmap2-välilehti).  Tälle ei ole virallista mäppäystä saatavilla, joten tehty käsin. Tarkkuus on tyydyttävä. (7.11.2024)
</t>
    </r>
    <r>
      <rPr>
        <b/>
        <sz val="11"/>
        <color theme="1"/>
        <rFont val="Verdana"/>
        <family val="2"/>
        <scheme val="major"/>
      </rPr>
      <t>Mikä Kybermittarin kypsyystason (NIST CSF v2.0) tarkoitus on?</t>
    </r>
    <r>
      <rPr>
        <sz val="11"/>
        <color theme="1"/>
        <rFont val="Verdana"/>
        <family val="2"/>
        <scheme val="major"/>
      </rPr>
      <t xml:space="preserve">
Tulokset perustuvat C2M2-mallin eli Kybermittarin käytäntöjen ristiinviittaukseen kansainväliseen NIST Cybersecurity Framework -malliin (NIST CSF V2.0), joka jakaa kyberturvallisuuden kuuteen osa-alueeseen:
○ Hallinta (Govern): Tunnista tärkeät tietosi ja riskit.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Miksi osa-alueet eivät painotu tasan?</t>
    </r>
    <r>
      <rPr>
        <sz val="11"/>
        <color theme="1"/>
        <rFont val="Verdana"/>
        <family val="2"/>
        <scheme val="major"/>
      </rPr>
      <t xml:space="preserve">
○ Kaikki Kybermittarin käytännöt eivät vaikuta samalla tavalla kaikkiin osa-alueisiin.
Esimerkiksi yksi käytäntö voi koskea useampaa osa-aluetta, mikä tekee joistain
osa-alueista painottuneempia kuin toiset.
○ Eri alueet sisältävät eri määrän käytäntöjä:
■ Hallinta: 324 käytäntöä 
■ Tunnistaminen: 193 käytäntöä 
■ Suojautuminen: 295 käytäntöä 
■ Havainnointi: 104 käytäntöä 
■ Reagointi: 74 käytäntöä 
■ palautuminen: 34 käytäntöä 
Huomioi viitekehykset ja versiot:
○ Kybermittarin tulokset perustuvat NIST CSF -viitekehyksen versioon 2.0. Jos
vertailet eri versioita (esim. 1.1), muutoksia on tehty, joten tulokset eivät ole
suoraan vertailukelpoisia.</t>
    </r>
    <r>
      <rPr>
        <b/>
        <sz val="11"/>
        <color theme="1"/>
        <rFont val="Verdana"/>
        <family val="2"/>
        <scheme val="major"/>
      </rPr>
      <t xml:space="preserve">
</t>
    </r>
    <r>
      <rPr>
        <sz val="11"/>
        <color theme="1"/>
        <rFont val="Verdana"/>
        <family val="2"/>
        <scheme val="major"/>
      </rPr>
      <t xml:space="preserve">
Muokattu 7.11.2024
Mäppäys muokattu
</t>
    </r>
    <r>
      <rPr>
        <b/>
        <sz val="11"/>
        <color theme="1"/>
        <rFont val="Verdana"/>
        <family val="2"/>
        <scheme val="major"/>
      </rPr>
      <t xml:space="preserve">
3.2.2025
</t>
    </r>
    <r>
      <rPr>
        <sz val="11"/>
        <color theme="1"/>
        <rFont val="Verdana"/>
        <family val="2"/>
        <scheme val="major"/>
      </rPr>
      <t>Tekstiä muokattu</t>
    </r>
  </si>
  <si>
    <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xml:space="preserve">.  
Mikä Kybermittarin kypsyystason (NIST CSF v1.1) tarkoitus on?
</t>
    </r>
    <r>
      <rPr>
        <sz val="11"/>
        <color theme="1"/>
        <rFont val="Verdana"/>
        <family val="2"/>
        <scheme val="major"/>
      </rPr>
      <t xml:space="preserve">Tulokset perustuvat C2M2-mallin eli Kybermittarin käytäntöjen ristiinviittaukseen kansainväliseen NIST Cybersecurity Framework -malliin (NISTCSF), joka jakaa kyberturvallisuuden viiteen osa-alueeseen: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 xml:space="preserve">Miksi osa-alueet eivät painotu tasan?
</t>
    </r>
    <r>
      <rPr>
        <sz val="11"/>
        <color theme="1"/>
        <rFont val="Verdana"/>
        <family val="2"/>
        <scheme val="major"/>
      </rPr>
      <t xml:space="preserve">○ Kaikki Kybermittarin käytännöt eivät vaikuta samalla tavalla kaikkiin osa-alueisiin.
Esimerkiksi yksi käytäntö voi koskea useampaa osa-aluetta, mikä tekee joistain
osa-alueista painottuneempia kuin toiset.
○ Eri alueet sisältävät eri määrän käytäntöjä:
■ Tunnistaminen: 222 käytäntöä (NIST CSF versiossa 2.0: 193).
■ Suojautuminen: 367 käytäntöä (NIST CSF versiossa 2.0: 295).
■ Havainnointi: 107 käytäntöä (NIST CSF versiossa 2.0: 104).
■ Reagointi: 92 käytäntöä (NIST CSF versiossa 2.0: 74).
■ Palautuminen: 24 käytäntöä (NIST CSF versiossa 2.0: 34).
</t>
    </r>
    <r>
      <rPr>
        <b/>
        <sz val="11"/>
        <color theme="1"/>
        <rFont val="Verdana"/>
        <family val="2"/>
        <scheme val="major"/>
      </rPr>
      <t>Huomioi viitekehykset ja versiot:</t>
    </r>
    <r>
      <rPr>
        <sz val="11"/>
        <color theme="1"/>
        <rFont val="Verdana"/>
        <family val="2"/>
        <scheme val="major"/>
      </rPr>
      <t xml:space="preserve">
○ Kybermittarin tulokset perustuvat NIST CSF -viitekehyksen versioon 1.1. Jos
vertailet eri versioita (esim. 2.0), muutoksia on tehty, joten tulokset eivät ole
suoraan vertailukelpoisia.
</t>
    </r>
  </si>
  <si>
    <r>
      <t xml:space="preserve">Versio 2.1 3.2.2025
</t>
    </r>
    <r>
      <rPr>
        <sz val="10"/>
        <color rgb="FF0058B1"/>
        <rFont val="Verdana"/>
        <family val="2"/>
      </rPr>
      <t>NIS2_valinta välilehdelle palautettu pohjaksi esimerkkitäyttö mukaillen NIS2 riskienhallintavelvotteita - muokkaa omaan tarpeeseen sopivaksi.</t>
    </r>
    <r>
      <rPr>
        <b/>
        <sz val="10"/>
        <color rgb="FF0058B1"/>
        <rFont val="Verdana"/>
        <family val="2"/>
      </rPr>
      <t xml:space="preserve">
</t>
    </r>
    <r>
      <rPr>
        <sz val="10"/>
        <color rgb="FF0058B1"/>
        <rFont val="Verdana"/>
        <family val="2"/>
      </rPr>
      <t>CONCAT - CONCATENATE - yhteensopivuusasia. Poistettu CONCAT.</t>
    </r>
    <r>
      <rPr>
        <b/>
        <sz val="10"/>
        <color rgb="FF0058B1"/>
        <rFont val="Verdana"/>
        <family val="2"/>
      </rPr>
      <t xml:space="preserve">
</t>
    </r>
    <r>
      <rPr>
        <sz val="10"/>
        <color rgb="FF0058B1"/>
        <rFont val="Verdana"/>
        <family val="2"/>
      </rPr>
      <t>Osioiden välilehdelle, käytäntöihin kokeiltu uusia ikoneja, jotka erottuvat myös muuten kuin väreinä (checkmark, ball, warning, cross, flag) (Conditional formatting)
Siistitty conditional formatting sääntöjä</t>
    </r>
    <r>
      <rPr>
        <b/>
        <sz val="10"/>
        <color rgb="FF0058B1"/>
        <rFont val="Verdana"/>
        <family val="2"/>
      </rPr>
      <t xml:space="preserve">
</t>
    </r>
    <r>
      <rPr>
        <sz val="10"/>
        <color rgb="FF0058B1"/>
        <rFont val="Verdana"/>
        <family val="2"/>
      </rPr>
      <t xml:space="preserve">ACCESS-2, nimi muutettu "Looginen pääsynhallinta"
ACCESS kypsyystason laskenta korjattu. Ei aiemmin huomioinut hallintatoimien arvosanaa laskennassa.
Hienosäätöä Oma raportti -välilehdelle
Languages-välilehdelle lisätty suomenkieliset kuvaavat tekstit (saatavilla myös erikseen verkkosivuilla)
</t>
    </r>
    <r>
      <rPr>
        <b/>
        <sz val="10"/>
        <color rgb="FF0058B1"/>
        <rFont val="Verdana"/>
        <family val="2"/>
      </rPr>
      <t xml:space="preserve">
Versio 2.1 06.11.2024
</t>
    </r>
    <r>
      <rPr>
        <sz val="10"/>
        <color rgb="FF0058B1"/>
        <rFont val="Verdana"/>
        <family val="2"/>
      </rPr>
      <t>Lisätty kehityspolut muihin osioihin paitsi CRITICAL. 
Korvattu erityisesti RESPONSE-välilehdellä sana häiriö sanalla poikkeama.
NIST CTF 2.0 mäppäystä muutettu ja tarkennettu merkittävästi
NIS2_valinta oletuksena tyhjä.</t>
    </r>
    <r>
      <rPr>
        <b/>
        <sz val="10"/>
        <color rgb="FF0058B1"/>
        <rFont val="Verdana"/>
        <family val="2"/>
      </rPr>
      <t xml:space="preserve">
Versio 2.1 13.8.2024
</t>
    </r>
    <r>
      <rPr>
        <sz val="10"/>
        <color rgb="FF0058B1"/>
        <rFont val="Verdana"/>
        <family val="2"/>
      </rPr>
      <t xml:space="preserve">Lisätty muutama uusi raporttiluonnos analyysiä varten: Taso1, Riippuvuudet, Ohje Kehitys, Kehitys ja Tiedonvaihto
</t>
    </r>
    <r>
      <rPr>
        <b/>
        <sz val="10"/>
        <color rgb="FF0058B1"/>
        <rFont val="Verdana"/>
        <family val="2"/>
      </rPr>
      <t xml:space="preserve">
Versio 2.1 07.05.2024
</t>
    </r>
    <r>
      <rPr>
        <sz val="10"/>
        <color rgb="FF0058B1"/>
        <rFont val="Verdana"/>
        <family val="2"/>
      </rPr>
      <t xml:space="preserve">NIST CSF 2.0 - Hallinta lisätty raportille R1_V20
R8 raportointi tehty yhtenäiseksi R6:n kanssa
NIS2map-laskentaa selkeytetty ja muutettu NISTmapin kaltaiseksi
Import- ja Export-välilehdille lisätty NIST CSF V2 rivit (NIST2- alkuiset)
Puutteita vielä NIST CSF2  mäppäyksessä.
Käyttötapauksia ja NIS-raportin esimerkkimäppäyksiä tulee vielä erikseen.
Työkalu on käyttökelpoinen kaikille, joille NIST CSF 2.0-raportin tarkkuus ei ole kriittinen ominaisuus.
 </t>
    </r>
    <r>
      <rPr>
        <b/>
        <sz val="10"/>
        <color rgb="FF0058B1"/>
        <rFont val="Verdana"/>
        <family val="2"/>
      </rPr>
      <t xml:space="preserve">
Versio 2.1 (5.3.2024 luonnos)
</t>
    </r>
    <r>
      <rPr>
        <sz val="10"/>
        <color rgb="FF0058B1"/>
        <rFont val="Verdana"/>
        <family val="2"/>
      </rPr>
      <t xml:space="preserve">NIST CSF 2.0 raportointiluonnos - mäppäys vielä tarkistettava. ID.AM-08 ja ID.RA-10 mäppäys ja uudet puuttuu (NIST CSF 2.0)
R1_V20 - NIST CSF2.0 luonnos
NIS2 raportointiluonnos aloitettu. Mäppäys suuntaa antava. Tarkennus odottaa Traficomin suosituksen kyberturvallisuuden riskienhallinnan toimenpiteistä lausuntokierrosta. 
R8 - NIS2 testiraportti
Oma raportti -pohja luotu käyttäjän valitsemien käytäntöjen listaamiseen.
Lisätty ohjeistusta välilehdille (oikealle ylös).
</t>
    </r>
    <r>
      <rPr>
        <b/>
        <sz val="10"/>
        <color rgb="FF0058B1"/>
        <rFont val="Verdana"/>
        <family val="2"/>
      </rPr>
      <t xml:space="preserve">Versio 2.1 (11.9.2023)
</t>
    </r>
    <r>
      <rPr>
        <sz val="10"/>
        <color rgb="FF0058B1"/>
        <rFont val="Verdana"/>
        <family val="2"/>
      </rPr>
      <t xml:space="preserve">Puuttuva C_id kenttä lisätty Export ja Import välilehdille </t>
    </r>
    <r>
      <rPr>
        <b/>
        <sz val="10"/>
        <color rgb="FF0058B1"/>
        <rFont val="Verdana"/>
        <family val="2"/>
      </rPr>
      <t xml:space="preserve">
Versio 2.1 (29.8.2023)
</t>
    </r>
    <r>
      <rPr>
        <sz val="10"/>
        <color rgb="FF0058B1"/>
        <rFont val="Verdana"/>
        <family val="2"/>
      </rPr>
      <t>Lisätty Import-mahdollisuus myös tavoitteille ja testattu import-toimintoja</t>
    </r>
    <r>
      <rPr>
        <b/>
        <sz val="10"/>
        <color rgb="FF0058B1"/>
        <rFont val="Verdana"/>
        <family val="2"/>
      </rPr>
      <t xml:space="preserve">
</t>
    </r>
    <r>
      <rPr>
        <sz val="10"/>
        <color rgb="FF0058B1"/>
        <rFont val="Verdana"/>
        <family val="2"/>
      </rPr>
      <t>Ruotsinkielen päivitys ja kielenvalinnan korjaus.</t>
    </r>
    <r>
      <rPr>
        <b/>
        <sz val="10"/>
        <color rgb="FF0058B1"/>
        <rFont val="Verdana"/>
        <family val="2"/>
      </rPr>
      <t xml:space="preserve">
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</si>
  <si>
    <t>ISO/IEC27001:2023</t>
  </si>
  <si>
    <t>ISO/IEC27002:2022</t>
  </si>
  <si>
    <t xml:space="preserve">A5.16 
A5.18 </t>
  </si>
  <si>
    <t xml:space="preserve">5.16 
5.18 </t>
  </si>
  <si>
    <t>A5.16</t>
  </si>
  <si>
    <t>5.16</t>
  </si>
  <si>
    <t xml:space="preserve">A5.16 
</t>
  </si>
  <si>
    <t xml:space="preserve">5.16 
</t>
  </si>
  <si>
    <t>A5.17</t>
  </si>
  <si>
    <t>5.17</t>
  </si>
  <si>
    <t>A5.15
A8.2</t>
  </si>
  <si>
    <t>5.15
8.2</t>
  </si>
  <si>
    <t>A5.15
A5.16
A5.17
A5.18</t>
  </si>
  <si>
    <t>5.15
5.16
5.17
.18</t>
  </si>
  <si>
    <t>A8.5</t>
  </si>
  <si>
    <t>8.5</t>
  </si>
  <si>
    <t>A5.18</t>
  </si>
  <si>
    <t>5.18</t>
  </si>
  <si>
    <t>A5.15
A5.16
A5.18</t>
  </si>
  <si>
    <t>5.15
5.16
5.18</t>
  </si>
  <si>
    <t>A5.15 
A5.17
A6.7
A8.3</t>
  </si>
  <si>
    <t>5.15 
5.17
6.7
8.3 s. 84</t>
  </si>
  <si>
    <t>A5.3
A5.15</t>
  </si>
  <si>
    <t>5.3
5.15</t>
  </si>
  <si>
    <t>A8.2</t>
  </si>
  <si>
    <t>8.2</t>
  </si>
  <si>
    <t>A5.18
A5.32</t>
  </si>
  <si>
    <t>5.18
5.32</t>
  </si>
  <si>
    <t>A5.16
A5.17
A5.18</t>
  </si>
  <si>
    <t>5.16
5.17
5.18</t>
  </si>
  <si>
    <t xml:space="preserve">A7.1
A7.3
A7.4
A7.7
</t>
  </si>
  <si>
    <t xml:space="preserve">7.1
7.3
7.4
7.7
</t>
  </si>
  <si>
    <t>A7.2 a)</t>
  </si>
  <si>
    <t>7.2 a)</t>
  </si>
  <si>
    <t>A7.2 b)</t>
  </si>
  <si>
    <t>7.2 b)</t>
  </si>
  <si>
    <t>A7.2
A7.6</t>
  </si>
  <si>
    <t>7.2
7.6</t>
  </si>
  <si>
    <t>A5.3</t>
  </si>
  <si>
    <t>5.3</t>
  </si>
  <si>
    <t>A7.2</t>
  </si>
  <si>
    <t>7.2</t>
  </si>
  <si>
    <t xml:space="preserve">A5.37 </t>
  </si>
  <si>
    <t xml:space="preserve">5.37 </t>
  </si>
  <si>
    <t>ISO27001 7.1
A8.6</t>
  </si>
  <si>
    <t>8.6</t>
  </si>
  <si>
    <t>ISO27001 5.2</t>
  </si>
  <si>
    <t>ISO27001 5.3</t>
  </si>
  <si>
    <t>ISO27001 7.2</t>
  </si>
  <si>
    <t>ISO27001 9.1-9.3
A5.35</t>
  </si>
  <si>
    <t>5.35</t>
  </si>
  <si>
    <t>ISO27001 6.2
A8.27</t>
  </si>
  <si>
    <t>8.27</t>
  </si>
  <si>
    <t>ISO27001 8.1</t>
  </si>
  <si>
    <t>A8.27</t>
  </si>
  <si>
    <t>A5.1
A8.27</t>
  </si>
  <si>
    <t>5.1
8.27</t>
  </si>
  <si>
    <t>A8.32</t>
  </si>
  <si>
    <t>8.32</t>
  </si>
  <si>
    <t>ISO27001 8.2</t>
  </si>
  <si>
    <t>A8.20</t>
  </si>
  <si>
    <t>8.20</t>
  </si>
  <si>
    <t>A8.20
A8.21
A8.22</t>
  </si>
  <si>
    <t>8.20
8.21
8.22</t>
  </si>
  <si>
    <t>A8.20
A8.21</t>
  </si>
  <si>
    <t>8.20
8.21</t>
  </si>
  <si>
    <t>A8.2
A5.34</t>
  </si>
  <si>
    <t>8.2 
Huom. 5.34</t>
  </si>
  <si>
    <t>A8.7
A8.26
A8.27</t>
  </si>
  <si>
    <t>8.7
8.26
8.27</t>
  </si>
  <si>
    <t>A8.18</t>
  </si>
  <si>
    <t>8.18</t>
  </si>
  <si>
    <t>A8.3
A8.18</t>
  </si>
  <si>
    <t>8.3
8.18</t>
  </si>
  <si>
    <t>A8.19</t>
  </si>
  <si>
    <t>8.19</t>
  </si>
  <si>
    <t>A8.1</t>
  </si>
  <si>
    <t>8.1</t>
  </si>
  <si>
    <t>A6.7
A8.1
A7.10</t>
  </si>
  <si>
    <t>6.7
8.1
7.10</t>
  </si>
  <si>
    <t>A7.8
A7.9
A7.12</t>
  </si>
  <si>
    <t>7.8
7.9
7.12</t>
  </si>
  <si>
    <t>A8.6</t>
  </si>
  <si>
    <t>A8.6
A8.16
A5.30</t>
  </si>
  <si>
    <t>8.6
8.16
5.30</t>
  </si>
  <si>
    <t>A7.13</t>
  </si>
  <si>
    <t>7.13</t>
  </si>
  <si>
    <t>A8.1
A8.7
A8.16</t>
  </si>
  <si>
    <t>8.1
8.7
8.16</t>
  </si>
  <si>
    <t>A8.4</t>
  </si>
  <si>
    <t>8.4</t>
  </si>
  <si>
    <t>A8.8
AA8.9</t>
  </si>
  <si>
    <t>8.8
8.9</t>
  </si>
  <si>
    <t>AA8.9</t>
  </si>
  <si>
    <t>8.9</t>
  </si>
  <si>
    <t>A8.28 
A8.31</t>
  </si>
  <si>
    <t>8.28 
8.31</t>
  </si>
  <si>
    <t xml:space="preserve">A8.26
A8.30 </t>
  </si>
  <si>
    <t xml:space="preserve">8.26
8.30 </t>
  </si>
  <si>
    <t>A8.29</t>
  </si>
  <si>
    <t>8.29</t>
  </si>
  <si>
    <t xml:space="preserve">A5.10
</t>
  </si>
  <si>
    <t xml:space="preserve">5.10
</t>
  </si>
  <si>
    <t>A5.10
A5.11</t>
  </si>
  <si>
    <t>5.10
5.11</t>
  </si>
  <si>
    <t>A5.14</t>
  </si>
  <si>
    <t>5.14</t>
  </si>
  <si>
    <t>A8.24</t>
  </si>
  <si>
    <t>8.24</t>
  </si>
  <si>
    <t>A8.12</t>
  </si>
  <si>
    <t>8.12</t>
  </si>
  <si>
    <t>A8.19
A8.32</t>
  </si>
  <si>
    <t>8.19
8.32</t>
  </si>
  <si>
    <t>ISO27001 9.1-9.3 
A5.35</t>
  </si>
  <si>
    <t>A5.9 
A5.32
A8.1</t>
  </si>
  <si>
    <t>5.9 
5.32
8.1</t>
  </si>
  <si>
    <t>A8.10</t>
  </si>
  <si>
    <t>8.10</t>
  </si>
  <si>
    <t>A5.9 
A5.12
A5.13 
A5.33</t>
  </si>
  <si>
    <t>5.9 
5.12
5.13 
5.33</t>
  </si>
  <si>
    <t>A5.9</t>
  </si>
  <si>
    <t>5.9</t>
  </si>
  <si>
    <t>A5.9
A8.2</t>
  </si>
  <si>
    <t>5.9
8.2</t>
  </si>
  <si>
    <t>A8.9</t>
  </si>
  <si>
    <t>A5.37
A8.9
A8.32</t>
  </si>
  <si>
    <t>5.37
8.9
8.32</t>
  </si>
  <si>
    <t>A8.19
A8.31
A8.32</t>
  </si>
  <si>
    <t>8.19
8.31
8.32</t>
  </si>
  <si>
    <t>A5.30
A8.13
A8.19</t>
  </si>
  <si>
    <t>5.30
8.13
8.19</t>
  </si>
  <si>
    <t>A8.32
A7.10
A7.13</t>
  </si>
  <si>
    <t>8.32
7.10
7.13</t>
  </si>
  <si>
    <t xml:space="preserve">ISO27001 7.1
A8.6 </t>
  </si>
  <si>
    <t>ISO27001 4.1</t>
  </si>
  <si>
    <t>ISO27001 4.2</t>
  </si>
  <si>
    <t>ISO27001 7.5</t>
  </si>
  <si>
    <t>ISO27001 4.3</t>
  </si>
  <si>
    <t>A5.29</t>
  </si>
  <si>
    <t>5.29</t>
  </si>
  <si>
    <t>ISO27001 4.1 &amp; 5.2</t>
  </si>
  <si>
    <t>A5.2
A5.4</t>
  </si>
  <si>
    <t>5.2
5.4</t>
  </si>
  <si>
    <t xml:space="preserve">ISO27001 8.2 &amp; 8.3
A5.2 
A5.4
</t>
  </si>
  <si>
    <t>5.2 
5.4</t>
  </si>
  <si>
    <t>ISO27001 6.1, 8.3 &amp; 9.1</t>
  </si>
  <si>
    <t>ISO27001 6.1</t>
  </si>
  <si>
    <t>A5.29 
A5.30</t>
  </si>
  <si>
    <t>5.29 
5.30</t>
  </si>
  <si>
    <t>A5.30</t>
  </si>
  <si>
    <t>5.30</t>
  </si>
  <si>
    <t xml:space="preserve">A5.1 </t>
  </si>
  <si>
    <t xml:space="preserve">5.1 </t>
  </si>
  <si>
    <t>ISO27001 6.2</t>
  </si>
  <si>
    <t>A5.2</t>
  </si>
  <si>
    <t>5.2</t>
  </si>
  <si>
    <t>ISO27001 10.2</t>
  </si>
  <si>
    <t>ISO27001 5.1</t>
  </si>
  <si>
    <t>A5.4</t>
  </si>
  <si>
    <t>5.4</t>
  </si>
  <si>
    <t xml:space="preserve">ISO27001 5.3 &amp; 5.2
</t>
  </si>
  <si>
    <t>A5.5</t>
  </si>
  <si>
    <t>5.5</t>
  </si>
  <si>
    <t>A5.35
A5.36</t>
  </si>
  <si>
    <t>5.35
5.36</t>
  </si>
  <si>
    <t>A5.35</t>
  </si>
  <si>
    <t>A5.8
A5.31
A5.36</t>
  </si>
  <si>
    <t>5.8
5.31
5.36</t>
  </si>
  <si>
    <t>A5.6</t>
  </si>
  <si>
    <t>5.6</t>
  </si>
  <si>
    <t>ISO27001 7.1 
A8.6</t>
  </si>
  <si>
    <t>A5.24
A6.8</t>
  </si>
  <si>
    <t>5.24
6.8</t>
  </si>
  <si>
    <t>A5.24</t>
  </si>
  <si>
    <t>5.24</t>
  </si>
  <si>
    <t>A5.25</t>
  </si>
  <si>
    <t>5.25</t>
  </si>
  <si>
    <t>A5.26</t>
  </si>
  <si>
    <t>5.26</t>
  </si>
  <si>
    <t>A5.26
A5.28</t>
  </si>
  <si>
    <t>5.26
5.28</t>
  </si>
  <si>
    <t>A5.29
A5.30</t>
  </si>
  <si>
    <t>5.29
5.30</t>
  </si>
  <si>
    <t>A5.27</t>
  </si>
  <si>
    <t>5.27</t>
  </si>
  <si>
    <t>A5.28</t>
  </si>
  <si>
    <t>5.28</t>
  </si>
  <si>
    <t>A5.25
A5.29 
A5.30
A8.14</t>
  </si>
  <si>
    <t>5.25
5.29 
5.30
8.14</t>
  </si>
  <si>
    <t>A8.13</t>
  </si>
  <si>
    <t>8.13</t>
  </si>
  <si>
    <t>A8.14</t>
  </si>
  <si>
    <t>8.14</t>
  </si>
  <si>
    <t>A5.29
A5.30
A7.11</t>
  </si>
  <si>
    <t>5.29
5.30
7.11</t>
  </si>
  <si>
    <t>A8.12
A8.13</t>
  </si>
  <si>
    <t>8.12
8.13</t>
  </si>
  <si>
    <t>ISO27001 8.2 
A5.29
A5.30</t>
  </si>
  <si>
    <t>ISO 27001 5.2 
ISO 31000 5.3.5</t>
  </si>
  <si>
    <t>ISO 27001 5.2</t>
  </si>
  <si>
    <t>ISO 27001 5.2
ISO 31000</t>
  </si>
  <si>
    <t>ISO27001 6.1
ISO 31000 5.4.2</t>
  </si>
  <si>
    <t>A7.5
A7.8</t>
  </si>
  <si>
    <t>7.5
7.8</t>
  </si>
  <si>
    <t xml:space="preserve">ISO 31000 5.7 </t>
  </si>
  <si>
    <t>ISO27001 6.1 &amp; 8.2</t>
  </si>
  <si>
    <t>ISO27001 6.1, 8.2,  10.1, 10.2</t>
  </si>
  <si>
    <t>ISO 31000 5.4.3</t>
  </si>
  <si>
    <t>ISO 31000 5.3.5</t>
  </si>
  <si>
    <t>A5.5
A5.6</t>
  </si>
  <si>
    <t>5.5
5.6</t>
  </si>
  <si>
    <t>ISO 31000 5.4.4</t>
  </si>
  <si>
    <t>ISO27001 8.2 &amp; 8.3</t>
  </si>
  <si>
    <t>ISO 31000 5.5</t>
  </si>
  <si>
    <t>ISO 31000 5.6</t>
  </si>
  <si>
    <t>ISO27001 9.1-9.3
A 5.35</t>
  </si>
  <si>
    <t>A8.15</t>
  </si>
  <si>
    <t>8.15</t>
  </si>
  <si>
    <t>A8.12
A8.16</t>
  </si>
  <si>
    <t>8.12
8.16</t>
  </si>
  <si>
    <t>A8.16</t>
  </si>
  <si>
    <t>8.16</t>
  </si>
  <si>
    <t>ISO27001 6.1
A8.16</t>
  </si>
  <si>
    <t xml:space="preserve">A8.16
A5.5
A5.6
</t>
  </si>
  <si>
    <t xml:space="preserve">8.16
5.5
5.6
</t>
  </si>
  <si>
    <t xml:space="preserve">A8.16
A5.7
</t>
  </si>
  <si>
    <t xml:space="preserve">8.16
5.7
</t>
  </si>
  <si>
    <t xml:space="preserve">A8.16
A6.8
</t>
  </si>
  <si>
    <t xml:space="preserve">8.16
6.8
</t>
  </si>
  <si>
    <t>A5.24
A5.26</t>
  </si>
  <si>
    <t>5.24
5.26</t>
  </si>
  <si>
    <t>A5.19</t>
  </si>
  <si>
    <t>5.19</t>
  </si>
  <si>
    <t>A5.20
A5.21</t>
  </si>
  <si>
    <t>5.20
5.21</t>
  </si>
  <si>
    <t>A5.21</t>
  </si>
  <si>
    <t>5.21</t>
  </si>
  <si>
    <t>A5.20</t>
  </si>
  <si>
    <t>5.20</t>
  </si>
  <si>
    <t>A5.22</t>
  </si>
  <si>
    <t>5.22</t>
  </si>
  <si>
    <t>A5.19
A5.23</t>
  </si>
  <si>
    <t>5.19
5.23</t>
  </si>
  <si>
    <t>A5.20
A6.6</t>
  </si>
  <si>
    <t>5.20
6.6</t>
  </si>
  <si>
    <t>A5.21
A5.22</t>
  </si>
  <si>
    <t>5.21
5.22</t>
  </si>
  <si>
    <t>A5.19
A5.21</t>
  </si>
  <si>
    <t>5.19
5.21</t>
  </si>
  <si>
    <t>A5.21
A8.30</t>
  </si>
  <si>
    <t>5.21
8.30</t>
  </si>
  <si>
    <t>A5.7
A8.8</t>
  </si>
  <si>
    <t>5.7
8.8</t>
  </si>
  <si>
    <t>A8.8</t>
  </si>
  <si>
    <t>8.8</t>
  </si>
  <si>
    <t xml:space="preserve">A8.8
</t>
  </si>
  <si>
    <t xml:space="preserve">8.8
</t>
  </si>
  <si>
    <t>A5.7</t>
  </si>
  <si>
    <t>5.7</t>
  </si>
  <si>
    <t>ISO27001 7.4
A5.5 
A5.6</t>
  </si>
  <si>
    <t>ISO27001 5.3
A6.2</t>
  </si>
  <si>
    <t>6.2</t>
  </si>
  <si>
    <t>ISO27001 7.2
A6.3</t>
  </si>
  <si>
    <t>6.3</t>
  </si>
  <si>
    <t>A6.1
A6.6</t>
  </si>
  <si>
    <t>6.1
6.6</t>
  </si>
  <si>
    <t>A5.11 
A6.5</t>
  </si>
  <si>
    <t>5.11 
6.5</t>
  </si>
  <si>
    <t xml:space="preserve">A6.1
</t>
  </si>
  <si>
    <t xml:space="preserve">6.1
</t>
  </si>
  <si>
    <t>A5.3 
A6.5</t>
  </si>
  <si>
    <t>5.3 
6.5</t>
  </si>
  <si>
    <t>A6.2</t>
  </si>
  <si>
    <t>A6.4</t>
  </si>
  <si>
    <t>6.4</t>
  </si>
  <si>
    <t>ISO27001 7.3
A6.3</t>
  </si>
  <si>
    <t>ISO27001 6.2
ISO27001 7.3 
A6.3</t>
  </si>
  <si>
    <t>ISO27001 6.2
ISO27001 7.3
6.3</t>
  </si>
  <si>
    <t>ISO27001 7.2
6.3</t>
  </si>
  <si>
    <t>ISO27001 7.3 
A6.3</t>
  </si>
  <si>
    <t>ISO27001 10
ISO27001 9.1
A6.3</t>
  </si>
  <si>
    <t>A5.2
A6.2</t>
  </si>
  <si>
    <t>5.2
6.2</t>
  </si>
  <si>
    <t xml:space="preserve">A5.2
</t>
  </si>
  <si>
    <t xml:space="preserve">5.2
</t>
  </si>
  <si>
    <t>A6.3</t>
  </si>
  <si>
    <t xml:space="preserve">ISO27001 7.2
A6.3
</t>
  </si>
  <si>
    <t>5.3, 6.2, 7.1, 7.2, 7.3, 7.3.1, 7.4, 7.5, 7.6, 9.3, 11.3, 11.6, 11.7, 11.13, 12.1, 12.2</t>
  </si>
  <si>
    <t>5.3, 6.2, 7.1, 7.2, 7.3.1, 7.4, 7.5, 7.6, 11.6, 11.7</t>
  </si>
  <si>
    <t>5.3, 6.2, 7.1, 7.2, 7.3, 7.3.1, 7.4, 7.5, 9.3, 11.3, 11.7, 12.2</t>
  </si>
  <si>
    <t>6.2, 7.1, 7.2, 7.3, 7.4, 7.5, 9.3, 11.3, 11.7, 11.13, 12.1</t>
  </si>
  <si>
    <t>7.1, 7.2, 7.5</t>
  </si>
  <si>
    <t>1.1, 1.3, 2.3, 3.1.1, 3.2, 3.3, 3.3.1, 3.4, 3.5, 3.7, 3.8, 3.9, 5.2, 7.1, 7.4, 7.5, 8.1, 8.2, 8.3, 9.8, 10.3, 11.3, 11.4, 11.5, 11.7, 11.8, 11.10, 11.11, 12.1</t>
  </si>
  <si>
    <t>1.1, 1.3, 2.3, 10.3</t>
  </si>
  <si>
    <t>3.8, 11.3, 11.4</t>
  </si>
  <si>
    <t>3.2, 3.3, 3.3.1, 3.4, 3.9, 5.2, 7.1, 7.4, 7.5, 11.3, 11.5, 11.7, 11.10, 12.1</t>
  </si>
  <si>
    <t>3.1.1, 3.2, 3.5, 3.7, 11.5</t>
  </si>
  <si>
    <t>3.4, 5.2, 8.1, 8.2, 8.3, 9.8, 10.3, 11.8, 11.11</t>
  </si>
  <si>
    <t>1.3, 2.3, 3.1, 3.3, 3.3.1, 3.4, 3.4.1, 5.1, 5.2, 5.3, 10.2, 11.2, 11.5, 11.9, 11.10, 11.11, 11.13</t>
  </si>
  <si>
    <t>1.3, 2.3, 3.1, 3.3, 5.1, 5.2, 5.3, 11.2</t>
  </si>
  <si>
    <t>1.3, 2.3, 3.1, 5.1, 5.2, 5.3, 10.2, 11.2, 11.11</t>
  </si>
  <si>
    <t>3.1, 3.3, 3.3.1, 3.4, 5.3, 11.5, 11.10</t>
  </si>
  <si>
    <t>3.1, 3.3, 3.3.1, 3.4, 3.4.1, 11.9, 11.13</t>
  </si>
  <si>
    <t>5.1, 11.2</t>
  </si>
  <si>
    <t>1.1, 1.1.1, 1.2, 1.3, 1.5, 1.6, 1.6.1, 2.1, 2.1.1, 2.2, 4.1, 4.2, 6.6, 9.1, 9.5, 10.1, 10.2, 11.2, 11.11, 12.1, 12.2, 12.3</t>
  </si>
  <si>
    <t>1.3, 4.1, 9.1, 11.2, 11.11, 12.1</t>
  </si>
  <si>
    <t>1.1, 1.1.1, 1.2, 1.3, 1.5, 1.6, 1.6.1, 2.1, 2.1.1, 2.2, 4.2, 6.6, 10.2, 11.11, 12.2</t>
  </si>
  <si>
    <t>4.2, 9.5, 10.1, 12.3</t>
  </si>
  <si>
    <t>1.1, 1.6, 1.6.1, 2.1, 2.1.1, 2.3, 6.6, 11.1</t>
  </si>
  <si>
    <t>1.1, 1.6.1, 2.1, 2.1.1, 2.3, 11.1</t>
  </si>
  <si>
    <t>1.1, 1.6, 1.6.1, 2.1, 2.3, 6.6, 11.1</t>
  </si>
  <si>
    <t>9.1, 9.2, 9.5, 9.6, 9.7, 9.8, 9.9, 10.1, 10.2, 10.3, 10.4, 11.11, 11.12, 11.13, 12.2, 12.3</t>
  </si>
  <si>
    <t>9.1, 9.2, 11.12</t>
  </si>
  <si>
    <t>9.1, 9.7, 11.12</t>
  </si>
  <si>
    <t>9.1, 9.5, 9.6, 9.7, 9.8, 9.9, 10.1, 10.4, 11.12, 12.2, 12.3</t>
  </si>
  <si>
    <t>9.1, 9.6, 10.1, 10.2, 10.3, 11.11, 11.13, 12.3</t>
  </si>
  <si>
    <t>9.7, 9.8, 9.9, 10.1, 11.11, 11.12, 12.3</t>
  </si>
  <si>
    <t>1.1, 1.1.1, 1.2, 1.5, 1.6, 1.6.1, 6.6, 12.2</t>
  </si>
  <si>
    <t>1.1, 1.2, 6.6</t>
  </si>
  <si>
    <t>1.1, 1.2, 12.2</t>
  </si>
  <si>
    <t>1.1, 1.1.1, 1.5, 12.2</t>
  </si>
  <si>
    <t>1.1, 1.1.1, 1.5, 1.6, 1.6.1, 12.2</t>
  </si>
  <si>
    <t>1.1, 1.5, 1.6, 1.6.1</t>
  </si>
  <si>
    <t>1.4.1, 3.9, 7.3, 7.3.1, 7.6, 9.3, 9.4, 9.5, 11.10, 11.13</t>
  </si>
  <si>
    <t>7.3.1, 7.6, 9.3, 11.10, 11.13</t>
  </si>
  <si>
    <t>3.9, 7.3, 7.3.1, 9.3, 9.4</t>
  </si>
  <si>
    <t>1.4.1, 7.3.1, 9.3, 9.4, 9.5</t>
  </si>
  <si>
    <t>1.1, 1.3, 3.1.1, 3.2, 3.5, 3.6, 3.7, 4.1, 4.2, 5.2, 6.1, 6.2, 6.3, 11.8, 12.3</t>
  </si>
  <si>
    <t>1.3, 3.2, 4.1, 4.2, 5.2, 6.1, 6.2, 12.3</t>
  </si>
  <si>
    <t>1.1, 3.1.1, 3.2, 3.5, 3.6, 3.7, 4.2, 6.1, 6.2, 6.3, 11.8, 12.3</t>
  </si>
  <si>
    <t>1.4, 1.4.1, 3.4.1, 3.5, 3.6, 3.7, 11.9, 12.2</t>
  </si>
  <si>
    <t>1.4, 1.4.1, 3.4.1, 3.5, 3.7, 11.9</t>
  </si>
  <si>
    <t>1.4, 1.4.1, 3.4.1, 3.6, 12.2</t>
  </si>
  <si>
    <t>1.5, 2.2, 6.1, 6.2, 6.3, 6.4, 6.5, 6.5.1, 6.6, 7.2, 9.2, 11.1, 11.1.1</t>
  </si>
  <si>
    <t>2.2, 6.1, 6.2, 6.3, 6.4, 7.2, 11.1</t>
  </si>
  <si>
    <t>2.2, 6.1, 6.5, 9.2, 11.1, 11.1.1</t>
  </si>
  <si>
    <t>2.2, 6.1, 6.3</t>
  </si>
  <si>
    <t>1.5, 2.2, 6.5, 6.5.1, 6.6</t>
  </si>
  <si>
    <t>Lisätiedoille, ei päivity automaattisesti</t>
  </si>
  <si>
    <t>Kuvaus: Täytä haluamiesi käytäntöjen Avaimet sarakkeeseen D. Lisätietoja Halutessasi sarakkeeseen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</si>
</sst>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8"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i/>
      <sz val="11"/>
      <color rgb="FF0058B1"/>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sz val="11"/>
      <color theme="2"/>
      <name val="Verdana"/>
      <family val="2"/>
      <scheme val="minor"/>
    </font>
    <font>
      <b/>
      <sz val="11"/>
      <color theme="2"/>
      <name val="Verdana"/>
      <family val="2"/>
      <scheme val="minor"/>
    </font>
    <font>
      <sz val="12"/>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FF0000"/>
      <name val="Verdana"/>
      <family val="2"/>
      <scheme val="minor"/>
    </font>
    <font>
      <b/>
      <sz val="10"/>
      <color theme="8"/>
      <name val="Verdana"/>
      <family val="2"/>
    </font>
    <font>
      <b/>
      <sz val="9"/>
      <color rgb="FFFF0000"/>
      <name val="Verdana"/>
      <family val="2"/>
    </font>
    <font>
      <sz val="9"/>
      <color rgb="FFFF0000"/>
      <name val="Verdana"/>
      <family val="2"/>
    </font>
    <font>
      <b/>
      <sz val="14"/>
      <color theme="2"/>
      <name val="Verdana"/>
      <family val="2"/>
    </font>
    <font>
      <sz val="8"/>
      <name val="Verdana"/>
      <family val="2"/>
      <scheme val="minor"/>
    </font>
  </fonts>
  <fills count="52">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theme="2" tint="0.59999389629810485"/>
        <bgColor indexed="64"/>
      </patternFill>
    </fill>
    <fill>
      <patternFill patternType="solid">
        <fgColor rgb="FFA66BD3"/>
        <bgColor indexed="64"/>
      </patternFill>
    </fill>
    <fill>
      <patternFill patternType="solid">
        <fgColor theme="3"/>
        <bgColor indexed="64"/>
      </patternFill>
    </fill>
    <fill>
      <patternFill patternType="solid">
        <fgColor theme="6"/>
        <bgColor indexed="64"/>
      </patternFill>
    </fill>
    <fill>
      <patternFill patternType="solid">
        <fgColor theme="7"/>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D"/>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CCFFCC"/>
        <bgColor indexed="64"/>
      </patternFill>
    </fill>
    <fill>
      <patternFill patternType="solid">
        <fgColor rgb="FFCCECFF"/>
        <bgColor indexed="64"/>
      </patternFill>
    </fill>
    <fill>
      <patternFill patternType="solid">
        <fgColor rgb="FFFFCCCC"/>
        <bgColor indexed="64"/>
      </patternFill>
    </fill>
    <fill>
      <patternFill patternType="solid">
        <fgColor rgb="FFCCFFFF"/>
        <bgColor indexed="64"/>
      </patternFill>
    </fill>
  </fills>
  <borders count="1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dotted">
        <color auto="1"/>
      </right>
      <top style="thin">
        <color indexed="64"/>
      </top>
      <bottom/>
      <diagonal/>
    </border>
    <border>
      <left style="dashed">
        <color indexed="64"/>
      </left>
      <right style="dashed">
        <color indexed="64"/>
      </right>
      <top style="thin">
        <color auto="1"/>
      </top>
      <bottom style="dotted">
        <color auto="1"/>
      </bottom>
      <diagonal/>
    </border>
    <border>
      <left style="dashed">
        <color indexed="64"/>
      </left>
      <right style="dashed">
        <color indexed="64"/>
      </right>
      <top style="dotted">
        <color auto="1"/>
      </top>
      <bottom style="dotted">
        <color auto="1"/>
      </bottom>
      <diagonal/>
    </border>
    <border>
      <left style="dashed">
        <color indexed="64"/>
      </left>
      <right style="dashed">
        <color indexed="64"/>
      </right>
      <top style="dotted">
        <color indexed="64"/>
      </top>
      <bottom style="thin">
        <color indexed="64"/>
      </bottom>
      <diagonal/>
    </border>
    <border>
      <left style="thin">
        <color auto="1"/>
      </left>
      <right style="dashed">
        <color indexed="64"/>
      </right>
      <top style="thin">
        <color indexed="64"/>
      </top>
      <bottom style="dotted">
        <color auto="1"/>
      </bottom>
      <diagonal/>
    </border>
    <border>
      <left style="thin">
        <color auto="1"/>
      </left>
      <right style="dashed">
        <color indexed="64"/>
      </right>
      <top style="dotted">
        <color auto="1"/>
      </top>
      <bottom style="dotted">
        <color auto="1"/>
      </bottom>
      <diagonal/>
    </border>
    <border>
      <left style="thin">
        <color auto="1"/>
      </left>
      <right style="dashed">
        <color indexed="64"/>
      </right>
      <top style="dotted">
        <color auto="1"/>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dotted">
        <color auto="1"/>
      </right>
      <top style="medium">
        <color indexed="64"/>
      </top>
      <bottom style="thin">
        <color indexed="64"/>
      </bottom>
      <diagonal/>
    </border>
    <border>
      <left style="dotted">
        <color auto="1"/>
      </left>
      <right style="dotted">
        <color auto="1"/>
      </right>
      <top style="medium">
        <color indexed="64"/>
      </top>
      <bottom style="thin">
        <color indexed="64"/>
      </bottom>
      <diagonal/>
    </border>
    <border>
      <left style="dotted">
        <color auto="1"/>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dotted">
        <color indexed="64"/>
      </left>
      <right style="medium">
        <color indexed="64"/>
      </right>
      <top style="thin">
        <color indexed="64"/>
      </top>
      <bottom/>
      <diagonal/>
    </border>
    <border>
      <left style="thin">
        <color indexed="64"/>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dotted">
        <color auto="1"/>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style="thin">
        <color indexed="64"/>
      </top>
      <bottom style="medium">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style="dashed">
        <color indexed="64"/>
      </right>
      <top/>
      <bottom style="dotted">
        <color auto="1"/>
      </bottom>
      <diagonal/>
    </border>
    <border>
      <left/>
      <right style="medium">
        <color indexed="64"/>
      </right>
      <top style="medium">
        <color indexed="64"/>
      </top>
      <bottom/>
      <diagonal/>
    </border>
    <border>
      <left style="medium">
        <color indexed="64"/>
      </left>
      <right style="thin">
        <color auto="1"/>
      </right>
      <top/>
      <bottom/>
      <diagonal/>
    </border>
    <border>
      <left style="dashed">
        <color indexed="64"/>
      </left>
      <right style="dashed">
        <color indexed="64"/>
      </right>
      <top/>
      <bottom/>
      <diagonal/>
    </border>
    <border>
      <left style="medium">
        <color indexed="64"/>
      </left>
      <right style="thin">
        <color auto="1"/>
      </right>
      <top style="thin">
        <color auto="1"/>
      </top>
      <bottom style="medium">
        <color indexed="64"/>
      </bottom>
      <diagonal/>
    </border>
    <border>
      <left style="medium">
        <color indexed="64"/>
      </left>
      <right style="thin">
        <color auto="1"/>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medium">
        <color indexed="64"/>
      </right>
      <top style="thin">
        <color indexed="64"/>
      </top>
      <bottom/>
      <diagonal/>
    </border>
    <border>
      <left style="dashed">
        <color indexed="64"/>
      </left>
      <right style="medium">
        <color indexed="64"/>
      </right>
      <top style="thin">
        <color indexed="64"/>
      </top>
      <bottom style="medium">
        <color indexed="64"/>
      </bottom>
      <diagonal/>
    </border>
    <border>
      <left style="thin">
        <color auto="1"/>
      </left>
      <right style="dashed">
        <color indexed="64"/>
      </right>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auto="1"/>
      </left>
      <right style="dashed">
        <color indexed="64"/>
      </right>
      <top style="medium">
        <color indexed="64"/>
      </top>
      <bottom style="thin">
        <color auto="1"/>
      </bottom>
      <diagonal/>
    </border>
    <border>
      <left style="thin">
        <color auto="1"/>
      </left>
      <right style="dashed">
        <color indexed="64"/>
      </right>
      <top style="thin">
        <color auto="1"/>
      </top>
      <bottom style="thin">
        <color auto="1"/>
      </bottom>
      <diagonal/>
    </border>
    <border>
      <left style="thin">
        <color auto="1"/>
      </left>
      <right style="dashed">
        <color indexed="64"/>
      </right>
      <top style="thin">
        <color auto="1"/>
      </top>
      <bottom style="medium">
        <color indexed="64"/>
      </bottom>
      <diagonal/>
    </border>
    <border>
      <left style="thin">
        <color auto="1"/>
      </left>
      <right style="dashed">
        <color indexed="64"/>
      </right>
      <top/>
      <bottom style="thin">
        <color auto="1"/>
      </bottom>
      <diagonal/>
    </border>
    <border>
      <left style="thin">
        <color auto="1"/>
      </left>
      <right style="dashed">
        <color indexed="64"/>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style="medium">
        <color indexed="64"/>
      </right>
      <top style="medium">
        <color indexed="64"/>
      </top>
      <bottom/>
      <diagonal/>
    </border>
    <border>
      <left style="thin">
        <color auto="1"/>
      </left>
      <right style="dashed">
        <color indexed="64"/>
      </right>
      <top style="medium">
        <color indexed="64"/>
      </top>
      <bottom style="dotted">
        <color auto="1"/>
      </bottom>
      <diagonal/>
    </border>
    <border>
      <left style="dashed">
        <color indexed="64"/>
      </left>
      <right style="dotted">
        <color auto="1"/>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893">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4" xfId="0" applyFont="1" applyFill="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44"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7"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4" xfId="0" applyFont="1" applyBorder="1" applyAlignment="1" applyProtection="1">
      <alignment horizontal="center" vertical="center" wrapText="1"/>
    </xf>
    <xf numFmtId="0" fontId="52" fillId="0" borderId="46"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6"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7" xfId="0" applyFont="1" applyBorder="1" applyAlignment="1" applyProtection="1">
      <alignment horizontal="left" vertical="center" wrapText="1"/>
    </xf>
    <xf numFmtId="0" fontId="59" fillId="0" borderId="47"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08"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55"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55" xfId="0" applyFont="1" applyBorder="1" applyAlignment="1" applyProtection="1">
      <alignment horizontal="left" vertical="center" wrapText="1"/>
      <protection locked="0"/>
    </xf>
    <xf numFmtId="0" fontId="65" fillId="0" borderId="56"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57" xfId="0" applyFont="1" applyFill="1" applyBorder="1" applyAlignment="1" applyProtection="1">
      <alignment horizontal="left" vertical="center" wrapText="1"/>
      <protection locked="0"/>
    </xf>
    <xf numFmtId="0" fontId="65" fillId="0" borderId="58" xfId="0" applyFont="1" applyFill="1" applyBorder="1" applyAlignment="1" applyProtection="1">
      <alignment horizontal="left" vertical="center" wrapText="1"/>
      <protection locked="0"/>
    </xf>
    <xf numFmtId="0" fontId="65" fillId="0" borderId="59" xfId="0" applyFont="1" applyFill="1" applyBorder="1" applyAlignment="1" applyProtection="1">
      <alignment horizontal="left" vertical="center" wrapText="1"/>
      <protection locked="0"/>
    </xf>
    <xf numFmtId="0" fontId="65" fillId="0" borderId="60" xfId="0" applyFont="1" applyFill="1" applyBorder="1" applyAlignment="1" applyProtection="1">
      <alignment horizontal="left" vertical="center" wrapText="1"/>
      <protection locked="0"/>
    </xf>
    <xf numFmtId="0" fontId="65" fillId="0" borderId="57" xfId="0" applyFont="1" applyBorder="1" applyAlignment="1" applyProtection="1">
      <alignment horizontal="left" vertical="center" wrapText="1"/>
      <protection locked="0"/>
    </xf>
    <xf numFmtId="0" fontId="65" fillId="0" borderId="58" xfId="0" applyFont="1" applyBorder="1" applyAlignment="1" applyProtection="1">
      <alignment horizontal="left" vertical="center" wrapText="1"/>
      <protection locked="0"/>
    </xf>
    <xf numFmtId="0" fontId="65" fillId="0" borderId="60" xfId="0" applyFont="1" applyBorder="1" applyAlignment="1" applyProtection="1">
      <alignment horizontal="left" vertical="center" wrapText="1"/>
      <protection locked="0"/>
    </xf>
    <xf numFmtId="0" fontId="65" fillId="0" borderId="62" xfId="0" applyFont="1" applyBorder="1" applyAlignment="1" applyProtection="1">
      <alignment horizontal="left" vertical="center" wrapText="1"/>
      <protection locked="0"/>
    </xf>
    <xf numFmtId="0" fontId="65" fillId="0" borderId="63" xfId="0" applyFont="1" applyBorder="1" applyAlignment="1" applyProtection="1">
      <alignment horizontal="left" vertical="center" wrapText="1"/>
      <protection locked="0"/>
    </xf>
    <xf numFmtId="0" fontId="65" fillId="0" borderId="61"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7"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7"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2" xfId="0" applyFont="1" applyFill="1" applyBorder="1" applyAlignment="1" applyProtection="1">
      <alignment horizontal="left" vertical="center"/>
    </xf>
    <xf numFmtId="0" fontId="50" fillId="0" borderId="63" xfId="0" applyFont="1" applyFill="1" applyBorder="1" applyAlignment="1" applyProtection="1">
      <alignment horizontal="left" vertical="center"/>
    </xf>
    <xf numFmtId="0" fontId="50" fillId="0" borderId="69" xfId="0" applyFont="1" applyFill="1" applyBorder="1" applyAlignment="1" applyProtection="1">
      <alignment horizontal="left" vertical="center"/>
    </xf>
    <xf numFmtId="0" fontId="65" fillId="0" borderId="70" xfId="0" applyFont="1" applyFill="1" applyBorder="1" applyAlignment="1" applyProtection="1">
      <alignment horizontal="left" vertical="center" wrapText="1"/>
      <protection locked="0"/>
    </xf>
    <xf numFmtId="0" fontId="65" fillId="0" borderId="71" xfId="0" applyFont="1" applyBorder="1" applyAlignment="1" applyProtection="1">
      <alignment horizontal="left" vertical="center" wrapText="1"/>
      <protection locked="0"/>
    </xf>
    <xf numFmtId="0" fontId="65" fillId="0" borderId="72" xfId="0" applyFont="1" applyFill="1" applyBorder="1" applyAlignment="1" applyProtection="1">
      <alignment horizontal="left" vertical="center" wrapText="1"/>
      <protection locked="0"/>
    </xf>
    <xf numFmtId="0" fontId="65" fillId="0" borderId="73" xfId="0" applyFont="1" applyBorder="1" applyAlignment="1" applyProtection="1">
      <alignment horizontal="left" vertical="center" wrapText="1"/>
      <protection locked="0"/>
    </xf>
    <xf numFmtId="0" fontId="65" fillId="0" borderId="74" xfId="0" applyFont="1" applyFill="1" applyBorder="1" applyAlignment="1" applyProtection="1">
      <alignment horizontal="left" vertical="center" wrapText="1"/>
      <protection locked="0"/>
    </xf>
    <xf numFmtId="0" fontId="65" fillId="0" borderId="75" xfId="0" applyFont="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76" xfId="0" applyFont="1" applyFill="1" applyBorder="1" applyAlignment="1" applyProtection="1">
      <alignment horizontal="left" vertical="center" wrapText="1"/>
      <protection locked="0"/>
    </xf>
    <xf numFmtId="0" fontId="65" fillId="0" borderId="77" xfId="0" applyFont="1" applyFill="1" applyBorder="1" applyAlignment="1" applyProtection="1">
      <alignment horizontal="left" vertical="center" wrapText="1"/>
      <protection locked="0"/>
    </xf>
    <xf numFmtId="0" fontId="65" fillId="0" borderId="78" xfId="0" applyFont="1" applyFill="1" applyBorder="1" applyAlignment="1" applyProtection="1">
      <alignment horizontal="left" vertical="center" wrapText="1"/>
      <protection locked="0"/>
    </xf>
    <xf numFmtId="0" fontId="65" fillId="0" borderId="80"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1" xfId="0" applyFont="1" applyBorder="1" applyAlignment="1" applyProtection="1">
      <alignment horizontal="left" vertical="center" wrapText="1"/>
      <protection locked="0"/>
    </xf>
    <xf numFmtId="0" fontId="50" fillId="0" borderId="82"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5" fillId="0" borderId="89"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2" xfId="0" applyFont="1" applyFill="1" applyBorder="1" applyAlignment="1" applyProtection="1">
      <alignment vertical="center" wrapText="1"/>
      <protection locked="0"/>
    </xf>
    <xf numFmtId="0" fontId="65" fillId="0" borderId="63"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57"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58"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58" xfId="0" applyFont="1" applyBorder="1" applyAlignment="1" applyProtection="1">
      <alignment vertical="center" wrapText="1"/>
      <protection locked="0"/>
    </xf>
    <xf numFmtId="0" fontId="65" fillId="0" borderId="55" xfId="0" applyFont="1" applyBorder="1" applyAlignment="1" applyProtection="1">
      <alignment vertical="center" wrapText="1"/>
      <protection locked="0"/>
    </xf>
    <xf numFmtId="0" fontId="65" fillId="0" borderId="60" xfId="0" applyFont="1" applyBorder="1" applyAlignment="1" applyProtection="1">
      <alignment vertical="center" wrapText="1"/>
      <protection locked="0"/>
    </xf>
    <xf numFmtId="0" fontId="65" fillId="0" borderId="62" xfId="0" applyFont="1" applyBorder="1" applyAlignment="1" applyProtection="1">
      <alignment vertical="center" wrapText="1"/>
      <protection locked="0"/>
    </xf>
    <xf numFmtId="0" fontId="65" fillId="0" borderId="63"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57"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7"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2"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79"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55"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12" fillId="13" borderId="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3" fillId="3" borderId="17" xfId="0" applyFont="1" applyFill="1" applyBorder="1" applyAlignment="1">
      <alignment horizontal="center" vertical="center" wrapText="1"/>
    </xf>
    <xf numFmtId="0" fontId="112" fillId="6" borderId="17" xfId="0" applyFont="1" applyFill="1" applyBorder="1" applyAlignment="1">
      <alignment horizontal="center" vertical="center" wrapText="1"/>
    </xf>
    <xf numFmtId="0" fontId="114" fillId="15" borderId="17" xfId="0" applyFont="1" applyFill="1" applyBorder="1" applyAlignment="1">
      <alignment horizontal="center" vertical="center" wrapText="1"/>
    </xf>
    <xf numFmtId="0" fontId="0" fillId="0" borderId="0" xfId="0" applyAlignment="1">
      <alignment horizontal="center"/>
    </xf>
    <xf numFmtId="0" fontId="95" fillId="5" borderId="93" xfId="0" applyFont="1" applyFill="1" applyBorder="1" applyAlignment="1">
      <alignment horizontal="center" vertical="center"/>
    </xf>
    <xf numFmtId="0" fontId="95" fillId="5" borderId="94"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08"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08"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6"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17" fillId="2" borderId="0" xfId="0" applyFont="1" applyFill="1" applyAlignment="1">
      <alignment horizontal="left" vertical="center"/>
    </xf>
    <xf numFmtId="0" fontId="85" fillId="16" borderId="4" xfId="0" applyFont="1" applyFill="1" applyBorder="1" applyAlignment="1">
      <alignment vertical="top" wrapText="1"/>
    </xf>
    <xf numFmtId="0" fontId="118" fillId="16" borderId="0" xfId="0" applyFont="1" applyFill="1"/>
    <xf numFmtId="0" fontId="118" fillId="0" borderId="0" xfId="0" applyFont="1"/>
    <xf numFmtId="0" fontId="120" fillId="2" borderId="0" xfId="0" applyFont="1" applyFill="1" applyAlignment="1">
      <alignment horizontal="left" vertical="center"/>
    </xf>
    <xf numFmtId="0" fontId="121"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97" xfId="0" applyNumberFormat="1" applyFont="1" applyFill="1" applyBorder="1" applyAlignment="1">
      <alignment horizontal="center" vertical="center" wrapText="1"/>
    </xf>
    <xf numFmtId="1" fontId="54" fillId="2" borderId="96"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0" xfId="0" applyNumberFormat="1" applyFont="1" applyFill="1" applyBorder="1" applyAlignment="1">
      <alignment horizontal="center" vertical="center"/>
    </xf>
    <xf numFmtId="1" fontId="53" fillId="16" borderId="51"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99" xfId="0" applyNumberFormat="1" applyFont="1" applyFill="1" applyBorder="1" applyAlignment="1">
      <alignment horizontal="center" vertical="center"/>
    </xf>
    <xf numFmtId="1" fontId="53" fillId="16" borderId="99" xfId="0" applyNumberFormat="1" applyFont="1" applyFill="1" applyBorder="1" applyAlignment="1">
      <alignment horizontal="center" vertical="center"/>
    </xf>
    <xf numFmtId="1" fontId="53" fillId="16" borderId="100"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94"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1"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102"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03" xfId="0" applyNumberFormat="1" applyFont="1" applyFill="1" applyBorder="1" applyAlignment="1">
      <alignment horizontal="center" vertical="center"/>
    </xf>
    <xf numFmtId="1" fontId="53" fillId="16" borderId="103"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6"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2"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124" fillId="16" borderId="0" xfId="0" applyFont="1" applyFill="1" applyBorder="1" applyAlignment="1" applyProtection="1">
      <alignment horizontal="left" vertical="center" wrapText="1"/>
    </xf>
    <xf numFmtId="0" fontId="124" fillId="16" borderId="6" xfId="0" applyFont="1" applyFill="1" applyBorder="1" applyAlignment="1" applyProtection="1">
      <alignment horizontal="left" vertical="top" wrapText="1"/>
    </xf>
    <xf numFmtId="0" fontId="124"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wrapText="1"/>
    </xf>
    <xf numFmtId="0" fontId="124"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04"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25" fillId="0" borderId="0"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08"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27"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28"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29" fillId="0" borderId="0" xfId="0" applyFont="1" applyAlignment="1">
      <alignment horizontal="center" vertical="center" wrapText="1"/>
    </xf>
    <xf numFmtId="0" fontId="121" fillId="0" borderId="0" xfId="0" applyFont="1" applyAlignment="1">
      <alignment vertical="top" wrapText="1"/>
    </xf>
    <xf numFmtId="0" fontId="121" fillId="0" borderId="0" xfId="0" applyFont="1" applyAlignment="1">
      <alignment horizontal="center" vertical="top" wrapText="1"/>
    </xf>
    <xf numFmtId="0" fontId="121" fillId="0" borderId="0" xfId="0" applyFont="1" applyAlignment="1">
      <alignment horizontal="center" vertical="center" wrapText="1"/>
    </xf>
    <xf numFmtId="0" fontId="121" fillId="0" borderId="0" xfId="0" applyFont="1" applyFill="1" applyBorder="1" applyAlignment="1">
      <alignment horizontal="center" vertical="top" wrapText="1"/>
    </xf>
    <xf numFmtId="0" fontId="126" fillId="22" borderId="0" xfId="0" applyFont="1" applyFill="1" applyAlignment="1">
      <alignment horizontal="center" vertical="center" wrapText="1"/>
    </xf>
    <xf numFmtId="0" fontId="130" fillId="0" borderId="0" xfId="0" applyFont="1" applyAlignment="1">
      <alignment horizontal="center" vertical="center" wrapText="1"/>
    </xf>
    <xf numFmtId="0" fontId="131"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2"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2"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3" fillId="0" borderId="5" xfId="0" applyFont="1" applyBorder="1" applyAlignment="1">
      <alignment horizontal="center" wrapText="1"/>
    </xf>
    <xf numFmtId="0" fontId="134" fillId="0" borderId="15" xfId="0" applyFont="1" applyFill="1" applyBorder="1" applyAlignment="1">
      <alignment wrapText="1"/>
    </xf>
    <xf numFmtId="0" fontId="135"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3"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2"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38" fillId="0" borderId="1" xfId="0" applyFont="1" applyBorder="1" applyAlignment="1" applyProtection="1">
      <alignment vertical="top"/>
    </xf>
    <xf numFmtId="0" fontId="138" fillId="0" borderId="2" xfId="0" applyFont="1" applyBorder="1" applyAlignment="1" applyProtection="1">
      <alignment vertical="top"/>
    </xf>
    <xf numFmtId="0" fontId="138" fillId="0" borderId="3" xfId="0" applyFont="1" applyBorder="1" applyAlignment="1" applyProtection="1">
      <alignment vertical="top"/>
    </xf>
    <xf numFmtId="0" fontId="138" fillId="0" borderId="4" xfId="0" applyFont="1" applyBorder="1" applyAlignment="1" applyProtection="1">
      <alignment vertical="top"/>
    </xf>
    <xf numFmtId="0" fontId="138" fillId="0" borderId="6" xfId="0" applyFont="1" applyBorder="1" applyAlignment="1" applyProtection="1">
      <alignment vertical="top"/>
    </xf>
    <xf numFmtId="0" fontId="138" fillId="0" borderId="14" xfId="0" applyFont="1" applyBorder="1" applyAlignment="1" applyProtection="1">
      <alignment vertical="top"/>
    </xf>
    <xf numFmtId="0" fontId="138" fillId="0" borderId="16" xfId="0" applyFont="1" applyBorder="1" applyAlignment="1" applyProtection="1">
      <alignment vertical="top"/>
    </xf>
    <xf numFmtId="0" fontId="138" fillId="0" borderId="1" xfId="0" applyFont="1" applyBorder="1" applyAlignment="1" applyProtection="1">
      <alignment vertical="top" wrapText="1"/>
    </xf>
    <xf numFmtId="0" fontId="138" fillId="0" borderId="2" xfId="0" applyFont="1" applyBorder="1" applyAlignment="1" applyProtection="1">
      <alignment vertical="top" wrapText="1"/>
    </xf>
    <xf numFmtId="0" fontId="138" fillId="0" borderId="3" xfId="0" applyFont="1" applyBorder="1" applyAlignment="1" applyProtection="1">
      <alignment vertical="top" wrapText="1"/>
    </xf>
    <xf numFmtId="0" fontId="138" fillId="0" borderId="4" xfId="0" applyFont="1" applyBorder="1" applyAlignment="1" applyProtection="1">
      <alignment vertical="top" wrapText="1"/>
    </xf>
    <xf numFmtId="0" fontId="138" fillId="0" borderId="6" xfId="0" applyFont="1" applyBorder="1" applyAlignment="1" applyProtection="1">
      <alignment vertical="top" wrapText="1"/>
    </xf>
    <xf numFmtId="0" fontId="138" fillId="0" borderId="14" xfId="0" applyFont="1" applyBorder="1" applyAlignment="1" applyProtection="1">
      <alignment vertical="top" wrapText="1"/>
    </xf>
    <xf numFmtId="0" fontId="138"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36" fillId="0" borderId="7" xfId="0" applyFont="1" applyBorder="1" applyAlignment="1">
      <alignment wrapText="1"/>
    </xf>
    <xf numFmtId="0" fontId="34" fillId="0" borderId="8" xfId="0" applyFont="1" applyBorder="1" applyAlignment="1">
      <alignment vertical="top" wrapText="1"/>
    </xf>
    <xf numFmtId="0" fontId="136" fillId="0" borderId="7" xfId="0" applyFont="1" applyFill="1" applyBorder="1" applyAlignment="1">
      <alignment wrapText="1"/>
    </xf>
    <xf numFmtId="0" fontId="136"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49" fontId="55" fillId="26" borderId="0" xfId="0" applyNumberFormat="1" applyFont="1" applyFill="1" applyBorder="1" applyAlignment="1" applyProtection="1"/>
    <xf numFmtId="0" fontId="58" fillId="26" borderId="0" xfId="0" applyFont="1" applyFill="1" applyBorder="1" applyAlignment="1" applyProtection="1"/>
    <xf numFmtId="0" fontId="109" fillId="26" borderId="0" xfId="0" applyFont="1" applyFill="1" applyBorder="1" applyAlignment="1" applyProtection="1"/>
    <xf numFmtId="0" fontId="109"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06" xfId="0" applyFont="1" applyFill="1" applyBorder="1" applyAlignment="1" applyProtection="1">
      <alignment horizontal="left" vertical="top"/>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9" fillId="26" borderId="0" xfId="0" applyNumberFormat="1" applyFont="1" applyFill="1" applyBorder="1" applyAlignment="1" applyProtection="1">
      <alignment horizontal="center"/>
    </xf>
    <xf numFmtId="0" fontId="109"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0" fillId="16" borderId="17" xfId="0" applyFont="1" applyFill="1" applyBorder="1" applyAlignment="1" applyProtection="1">
      <alignment vertical="center"/>
    </xf>
    <xf numFmtId="0" fontId="139"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64" xfId="0" applyFont="1" applyFill="1" applyBorder="1" applyAlignment="1" applyProtection="1">
      <alignment horizontal="left" vertical="center" wrapText="1"/>
    </xf>
    <xf numFmtId="0" fontId="65" fillId="0" borderId="62" xfId="0" applyFont="1" applyFill="1" applyBorder="1" applyAlignment="1" applyProtection="1">
      <alignment vertical="center" wrapText="1"/>
    </xf>
    <xf numFmtId="0" fontId="65" fillId="0" borderId="63" xfId="0" applyFont="1" applyFill="1" applyBorder="1" applyAlignment="1" applyProtection="1">
      <alignment vertical="center" wrapText="1"/>
    </xf>
    <xf numFmtId="0" fontId="65" fillId="0" borderId="65"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57" xfId="0" applyFont="1" applyFill="1" applyBorder="1" applyAlignment="1" applyProtection="1">
      <alignment vertical="center" wrapText="1"/>
    </xf>
    <xf numFmtId="0" fontId="65" fillId="0" borderId="67"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58"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58" xfId="0" applyFont="1" applyBorder="1" applyAlignment="1" applyProtection="1">
      <alignment vertical="center" wrapText="1"/>
    </xf>
    <xf numFmtId="0" fontId="65" fillId="0" borderId="66" xfId="0" applyFont="1" applyFill="1" applyBorder="1" applyAlignment="1" applyProtection="1">
      <alignment horizontal="left" vertical="center" wrapText="1"/>
    </xf>
    <xf numFmtId="0" fontId="65" fillId="0" borderId="55" xfId="0" applyFont="1" applyBorder="1" applyAlignment="1" applyProtection="1">
      <alignment vertical="center" wrapText="1"/>
    </xf>
    <xf numFmtId="0" fontId="65" fillId="0" borderId="60" xfId="0" applyFont="1" applyBorder="1" applyAlignment="1" applyProtection="1">
      <alignment vertical="center" wrapText="1"/>
    </xf>
    <xf numFmtId="0" fontId="65" fillId="0" borderId="62" xfId="0" applyFont="1" applyBorder="1" applyAlignment="1" applyProtection="1">
      <alignment vertical="center" wrapText="1"/>
    </xf>
    <xf numFmtId="0" fontId="65" fillId="0" borderId="63"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57"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wrapText="1"/>
    </xf>
    <xf numFmtId="0" fontId="65" fillId="0" borderId="63" xfId="0"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58"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58" xfId="0" applyFont="1" applyBorder="1" applyAlignment="1" applyProtection="1">
      <alignment horizontal="left" vertical="center" wrapText="1"/>
    </xf>
    <xf numFmtId="0" fontId="65" fillId="0" borderId="91"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1"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57" xfId="0" applyFont="1" applyBorder="1" applyAlignment="1" applyProtection="1">
      <alignment horizontal="left" vertical="center" wrapText="1"/>
    </xf>
    <xf numFmtId="0" fontId="65" fillId="0" borderId="55" xfId="0" applyFont="1" applyBorder="1" applyAlignment="1" applyProtection="1">
      <alignment horizontal="left" vertical="center" wrapText="1"/>
    </xf>
    <xf numFmtId="0" fontId="65" fillId="0" borderId="60" xfId="0" applyFont="1" applyBorder="1" applyAlignment="1" applyProtection="1">
      <alignment horizontal="left" vertical="center" wrapText="1"/>
    </xf>
    <xf numFmtId="0" fontId="65" fillId="0" borderId="62" xfId="0" applyFont="1" applyBorder="1" applyAlignment="1" applyProtection="1">
      <alignment horizontal="left" vertical="center" wrapText="1"/>
    </xf>
    <xf numFmtId="0" fontId="65" fillId="0" borderId="63"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57" xfId="0" applyFont="1" applyFill="1" applyBorder="1" applyAlignment="1" applyProtection="1">
      <alignment horizontal="left" vertical="center" wrapText="1"/>
    </xf>
    <xf numFmtId="0" fontId="65" fillId="0" borderId="55" xfId="0" applyFont="1" applyFill="1" applyBorder="1" applyAlignment="1" applyProtection="1">
      <alignment horizontal="left" vertical="center" wrapText="1"/>
    </xf>
    <xf numFmtId="0" fontId="65" fillId="0" borderId="60"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76"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8" xfId="0" applyFont="1" applyFill="1" applyBorder="1" applyAlignment="1" applyProtection="1">
      <alignment horizontal="left" vertical="center" wrapText="1"/>
      <protection locked="0"/>
    </xf>
    <xf numFmtId="0" fontId="50" fillId="0" borderId="69" xfId="0"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65" fillId="0" borderId="88"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79" xfId="0" applyFont="1" applyBorder="1" applyAlignment="1" applyProtection="1">
      <alignment horizontal="left" vertical="center" wrapText="1"/>
    </xf>
    <xf numFmtId="0" fontId="65" fillId="0" borderId="83" xfId="0" applyFont="1" applyFill="1" applyBorder="1" applyAlignment="1" applyProtection="1">
      <alignment horizontal="left" vertical="center" wrapText="1"/>
    </xf>
    <xf numFmtId="0" fontId="65" fillId="0" borderId="71" xfId="0" applyFont="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65" fillId="0" borderId="73" xfId="0" applyFont="1" applyBorder="1" applyAlignment="1" applyProtection="1">
      <alignment horizontal="left" vertical="center" wrapText="1"/>
    </xf>
    <xf numFmtId="0" fontId="65" fillId="0" borderId="85" xfId="0" applyFont="1" applyFill="1" applyBorder="1" applyAlignment="1" applyProtection="1">
      <alignment horizontal="left" vertical="center" wrapText="1"/>
    </xf>
    <xf numFmtId="0" fontId="65" fillId="0" borderId="75" xfId="0" applyFont="1" applyBorder="1" applyAlignment="1" applyProtection="1">
      <alignment horizontal="left" vertical="center" wrapText="1"/>
    </xf>
    <xf numFmtId="0" fontId="65" fillId="0" borderId="44"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6"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6"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05"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08" xfId="0" applyFont="1" applyFill="1" applyBorder="1"/>
    <xf numFmtId="0" fontId="13" fillId="0" borderId="108" xfId="0" applyFont="1" applyFill="1" applyBorder="1" applyAlignment="1">
      <alignment wrapText="1"/>
    </xf>
    <xf numFmtId="0" fontId="13" fillId="0" borderId="108" xfId="0" applyFont="1" applyFill="1" applyBorder="1" applyAlignment="1">
      <alignment horizontal="center" vertical="center" wrapText="1"/>
    </xf>
    <xf numFmtId="0" fontId="13" fillId="0" borderId="108" xfId="0" applyFont="1" applyFill="1" applyBorder="1" applyAlignment="1">
      <alignment horizontal="center" wrapText="1"/>
    </xf>
    <xf numFmtId="0" fontId="11" fillId="0" borderId="109" xfId="0" applyFont="1" applyFill="1" applyBorder="1"/>
    <xf numFmtId="0" fontId="13" fillId="0" borderId="109" xfId="0" applyFont="1" applyFill="1" applyBorder="1" applyAlignment="1">
      <alignment vertical="top" wrapText="1"/>
    </xf>
    <xf numFmtId="0" fontId="13" fillId="0" borderId="109" xfId="0" applyFont="1" applyFill="1" applyBorder="1" applyAlignment="1">
      <alignment horizontal="center" vertical="center" wrapText="1"/>
    </xf>
    <xf numFmtId="0" fontId="13" fillId="0" borderId="109" xfId="0" applyFont="1" applyFill="1" applyBorder="1" applyAlignment="1">
      <alignment horizontal="center" vertical="top" wrapText="1"/>
    </xf>
    <xf numFmtId="0" fontId="13" fillId="0" borderId="109" xfId="0" applyFont="1" applyFill="1" applyBorder="1" applyAlignment="1">
      <alignment wrapText="1"/>
    </xf>
    <xf numFmtId="0" fontId="11" fillId="0" borderId="109" xfId="0" applyFont="1" applyFill="1" applyBorder="1" applyAlignment="1">
      <alignment horizontal="center"/>
    </xf>
    <xf numFmtId="0" fontId="11" fillId="0" borderId="109" xfId="0" applyFont="1" applyBorder="1"/>
    <xf numFmtId="0" fontId="11" fillId="0" borderId="110" xfId="0" applyFont="1" applyFill="1" applyBorder="1"/>
    <xf numFmtId="0" fontId="11" fillId="0" borderId="110" xfId="0" applyFont="1" applyBorder="1"/>
    <xf numFmtId="0" fontId="13" fillId="0" borderId="110" xfId="0" applyFont="1" applyFill="1" applyBorder="1" applyAlignment="1">
      <alignment horizontal="center" vertical="center" wrapText="1"/>
    </xf>
    <xf numFmtId="0" fontId="13" fillId="0" borderId="110"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0"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11"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09" fillId="26" borderId="0" xfId="0" applyNumberFormat="1" applyFont="1" applyFill="1" applyBorder="1" applyAlignment="1" applyProtection="1">
      <alignment horizontal="center"/>
    </xf>
    <xf numFmtId="0" fontId="144" fillId="0" borderId="0" xfId="0" applyFont="1" applyFill="1" applyAlignment="1" applyProtection="1">
      <alignment vertical="top" wrapText="1"/>
    </xf>
    <xf numFmtId="0" fontId="145"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5" fillId="0" borderId="112" xfId="0" applyFont="1" applyFill="1" applyBorder="1" applyAlignment="1" applyProtection="1">
      <alignment horizontal="left" vertical="center" wrapText="1"/>
      <protection locked="0"/>
    </xf>
    <xf numFmtId="0" fontId="65" fillId="0" borderId="113" xfId="0" applyFont="1" applyBorder="1" applyAlignment="1" applyProtection="1">
      <alignment horizontal="left" vertical="center" wrapText="1"/>
      <protection locked="0"/>
    </xf>
    <xf numFmtId="0" fontId="65" fillId="0" borderId="114" xfId="0" applyFont="1" applyBorder="1" applyAlignment="1" applyProtection="1">
      <alignment horizontal="left" vertical="center" wrapText="1"/>
      <protection locked="0"/>
    </xf>
    <xf numFmtId="0" fontId="65" fillId="0" borderId="113" xfId="0" applyFont="1" applyBorder="1" applyAlignment="1" applyProtection="1">
      <alignment horizontal="left" vertical="center" wrapText="1"/>
    </xf>
    <xf numFmtId="0" fontId="65" fillId="0" borderId="114" xfId="0" applyFont="1" applyBorder="1" applyAlignment="1" applyProtection="1">
      <alignment horizontal="left" vertical="center" wrapText="1"/>
    </xf>
    <xf numFmtId="0" fontId="52" fillId="0" borderId="45"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5" fillId="0" borderId="92" xfId="0" applyFont="1" applyFill="1" applyBorder="1" applyAlignment="1" applyProtection="1">
      <alignment horizontal="left" vertical="center" wrapText="1"/>
      <protection locked="0"/>
    </xf>
    <xf numFmtId="0" fontId="65" fillId="0" borderId="115" xfId="0" applyFont="1" applyFill="1" applyBorder="1" applyAlignment="1" applyProtection="1">
      <alignment horizontal="left" vertical="center" wrapText="1"/>
      <protection locked="0"/>
    </xf>
    <xf numFmtId="0" fontId="146" fillId="0" borderId="0" xfId="0" applyFont="1" applyAlignment="1">
      <alignment vertical="top" wrapText="1"/>
    </xf>
    <xf numFmtId="0" fontId="146" fillId="0" borderId="0" xfId="0" applyFont="1" applyAlignment="1">
      <alignment wrapText="1"/>
    </xf>
    <xf numFmtId="0" fontId="147"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49" fontId="148" fillId="0" borderId="0" xfId="0" applyNumberFormat="1" applyFont="1" applyFill="1" applyBorder="1" applyAlignment="1" applyProtection="1"/>
    <xf numFmtId="0" fontId="59" fillId="0" borderId="1" xfId="0" applyFont="1" applyBorder="1" applyAlignment="1" applyProtection="1">
      <alignment horizontal="center" vertical="center" wrapText="1"/>
    </xf>
    <xf numFmtId="0" fontId="65" fillId="0" borderId="76" xfId="0" applyFont="1" applyBorder="1" applyAlignment="1" applyProtection="1">
      <alignment horizontal="left" vertical="center" wrapText="1"/>
      <protection locked="0"/>
    </xf>
    <xf numFmtId="0" fontId="65" fillId="0" borderId="77" xfId="0" applyFont="1" applyBorder="1" applyAlignment="1" applyProtection="1">
      <alignment horizontal="left" vertical="center" wrapText="1"/>
      <protection locked="0"/>
    </xf>
    <xf numFmtId="0" fontId="65" fillId="0" borderId="76" xfId="0" applyFont="1" applyBorder="1" applyAlignment="1" applyProtection="1">
      <alignment horizontal="left" vertical="center" wrapText="1"/>
    </xf>
    <xf numFmtId="0" fontId="65" fillId="0" borderId="77" xfId="0" applyFont="1" applyBorder="1" applyAlignment="1" applyProtection="1">
      <alignment horizontal="left" vertical="center" wrapText="1"/>
    </xf>
    <xf numFmtId="0" fontId="59" fillId="0" borderId="48"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5" fillId="0" borderId="22" xfId="0" applyFont="1" applyBorder="1" applyAlignment="1" applyProtection="1">
      <alignment horizontal="left" vertical="center" wrapText="1"/>
      <protection locked="0"/>
    </xf>
    <xf numFmtId="0" fontId="65" fillId="0" borderId="79" xfId="0" applyFont="1" applyBorder="1" applyAlignment="1" applyProtection="1">
      <alignment horizontal="left" vertical="center" wrapText="1"/>
      <protection locked="0"/>
    </xf>
    <xf numFmtId="0" fontId="52" fillId="0" borderId="48"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5" fillId="0" borderId="92" xfId="0" applyFont="1" applyBorder="1" applyAlignment="1" applyProtection="1">
      <alignment horizontal="left" vertical="center" wrapText="1"/>
      <protection locked="0"/>
    </xf>
    <xf numFmtId="0" fontId="65" fillId="0" borderId="115" xfId="0" applyFont="1" applyBorder="1" applyAlignment="1" applyProtection="1">
      <alignment horizontal="left" vertical="center" wrapText="1"/>
      <protection locked="0"/>
    </xf>
    <xf numFmtId="0" fontId="65" fillId="0" borderId="92" xfId="0" applyFont="1" applyBorder="1" applyAlignment="1" applyProtection="1">
      <alignment horizontal="left" vertical="center" wrapText="1"/>
    </xf>
    <xf numFmtId="0" fontId="65" fillId="0" borderId="115" xfId="0" applyFont="1" applyBorder="1" applyAlignment="1" applyProtection="1">
      <alignment horizontal="left" vertical="center" wrapText="1"/>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7" fillId="16" borderId="8" xfId="0" applyFont="1" applyFill="1" applyBorder="1" applyAlignment="1">
      <alignment vertical="top" wrapText="1"/>
    </xf>
    <xf numFmtId="0" fontId="149" fillId="29" borderId="0" xfId="0" applyFont="1" applyFill="1" applyAlignment="1">
      <alignment horizontal="center" vertical="center"/>
    </xf>
    <xf numFmtId="0" fontId="150"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51"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98"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16" xfId="0" applyNumberFormat="1" applyFont="1" applyFill="1" applyBorder="1" applyAlignment="1">
      <alignment horizontal="center" vertical="center"/>
    </xf>
    <xf numFmtId="1" fontId="53" fillId="16" borderId="116"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13" fillId="26" borderId="8" xfId="0" applyFont="1" applyFill="1" applyBorder="1" applyAlignment="1" applyProtection="1">
      <alignment horizontal="left" vertical="center" wrapText="1"/>
      <protection locked="0"/>
    </xf>
    <xf numFmtId="0" fontId="13" fillId="26" borderId="107" xfId="0" applyFont="1" applyFill="1" applyBorder="1" applyAlignment="1" applyProtection="1">
      <alignment horizontal="left" vertical="center" wrapText="1"/>
      <protection locked="0"/>
    </xf>
    <xf numFmtId="0" fontId="123" fillId="26"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49" fontId="50" fillId="0" borderId="0" xfId="0" applyNumberFormat="1" applyFont="1" applyBorder="1" applyAlignment="1" applyProtection="1">
      <alignment horizontal="center" wrapText="1"/>
    </xf>
    <xf numFmtId="0" fontId="67" fillId="0" borderId="17" xfId="0" applyFont="1" applyFill="1" applyBorder="1" applyAlignment="1">
      <alignment vertical="top" wrapText="1"/>
    </xf>
    <xf numFmtId="0" fontId="2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protection locked="0"/>
    </xf>
    <xf numFmtId="0" fontId="22" fillId="0" borderId="0" xfId="0" applyFont="1" applyFill="1" applyBorder="1" applyAlignment="1" applyProtection="1">
      <alignment horizontal="left" vertical="top" wrapText="1"/>
    </xf>
    <xf numFmtId="0" fontId="141" fillId="0" borderId="5" xfId="0" applyFont="1" applyBorder="1" applyAlignment="1" applyProtection="1">
      <alignment horizontal="left" vertical="top" wrapText="1"/>
    </xf>
    <xf numFmtId="0" fontId="0" fillId="0" borderId="5" xfId="0" applyBorder="1" applyAlignment="1">
      <alignment horizontal="left" vertical="top" wrapText="1"/>
    </xf>
    <xf numFmtId="0" fontId="75" fillId="0" borderId="14" xfId="0" applyFont="1" applyFill="1" applyBorder="1" applyAlignment="1" applyProtection="1">
      <alignment horizontal="left" vertical="center" wrapText="1"/>
    </xf>
    <xf numFmtId="0" fontId="52" fillId="0" borderId="5" xfId="0" applyFont="1" applyFill="1" applyBorder="1" applyAlignment="1" applyProtection="1">
      <alignment horizontal="left" vertical="center" wrapText="1"/>
    </xf>
    <xf numFmtId="0" fontId="8" fillId="0" borderId="16" xfId="0" applyFont="1" applyFill="1" applyBorder="1" applyAlignment="1" applyProtection="1">
      <alignment horizontal="left" wrapText="1"/>
    </xf>
    <xf numFmtId="0" fontId="138" fillId="0" borderId="8" xfId="0" applyFont="1" applyBorder="1" applyAlignment="1" applyProtection="1">
      <alignment vertical="top" wrapText="1"/>
    </xf>
    <xf numFmtId="0" fontId="47" fillId="0" borderId="8" xfId="0" applyFont="1" applyBorder="1" applyAlignment="1" applyProtection="1">
      <alignment vertical="top"/>
    </xf>
    <xf numFmtId="0" fontId="47" fillId="0" borderId="5" xfId="0" applyFont="1" applyBorder="1" applyAlignment="1" applyProtection="1">
      <alignment vertical="top" wrapText="1"/>
    </xf>
    <xf numFmtId="0" fontId="21" fillId="0" borderId="14" xfId="0" applyFont="1" applyFill="1" applyBorder="1" applyAlignment="1" applyProtection="1">
      <alignment horizontal="left" vertical="center" wrapText="1"/>
    </xf>
    <xf numFmtId="0" fontId="3" fillId="0" borderId="16" xfId="0" applyFont="1" applyFill="1" applyBorder="1" applyAlignment="1" applyProtection="1">
      <alignment horizontal="left" vertical="top" wrapText="1"/>
    </xf>
    <xf numFmtId="0" fontId="77" fillId="0" borderId="16" xfId="0" applyFont="1" applyFill="1" applyBorder="1" applyAlignment="1" applyProtection="1">
      <alignment horizontal="left" vertical="top" wrapText="1"/>
    </xf>
    <xf numFmtId="0" fontId="47" fillId="0" borderId="8" xfId="0" applyFont="1" applyBorder="1" applyAlignment="1" applyProtection="1">
      <alignment vertical="top" wrapText="1"/>
    </xf>
    <xf numFmtId="0" fontId="138" fillId="0" borderId="8" xfId="0" applyFont="1" applyBorder="1" applyAlignment="1" applyProtection="1">
      <alignment vertical="top"/>
    </xf>
    <xf numFmtId="0" fontId="67" fillId="7" borderId="17" xfId="0" applyFont="1" applyFill="1" applyBorder="1" applyAlignment="1">
      <alignment horizontal="left" vertical="top" wrapText="1"/>
    </xf>
    <xf numFmtId="0" fontId="67" fillId="7" borderId="17" xfId="0" applyFont="1" applyFill="1" applyBorder="1" applyAlignment="1">
      <alignment vertical="top" wrapText="1"/>
    </xf>
    <xf numFmtId="0" fontId="67" fillId="7" borderId="17" xfId="2" applyFont="1" applyFill="1" applyBorder="1" applyAlignment="1">
      <alignment vertical="top" wrapText="1"/>
    </xf>
    <xf numFmtId="164" fontId="13" fillId="26" borderId="8" xfId="0" applyNumberFormat="1" applyFont="1" applyFill="1" applyBorder="1" applyAlignment="1" applyProtection="1">
      <alignment horizontal="left" vertical="center" wrapText="1"/>
      <protection locked="0"/>
    </xf>
    <xf numFmtId="0" fontId="54" fillId="3" borderId="0" xfId="0" applyFont="1" applyFill="1" applyAlignment="1">
      <alignment horizontal="center"/>
    </xf>
    <xf numFmtId="0" fontId="114" fillId="13" borderId="7" xfId="0" applyFont="1" applyFill="1" applyBorder="1" applyAlignment="1">
      <alignment horizontal="center" vertical="center" wrapText="1"/>
    </xf>
    <xf numFmtId="0" fontId="114" fillId="14" borderId="17" xfId="0" applyFont="1" applyFill="1" applyBorder="1" applyAlignment="1">
      <alignment horizontal="center" vertical="center" wrapText="1"/>
    </xf>
    <xf numFmtId="0" fontId="54" fillId="7" borderId="17" xfId="0" applyFont="1" applyFill="1" applyBorder="1" applyAlignment="1">
      <alignment horizontal="center" vertical="center" wrapText="1"/>
    </xf>
    <xf numFmtId="0" fontId="114" fillId="6" borderId="17" xfId="0" applyFont="1" applyFill="1" applyBorder="1" applyAlignment="1">
      <alignment horizontal="center" vertical="center" wrapText="1"/>
    </xf>
    <xf numFmtId="0" fontId="0" fillId="3" borderId="0" xfId="0" applyFill="1" applyAlignment="1">
      <alignment horizontal="left" vertical="top"/>
    </xf>
    <xf numFmtId="0" fontId="0" fillId="35" borderId="0" xfId="0" applyFill="1" applyAlignment="1">
      <alignment horizontal="left" vertical="top"/>
    </xf>
    <xf numFmtId="0" fontId="0" fillId="36" borderId="0" xfId="0" applyFill="1" applyAlignment="1">
      <alignment horizontal="left" vertical="top"/>
    </xf>
    <xf numFmtId="0" fontId="0" fillId="7" borderId="0" xfId="0" applyFill="1" applyAlignment="1">
      <alignment horizontal="left" vertical="top"/>
    </xf>
    <xf numFmtId="0" fontId="0" fillId="6" borderId="0" xfId="0" applyFill="1" applyAlignment="1">
      <alignment horizontal="left" vertical="top"/>
    </xf>
    <xf numFmtId="0" fontId="0" fillId="15" borderId="0" xfId="0" applyFill="1" applyAlignment="1">
      <alignment horizontal="left" vertical="top"/>
    </xf>
    <xf numFmtId="0" fontId="59" fillId="0" borderId="0" xfId="0" applyFont="1" applyAlignment="1" applyProtection="1">
      <alignment vertical="center" wrapText="1"/>
      <protection locked="0"/>
    </xf>
    <xf numFmtId="0" fontId="0" fillId="2" borderId="0" xfId="0" applyFill="1" applyAlignment="1">
      <alignment wrapText="1"/>
    </xf>
    <xf numFmtId="0" fontId="0" fillId="0" borderId="0" xfId="0" applyFill="1"/>
    <xf numFmtId="0" fontId="50" fillId="16" borderId="2" xfId="0" applyFont="1" applyFill="1" applyBorder="1" applyAlignment="1" applyProtection="1">
      <alignment horizontal="left"/>
    </xf>
    <xf numFmtId="0" fontId="4" fillId="16" borderId="2" xfId="0" applyFont="1" applyFill="1" applyBorder="1" applyAlignment="1" applyProtection="1">
      <alignment horizontal="left"/>
    </xf>
    <xf numFmtId="0" fontId="24" fillId="16" borderId="2" xfId="0" applyFont="1" applyFill="1" applyBorder="1" applyAlignment="1" applyProtection="1"/>
    <xf numFmtId="0" fontId="4" fillId="16" borderId="2" xfId="0" applyFont="1" applyFill="1" applyBorder="1" applyAlignment="1" applyProtection="1">
      <alignment horizontal="center"/>
    </xf>
    <xf numFmtId="0" fontId="24" fillId="16" borderId="2" xfId="0" applyFont="1" applyFill="1" applyBorder="1" applyAlignment="1" applyProtection="1">
      <alignment horizontal="left"/>
    </xf>
    <xf numFmtId="0" fontId="10" fillId="16" borderId="4" xfId="0" applyFont="1" applyFill="1" applyBorder="1" applyAlignment="1" applyProtection="1">
      <alignment wrapText="1"/>
    </xf>
    <xf numFmtId="0" fontId="50" fillId="16" borderId="0" xfId="0" applyFont="1" applyFill="1" applyBorder="1" applyAlignment="1" applyProtection="1">
      <alignment horizontal="left"/>
    </xf>
    <xf numFmtId="0" fontId="4" fillId="16" borderId="0" xfId="0" applyFont="1" applyFill="1" applyBorder="1" applyAlignment="1" applyProtection="1">
      <alignment horizontal="left"/>
    </xf>
    <xf numFmtId="0" fontId="24" fillId="16" borderId="0" xfId="0" applyFont="1" applyFill="1" applyBorder="1" applyAlignment="1" applyProtection="1"/>
    <xf numFmtId="0" fontId="4" fillId="16" borderId="0" xfId="0" applyFont="1" applyFill="1" applyBorder="1" applyAlignment="1" applyProtection="1">
      <alignment horizontal="center"/>
    </xf>
    <xf numFmtId="0" fontId="10" fillId="16" borderId="0" xfId="0" applyFont="1" applyFill="1" applyBorder="1" applyAlignment="1" applyProtection="1">
      <alignment wrapText="1"/>
    </xf>
    <xf numFmtId="0" fontId="48" fillId="16" borderId="0" xfId="0" applyFont="1" applyFill="1" applyBorder="1" applyAlignment="1" applyProtection="1">
      <alignment horizontal="center"/>
    </xf>
    <xf numFmtId="0" fontId="51" fillId="16" borderId="0" xfId="0" applyFont="1" applyFill="1" applyBorder="1" applyAlignment="1" applyProtection="1">
      <alignment horizontal="center" vertical="center"/>
    </xf>
    <xf numFmtId="0" fontId="24" fillId="16" borderId="0" xfId="0" applyFont="1" applyFill="1" applyBorder="1" applyAlignment="1" applyProtection="1">
      <alignment horizontal="left"/>
    </xf>
    <xf numFmtId="0" fontId="8" fillId="16" borderId="6" xfId="0" applyFont="1" applyFill="1" applyBorder="1" applyAlignment="1" applyProtection="1">
      <alignment horizontal="left" wrapText="1"/>
    </xf>
    <xf numFmtId="0" fontId="84" fillId="16" borderId="4" xfId="0" applyFont="1" applyFill="1" applyBorder="1" applyAlignment="1" applyProtection="1">
      <alignment vertical="top" wrapText="1"/>
    </xf>
    <xf numFmtId="0" fontId="45" fillId="16" borderId="0" xfId="0" applyFont="1" applyFill="1" applyBorder="1" applyAlignment="1" applyProtection="1">
      <alignment horizontal="left"/>
    </xf>
    <xf numFmtId="0" fontId="26" fillId="16" borderId="0" xfId="0" applyFont="1" applyFill="1" applyBorder="1" applyAlignment="1" applyProtection="1">
      <alignment horizontal="left"/>
    </xf>
    <xf numFmtId="0" fontId="27" fillId="16" borderId="0" xfId="0" applyFont="1" applyFill="1" applyBorder="1" applyAlignment="1" applyProtection="1">
      <alignment vertical="top" wrapText="1"/>
    </xf>
    <xf numFmtId="0" fontId="26" fillId="16" borderId="0" xfId="0" applyFont="1" applyFill="1" applyBorder="1" applyAlignment="1" applyProtection="1">
      <alignment horizontal="center" vertical="center"/>
    </xf>
    <xf numFmtId="0" fontId="84" fillId="16" borderId="0" xfId="0" applyFont="1" applyFill="1" applyBorder="1" applyAlignment="1" applyProtection="1">
      <alignment vertical="top" wrapText="1"/>
    </xf>
    <xf numFmtId="0" fontId="15" fillId="16" borderId="0" xfId="0" applyFont="1" applyFill="1" applyBorder="1" applyAlignment="1" applyProtection="1">
      <alignment horizontal="center" vertical="center"/>
    </xf>
    <xf numFmtId="0" fontId="13" fillId="16" borderId="0" xfId="0" applyFont="1" applyFill="1" applyBorder="1" applyAlignment="1" applyProtection="1">
      <alignment horizontal="left" vertical="top" wrapText="1"/>
    </xf>
    <xf numFmtId="0" fontId="3" fillId="16" borderId="4" xfId="0" applyFont="1" applyFill="1" applyBorder="1" applyAlignment="1" applyProtection="1">
      <alignment vertical="top" wrapText="1"/>
    </xf>
    <xf numFmtId="0" fontId="22" fillId="16" borderId="0" xfId="0" applyFont="1" applyFill="1" applyBorder="1" applyAlignment="1" applyProtection="1">
      <alignment vertical="top" wrapText="1"/>
    </xf>
    <xf numFmtId="0" fontId="15" fillId="16" borderId="0" xfId="0" applyFont="1" applyFill="1" applyBorder="1" applyAlignment="1" applyProtection="1">
      <alignment horizontal="left" vertical="center"/>
    </xf>
    <xf numFmtId="0" fontId="39" fillId="16" borderId="0" xfId="0" applyFont="1" applyFill="1" applyBorder="1" applyAlignment="1" applyProtection="1">
      <alignment horizontal="center" vertical="top" wrapText="1"/>
    </xf>
    <xf numFmtId="0" fontId="72" fillId="16" borderId="0" xfId="0" applyFont="1" applyFill="1" applyBorder="1" applyAlignment="1" applyProtection="1">
      <alignment horizontal="center" vertical="top" wrapText="1"/>
    </xf>
    <xf numFmtId="0" fontId="22" fillId="16" borderId="0" xfId="0" applyFont="1" applyFill="1" applyBorder="1" applyAlignment="1" applyProtection="1">
      <alignment vertical="center"/>
    </xf>
    <xf numFmtId="0" fontId="3" fillId="16" borderId="0" xfId="0" applyFont="1" applyFill="1" applyBorder="1" applyAlignment="1" applyProtection="1">
      <alignment horizontal="center" vertical="center" wrapText="1"/>
    </xf>
    <xf numFmtId="0" fontId="3" fillId="16" borderId="0" xfId="0" applyFont="1" applyFill="1" applyBorder="1" applyAlignment="1" applyProtection="1">
      <alignment vertical="top" wrapText="1"/>
    </xf>
    <xf numFmtId="0" fontId="22" fillId="16" borderId="0" xfId="0" applyFont="1" applyFill="1" applyBorder="1" applyAlignment="1" applyProtection="1">
      <alignment horizontal="center" vertical="center"/>
    </xf>
    <xf numFmtId="0" fontId="51" fillId="16" borderId="0" xfId="0" applyFont="1" applyFill="1" applyBorder="1" applyAlignment="1" applyProtection="1">
      <alignment horizontal="center"/>
    </xf>
    <xf numFmtId="0" fontId="4" fillId="16" borderId="0" xfId="0" applyFont="1" applyFill="1" applyBorder="1" applyAlignment="1" applyProtection="1">
      <alignment horizontal="left"/>
      <protection locked="0"/>
    </xf>
    <xf numFmtId="0" fontId="48" fillId="16" borderId="26" xfId="0" applyFont="1" applyFill="1" applyBorder="1" applyAlignment="1" applyProtection="1"/>
    <xf numFmtId="0" fontId="22" fillId="16" borderId="26" xfId="0" applyFont="1" applyFill="1" applyBorder="1" applyAlignment="1" applyProtection="1">
      <alignment wrapText="1"/>
    </xf>
    <xf numFmtId="0" fontId="71" fillId="16" borderId="4" xfId="0" applyFont="1" applyFill="1" applyBorder="1" applyAlignment="1" applyProtection="1">
      <alignment horizontal="left" vertical="center"/>
    </xf>
    <xf numFmtId="0" fontId="48" fillId="16" borderId="33" xfId="0" applyFont="1" applyFill="1" applyBorder="1" applyAlignment="1" applyProtection="1"/>
    <xf numFmtId="0" fontId="15" fillId="16" borderId="33" xfId="0" applyFont="1" applyFill="1" applyBorder="1" applyAlignment="1" applyProtection="1"/>
    <xf numFmtId="0" fontId="15" fillId="16" borderId="26" xfId="0" applyFont="1" applyFill="1" applyBorder="1" applyAlignment="1" applyProtection="1"/>
    <xf numFmtId="0" fontId="75" fillId="16" borderId="4" xfId="0" applyFont="1" applyFill="1" applyBorder="1" applyAlignment="1" applyProtection="1">
      <alignment horizontal="left" vertical="center" wrapText="1"/>
    </xf>
    <xf numFmtId="0" fontId="52" fillId="16" borderId="0" xfId="0" applyFont="1" applyFill="1" applyBorder="1" applyAlignment="1" applyProtection="1">
      <alignment horizontal="left" vertical="center" wrapText="1"/>
    </xf>
    <xf numFmtId="0" fontId="75" fillId="16" borderId="14" xfId="0" applyFont="1" applyFill="1" applyBorder="1" applyAlignment="1" applyProtection="1">
      <alignment horizontal="left" vertical="center" wrapText="1"/>
    </xf>
    <xf numFmtId="0" fontId="52" fillId="16" borderId="5" xfId="0" applyFont="1" applyFill="1" applyBorder="1" applyAlignment="1" applyProtection="1">
      <alignment horizontal="left" vertical="center" wrapText="1"/>
    </xf>
    <xf numFmtId="0" fontId="8" fillId="16" borderId="16" xfId="0" applyFont="1" applyFill="1" applyBorder="1" applyAlignment="1" applyProtection="1">
      <alignment horizontal="left" wrapText="1"/>
    </xf>
    <xf numFmtId="0" fontId="40" fillId="16" borderId="4" xfId="0" applyFont="1" applyFill="1" applyBorder="1" applyAlignment="1" applyProtection="1"/>
    <xf numFmtId="0" fontId="6" fillId="16" borderId="6" xfId="0" applyFont="1" applyFill="1" applyBorder="1" applyAlignment="1" applyProtection="1">
      <alignment horizontal="left" wrapText="1"/>
    </xf>
    <xf numFmtId="0" fontId="15" fillId="16" borderId="33" xfId="0" applyFont="1" applyFill="1" applyBorder="1" applyAlignment="1" applyProtection="1">
      <protection locked="0"/>
    </xf>
    <xf numFmtId="0" fontId="70" fillId="16" borderId="5" xfId="0" applyFont="1" applyFill="1" applyBorder="1" applyAlignment="1" applyProtection="1">
      <alignment horizontal="center" vertical="center" wrapText="1"/>
    </xf>
    <xf numFmtId="0" fontId="73" fillId="16" borderId="5" xfId="0" applyFont="1" applyFill="1" applyBorder="1" applyAlignment="1" applyProtection="1">
      <alignment horizontal="right" vertical="top" wrapText="1"/>
    </xf>
    <xf numFmtId="0" fontId="3" fillId="16" borderId="5" xfId="0" applyFont="1" applyFill="1" applyBorder="1" applyAlignment="1" applyProtection="1">
      <alignment vertical="top" wrapText="1"/>
    </xf>
    <xf numFmtId="0" fontId="3" fillId="16" borderId="5" xfId="0" applyFont="1" applyFill="1" applyBorder="1" applyAlignment="1" applyProtection="1">
      <alignment horizontal="center" vertical="center" wrapText="1"/>
    </xf>
    <xf numFmtId="0" fontId="81" fillId="16" borderId="5" xfId="0" applyFont="1" applyFill="1" applyBorder="1" applyAlignment="1" applyProtection="1">
      <alignment horizontal="center" vertical="center" wrapText="1"/>
    </xf>
    <xf numFmtId="0" fontId="153" fillId="16" borderId="76" xfId="0" applyFont="1" applyFill="1" applyBorder="1" applyAlignment="1" applyProtection="1">
      <alignment vertical="center" wrapText="1"/>
      <protection locked="0"/>
    </xf>
    <xf numFmtId="0" fontId="153" fillId="16" borderId="117" xfId="0" applyFont="1" applyFill="1" applyBorder="1" applyAlignment="1" applyProtection="1">
      <alignment horizontal="center" vertical="center" wrapText="1"/>
    </xf>
    <xf numFmtId="0" fontId="52" fillId="16" borderId="117" xfId="0" applyFont="1" applyFill="1" applyBorder="1" applyAlignment="1" applyProtection="1">
      <alignment vertical="center" wrapText="1"/>
    </xf>
    <xf numFmtId="0" fontId="59" fillId="16" borderId="122" xfId="0" applyFont="1" applyFill="1" applyBorder="1" applyAlignment="1" applyProtection="1">
      <alignment horizontal="center" vertical="center" wrapText="1"/>
    </xf>
    <xf numFmtId="0" fontId="50" fillId="16" borderId="0" xfId="0" applyFont="1" applyFill="1" applyBorder="1" applyAlignment="1" applyProtection="1">
      <alignment vertical="center"/>
    </xf>
    <xf numFmtId="0" fontId="50" fillId="16" borderId="0" xfId="0" applyFont="1" applyFill="1" applyBorder="1" applyAlignment="1" applyProtection="1">
      <alignment horizontal="left" vertical="center" wrapText="1"/>
    </xf>
    <xf numFmtId="0" fontId="50" fillId="16" borderId="0" xfId="0" applyFont="1" applyFill="1" applyBorder="1" applyAlignment="1" applyProtection="1">
      <alignment horizontal="center" vertical="center" wrapText="1"/>
    </xf>
    <xf numFmtId="0" fontId="50" fillId="16" borderId="0" xfId="0" applyFont="1" applyFill="1" applyBorder="1" applyAlignment="1" applyProtection="1">
      <alignment horizontal="left" vertical="center" wrapText="1"/>
      <protection locked="0"/>
    </xf>
    <xf numFmtId="0" fontId="50" fillId="16" borderId="0" xfId="0" applyFont="1" applyFill="1" applyBorder="1" applyAlignment="1" applyProtection="1">
      <alignment horizontal="center" vertical="center"/>
      <protection locked="0"/>
    </xf>
    <xf numFmtId="0" fontId="153" fillId="16" borderId="125" xfId="0" applyFont="1" applyFill="1" applyBorder="1" applyAlignment="1" applyProtection="1">
      <alignment horizontal="center" vertical="center" wrapText="1"/>
    </xf>
    <xf numFmtId="0" fontId="153" fillId="16" borderId="126" xfId="0" applyFont="1" applyFill="1" applyBorder="1" applyAlignment="1" applyProtection="1">
      <alignment horizontal="center" vertical="center" wrapText="1"/>
    </xf>
    <xf numFmtId="0" fontId="153" fillId="16" borderId="95" xfId="0" applyFont="1" applyFill="1" applyBorder="1" applyAlignment="1" applyProtection="1">
      <alignment vertical="center" wrapText="1"/>
    </xf>
    <xf numFmtId="0" fontId="153" fillId="16" borderId="95" xfId="0" applyFont="1" applyFill="1" applyBorder="1" applyAlignment="1" applyProtection="1">
      <alignment horizontal="center" vertical="center" wrapText="1"/>
    </xf>
    <xf numFmtId="0" fontId="153" fillId="16" borderId="128" xfId="0" applyFont="1" applyFill="1" applyBorder="1" applyAlignment="1" applyProtection="1">
      <alignment vertical="center" wrapText="1"/>
      <protection locked="0"/>
    </xf>
    <xf numFmtId="0" fontId="153" fillId="16" borderId="129" xfId="0" applyFont="1" applyFill="1" applyBorder="1" applyAlignment="1" applyProtection="1">
      <alignment vertical="center" wrapText="1"/>
      <protection locked="0"/>
    </xf>
    <xf numFmtId="0" fontId="153" fillId="16" borderId="130" xfId="0" applyFont="1" applyFill="1" applyBorder="1" applyAlignment="1" applyProtection="1">
      <alignment horizontal="center" vertical="center" wrapText="1"/>
    </xf>
    <xf numFmtId="0" fontId="153" fillId="16" borderId="131" xfId="0" applyFont="1" applyFill="1" applyBorder="1" applyAlignment="1" applyProtection="1">
      <alignment vertical="center" wrapText="1"/>
      <protection locked="0"/>
    </xf>
    <xf numFmtId="0" fontId="59" fillId="16" borderId="132" xfId="0" applyFont="1" applyFill="1" applyBorder="1" applyAlignment="1" applyProtection="1">
      <alignment horizontal="center" vertical="center" wrapText="1"/>
    </xf>
    <xf numFmtId="0" fontId="153" fillId="16" borderId="135" xfId="0" applyFont="1" applyFill="1" applyBorder="1" applyAlignment="1" applyProtection="1">
      <alignment vertical="center" wrapText="1"/>
      <protection locked="0"/>
    </xf>
    <xf numFmtId="0" fontId="153" fillId="16" borderId="136" xfId="0" applyFont="1" applyFill="1" applyBorder="1" applyAlignment="1" applyProtection="1">
      <alignment vertical="center" wrapText="1"/>
      <protection locked="0"/>
    </xf>
    <xf numFmtId="0" fontId="145" fillId="16" borderId="17" xfId="0" applyFont="1" applyFill="1" applyBorder="1" applyAlignment="1" applyProtection="1">
      <alignment horizontal="center" vertical="center" wrapText="1"/>
      <protection locked="0"/>
    </xf>
    <xf numFmtId="0" fontId="95" fillId="38" borderId="0" xfId="0" applyFont="1" applyFill="1" applyBorder="1" applyAlignment="1">
      <alignment horizontal="center" vertical="center"/>
    </xf>
    <xf numFmtId="0" fontId="95" fillId="38" borderId="0" xfId="0" applyFont="1" applyFill="1" applyBorder="1" applyAlignment="1">
      <alignment horizontal="left" vertical="center"/>
    </xf>
    <xf numFmtId="0" fontId="95" fillId="39" borderId="1" xfId="0" applyFont="1" applyFill="1" applyBorder="1" applyAlignment="1">
      <alignment horizontal="center" vertical="center"/>
    </xf>
    <xf numFmtId="0" fontId="95" fillId="39" borderId="2" xfId="0" applyFont="1" applyFill="1" applyBorder="1" applyAlignment="1">
      <alignment horizontal="left" vertical="center"/>
    </xf>
    <xf numFmtId="0" fontId="95" fillId="39" borderId="3" xfId="0" applyFont="1" applyFill="1" applyBorder="1" applyAlignment="1">
      <alignment horizontal="left" vertical="center"/>
    </xf>
    <xf numFmtId="0" fontId="95" fillId="37" borderId="1" xfId="0" applyFont="1" applyFill="1" applyBorder="1" applyAlignment="1">
      <alignment horizontal="center" vertical="center"/>
    </xf>
    <xf numFmtId="0" fontId="95" fillId="37" borderId="2" xfId="0" applyFont="1" applyFill="1" applyBorder="1" applyAlignment="1">
      <alignment horizontal="left" vertical="center"/>
    </xf>
    <xf numFmtId="0" fontId="95" fillId="37" borderId="3" xfId="0" applyFont="1" applyFill="1" applyBorder="1" applyAlignment="1">
      <alignment horizontal="left" vertical="center"/>
    </xf>
    <xf numFmtId="9" fontId="12" fillId="0" borderId="0" xfId="1" applyFont="1" applyFill="1" applyAlignment="1">
      <alignment horizontal="center"/>
    </xf>
    <xf numFmtId="0" fontId="12" fillId="0" borderId="0" xfId="0" applyFont="1" applyFill="1" applyAlignment="1">
      <alignment horizontal="center"/>
    </xf>
    <xf numFmtId="0" fontId="96" fillId="0" borderId="0" xfId="0" applyFont="1" applyFill="1" applyAlignment="1">
      <alignment horizontal="center"/>
    </xf>
    <xf numFmtId="9" fontId="11" fillId="0" borderId="6" xfId="1" applyFont="1" applyFill="1" applyBorder="1" applyAlignment="1">
      <alignment horizontal="center" vertical="top"/>
    </xf>
    <xf numFmtId="0" fontId="12" fillId="0" borderId="5" xfId="0" applyFont="1" applyFill="1" applyBorder="1" applyAlignment="1">
      <alignment horizontal="left" vertical="top"/>
    </xf>
    <xf numFmtId="9" fontId="11" fillId="0" borderId="5" xfId="1" applyFont="1" applyFill="1" applyBorder="1" applyAlignment="1">
      <alignment horizontal="center" vertical="top"/>
    </xf>
    <xf numFmtId="9" fontId="11" fillId="0" borderId="16" xfId="1" applyFont="1" applyFill="1" applyBorder="1" applyAlignment="1">
      <alignment horizontal="center" vertical="top"/>
    </xf>
    <xf numFmtId="0" fontId="95" fillId="5" borderId="137" xfId="0" applyFont="1" applyFill="1" applyBorder="1" applyAlignment="1">
      <alignment horizontal="left" vertical="center"/>
    </xf>
    <xf numFmtId="0" fontId="12" fillId="0" borderId="4" xfId="0" applyFont="1" applyFill="1" applyBorder="1" applyAlignment="1">
      <alignment horizontal="center" vertical="top"/>
    </xf>
    <xf numFmtId="0" fontId="12" fillId="0" borderId="14" xfId="0" applyFont="1" applyFill="1" applyBorder="1" applyAlignment="1">
      <alignment horizontal="center" vertical="top"/>
    </xf>
    <xf numFmtId="0" fontId="95" fillId="5" borderId="1" xfId="0" applyFont="1" applyFill="1" applyBorder="1" applyAlignment="1">
      <alignment vertical="center"/>
    </xf>
    <xf numFmtId="0" fontId="12" fillId="0" borderId="2" xfId="0" applyFont="1" applyFill="1" applyBorder="1" applyAlignment="1">
      <alignment horizontal="left" vertical="top"/>
    </xf>
    <xf numFmtId="0" fontId="12" fillId="0" borderId="2" xfId="0" applyFont="1" applyFill="1" applyBorder="1" applyAlignment="1">
      <alignment horizontal="center" vertical="top"/>
    </xf>
    <xf numFmtId="0" fontId="34" fillId="0" borderId="8" xfId="0" applyFont="1" applyBorder="1" applyAlignment="1">
      <alignment horizontal="left" vertical="top" wrapText="1"/>
    </xf>
    <xf numFmtId="0" fontId="47" fillId="0" borderId="0" xfId="0" applyFont="1" applyFill="1" applyBorder="1" applyAlignment="1" applyProtection="1">
      <alignment horizontal="left" vertical="center" wrapText="1"/>
    </xf>
    <xf numFmtId="0" fontId="0" fillId="0" borderId="0" xfId="0" applyFill="1" applyAlignment="1">
      <alignment horizontal="left" vertical="top"/>
    </xf>
    <xf numFmtId="9" fontId="152" fillId="0" borderId="0" xfId="1" applyFont="1" applyFill="1" applyAlignment="1">
      <alignment horizontal="center"/>
    </xf>
    <xf numFmtId="0" fontId="152" fillId="0" borderId="0" xfId="0" applyFont="1" applyFill="1" applyAlignment="1">
      <alignment horizontal="center"/>
    </xf>
    <xf numFmtId="0" fontId="42" fillId="0" borderId="0" xfId="0" applyFont="1" applyFill="1" applyAlignment="1">
      <alignment horizontal="left" vertical="top"/>
    </xf>
    <xf numFmtId="0" fontId="95" fillId="0" borderId="0" xfId="0" applyFont="1" applyFill="1" applyBorder="1" applyAlignment="1">
      <alignment vertical="center"/>
    </xf>
    <xf numFmtId="9" fontId="12" fillId="0" borderId="0" xfId="1" applyFont="1" applyFill="1" applyAlignment="1">
      <alignment horizontal="center" vertical="center"/>
    </xf>
    <xf numFmtId="0" fontId="12" fillId="0" borderId="0" xfId="0" applyFont="1" applyFill="1" applyAlignment="1">
      <alignment horizontal="center" vertical="center"/>
    </xf>
    <xf numFmtId="9" fontId="96" fillId="0" borderId="4" xfId="1" applyFont="1" applyFill="1" applyBorder="1" applyAlignment="1">
      <alignment horizontal="center" vertical="center"/>
    </xf>
    <xf numFmtId="0" fontId="96" fillId="0" borderId="0" xfId="0" applyFont="1" applyFill="1" applyBorder="1" applyAlignment="1">
      <alignment horizontal="center" vertical="center"/>
    </xf>
    <xf numFmtId="0" fontId="96" fillId="0" borderId="6" xfId="0" applyFont="1" applyFill="1" applyBorder="1" applyAlignment="1">
      <alignment horizontal="center" vertical="center"/>
    </xf>
    <xf numFmtId="9" fontId="96" fillId="0" borderId="0" xfId="1" applyFont="1" applyFill="1" applyAlignment="1">
      <alignment horizontal="center" vertical="center"/>
    </xf>
    <xf numFmtId="0" fontId="96" fillId="0" borderId="0" xfId="0" applyFont="1" applyFill="1" applyAlignment="1">
      <alignment horizontal="center" vertical="center"/>
    </xf>
    <xf numFmtId="9" fontId="12" fillId="0" borderId="53" xfId="1" applyFont="1" applyFill="1" applyBorder="1" applyAlignment="1">
      <alignment horizontal="center" vertical="center"/>
    </xf>
    <xf numFmtId="0" fontId="12" fillId="0" borderId="53" xfId="0" applyFont="1" applyFill="1" applyBorder="1" applyAlignment="1">
      <alignment horizontal="center" vertical="center"/>
    </xf>
    <xf numFmtId="9" fontId="96" fillId="0" borderId="139" xfId="1" applyFont="1" applyFill="1" applyBorder="1" applyAlignment="1">
      <alignment horizontal="center" vertical="center"/>
    </xf>
    <xf numFmtId="0" fontId="96" fillId="0" borderId="53" xfId="0" applyFont="1" applyFill="1" applyBorder="1" applyAlignment="1">
      <alignment horizontal="center" vertical="center"/>
    </xf>
    <xf numFmtId="0" fontId="96" fillId="0" borderId="138" xfId="0" applyFont="1" applyFill="1" applyBorder="1" applyAlignment="1">
      <alignment horizontal="center" vertical="center"/>
    </xf>
    <xf numFmtId="9" fontId="96" fillId="0" borderId="53" xfId="1" applyFont="1" applyFill="1" applyBorder="1"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53" xfId="0" applyBorder="1" applyAlignment="1">
      <alignment horizontal="center" vertical="center"/>
    </xf>
    <xf numFmtId="0" fontId="0" fillId="3" borderId="53" xfId="0" applyFill="1" applyBorder="1" applyAlignment="1">
      <alignment horizontal="center" vertical="center"/>
    </xf>
    <xf numFmtId="0" fontId="0" fillId="0" borderId="0" xfId="0" applyFill="1" applyBorder="1"/>
    <xf numFmtId="0" fontId="54" fillId="0" borderId="0" xfId="0" applyFont="1" applyFill="1" applyBorder="1" applyAlignment="1">
      <alignment horizontal="center"/>
    </xf>
    <xf numFmtId="0" fontId="114"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49" fontId="51" fillId="0" borderId="0" xfId="0" applyNumberFormat="1" applyFont="1" applyFill="1" applyBorder="1" applyAlignment="1" applyProtection="1">
      <alignment horizontal="left" vertical="center" wrapText="1"/>
    </xf>
    <xf numFmtId="9" fontId="13" fillId="0" borderId="7" xfId="1" applyFont="1" applyFill="1" applyBorder="1" applyAlignment="1" applyProtection="1">
      <alignment horizontal="center" vertical="center" wrapText="1"/>
      <protection locked="0"/>
    </xf>
    <xf numFmtId="9" fontId="13" fillId="4" borderId="8" xfId="0" applyNumberFormat="1" applyFont="1" applyFill="1" applyBorder="1" applyAlignment="1" applyProtection="1">
      <alignment horizontal="center" vertical="center" wrapText="1"/>
      <protection locked="0"/>
    </xf>
    <xf numFmtId="9" fontId="13" fillId="0" borderId="8" xfId="0" applyNumberFormat="1" applyFont="1" applyFill="1" applyBorder="1" applyAlignment="1" applyProtection="1">
      <alignment horizontal="center" vertical="center" wrapText="1"/>
      <protection locked="0"/>
    </xf>
    <xf numFmtId="9" fontId="13" fillId="4" borderId="9" xfId="0" applyNumberFormat="1" applyFont="1" applyFill="1" applyBorder="1" applyAlignment="1" applyProtection="1">
      <alignment horizontal="center" vertical="center" wrapText="1"/>
      <protection locked="0"/>
    </xf>
    <xf numFmtId="9" fontId="13" fillId="4" borderId="8" xfId="1" applyFont="1" applyFill="1" applyBorder="1" applyAlignment="1" applyProtection="1">
      <alignment horizontal="center" vertical="center" wrapText="1"/>
      <protection locked="0"/>
    </xf>
    <xf numFmtId="9" fontId="13" fillId="0" borderId="8" xfId="1" applyFont="1" applyFill="1" applyBorder="1" applyAlignment="1" applyProtection="1">
      <alignment horizontal="center" vertical="center" wrapText="1"/>
      <protection locked="0"/>
    </xf>
    <xf numFmtId="9" fontId="13" fillId="4" borderId="9" xfId="1" applyFont="1" applyFill="1" applyBorder="1" applyAlignment="1" applyProtection="1">
      <alignment horizontal="center" vertical="center" wrapText="1"/>
      <protection locked="0"/>
    </xf>
    <xf numFmtId="9" fontId="0" fillId="0" borderId="0" xfId="0" applyNumberFormat="1" applyFill="1" applyAlignment="1">
      <alignment horizontal="center"/>
    </xf>
    <xf numFmtId="0" fontId="0" fillId="0" borderId="0" xfId="0" applyFont="1"/>
    <xf numFmtId="0" fontId="95" fillId="5" borderId="1" xfId="0" applyFont="1" applyFill="1" applyBorder="1" applyAlignment="1">
      <alignment horizontal="left" vertical="center"/>
    </xf>
    <xf numFmtId="0" fontId="95" fillId="5" borderId="2" xfId="0" applyFont="1" applyFill="1" applyBorder="1" applyAlignment="1">
      <alignment horizontal="left" vertical="center"/>
    </xf>
    <xf numFmtId="0" fontId="95" fillId="5" borderId="2" xfId="0" applyFont="1" applyFill="1" applyBorder="1" applyAlignment="1">
      <alignment horizontal="center" vertical="center"/>
    </xf>
    <xf numFmtId="0" fontId="95" fillId="5" borderId="3" xfId="0" applyFont="1" applyFill="1" applyBorder="1" applyAlignment="1">
      <alignment horizontal="left" vertical="center"/>
    </xf>
    <xf numFmtId="9" fontId="11" fillId="0" borderId="4" xfId="1" applyFont="1" applyFill="1" applyBorder="1" applyAlignment="1">
      <alignment horizontal="center"/>
    </xf>
    <xf numFmtId="0" fontId="11" fillId="0" borderId="0" xfId="0" applyFont="1" applyFill="1" applyBorder="1" applyAlignment="1">
      <alignment horizontal="center"/>
    </xf>
    <xf numFmtId="9" fontId="11" fillId="0" borderId="0" xfId="1" applyFont="1" applyFill="1" applyBorder="1" applyAlignment="1">
      <alignment horizontal="center"/>
    </xf>
    <xf numFmtId="0" fontId="11" fillId="0" borderId="6" xfId="0" applyFont="1" applyFill="1" applyBorder="1" applyAlignment="1">
      <alignment horizontal="center"/>
    </xf>
    <xf numFmtId="9" fontId="11" fillId="0" borderId="14" xfId="1" applyFont="1" applyFill="1" applyBorder="1" applyAlignment="1">
      <alignment horizontal="center"/>
    </xf>
    <xf numFmtId="0" fontId="11" fillId="0" borderId="5" xfId="0" applyFont="1" applyFill="1" applyBorder="1" applyAlignment="1">
      <alignment horizontal="center"/>
    </xf>
    <xf numFmtId="9" fontId="11" fillId="0" borderId="5" xfId="1" applyFont="1" applyFill="1" applyBorder="1" applyAlignment="1">
      <alignment horizontal="center"/>
    </xf>
    <xf numFmtId="0" fontId="11" fillId="0" borderId="16" xfId="0" applyFont="1" applyFill="1" applyBorder="1" applyAlignment="1">
      <alignment horizontal="center"/>
    </xf>
    <xf numFmtId="0" fontId="0" fillId="0" borderId="7" xfId="0" applyBorder="1"/>
    <xf numFmtId="0" fontId="0" fillId="0" borderId="8" xfId="0" applyBorder="1"/>
    <xf numFmtId="0" fontId="0" fillId="0" borderId="9" xfId="0" applyBorder="1"/>
    <xf numFmtId="49" fontId="55" fillId="40" borderId="0" xfId="0" applyNumberFormat="1" applyFont="1" applyFill="1" applyBorder="1" applyAlignment="1" applyProtection="1"/>
    <xf numFmtId="9" fontId="58" fillId="40" borderId="0" xfId="0" applyNumberFormat="1" applyFont="1" applyFill="1" applyBorder="1" applyAlignment="1" applyProtection="1">
      <alignment horizontal="center"/>
    </xf>
    <xf numFmtId="0" fontId="58" fillId="40" borderId="0" xfId="0" applyFont="1" applyFill="1" applyBorder="1" applyAlignment="1" applyProtection="1"/>
    <xf numFmtId="49" fontId="154" fillId="10" borderId="0" xfId="0" applyNumberFormat="1" applyFont="1" applyFill="1" applyBorder="1" applyAlignment="1" applyProtection="1"/>
    <xf numFmtId="0" fontId="155" fillId="10" borderId="0" xfId="0" applyFont="1" applyFill="1" applyBorder="1" applyAlignment="1" applyProtection="1"/>
    <xf numFmtId="9" fontId="58" fillId="10" borderId="0" xfId="0" applyNumberFormat="1" applyFont="1" applyFill="1" applyBorder="1" applyAlignment="1" applyProtection="1">
      <alignment horizontal="center"/>
    </xf>
    <xf numFmtId="49" fontId="17" fillId="40" borderId="0" xfId="0" applyNumberFormat="1" applyFont="1" applyFill="1" applyBorder="1" applyAlignment="1" applyProtection="1">
      <alignment horizontal="left" vertical="top" wrapText="1"/>
    </xf>
    <xf numFmtId="10" fontId="123" fillId="40" borderId="8" xfId="0" applyNumberFormat="1" applyFont="1" applyFill="1" applyBorder="1" applyAlignment="1" applyProtection="1">
      <alignment horizontal="left" vertical="center" wrapText="1"/>
      <protection locked="0"/>
    </xf>
    <xf numFmtId="0" fontId="13" fillId="40" borderId="8" xfId="0" applyFont="1" applyFill="1" applyBorder="1" applyAlignment="1" applyProtection="1">
      <alignment horizontal="left" vertical="center" wrapText="1"/>
      <protection locked="0"/>
    </xf>
    <xf numFmtId="0" fontId="123" fillId="40" borderId="8" xfId="0" applyFont="1" applyFill="1" applyBorder="1" applyAlignment="1" applyProtection="1">
      <alignment horizontal="left" vertical="center" wrapText="1"/>
      <protection locked="0"/>
    </xf>
    <xf numFmtId="49" fontId="154" fillId="10" borderId="4" xfId="0" applyNumberFormat="1" applyFont="1" applyFill="1" applyBorder="1" applyAlignment="1" applyProtection="1"/>
    <xf numFmtId="49" fontId="154" fillId="10" borderId="8" xfId="0" applyNumberFormat="1" applyFont="1" applyFill="1" applyBorder="1" applyAlignment="1" applyProtection="1"/>
    <xf numFmtId="49" fontId="154" fillId="10" borderId="0" xfId="0" applyNumberFormat="1" applyFont="1" applyFill="1" applyBorder="1" applyAlignment="1" applyProtection="1">
      <alignment vertical="top"/>
    </xf>
    <xf numFmtId="0" fontId="13" fillId="16" borderId="0" xfId="0" applyFont="1" applyFill="1" applyBorder="1" applyAlignment="1" applyProtection="1">
      <alignment vertical="top" wrapText="1"/>
    </xf>
    <xf numFmtId="0" fontId="13" fillId="16" borderId="0" xfId="0" applyFont="1" applyFill="1" applyAlignment="1" applyProtection="1">
      <alignment vertical="top" wrapText="1"/>
    </xf>
    <xf numFmtId="0" fontId="13" fillId="16" borderId="0" xfId="0" applyFont="1" applyFill="1" applyBorder="1" applyAlignment="1" applyProtection="1">
      <alignment horizontal="center" vertical="top" wrapText="1"/>
    </xf>
    <xf numFmtId="0" fontId="9" fillId="2" borderId="2" xfId="0" applyFont="1" applyFill="1" applyBorder="1" applyAlignment="1" applyProtection="1">
      <alignment horizontal="left"/>
    </xf>
    <xf numFmtId="0" fontId="9" fillId="16" borderId="0" xfId="0" applyFont="1" applyFill="1" applyAlignment="1" applyProtection="1">
      <alignment horizontal="left"/>
    </xf>
    <xf numFmtId="0" fontId="0" fillId="35" borderId="0" xfId="0" applyFill="1" applyBorder="1"/>
    <xf numFmtId="0" fontId="18" fillId="0" borderId="8"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left" vertical="center" wrapText="1"/>
      <protection locked="0"/>
    </xf>
    <xf numFmtId="0" fontId="0" fillId="0" borderId="0" xfId="0" applyNumberFormat="1" applyAlignment="1">
      <alignment horizontal="center"/>
    </xf>
    <xf numFmtId="0" fontId="59" fillId="16" borderId="140" xfId="0" applyFont="1" applyFill="1" applyBorder="1" applyAlignment="1" applyProtection="1">
      <alignment horizontal="center" vertical="center" wrapText="1"/>
    </xf>
    <xf numFmtId="0" fontId="96" fillId="16" borderId="30" xfId="0" applyFont="1" applyFill="1" applyBorder="1" applyAlignment="1">
      <alignment horizontal="center" vertical="top" wrapText="1"/>
    </xf>
    <xf numFmtId="0" fontId="96" fillId="16" borderId="31" xfId="0" applyFont="1" applyFill="1" applyBorder="1" applyAlignment="1">
      <alignment horizontal="center" vertical="top" wrapText="1"/>
    </xf>
    <xf numFmtId="0" fontId="153" fillId="16" borderId="144" xfId="0" applyFont="1" applyFill="1" applyBorder="1" applyAlignment="1" applyProtection="1">
      <alignment horizontal="center" vertical="center" wrapText="1"/>
    </xf>
    <xf numFmtId="0" fontId="52" fillId="16" borderId="133" xfId="0" applyFont="1" applyFill="1" applyBorder="1" applyAlignment="1" applyProtection="1">
      <alignment vertical="center" wrapText="1"/>
    </xf>
    <xf numFmtId="0" fontId="153" fillId="16" borderId="133" xfId="0" applyFont="1" applyFill="1" applyBorder="1" applyAlignment="1" applyProtection="1">
      <alignment horizontal="center" vertical="center" wrapText="1"/>
    </xf>
    <xf numFmtId="0" fontId="9" fillId="16" borderId="0" xfId="0" applyFont="1" applyFill="1" applyBorder="1" applyAlignment="1" applyProtection="1"/>
    <xf numFmtId="0" fontId="50" fillId="16" borderId="0" xfId="0" applyFont="1" applyFill="1" applyBorder="1" applyAlignment="1" applyProtection="1">
      <alignment vertical="top"/>
    </xf>
    <xf numFmtId="0" fontId="153" fillId="16" borderId="145" xfId="0" applyFont="1" applyFill="1" applyBorder="1" applyAlignment="1" applyProtection="1">
      <alignment horizontal="center" vertical="center" wrapText="1"/>
    </xf>
    <xf numFmtId="0" fontId="153" fillId="26" borderId="145" xfId="0" applyFont="1" applyFill="1" applyBorder="1" applyAlignment="1" applyProtection="1">
      <alignment horizontal="center" vertical="center" wrapText="1"/>
    </xf>
    <xf numFmtId="0" fontId="52" fillId="26" borderId="146" xfId="0" applyFont="1" applyFill="1" applyBorder="1" applyAlignment="1" applyProtection="1">
      <alignment vertical="center" wrapText="1"/>
    </xf>
    <xf numFmtId="0" fontId="153" fillId="26" borderId="147" xfId="0" applyFont="1" applyFill="1" applyBorder="1" applyAlignment="1" applyProtection="1">
      <alignment horizontal="center" vertical="center" wrapText="1"/>
    </xf>
    <xf numFmtId="0" fontId="153" fillId="26" borderId="130" xfId="0" applyFont="1" applyFill="1" applyBorder="1" applyAlignment="1" applyProtection="1">
      <alignment horizontal="center" vertical="center" wrapText="1"/>
    </xf>
    <xf numFmtId="0" fontId="52" fillId="26" borderId="117" xfId="0" applyFont="1" applyFill="1" applyBorder="1" applyAlignment="1" applyProtection="1">
      <alignment vertical="center" wrapText="1"/>
    </xf>
    <xf numFmtId="0" fontId="153" fillId="26" borderId="148" xfId="0" applyFont="1" applyFill="1" applyBorder="1" applyAlignment="1" applyProtection="1">
      <alignment horizontal="center" vertical="center" wrapText="1"/>
    </xf>
    <xf numFmtId="0" fontId="153" fillId="26" borderId="144" xfId="0" applyFont="1" applyFill="1" applyBorder="1" applyAlignment="1" applyProtection="1">
      <alignment horizontal="center" vertical="center" wrapText="1"/>
    </xf>
    <xf numFmtId="0" fontId="52" fillId="26" borderId="133" xfId="0" applyFont="1" applyFill="1" applyBorder="1" applyAlignment="1" applyProtection="1">
      <alignment vertical="center" wrapText="1"/>
    </xf>
    <xf numFmtId="0" fontId="153" fillId="26" borderId="149" xfId="0" applyFont="1" applyFill="1" applyBorder="1" applyAlignment="1" applyProtection="1">
      <alignment horizontal="center" vertical="center" wrapText="1"/>
    </xf>
    <xf numFmtId="0" fontId="59" fillId="16" borderId="150" xfId="0" applyFont="1" applyFill="1" applyBorder="1" applyAlignment="1" applyProtection="1">
      <alignment horizontal="center" vertical="center" wrapText="1"/>
    </xf>
    <xf numFmtId="0" fontId="153" fillId="10" borderId="130" xfId="0" applyFont="1" applyFill="1" applyBorder="1" applyAlignment="1" applyProtection="1">
      <alignment horizontal="center" vertical="center" wrapText="1"/>
    </xf>
    <xf numFmtId="0" fontId="52" fillId="10" borderId="117" xfId="0" applyFont="1" applyFill="1" applyBorder="1" applyAlignment="1" applyProtection="1">
      <alignment vertical="center" wrapText="1"/>
    </xf>
    <xf numFmtId="0" fontId="153" fillId="10" borderId="148" xfId="0" applyFont="1" applyFill="1" applyBorder="1" applyAlignment="1" applyProtection="1">
      <alignment horizontal="center" vertical="center" wrapText="1"/>
    </xf>
    <xf numFmtId="0" fontId="153" fillId="27" borderId="130" xfId="0" applyFont="1" applyFill="1" applyBorder="1" applyAlignment="1" applyProtection="1">
      <alignment horizontal="center" vertical="center" wrapText="1"/>
    </xf>
    <xf numFmtId="0" fontId="52" fillId="27" borderId="117" xfId="0" applyFont="1" applyFill="1" applyBorder="1" applyAlignment="1" applyProtection="1">
      <alignment vertical="center" wrapText="1"/>
    </xf>
    <xf numFmtId="0" fontId="153" fillId="42" borderId="130" xfId="0" applyFont="1" applyFill="1" applyBorder="1" applyAlignment="1" applyProtection="1">
      <alignment horizontal="center" vertical="center" wrapText="1"/>
    </xf>
    <xf numFmtId="0" fontId="52" fillId="42" borderId="117" xfId="0" applyFont="1" applyFill="1" applyBorder="1" applyAlignment="1" applyProtection="1">
      <alignment vertical="center" wrapText="1"/>
    </xf>
    <xf numFmtId="0" fontId="153" fillId="16" borderId="107" xfId="0" applyFont="1" applyFill="1" applyBorder="1" applyAlignment="1" applyProtection="1">
      <alignment horizontal="center" vertical="center" wrapText="1"/>
    </xf>
    <xf numFmtId="0" fontId="153" fillId="16" borderId="52" xfId="0" applyFont="1" applyFill="1" applyBorder="1" applyAlignment="1" applyProtection="1">
      <alignment vertical="center" wrapText="1"/>
    </xf>
    <xf numFmtId="0" fontId="153" fillId="16" borderId="52" xfId="0" applyFont="1" applyFill="1" applyBorder="1" applyAlignment="1" applyProtection="1">
      <alignment horizontal="center" vertical="center" wrapText="1"/>
    </xf>
    <xf numFmtId="0" fontId="153" fillId="9" borderId="145" xfId="0" applyFont="1" applyFill="1" applyBorder="1" applyAlignment="1" applyProtection="1">
      <alignment horizontal="center" vertical="center" wrapText="1"/>
    </xf>
    <xf numFmtId="0" fontId="52" fillId="9" borderId="146" xfId="0" applyFont="1" applyFill="1" applyBorder="1" applyAlignment="1" applyProtection="1">
      <alignment vertical="center" wrapText="1"/>
    </xf>
    <xf numFmtId="0" fontId="153" fillId="9" borderId="144" xfId="0" applyFont="1" applyFill="1" applyBorder="1" applyAlignment="1" applyProtection="1">
      <alignment horizontal="center" vertical="center" wrapText="1"/>
    </xf>
    <xf numFmtId="0" fontId="52" fillId="9" borderId="133" xfId="0" applyFont="1" applyFill="1" applyBorder="1" applyAlignment="1" applyProtection="1">
      <alignment vertical="center" wrapText="1"/>
    </xf>
    <xf numFmtId="0" fontId="153" fillId="9" borderId="149" xfId="0" applyFont="1" applyFill="1" applyBorder="1" applyAlignment="1" applyProtection="1">
      <alignment horizontal="center" vertical="center" wrapText="1"/>
    </xf>
    <xf numFmtId="0" fontId="153" fillId="42" borderId="145" xfId="0" applyFont="1" applyFill="1" applyBorder="1" applyAlignment="1" applyProtection="1">
      <alignment horizontal="center" vertical="center" wrapText="1"/>
    </xf>
    <xf numFmtId="0" fontId="52" fillId="42" borderId="146" xfId="0" applyFont="1" applyFill="1" applyBorder="1" applyAlignment="1" applyProtection="1">
      <alignment vertical="center" wrapText="1"/>
    </xf>
    <xf numFmtId="0" fontId="153" fillId="42" borderId="147" xfId="0" applyFont="1" applyFill="1" applyBorder="1" applyAlignment="1" applyProtection="1">
      <alignment horizontal="center" vertical="center" wrapText="1"/>
    </xf>
    <xf numFmtId="0" fontId="153" fillId="42" borderId="148" xfId="0" applyFont="1" applyFill="1" applyBorder="1" applyAlignment="1" applyProtection="1">
      <alignment horizontal="center" vertical="center" wrapText="1"/>
    </xf>
    <xf numFmtId="0" fontId="153" fillId="42" borderId="144" xfId="0" applyFont="1" applyFill="1" applyBorder="1" applyAlignment="1" applyProtection="1">
      <alignment horizontal="center" vertical="center" wrapText="1"/>
    </xf>
    <xf numFmtId="0" fontId="52" fillId="42" borderId="133" xfId="0" applyFont="1" applyFill="1" applyBorder="1" applyAlignment="1" applyProtection="1">
      <alignment vertical="center" wrapText="1"/>
    </xf>
    <xf numFmtId="0" fontId="153" fillId="42" borderId="149" xfId="0" applyFont="1" applyFill="1" applyBorder="1" applyAlignment="1" applyProtection="1">
      <alignment horizontal="center" vertical="center" wrapText="1"/>
    </xf>
    <xf numFmtId="0" fontId="52" fillId="43" borderId="146" xfId="0" applyFont="1" applyFill="1" applyBorder="1" applyAlignment="1" applyProtection="1">
      <alignment vertical="center" wrapText="1"/>
    </xf>
    <xf numFmtId="0" fontId="153" fillId="43" borderId="147" xfId="0" applyFont="1" applyFill="1" applyBorder="1" applyAlignment="1" applyProtection="1">
      <alignment horizontal="center" vertical="center" wrapText="1"/>
    </xf>
    <xf numFmtId="0" fontId="52" fillId="43" borderId="133" xfId="0" applyFont="1" applyFill="1" applyBorder="1" applyAlignment="1" applyProtection="1">
      <alignment vertical="center" wrapText="1"/>
    </xf>
    <xf numFmtId="0" fontId="153" fillId="43" borderId="149" xfId="0" applyFont="1" applyFill="1" applyBorder="1" applyAlignment="1" applyProtection="1">
      <alignment horizontal="center" vertical="center" wrapText="1"/>
    </xf>
    <xf numFmtId="0" fontId="153" fillId="3" borderId="95" xfId="0" applyFont="1" applyFill="1" applyBorder="1" applyAlignment="1" applyProtection="1">
      <alignment horizontal="center" vertical="center" wrapText="1"/>
    </xf>
    <xf numFmtId="0" fontId="50" fillId="16" borderId="17" xfId="0" applyFont="1" applyFill="1" applyBorder="1" applyAlignment="1" applyProtection="1">
      <alignment horizontal="left" vertical="center" wrapText="1"/>
    </xf>
    <xf numFmtId="0" fontId="10" fillId="16" borderId="2" xfId="0" applyFont="1" applyFill="1" applyBorder="1" applyAlignment="1" applyProtection="1">
      <alignment wrapText="1"/>
    </xf>
    <xf numFmtId="0" fontId="71" fillId="16" borderId="0" xfId="0" applyFont="1" applyFill="1" applyBorder="1" applyAlignment="1" applyProtection="1">
      <alignment horizontal="left" vertical="center"/>
    </xf>
    <xf numFmtId="0" fontId="75" fillId="16" borderId="0" xfId="0" applyFont="1" applyFill="1" applyBorder="1" applyAlignment="1" applyProtection="1">
      <alignment horizontal="left" vertical="center" wrapText="1"/>
    </xf>
    <xf numFmtId="0" fontId="75" fillId="16" borderId="5" xfId="0" applyFont="1" applyFill="1" applyBorder="1" applyAlignment="1" applyProtection="1">
      <alignment horizontal="left" vertical="center" wrapText="1"/>
    </xf>
    <xf numFmtId="0" fontId="40" fillId="16" borderId="0" xfId="0" applyFont="1" applyFill="1" applyBorder="1" applyAlignment="1" applyProtection="1"/>
    <xf numFmtId="0" fontId="6" fillId="16" borderId="40" xfId="0" applyFont="1" applyFill="1" applyBorder="1" applyAlignment="1" applyProtection="1">
      <alignment horizontal="center" vertical="center" wrapText="1"/>
    </xf>
    <xf numFmtId="0" fontId="153" fillId="26" borderId="125" xfId="0" applyFont="1" applyFill="1" applyBorder="1" applyAlignment="1" applyProtection="1">
      <alignment horizontal="center" vertical="center" wrapText="1"/>
    </xf>
    <xf numFmtId="0" fontId="153" fillId="26" borderId="126" xfId="0" applyFont="1" applyFill="1" applyBorder="1" applyAlignment="1" applyProtection="1">
      <alignment horizontal="center" vertical="center" wrapText="1"/>
    </xf>
    <xf numFmtId="0" fontId="153" fillId="26" borderId="95" xfId="0" applyFont="1" applyFill="1" applyBorder="1" applyAlignment="1" applyProtection="1">
      <alignment vertical="center" wrapText="1"/>
    </xf>
    <xf numFmtId="0" fontId="153" fillId="26" borderId="95" xfId="0" applyFont="1" applyFill="1" applyBorder="1" applyAlignment="1" applyProtection="1">
      <alignment horizontal="center" vertical="center" wrapText="1"/>
    </xf>
    <xf numFmtId="0" fontId="153" fillId="26" borderId="128" xfId="0" applyFont="1" applyFill="1" applyBorder="1" applyAlignment="1" applyProtection="1">
      <alignment vertical="center" wrapText="1"/>
      <protection locked="0"/>
    </xf>
    <xf numFmtId="0" fontId="153" fillId="26" borderId="129" xfId="0" applyFont="1" applyFill="1" applyBorder="1" applyAlignment="1" applyProtection="1">
      <alignment vertical="center" wrapText="1"/>
      <protection locked="0"/>
    </xf>
    <xf numFmtId="0" fontId="45" fillId="16" borderId="0" xfId="0" applyFont="1" applyFill="1" applyAlignment="1">
      <alignment horizontal="left"/>
    </xf>
    <xf numFmtId="0" fontId="153" fillId="27" borderId="142" xfId="0" applyFont="1" applyFill="1" applyBorder="1" applyAlignment="1" applyProtection="1">
      <alignment horizontal="center" vertical="center" wrapText="1"/>
    </xf>
    <xf numFmtId="0" fontId="52" fillId="27" borderId="143" xfId="0" applyFont="1" applyFill="1" applyBorder="1" applyAlignment="1" applyProtection="1">
      <alignment vertical="center" wrapText="1"/>
    </xf>
    <xf numFmtId="0" fontId="153" fillId="27" borderId="100" xfId="0" applyFont="1" applyFill="1" applyBorder="1" applyAlignment="1" applyProtection="1">
      <alignment horizontal="center" vertical="center" wrapText="1"/>
    </xf>
    <xf numFmtId="0" fontId="153" fillId="27" borderId="148" xfId="0" applyFont="1" applyFill="1" applyBorder="1" applyAlignment="1" applyProtection="1">
      <alignment horizontal="center" vertical="center" wrapText="1"/>
    </xf>
    <xf numFmtId="0" fontId="153" fillId="41" borderId="145" xfId="0" applyFont="1" applyFill="1" applyBorder="1" applyAlignment="1" applyProtection="1">
      <alignment horizontal="center" vertical="center" wrapText="1"/>
    </xf>
    <xf numFmtId="0" fontId="52" fillId="41" borderId="146" xfId="0" applyFont="1" applyFill="1" applyBorder="1" applyAlignment="1" applyProtection="1">
      <alignment vertical="center" wrapText="1"/>
    </xf>
    <xf numFmtId="0" fontId="153" fillId="41" borderId="147" xfId="0" applyFont="1" applyFill="1" applyBorder="1" applyAlignment="1" applyProtection="1">
      <alignment horizontal="center" vertical="center" wrapText="1"/>
    </xf>
    <xf numFmtId="0" fontId="153" fillId="41" borderId="144" xfId="0" applyFont="1" applyFill="1" applyBorder="1" applyAlignment="1" applyProtection="1">
      <alignment horizontal="center" vertical="center" wrapText="1"/>
    </xf>
    <xf numFmtId="0" fontId="52" fillId="41" borderId="133" xfId="0" applyFont="1" applyFill="1" applyBorder="1" applyAlignment="1" applyProtection="1">
      <alignment vertical="center" wrapText="1"/>
    </xf>
    <xf numFmtId="0" fontId="153" fillId="41" borderId="149" xfId="0" applyFont="1" applyFill="1" applyBorder="1" applyAlignment="1" applyProtection="1">
      <alignment horizontal="center" vertical="center" wrapText="1"/>
    </xf>
    <xf numFmtId="0" fontId="153" fillId="10" borderId="142" xfId="0" applyFont="1" applyFill="1" applyBorder="1" applyAlignment="1" applyProtection="1">
      <alignment horizontal="center" vertical="center" wrapText="1"/>
    </xf>
    <xf numFmtId="0" fontId="52" fillId="10" borderId="143" xfId="0" applyFont="1" applyFill="1" applyBorder="1" applyAlignment="1" applyProtection="1">
      <alignment vertical="center" wrapText="1"/>
    </xf>
    <xf numFmtId="0" fontId="153" fillId="10" borderId="100" xfId="0" applyFont="1" applyFill="1" applyBorder="1" applyAlignment="1" applyProtection="1">
      <alignment horizontal="center" vertical="center" wrapText="1"/>
    </xf>
    <xf numFmtId="0" fontId="153" fillId="43" borderId="145" xfId="0" applyFont="1" applyFill="1" applyBorder="1" applyAlignment="1" applyProtection="1">
      <alignment horizontal="center" vertical="center" wrapText="1"/>
    </xf>
    <xf numFmtId="0" fontId="153" fillId="43" borderId="144" xfId="0" applyFont="1" applyFill="1" applyBorder="1" applyAlignment="1" applyProtection="1">
      <alignment horizontal="center" vertical="center" wrapText="1"/>
    </xf>
    <xf numFmtId="0" fontId="40" fillId="42" borderId="154" xfId="0" applyFont="1" applyFill="1" applyBorder="1" applyAlignment="1" applyProtection="1">
      <alignment horizontal="center" vertical="center" wrapText="1"/>
    </xf>
    <xf numFmtId="0" fontId="40" fillId="42" borderId="155" xfId="0" applyFont="1" applyFill="1" applyBorder="1" applyAlignment="1" applyProtection="1">
      <alignment horizontal="center" vertical="center" wrapText="1"/>
    </xf>
    <xf numFmtId="0" fontId="40" fillId="27" borderId="156" xfId="0" applyFont="1" applyFill="1" applyBorder="1" applyAlignment="1" applyProtection="1">
      <alignment horizontal="center" vertical="center" wrapText="1"/>
    </xf>
    <xf numFmtId="0" fontId="40" fillId="27" borderId="157" xfId="0" applyFont="1" applyFill="1" applyBorder="1" applyAlignment="1" applyProtection="1">
      <alignment horizontal="center" vertical="center" wrapText="1"/>
    </xf>
    <xf numFmtId="0" fontId="40" fillId="41" borderId="153" xfId="0" applyFont="1" applyFill="1" applyBorder="1" applyAlignment="1" applyProtection="1">
      <alignment horizontal="center" vertical="center" wrapText="1"/>
    </xf>
    <xf numFmtId="0" fontId="40" fillId="41" borderId="155" xfId="0" applyFont="1" applyFill="1" applyBorder="1" applyAlignment="1" applyProtection="1">
      <alignment horizontal="center" vertical="center" wrapText="1"/>
    </xf>
    <xf numFmtId="0" fontId="40" fillId="43" borderId="153" xfId="0" applyFont="1" applyFill="1" applyBorder="1" applyAlignment="1" applyProtection="1">
      <alignment horizontal="center" vertical="center" wrapText="1"/>
    </xf>
    <xf numFmtId="0" fontId="40" fillId="43" borderId="155" xfId="0" applyFont="1" applyFill="1" applyBorder="1" applyAlignment="1" applyProtection="1">
      <alignment horizontal="center" vertical="center" wrapText="1"/>
    </xf>
    <xf numFmtId="0" fontId="40" fillId="10" borderId="156" xfId="0" applyFont="1" applyFill="1" applyBorder="1" applyAlignment="1" applyProtection="1">
      <alignment horizontal="center" vertical="center" wrapText="1"/>
    </xf>
    <xf numFmtId="0" fontId="40" fillId="10" borderId="154" xfId="0" applyFont="1" applyFill="1" applyBorder="1" applyAlignment="1" applyProtection="1">
      <alignment horizontal="center" vertical="center" wrapText="1"/>
    </xf>
    <xf numFmtId="0" fontId="40" fillId="10" borderId="157" xfId="0" applyFont="1" applyFill="1" applyBorder="1" applyAlignment="1" applyProtection="1">
      <alignment horizontal="center" vertical="center" wrapText="1"/>
    </xf>
    <xf numFmtId="0" fontId="40" fillId="26" borderId="153" xfId="0" applyFont="1" applyFill="1" applyBorder="1" applyAlignment="1" applyProtection="1">
      <alignment horizontal="center" vertical="center" wrapText="1"/>
    </xf>
    <xf numFmtId="0" fontId="40" fillId="26" borderId="154"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0" fillId="0" borderId="50" xfId="0" applyBorder="1"/>
    <xf numFmtId="0" fontId="40" fillId="11" borderId="1" xfId="0" applyFont="1" applyFill="1" applyBorder="1" applyAlignment="1" applyProtection="1">
      <alignment horizontal="center" vertical="center" wrapText="1"/>
    </xf>
    <xf numFmtId="0" fontId="40" fillId="11" borderId="14" xfId="0" applyFont="1" applyFill="1" applyBorder="1" applyAlignment="1" applyProtection="1">
      <alignment horizontal="center" vertical="center" wrapText="1"/>
    </xf>
    <xf numFmtId="0" fontId="40" fillId="12" borderId="1" xfId="0" applyFont="1" applyFill="1" applyBorder="1" applyAlignment="1" applyProtection="1">
      <alignment horizontal="center" vertical="center" wrapText="1"/>
    </xf>
    <xf numFmtId="0" fontId="40" fillId="12" borderId="4" xfId="0" applyFont="1" applyFill="1" applyBorder="1" applyAlignment="1" applyProtection="1">
      <alignment horizontal="center" vertical="center" wrapText="1"/>
    </xf>
    <xf numFmtId="0" fontId="40" fillId="12" borderId="14" xfId="0" applyFont="1" applyFill="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65" fillId="0" borderId="62" xfId="0" applyFont="1" applyFill="1" applyBorder="1" applyAlignment="1" applyProtection="1">
      <alignment horizontal="center" vertical="center" wrapText="1"/>
    </xf>
    <xf numFmtId="0" fontId="65" fillId="0" borderId="25" xfId="0" applyFont="1" applyFill="1" applyBorder="1" applyAlignment="1" applyProtection="1">
      <alignment horizontal="center" vertical="center" wrapText="1"/>
    </xf>
    <xf numFmtId="0" fontId="65" fillId="0" borderId="21" xfId="0" applyFont="1" applyFill="1" applyBorder="1" applyAlignment="1" applyProtection="1">
      <alignment horizontal="center" vertical="center" wrapText="1"/>
    </xf>
    <xf numFmtId="0" fontId="65" fillId="0" borderId="24" xfId="0" applyFont="1" applyBorder="1" applyAlignment="1" applyProtection="1">
      <alignment horizontal="center" vertical="center" wrapText="1"/>
    </xf>
    <xf numFmtId="0" fontId="65" fillId="0" borderId="25" xfId="0" applyFont="1" applyBorder="1" applyAlignment="1" applyProtection="1">
      <alignment horizontal="center" vertical="center" wrapText="1"/>
    </xf>
    <xf numFmtId="0" fontId="65" fillId="0" borderId="21" xfId="0" applyFont="1" applyBorder="1" applyAlignment="1" applyProtection="1">
      <alignment horizontal="center" vertical="center" wrapText="1"/>
    </xf>
    <xf numFmtId="0" fontId="65" fillId="0" borderId="55" xfId="0" applyFont="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70" fillId="0" borderId="18" xfId="0" applyFont="1" applyBorder="1" applyAlignment="1" applyProtection="1">
      <alignment horizontal="center" vertical="center" wrapText="1"/>
    </xf>
    <xf numFmtId="0" fontId="40" fillId="12" borderId="1" xfId="0" applyFont="1" applyFill="1" applyBorder="1" applyAlignment="1" applyProtection="1">
      <alignment horizontal="center" vertical="center"/>
    </xf>
    <xf numFmtId="0" fontId="40" fillId="12" borderId="4" xfId="0" applyFont="1" applyFill="1" applyBorder="1" applyAlignment="1" applyProtection="1">
      <alignment horizontal="center" vertical="center"/>
    </xf>
    <xf numFmtId="0" fontId="40" fillId="12" borderId="14" xfId="0" applyFont="1" applyFill="1" applyBorder="1" applyAlignment="1" applyProtection="1">
      <alignment horizontal="center" vertical="center"/>
    </xf>
    <xf numFmtId="0" fontId="65" fillId="0" borderId="62" xfId="0" applyFont="1" applyBorder="1" applyAlignment="1" applyProtection="1">
      <alignment horizontal="center" vertical="center" wrapText="1"/>
    </xf>
    <xf numFmtId="0" fontId="65" fillId="9" borderId="25" xfId="0" applyNumberFormat="1" applyFont="1" applyFill="1" applyBorder="1" applyAlignment="1" applyProtection="1">
      <alignment horizontal="center" vertical="center" wrapText="1"/>
    </xf>
    <xf numFmtId="0" fontId="65" fillId="27" borderId="55" xfId="0" applyNumberFormat="1" applyFont="1" applyFill="1" applyBorder="1" applyAlignment="1" applyProtection="1">
      <alignment horizontal="center" vertical="center" wrapText="1"/>
    </xf>
    <xf numFmtId="0" fontId="65" fillId="9" borderId="21" xfId="0" applyNumberFormat="1" applyFont="1" applyFill="1" applyBorder="1" applyAlignment="1" applyProtection="1">
      <alignment horizontal="center" vertical="center" wrapText="1"/>
    </xf>
    <xf numFmtId="0" fontId="65" fillId="42" borderId="21" xfId="0" applyNumberFormat="1" applyFont="1" applyFill="1" applyBorder="1" applyAlignment="1" applyProtection="1">
      <alignment horizontal="center" vertical="center" wrapText="1"/>
    </xf>
    <xf numFmtId="0" fontId="65" fillId="27" borderId="21" xfId="0" applyNumberFormat="1" applyFont="1" applyFill="1" applyBorder="1" applyAlignment="1" applyProtection="1">
      <alignment horizontal="center" vertical="center" wrapText="1"/>
    </xf>
    <xf numFmtId="0" fontId="65" fillId="27" borderId="25" xfId="0" applyNumberFormat="1" applyFont="1" applyFill="1" applyBorder="1" applyAlignment="1" applyProtection="1">
      <alignment horizontal="center" vertical="center" wrapText="1"/>
    </xf>
    <xf numFmtId="0" fontId="65" fillId="42" borderId="55" xfId="0" applyNumberFormat="1" applyFont="1" applyFill="1" applyBorder="1" applyAlignment="1" applyProtection="1">
      <alignment horizontal="center" vertical="center" wrapText="1"/>
    </xf>
    <xf numFmtId="0" fontId="65" fillId="44" borderId="62" xfId="0" applyNumberFormat="1" applyFont="1" applyFill="1" applyBorder="1" applyAlignment="1" applyProtection="1">
      <alignment horizontal="center" vertical="center" wrapText="1"/>
    </xf>
    <xf numFmtId="0" fontId="65" fillId="44" borderId="25" xfId="0" applyNumberFormat="1" applyFont="1" applyFill="1" applyBorder="1" applyAlignment="1" applyProtection="1">
      <alignment horizontal="center" vertical="center" wrapText="1"/>
    </xf>
    <xf numFmtId="0" fontId="65" fillId="44" borderId="21" xfId="0" applyNumberFormat="1" applyFont="1" applyFill="1" applyBorder="1" applyAlignment="1" applyProtection="1">
      <alignment horizontal="center" vertical="center" wrapText="1"/>
    </xf>
    <xf numFmtId="0" fontId="65" fillId="44" borderId="55" xfId="0" applyNumberFormat="1" applyFont="1" applyFill="1" applyBorder="1" applyAlignment="1" applyProtection="1">
      <alignment horizontal="center" vertical="center" wrapText="1"/>
    </xf>
    <xf numFmtId="0" fontId="65" fillId="0" borderId="21" xfId="0" applyNumberFormat="1" applyFont="1" applyBorder="1" applyAlignment="1" applyProtection="1">
      <alignment horizontal="center" vertical="center" wrapText="1"/>
    </xf>
    <xf numFmtId="0" fontId="65" fillId="0" borderId="113" xfId="0" applyFont="1" applyBorder="1" applyAlignment="1" applyProtection="1">
      <alignment horizontal="center" vertical="center" wrapText="1"/>
    </xf>
    <xf numFmtId="0" fontId="65" fillId="41" borderId="62" xfId="0" applyNumberFormat="1" applyFont="1" applyFill="1" applyBorder="1" applyAlignment="1" applyProtection="1">
      <alignment horizontal="center" vertical="center" wrapText="1"/>
    </xf>
    <xf numFmtId="0" fontId="65" fillId="41" borderId="25" xfId="0" applyNumberFormat="1" applyFont="1" applyFill="1" applyBorder="1" applyAlignment="1" applyProtection="1">
      <alignment horizontal="center" vertical="center" wrapText="1"/>
    </xf>
    <xf numFmtId="0" fontId="65" fillId="41" borderId="55" xfId="0" applyNumberFormat="1" applyFont="1" applyFill="1" applyBorder="1" applyAlignment="1" applyProtection="1">
      <alignment horizontal="center" vertical="center" wrapText="1"/>
    </xf>
    <xf numFmtId="0" fontId="65" fillId="43" borderId="25" xfId="0" applyNumberFormat="1" applyFont="1" applyFill="1" applyBorder="1" applyAlignment="1" applyProtection="1">
      <alignment horizontal="center" vertical="center" wrapText="1"/>
    </xf>
    <xf numFmtId="0" fontId="65" fillId="45" borderId="25" xfId="0" applyNumberFormat="1" applyFont="1" applyFill="1" applyBorder="1" applyAlignment="1" applyProtection="1">
      <alignment horizontal="center" vertical="center" wrapText="1"/>
    </xf>
    <xf numFmtId="0" fontId="65" fillId="45" borderId="55" xfId="0" applyNumberFormat="1" applyFont="1" applyFill="1" applyBorder="1" applyAlignment="1" applyProtection="1">
      <alignment horizontal="center" vertical="center" wrapText="1"/>
    </xf>
    <xf numFmtId="0" fontId="65" fillId="9" borderId="55" xfId="0" applyNumberFormat="1" applyFont="1" applyFill="1" applyBorder="1" applyAlignment="1" applyProtection="1">
      <alignment horizontal="center" vertical="center" wrapText="1"/>
    </xf>
    <xf numFmtId="0" fontId="65" fillId="46" borderId="25" xfId="0" applyNumberFormat="1" applyFont="1" applyFill="1" applyBorder="1" applyAlignment="1" applyProtection="1">
      <alignment horizontal="center" vertical="center" wrapText="1"/>
    </xf>
    <xf numFmtId="0" fontId="65" fillId="46" borderId="55" xfId="0" applyNumberFormat="1" applyFont="1" applyFill="1" applyBorder="1" applyAlignment="1" applyProtection="1">
      <alignment horizontal="center" vertical="center" wrapText="1"/>
    </xf>
    <xf numFmtId="0" fontId="65" fillId="46" borderId="92" xfId="0" applyNumberFormat="1" applyFont="1" applyFill="1" applyBorder="1" applyAlignment="1" applyProtection="1">
      <alignment horizontal="center" vertical="center" wrapText="1"/>
    </xf>
    <xf numFmtId="0" fontId="65" fillId="27" borderId="62" xfId="0" applyNumberFormat="1" applyFont="1" applyFill="1" applyBorder="1" applyAlignment="1" applyProtection="1">
      <alignment horizontal="center" vertical="center" wrapText="1"/>
    </xf>
    <xf numFmtId="0" fontId="65" fillId="0" borderId="55" xfId="0" applyFont="1" applyFill="1" applyBorder="1" applyAlignment="1" applyProtection="1">
      <alignment horizontal="center" vertical="center" wrapText="1"/>
    </xf>
    <xf numFmtId="0" fontId="69" fillId="12" borderId="18" xfId="0" applyFont="1" applyFill="1" applyBorder="1" applyAlignment="1" applyProtection="1">
      <alignment horizontal="center" vertical="center" wrapText="1"/>
    </xf>
    <xf numFmtId="0" fontId="69" fillId="10" borderId="3" xfId="0" applyFont="1" applyFill="1" applyBorder="1" applyAlignment="1" applyProtection="1">
      <alignment horizontal="center" vertical="center" wrapText="1"/>
    </xf>
    <xf numFmtId="0" fontId="69" fillId="10" borderId="16" xfId="0" applyFont="1" applyFill="1" applyBorder="1" applyAlignment="1" applyProtection="1">
      <alignment horizontal="center" vertical="center" wrapText="1"/>
    </xf>
    <xf numFmtId="0" fontId="69" fillId="11" borderId="3" xfId="0" applyFont="1" applyFill="1" applyBorder="1" applyAlignment="1" applyProtection="1">
      <alignment horizontal="center" vertical="center" wrapText="1"/>
    </xf>
    <xf numFmtId="0" fontId="69" fillId="11" borderId="6" xfId="0" applyFont="1" applyFill="1" applyBorder="1" applyAlignment="1" applyProtection="1">
      <alignment horizontal="center" vertical="center" wrapText="1"/>
    </xf>
    <xf numFmtId="0" fontId="69" fillId="11" borderId="16" xfId="0" applyFont="1" applyFill="1" applyBorder="1" applyAlignment="1" applyProtection="1">
      <alignment horizontal="center" vertical="center" wrapText="1"/>
    </xf>
    <xf numFmtId="0" fontId="69" fillId="12" borderId="3" xfId="0" applyFont="1" applyFill="1" applyBorder="1" applyAlignment="1" applyProtection="1">
      <alignment horizontal="center" vertical="center" wrapText="1"/>
    </xf>
    <xf numFmtId="0" fontId="69" fillId="12" borderId="16" xfId="0" applyFont="1" applyFill="1" applyBorder="1" applyAlignment="1" applyProtection="1">
      <alignment horizontal="center" vertical="center" wrapText="1"/>
    </xf>
    <xf numFmtId="0" fontId="69" fillId="10" borderId="6" xfId="0" applyFont="1" applyFill="1" applyBorder="1" applyAlignment="1" applyProtection="1">
      <alignment horizontal="center" vertical="center" wrapText="1"/>
    </xf>
    <xf numFmtId="0" fontId="69" fillId="12" borderId="19" xfId="0" applyFont="1" applyFill="1" applyBorder="1" applyAlignment="1" applyProtection="1">
      <alignment horizontal="center" vertical="center" wrapText="1"/>
    </xf>
    <xf numFmtId="0" fontId="50" fillId="16" borderId="19" xfId="0" applyFont="1" applyFill="1" applyBorder="1" applyAlignment="1" applyProtection="1">
      <alignment horizontal="left" vertical="center" wrapText="1"/>
    </xf>
    <xf numFmtId="0" fontId="50" fillId="16" borderId="17" xfId="0" applyFont="1" applyFill="1" applyBorder="1" applyAlignment="1" applyProtection="1">
      <alignment horizontal="center" vertical="center"/>
    </xf>
    <xf numFmtId="0" fontId="47" fillId="9" borderId="30" xfId="0" applyFont="1" applyFill="1" applyBorder="1" applyAlignment="1" applyProtection="1">
      <alignment horizontal="center" vertical="center"/>
    </xf>
    <xf numFmtId="0" fontId="47" fillId="9" borderId="31" xfId="0" applyFont="1" applyFill="1" applyBorder="1" applyAlignment="1" applyProtection="1">
      <alignment horizontal="center" vertical="center"/>
    </xf>
    <xf numFmtId="0" fontId="47" fillId="9" borderId="40" xfId="0" applyFont="1" applyFill="1" applyBorder="1" applyAlignment="1" applyProtection="1">
      <alignment horizontal="center" vertical="center"/>
    </xf>
    <xf numFmtId="0" fontId="48" fillId="16" borderId="0" xfId="0" applyFont="1" applyFill="1" applyBorder="1" applyAlignment="1" applyProtection="1"/>
    <xf numFmtId="0" fontId="15" fillId="16" borderId="0" xfId="0" applyFont="1" applyFill="1" applyBorder="1" applyAlignment="1" applyProtection="1"/>
    <xf numFmtId="0" fontId="15" fillId="16" borderId="0" xfId="0" applyFont="1" applyFill="1" applyBorder="1" applyAlignment="1" applyProtection="1">
      <protection locked="0"/>
    </xf>
    <xf numFmtId="0" fontId="124" fillId="2" borderId="2" xfId="0" applyFont="1" applyFill="1" applyBorder="1" applyAlignment="1" applyProtection="1">
      <alignment horizontal="left" vertical="center" wrapText="1"/>
    </xf>
    <xf numFmtId="0" fontId="124" fillId="2" borderId="2" xfId="0" applyFont="1" applyFill="1" applyBorder="1" applyAlignment="1" applyProtection="1">
      <alignment horizontal="left" vertical="top" wrapText="1"/>
    </xf>
    <xf numFmtId="0" fontId="124" fillId="16" borderId="49" xfId="0" applyFont="1" applyFill="1" applyBorder="1" applyAlignment="1" applyProtection="1">
      <alignment horizontal="left" vertical="center" wrapText="1"/>
    </xf>
    <xf numFmtId="0" fontId="124" fillId="16" borderId="52" xfId="0" applyFont="1" applyFill="1" applyBorder="1" applyAlignment="1" applyProtection="1">
      <alignment horizontal="left" vertical="center" wrapText="1"/>
    </xf>
    <xf numFmtId="0" fontId="124" fillId="16" borderId="141" xfId="0" applyFont="1" applyFill="1" applyBorder="1" applyAlignment="1" applyProtection="1">
      <alignment horizontal="left" vertical="top" wrapText="1"/>
    </xf>
    <xf numFmtId="0" fontId="9" fillId="16" borderId="50" xfId="0" applyFont="1" applyFill="1" applyBorder="1" applyAlignment="1" applyProtection="1"/>
    <xf numFmtId="0" fontId="8" fillId="16" borderId="51" xfId="0" applyFont="1" applyFill="1" applyBorder="1" applyAlignment="1" applyProtection="1">
      <alignment horizontal="left" wrapText="1"/>
    </xf>
    <xf numFmtId="0" fontId="40" fillId="16" borderId="50" xfId="0" applyFont="1" applyFill="1" applyBorder="1" applyAlignment="1" applyProtection="1"/>
    <xf numFmtId="0" fontId="6" fillId="16" borderId="51" xfId="0" applyFont="1" applyFill="1" applyBorder="1" applyAlignment="1" applyProtection="1">
      <alignment horizontal="left" wrapText="1"/>
    </xf>
    <xf numFmtId="0" fontId="6" fillId="16" borderId="50" xfId="0" applyFont="1" applyFill="1" applyBorder="1" applyAlignment="1" applyProtection="1">
      <alignment horizontal="center" vertical="center" wrapText="1"/>
    </xf>
    <xf numFmtId="0" fontId="70" fillId="16" borderId="50" xfId="0" applyFont="1" applyFill="1" applyBorder="1" applyAlignment="1" applyProtection="1">
      <alignment horizontal="center" vertical="center" wrapText="1"/>
    </xf>
    <xf numFmtId="0" fontId="8" fillId="16" borderId="42" xfId="0" applyFont="1" applyFill="1" applyBorder="1" applyAlignment="1" applyProtection="1">
      <alignment horizontal="left" wrapText="1"/>
    </xf>
    <xf numFmtId="0" fontId="23" fillId="0" borderId="42" xfId="0" applyFont="1" applyFill="1" applyBorder="1" applyAlignment="1" applyProtection="1">
      <alignment horizontal="left" vertical="center" wrapText="1"/>
    </xf>
    <xf numFmtId="0" fontId="8" fillId="16" borderId="158" xfId="0" applyFont="1" applyFill="1" applyBorder="1" applyAlignment="1" applyProtection="1">
      <alignment horizontal="left" wrapText="1"/>
    </xf>
    <xf numFmtId="0" fontId="8" fillId="16" borderId="53" xfId="0" applyFont="1" applyFill="1" applyBorder="1" applyAlignment="1" applyProtection="1">
      <alignment horizontal="left" wrapText="1"/>
    </xf>
    <xf numFmtId="0" fontId="8" fillId="16" borderId="159" xfId="0" applyFont="1" applyFill="1" applyBorder="1" applyAlignment="1" applyProtection="1">
      <alignment horizontal="left" wrapText="1"/>
    </xf>
    <xf numFmtId="0" fontId="65" fillId="47" borderId="62" xfId="0" applyNumberFormat="1" applyFont="1" applyFill="1" applyBorder="1" applyAlignment="1" applyProtection="1">
      <alignment horizontal="center" vertical="center" wrapText="1"/>
    </xf>
    <xf numFmtId="0" fontId="65" fillId="47" borderId="25" xfId="0" applyNumberFormat="1" applyFont="1" applyFill="1" applyBorder="1" applyAlignment="1" applyProtection="1">
      <alignment horizontal="center" vertical="center" wrapText="1"/>
    </xf>
    <xf numFmtId="0" fontId="65" fillId="47" borderId="22" xfId="0" applyNumberFormat="1" applyFont="1" applyFill="1" applyBorder="1" applyAlignment="1" applyProtection="1">
      <alignment horizontal="center" vertical="center" wrapText="1"/>
    </xf>
    <xf numFmtId="0" fontId="65" fillId="48" borderId="21" xfId="0" applyNumberFormat="1" applyFont="1" applyFill="1" applyBorder="1" applyAlignment="1" applyProtection="1">
      <alignment horizontal="center" vertical="center" wrapText="1"/>
    </xf>
    <xf numFmtId="0" fontId="65" fillId="48" borderId="24" xfId="0" applyNumberFormat="1" applyFont="1" applyFill="1" applyBorder="1" applyAlignment="1" applyProtection="1">
      <alignment horizontal="center" vertical="center" wrapText="1"/>
    </xf>
    <xf numFmtId="0" fontId="65" fillId="48" borderId="55" xfId="0" applyNumberFormat="1" applyFont="1" applyFill="1" applyBorder="1" applyAlignment="1" applyProtection="1">
      <alignment horizontal="center" vertical="center" wrapText="1"/>
    </xf>
    <xf numFmtId="0" fontId="65" fillId="24" borderId="21" xfId="0" applyNumberFormat="1" applyFont="1" applyFill="1" applyBorder="1" applyAlignment="1" applyProtection="1">
      <alignment horizontal="center" vertical="center" wrapText="1"/>
    </xf>
    <xf numFmtId="0" fontId="65" fillId="49" borderId="25" xfId="0" applyNumberFormat="1" applyFont="1" applyFill="1" applyBorder="1" applyAlignment="1" applyProtection="1">
      <alignment horizontal="center" vertical="center" wrapText="1"/>
    </xf>
    <xf numFmtId="0" fontId="65" fillId="49" borderId="21" xfId="0" applyNumberFormat="1" applyFont="1" applyFill="1" applyBorder="1" applyAlignment="1" applyProtection="1">
      <alignment horizontal="center" vertical="center" wrapText="1"/>
    </xf>
    <xf numFmtId="0" fontId="65" fillId="49" borderId="55" xfId="0" applyNumberFormat="1" applyFont="1" applyFill="1" applyBorder="1" applyAlignment="1" applyProtection="1">
      <alignment horizontal="center" vertical="center" wrapText="1"/>
    </xf>
    <xf numFmtId="0" fontId="65" fillId="45" borderId="21" xfId="0" applyNumberFormat="1" applyFont="1" applyFill="1" applyBorder="1" applyAlignment="1" applyProtection="1">
      <alignment horizontal="center" vertical="center" wrapText="1"/>
    </xf>
    <xf numFmtId="0" fontId="65" fillId="45" borderId="62" xfId="0" applyNumberFormat="1" applyFont="1" applyFill="1" applyBorder="1" applyAlignment="1" applyProtection="1">
      <alignment horizontal="center" vertical="center" wrapText="1"/>
    </xf>
    <xf numFmtId="0" fontId="65" fillId="50" borderId="62" xfId="0" applyNumberFormat="1" applyFont="1" applyFill="1" applyBorder="1" applyAlignment="1" applyProtection="1">
      <alignment horizontal="center" vertical="center" wrapText="1"/>
    </xf>
    <xf numFmtId="0" fontId="65" fillId="50" borderId="25" xfId="0" applyNumberFormat="1" applyFont="1" applyFill="1" applyBorder="1" applyAlignment="1" applyProtection="1">
      <alignment horizontal="center" vertical="center" wrapText="1"/>
    </xf>
    <xf numFmtId="0" fontId="65" fillId="50" borderId="21" xfId="0" applyNumberFormat="1" applyFont="1" applyFill="1" applyBorder="1" applyAlignment="1" applyProtection="1">
      <alignment horizontal="center" vertical="center" wrapText="1"/>
    </xf>
    <xf numFmtId="0" fontId="65" fillId="50" borderId="55" xfId="0" applyNumberFormat="1" applyFont="1" applyFill="1" applyBorder="1" applyAlignment="1" applyProtection="1">
      <alignment horizontal="center" vertical="center" wrapText="1"/>
    </xf>
    <xf numFmtId="0" fontId="65" fillId="48" borderId="25" xfId="0" applyNumberFormat="1" applyFont="1" applyFill="1" applyBorder="1" applyAlignment="1" applyProtection="1">
      <alignment horizontal="center" vertical="center" wrapText="1"/>
    </xf>
    <xf numFmtId="0" fontId="65" fillId="45" borderId="25" xfId="0" applyFont="1" applyFill="1" applyBorder="1" applyAlignment="1" applyProtection="1">
      <alignment horizontal="left" vertical="center" wrapText="1"/>
    </xf>
    <xf numFmtId="0" fontId="65" fillId="45" borderId="21" xfId="0" applyFont="1" applyFill="1" applyBorder="1" applyAlignment="1" applyProtection="1">
      <alignment horizontal="left" vertical="center" wrapText="1"/>
    </xf>
    <xf numFmtId="0" fontId="65" fillId="51" borderId="21" xfId="0" applyFont="1" applyFill="1" applyBorder="1" applyAlignment="1" applyProtection="1">
      <alignment horizontal="left" vertical="center" wrapText="1"/>
    </xf>
    <xf numFmtId="0" fontId="65" fillId="24" borderId="25" xfId="0" applyNumberFormat="1" applyFont="1" applyFill="1" applyBorder="1" applyAlignment="1" applyProtection="1">
      <alignment horizontal="center" vertical="center" wrapText="1"/>
    </xf>
    <xf numFmtId="0" fontId="65" fillId="24" borderId="55" xfId="0" applyNumberFormat="1" applyFont="1" applyFill="1" applyBorder="1" applyAlignment="1" applyProtection="1">
      <alignment horizontal="center" vertical="center" wrapText="1"/>
    </xf>
    <xf numFmtId="0" fontId="65" fillId="24" borderId="62" xfId="0" applyNumberFormat="1" applyFont="1" applyFill="1" applyBorder="1" applyAlignment="1" applyProtection="1">
      <alignment horizontal="center" vertical="center" wrapText="1"/>
    </xf>
    <xf numFmtId="0" fontId="65" fillId="47" borderId="21" xfId="0" applyNumberFormat="1" applyFont="1" applyFill="1" applyBorder="1" applyAlignment="1" applyProtection="1">
      <alignment horizontal="center" vertical="center" wrapText="1"/>
    </xf>
    <xf numFmtId="0" fontId="65" fillId="47" borderId="55" xfId="0" applyNumberFormat="1" applyFont="1" applyFill="1" applyBorder="1" applyAlignment="1" applyProtection="1">
      <alignment horizontal="center" vertical="center" wrapText="1"/>
    </xf>
    <xf numFmtId="0" fontId="65" fillId="47" borderId="25" xfId="0" applyFont="1" applyFill="1" applyBorder="1" applyAlignment="1" applyProtection="1">
      <alignment horizontal="center" vertical="center" wrapText="1"/>
    </xf>
    <xf numFmtId="0" fontId="65" fillId="47" borderId="55" xfId="0" applyFont="1" applyFill="1" applyBorder="1" applyAlignment="1" applyProtection="1">
      <alignment horizontal="center" vertical="center" wrapText="1"/>
    </xf>
    <xf numFmtId="0" fontId="65" fillId="51" borderId="25" xfId="0" applyNumberFormat="1" applyFont="1" applyFill="1" applyBorder="1" applyAlignment="1" applyProtection="1">
      <alignment horizontal="left" vertical="center" wrapText="1"/>
    </xf>
    <xf numFmtId="0" fontId="65" fillId="51" borderId="21" xfId="0" applyNumberFormat="1" applyFont="1" applyFill="1" applyBorder="1" applyAlignment="1" applyProtection="1">
      <alignment horizontal="left" vertical="center" wrapText="1"/>
    </xf>
    <xf numFmtId="0" fontId="65" fillId="48" borderId="21" xfId="0" applyNumberFormat="1" applyFont="1" applyFill="1" applyBorder="1" applyAlignment="1" applyProtection="1">
      <alignment horizontal="left" vertical="center" wrapText="1"/>
    </xf>
    <xf numFmtId="0" fontId="65" fillId="48" borderId="55" xfId="0" applyNumberFormat="1" applyFont="1" applyFill="1" applyBorder="1" applyAlignment="1" applyProtection="1">
      <alignment horizontal="left" vertical="center" wrapText="1"/>
    </xf>
    <xf numFmtId="0" fontId="65" fillId="51" borderId="55" xfId="0" applyNumberFormat="1" applyFont="1" applyFill="1" applyBorder="1" applyAlignment="1" applyProtection="1">
      <alignment horizontal="center" vertical="center" wrapText="1"/>
    </xf>
    <xf numFmtId="0" fontId="65" fillId="51" borderId="21" xfId="0" applyNumberFormat="1" applyFont="1" applyFill="1" applyBorder="1" applyAlignment="1" applyProtection="1">
      <alignment horizontal="center" vertical="center" wrapText="1"/>
    </xf>
    <xf numFmtId="0" fontId="65" fillId="51" borderId="25" xfId="0" applyNumberFormat="1" applyFont="1" applyFill="1" applyBorder="1" applyAlignment="1" applyProtection="1">
      <alignment horizontal="center" vertical="center" wrapText="1"/>
    </xf>
    <xf numFmtId="0" fontId="65" fillId="26" borderId="25" xfId="0" applyNumberFormat="1" applyFont="1" applyFill="1" applyBorder="1" applyAlignment="1" applyProtection="1">
      <alignment horizontal="center" vertical="center" wrapText="1"/>
    </xf>
    <xf numFmtId="0" fontId="65" fillId="26" borderId="21" xfId="0" applyNumberFormat="1" applyFont="1" applyFill="1" applyBorder="1" applyAlignment="1" applyProtection="1">
      <alignment horizontal="center" vertical="center" wrapText="1"/>
    </xf>
    <xf numFmtId="0" fontId="65" fillId="26" borderId="55" xfId="0" applyNumberFormat="1" applyFont="1" applyFill="1" applyBorder="1" applyAlignment="1" applyProtection="1">
      <alignment horizontal="center" vertical="center" wrapText="1"/>
    </xf>
    <xf numFmtId="0" fontId="65" fillId="50" borderId="76" xfId="0" applyNumberFormat="1" applyFont="1" applyFill="1" applyBorder="1" applyAlignment="1" applyProtection="1">
      <alignment horizontal="center" vertical="center" wrapText="1"/>
    </xf>
    <xf numFmtId="0" fontId="65" fillId="48" borderId="76" xfId="0" applyNumberFormat="1" applyFont="1" applyFill="1" applyBorder="1" applyAlignment="1" applyProtection="1">
      <alignment horizontal="center" vertical="center" wrapText="1"/>
    </xf>
    <xf numFmtId="0" fontId="65" fillId="26" borderId="62" xfId="0" applyNumberFormat="1" applyFont="1" applyFill="1" applyBorder="1" applyAlignment="1" applyProtection="1">
      <alignment horizontal="center" vertical="center" wrapText="1"/>
    </xf>
    <xf numFmtId="0" fontId="65" fillId="48" borderId="62" xfId="0" applyNumberFormat="1" applyFont="1" applyFill="1" applyBorder="1" applyAlignment="1" applyProtection="1">
      <alignment horizontal="center" vertical="center" wrapText="1"/>
    </xf>
    <xf numFmtId="0" fontId="65" fillId="51" borderId="76" xfId="0" applyNumberFormat="1" applyFont="1" applyFill="1" applyBorder="1" applyAlignment="1" applyProtection="1">
      <alignment horizontal="center" vertical="center" wrapText="1"/>
    </xf>
    <xf numFmtId="0" fontId="65" fillId="51" borderId="22" xfId="0" applyNumberFormat="1" applyFont="1" applyFill="1" applyBorder="1" applyAlignment="1" applyProtection="1">
      <alignment horizontal="center" vertical="center" wrapText="1"/>
    </xf>
    <xf numFmtId="0" fontId="65" fillId="45" borderId="92" xfId="0" applyNumberFormat="1" applyFont="1" applyFill="1" applyBorder="1" applyAlignment="1" applyProtection="1">
      <alignment horizontal="center" vertical="center" wrapText="1"/>
    </xf>
    <xf numFmtId="0" fontId="0" fillId="16" borderId="50" xfId="0" applyFill="1" applyBorder="1"/>
    <xf numFmtId="0" fontId="0" fillId="16" borderId="51" xfId="0" applyFill="1" applyBorder="1"/>
    <xf numFmtId="0" fontId="0" fillId="16" borderId="158" xfId="0" applyFill="1" applyBorder="1"/>
    <xf numFmtId="0" fontId="0" fillId="16" borderId="53" xfId="0" applyFill="1" applyBorder="1"/>
    <xf numFmtId="0" fontId="70" fillId="16" borderId="53" xfId="0" applyFont="1" applyFill="1" applyBorder="1" applyAlignment="1" applyProtection="1">
      <alignment horizontal="center" vertical="center" wrapText="1"/>
    </xf>
    <xf numFmtId="0" fontId="3" fillId="16" borderId="53" xfId="0" applyFont="1" applyFill="1" applyBorder="1" applyAlignment="1" applyProtection="1">
      <alignment vertical="top" wrapText="1"/>
    </xf>
    <xf numFmtId="0" fontId="3" fillId="16" borderId="53" xfId="0" applyFont="1" applyFill="1" applyBorder="1" applyAlignment="1" applyProtection="1">
      <alignment horizontal="center" vertical="center" wrapText="1"/>
    </xf>
    <xf numFmtId="0" fontId="81" fillId="16" borderId="53" xfId="0" applyFont="1" applyFill="1" applyBorder="1" applyAlignment="1" applyProtection="1">
      <alignment horizontal="center" vertical="center" wrapText="1"/>
    </xf>
    <xf numFmtId="0" fontId="0" fillId="16" borderId="159" xfId="0" applyFill="1" applyBorder="1"/>
    <xf numFmtId="0" fontId="22" fillId="16" borderId="0" xfId="0" applyFont="1" applyFill="1" applyBorder="1" applyAlignment="1" applyProtection="1">
      <alignment wrapText="1"/>
    </xf>
    <xf numFmtId="0" fontId="153" fillId="16" borderId="128" xfId="0" applyFont="1" applyFill="1" applyBorder="1" applyAlignment="1" applyProtection="1">
      <alignment vertical="center" wrapText="1"/>
    </xf>
    <xf numFmtId="0" fontId="153" fillId="16" borderId="129" xfId="0" applyFont="1" applyFill="1" applyBorder="1" applyAlignment="1" applyProtection="1">
      <alignment vertical="center" wrapText="1"/>
    </xf>
    <xf numFmtId="0" fontId="153" fillId="16" borderId="76" xfId="0" applyFont="1" applyFill="1" applyBorder="1" applyAlignment="1" applyProtection="1">
      <alignment vertical="center" wrapText="1"/>
    </xf>
    <xf numFmtId="0" fontId="153" fillId="16" borderId="131" xfId="0" applyFont="1" applyFill="1" applyBorder="1" applyAlignment="1" applyProtection="1">
      <alignment vertical="center" wrapText="1"/>
    </xf>
    <xf numFmtId="0" fontId="153" fillId="16" borderId="135" xfId="0" applyFont="1" applyFill="1" applyBorder="1" applyAlignment="1" applyProtection="1">
      <alignment vertical="center" wrapText="1"/>
    </xf>
    <xf numFmtId="0" fontId="153" fillId="16" borderId="136" xfId="0" applyFont="1" applyFill="1" applyBorder="1" applyAlignment="1" applyProtection="1">
      <alignment vertical="center" wrapText="1"/>
    </xf>
    <xf numFmtId="0" fontId="42" fillId="9" borderId="153" xfId="0" applyFont="1" applyFill="1" applyBorder="1" applyAlignment="1" applyProtection="1">
      <alignment horizontal="center" vertical="center" wrapText="1"/>
    </xf>
    <xf numFmtId="0" fontId="0" fillId="9" borderId="141" xfId="0" applyFill="1" applyBorder="1" applyProtection="1"/>
    <xf numFmtId="0" fontId="42" fillId="9" borderId="155" xfId="0" applyFont="1" applyFill="1" applyBorder="1" applyAlignment="1" applyProtection="1">
      <alignment horizontal="center" vertical="center" wrapText="1"/>
    </xf>
    <xf numFmtId="0" fontId="42" fillId="42" borderId="153" xfId="0" applyFont="1" applyFill="1" applyBorder="1" applyAlignment="1" applyProtection="1">
      <alignment horizontal="center" vertical="center" wrapText="1"/>
    </xf>
    <xf numFmtId="0" fontId="42" fillId="26" borderId="154" xfId="0" applyFont="1" applyFill="1" applyBorder="1" applyAlignment="1" applyProtection="1">
      <alignment horizontal="center" vertical="center"/>
    </xf>
    <xf numFmtId="0" fontId="42" fillId="26" borderId="155" xfId="0" applyFont="1" applyFill="1" applyBorder="1" applyAlignment="1" applyProtection="1">
      <alignment horizontal="center" vertical="center"/>
    </xf>
    <xf numFmtId="0" fontId="153" fillId="16" borderId="62" xfId="0" applyFont="1" applyFill="1" applyBorder="1" applyAlignment="1" applyProtection="1">
      <alignment vertical="center" wrapText="1"/>
    </xf>
    <xf numFmtId="0" fontId="153" fillId="16" borderId="152" xfId="0" applyFont="1" applyFill="1" applyBorder="1" applyAlignment="1" applyProtection="1">
      <alignment vertical="center" wrapText="1"/>
    </xf>
    <xf numFmtId="0" fontId="73" fillId="16" borderId="53" xfId="0" applyFont="1" applyFill="1" applyBorder="1" applyAlignment="1" applyProtection="1">
      <alignment horizontal="right" vertical="top" wrapText="1"/>
    </xf>
    <xf numFmtId="0" fontId="24" fillId="16" borderId="2" xfId="0" applyFont="1" applyFill="1" applyBorder="1" applyAlignment="1" applyProtection="1">
      <alignment horizontal="center"/>
    </xf>
    <xf numFmtId="0" fontId="10" fillId="16" borderId="0" xfId="0" applyFont="1" applyFill="1" applyBorder="1" applyAlignment="1" applyProtection="1">
      <alignment horizontal="center" wrapText="1"/>
    </xf>
    <xf numFmtId="0" fontId="84" fillId="16" borderId="0" xfId="0" applyFont="1" applyFill="1" applyBorder="1" applyAlignment="1" applyProtection="1">
      <alignment horizontal="center" vertical="top" wrapText="1"/>
    </xf>
    <xf numFmtId="0" fontId="3" fillId="16" borderId="0" xfId="0" applyFont="1" applyFill="1" applyBorder="1" applyAlignment="1" applyProtection="1">
      <alignment horizontal="center" vertical="top" wrapText="1"/>
    </xf>
    <xf numFmtId="0" fontId="22" fillId="16" borderId="26" xfId="0" applyFont="1" applyFill="1" applyBorder="1" applyAlignment="1" applyProtection="1">
      <alignment horizontal="center" wrapText="1"/>
    </xf>
    <xf numFmtId="0" fontId="15" fillId="16" borderId="33" xfId="0" applyFont="1" applyFill="1" applyBorder="1" applyAlignment="1" applyProtection="1">
      <alignment horizontal="center"/>
    </xf>
    <xf numFmtId="0" fontId="15" fillId="16" borderId="26" xfId="0" applyFont="1" applyFill="1" applyBorder="1" applyAlignment="1" applyProtection="1">
      <alignment horizontal="center"/>
    </xf>
    <xf numFmtId="0" fontId="52" fillId="16" borderId="5" xfId="0" applyFont="1" applyFill="1" applyBorder="1" applyAlignment="1" applyProtection="1">
      <alignment horizontal="center" vertical="center" wrapText="1"/>
    </xf>
    <xf numFmtId="0" fontId="124" fillId="2" borderId="2" xfId="0" applyFont="1" applyFill="1" applyBorder="1" applyAlignment="1" applyProtection="1">
      <alignment horizontal="center" vertical="center" wrapText="1"/>
    </xf>
    <xf numFmtId="0" fontId="124" fillId="16" borderId="52" xfId="0" applyFont="1" applyFill="1" applyBorder="1" applyAlignment="1" applyProtection="1">
      <alignment horizontal="center" vertical="center" wrapText="1"/>
    </xf>
    <xf numFmtId="0" fontId="50" fillId="16" borderId="0" xfId="0" applyFont="1" applyFill="1" applyBorder="1" applyAlignment="1" applyProtection="1">
      <alignment horizontal="center" vertical="center" wrapText="1"/>
      <protection locked="0"/>
    </xf>
    <xf numFmtId="0" fontId="153" fillId="16" borderId="127" xfId="0" applyFont="1" applyFill="1" applyBorder="1" applyAlignment="1" applyProtection="1">
      <alignment horizontal="center" vertical="center" wrapText="1"/>
      <protection locked="0"/>
    </xf>
    <xf numFmtId="0" fontId="8" fillId="0" borderId="53" xfId="0" applyFont="1" applyFill="1" applyBorder="1" applyAlignment="1" applyProtection="1">
      <alignment horizontal="center" wrapText="1"/>
    </xf>
    <xf numFmtId="0" fontId="153" fillId="16" borderId="118" xfId="0" applyFont="1" applyFill="1" applyBorder="1" applyAlignment="1" applyProtection="1">
      <alignment horizontal="center" vertical="center" wrapText="1"/>
    </xf>
    <xf numFmtId="0" fontId="153" fillId="16" borderId="134" xfId="0" applyFont="1" applyFill="1" applyBorder="1" applyAlignment="1" applyProtection="1">
      <alignment horizontal="center" vertical="center" wrapText="1"/>
    </xf>
    <xf numFmtId="2" fontId="52" fillId="16" borderId="117" xfId="0" applyNumberFormat="1" applyFont="1" applyFill="1" applyBorder="1" applyAlignment="1" applyProtection="1">
      <alignment horizontal="center" vertical="center" wrapText="1"/>
    </xf>
    <xf numFmtId="0" fontId="52" fillId="16" borderId="117" xfId="0" applyNumberFormat="1" applyFont="1" applyFill="1" applyBorder="1" applyAlignment="1" applyProtection="1">
      <alignment horizontal="center" vertical="center" wrapText="1"/>
    </xf>
    <xf numFmtId="0" fontId="6" fillId="16" borderId="40" xfId="0" applyFont="1" applyFill="1" applyBorder="1" applyAlignment="1" applyProtection="1">
      <alignment horizontal="center" vertical="center" wrapText="1"/>
      <protection locked="0"/>
    </xf>
    <xf numFmtId="0" fontId="153" fillId="16" borderId="125" xfId="0" applyFont="1" applyFill="1" applyBorder="1" applyAlignment="1" applyProtection="1">
      <alignment horizontal="center" vertical="center" wrapText="1"/>
      <protection locked="0"/>
    </xf>
    <xf numFmtId="0" fontId="153" fillId="16" borderId="126" xfId="0" applyFont="1" applyFill="1" applyBorder="1" applyAlignment="1" applyProtection="1">
      <alignment horizontal="center" vertical="center" wrapText="1"/>
      <protection locked="0"/>
    </xf>
    <xf numFmtId="0" fontId="153" fillId="16" borderId="95" xfId="0" applyFont="1" applyFill="1" applyBorder="1" applyAlignment="1" applyProtection="1">
      <alignment vertical="center" wrapText="1"/>
      <protection locked="0"/>
    </xf>
    <xf numFmtId="0" fontId="153" fillId="3" borderId="95" xfId="0" applyFont="1" applyFill="1" applyBorder="1" applyAlignment="1" applyProtection="1">
      <alignment vertical="center" wrapText="1"/>
      <protection locked="0"/>
    </xf>
    <xf numFmtId="0" fontId="153" fillId="3" borderId="95" xfId="0" applyFont="1" applyFill="1" applyBorder="1" applyAlignment="1" applyProtection="1">
      <alignment horizontal="center" vertical="center" wrapText="1"/>
      <protection locked="0"/>
    </xf>
    <xf numFmtId="0" fontId="10" fillId="16" borderId="49" xfId="0" applyFont="1" applyFill="1" applyBorder="1" applyAlignment="1" applyProtection="1">
      <alignment wrapText="1"/>
    </xf>
    <xf numFmtId="0" fontId="50" fillId="16" borderId="52" xfId="0" applyFont="1" applyFill="1" applyBorder="1" applyAlignment="1" applyProtection="1">
      <alignment horizontal="left"/>
    </xf>
    <xf numFmtId="0" fontId="4" fillId="16" borderId="52" xfId="0" applyFont="1" applyFill="1" applyBorder="1" applyAlignment="1" applyProtection="1">
      <alignment horizontal="left"/>
    </xf>
    <xf numFmtId="0" fontId="24" fillId="16" borderId="52" xfId="0" applyFont="1" applyFill="1" applyBorder="1" applyAlignment="1" applyProtection="1"/>
    <xf numFmtId="0" fontId="4" fillId="16" borderId="52" xfId="0" applyFont="1" applyFill="1" applyBorder="1" applyAlignment="1" applyProtection="1">
      <alignment horizontal="center"/>
    </xf>
    <xf numFmtId="0" fontId="24" fillId="16" borderId="52" xfId="0" applyFont="1" applyFill="1" applyBorder="1" applyAlignment="1" applyProtection="1">
      <alignment horizontal="left"/>
    </xf>
    <xf numFmtId="0" fontId="8" fillId="16" borderId="141" xfId="0" applyFont="1" applyFill="1" applyBorder="1" applyAlignment="1" applyProtection="1">
      <alignment horizontal="left" wrapText="1"/>
    </xf>
    <xf numFmtId="0" fontId="10" fillId="16" borderId="50" xfId="0" applyFont="1" applyFill="1" applyBorder="1" applyAlignment="1" applyProtection="1">
      <alignment wrapText="1"/>
    </xf>
    <xf numFmtId="0" fontId="84" fillId="16" borderId="50" xfId="0" applyFont="1" applyFill="1" applyBorder="1" applyAlignment="1" applyProtection="1">
      <alignment vertical="top" wrapText="1"/>
    </xf>
    <xf numFmtId="0" fontId="3" fillId="16" borderId="50" xfId="0" applyFont="1" applyFill="1" applyBorder="1" applyAlignment="1" applyProtection="1">
      <alignment vertical="top" wrapText="1"/>
    </xf>
    <xf numFmtId="0" fontId="71" fillId="16" borderId="50" xfId="0" applyFont="1" applyFill="1" applyBorder="1" applyAlignment="1" applyProtection="1">
      <alignment horizontal="left" vertical="center"/>
    </xf>
    <xf numFmtId="0" fontId="75" fillId="16" borderId="50" xfId="0" applyFont="1" applyFill="1" applyBorder="1" applyAlignment="1" applyProtection="1">
      <alignment horizontal="left" vertical="center" wrapText="1"/>
    </xf>
    <xf numFmtId="0" fontId="29" fillId="15" borderId="98" xfId="0" applyFont="1" applyFill="1" applyBorder="1" applyAlignment="1">
      <alignment vertical="top" wrapText="1"/>
    </xf>
    <xf numFmtId="0" fontId="75" fillId="16" borderId="160" xfId="0" applyFont="1" applyFill="1" applyBorder="1" applyAlignment="1" applyProtection="1">
      <alignment horizontal="left" vertical="center" wrapText="1"/>
    </xf>
    <xf numFmtId="0" fontId="8" fillId="16" borderId="102" xfId="0" applyFont="1" applyFill="1" applyBorder="1" applyAlignment="1" applyProtection="1">
      <alignment horizontal="left" wrapText="1"/>
    </xf>
    <xf numFmtId="0" fontId="124" fillId="2" borderId="161" xfId="0" applyFont="1" applyFill="1" applyBorder="1" applyAlignment="1" applyProtection="1">
      <alignment horizontal="left" vertical="center" wrapText="1"/>
    </xf>
    <xf numFmtId="0" fontId="124" fillId="2" borderId="98" xfId="0" applyFont="1" applyFill="1" applyBorder="1" applyAlignment="1" applyProtection="1">
      <alignment horizontal="left" vertical="top" wrapText="1"/>
    </xf>
    <xf numFmtId="0" fontId="124" fillId="16" borderId="50" xfId="0" applyFont="1" applyFill="1" applyBorder="1" applyAlignment="1" applyProtection="1">
      <alignment horizontal="left" vertical="center" wrapText="1"/>
    </xf>
    <xf numFmtId="0" fontId="124" fillId="16" borderId="51" xfId="0" applyFont="1" applyFill="1" applyBorder="1" applyAlignment="1" applyProtection="1">
      <alignment horizontal="left" vertical="top" wrapText="1"/>
    </xf>
    <xf numFmtId="0" fontId="70" fillId="16" borderId="160" xfId="0" applyFont="1" applyFill="1" applyBorder="1" applyAlignment="1" applyProtection="1">
      <alignment horizontal="center" vertical="center" wrapText="1"/>
    </xf>
    <xf numFmtId="0" fontId="23" fillId="16" borderId="50" xfId="0" applyFont="1" applyFill="1" applyBorder="1" applyAlignment="1" applyProtection="1">
      <alignment horizontal="left" vertical="center" wrapText="1"/>
    </xf>
    <xf numFmtId="0" fontId="23" fillId="16" borderId="94" xfId="0" applyFont="1" applyFill="1" applyBorder="1" applyAlignment="1" applyProtection="1">
      <alignment horizontal="left" vertical="center" wrapText="1"/>
    </xf>
    <xf numFmtId="0" fontId="59" fillId="16" borderId="122" xfId="0" applyFont="1" applyFill="1" applyBorder="1" applyAlignment="1" applyProtection="1">
      <alignment horizontal="center" vertical="center" wrapText="1"/>
      <protection locked="0"/>
    </xf>
    <xf numFmtId="0" fontId="59" fillId="16" borderId="140" xfId="0" applyFont="1" applyFill="1" applyBorder="1" applyAlignment="1" applyProtection="1">
      <alignment horizontal="center" vertical="center" wrapText="1"/>
      <protection locked="0"/>
    </xf>
    <xf numFmtId="0" fontId="59" fillId="16" borderId="123" xfId="0" applyFont="1" applyFill="1" applyBorder="1" applyAlignment="1" applyProtection="1">
      <alignment horizontal="center" vertical="center" wrapText="1"/>
      <protection locked="0"/>
    </xf>
    <xf numFmtId="0" fontId="0" fillId="0" borderId="123" xfId="0" applyBorder="1" applyProtection="1">
      <protection locked="0"/>
    </xf>
    <xf numFmtId="0" fontId="0" fillId="0" borderId="124" xfId="0" applyBorder="1" applyProtection="1">
      <protection locked="0"/>
    </xf>
    <xf numFmtId="0" fontId="59" fillId="16" borderId="132" xfId="0" applyFont="1" applyFill="1" applyBorder="1" applyAlignment="1" applyProtection="1">
      <alignment horizontal="center" vertical="center" wrapText="1"/>
      <protection locked="0"/>
    </xf>
    <xf numFmtId="0" fontId="52" fillId="16" borderId="119" xfId="0" applyFont="1" applyFill="1" applyBorder="1" applyAlignment="1" applyProtection="1">
      <alignment horizontal="center" vertical="center" wrapText="1"/>
      <protection locked="0"/>
    </xf>
    <xf numFmtId="0" fontId="52" fillId="16" borderId="120" xfId="0" applyFont="1" applyFill="1" applyBorder="1" applyAlignment="1" applyProtection="1">
      <alignment horizontal="center" vertical="center" wrapText="1"/>
      <protection locked="0"/>
    </xf>
    <xf numFmtId="0" fontId="52" fillId="16" borderId="121" xfId="0" applyFont="1" applyFill="1" applyBorder="1" applyAlignment="1" applyProtection="1">
      <alignment horizontal="center" vertical="center" wrapText="1"/>
      <protection locked="0"/>
    </xf>
    <xf numFmtId="0" fontId="52" fillId="16" borderId="133" xfId="0" applyFont="1" applyFill="1" applyBorder="1" applyAlignment="1" applyProtection="1">
      <alignment horizontal="center" vertical="center" wrapText="1"/>
      <protection locked="0"/>
    </xf>
    <xf numFmtId="0" fontId="52" fillId="16" borderId="117" xfId="0" applyFont="1" applyFill="1" applyBorder="1" applyAlignment="1" applyProtection="1">
      <alignment horizontal="center" vertical="center" wrapText="1"/>
      <protection locked="0"/>
    </xf>
    <xf numFmtId="49" fontId="17" fillId="2" borderId="0" xfId="0" applyNumberFormat="1" applyFont="1" applyFill="1" applyBorder="1" applyAlignment="1" applyProtection="1">
      <alignment horizontal="left" vertical="center" wrapText="1"/>
    </xf>
    <xf numFmtId="0" fontId="65" fillId="47" borderId="25" xfId="0" applyFont="1" applyFill="1" applyBorder="1" applyAlignment="1">
      <alignment horizontal="left" vertical="center" wrapText="1"/>
    </xf>
    <xf numFmtId="0" fontId="65" fillId="16" borderId="25" xfId="0" applyFont="1" applyFill="1" applyBorder="1" applyAlignment="1">
      <alignment horizontal="left" vertical="center" wrapText="1"/>
    </xf>
    <xf numFmtId="0" fontId="6" fillId="16" borderId="50" xfId="0" applyFont="1" applyFill="1" applyBorder="1" applyAlignment="1" applyProtection="1">
      <alignment horizontal="center" vertical="center" wrapText="1"/>
    </xf>
    <xf numFmtId="0" fontId="67" fillId="0" borderId="17" xfId="2" applyFont="1" applyFill="1" applyBorder="1" applyAlignment="1">
      <alignment vertical="top" wrapText="1"/>
    </xf>
    <xf numFmtId="0" fontId="6" fillId="16" borderId="50" xfId="0" applyFont="1" applyFill="1" applyBorder="1" applyAlignment="1" applyProtection="1">
      <alignment horizontal="center" vertical="center" wrapText="1"/>
    </xf>
    <xf numFmtId="0" fontId="0" fillId="7" borderId="0" xfId="0" applyFill="1" applyAlignment="1">
      <alignment horizontal="center" vertical="top"/>
    </xf>
    <xf numFmtId="0" fontId="0" fillId="3" borderId="0" xfId="0" applyFill="1" applyAlignment="1">
      <alignment horizontal="center" vertical="top"/>
    </xf>
    <xf numFmtId="0" fontId="0" fillId="35" borderId="0" xfId="0" applyFill="1" applyAlignment="1">
      <alignment horizontal="center" vertical="top"/>
    </xf>
    <xf numFmtId="0" fontId="0" fillId="36" borderId="0" xfId="0" applyFill="1" applyAlignment="1">
      <alignment horizontal="center" vertical="top"/>
    </xf>
    <xf numFmtId="0" fontId="0" fillId="15" borderId="0" xfId="0" applyFill="1" applyAlignment="1">
      <alignment horizontal="center" vertical="top"/>
    </xf>
    <xf numFmtId="0" fontId="0" fillId="6" borderId="0" xfId="0" applyFill="1" applyAlignment="1">
      <alignment horizontal="center" vertical="top"/>
    </xf>
    <xf numFmtId="0" fontId="53" fillId="0" borderId="8" xfId="0" applyFont="1" applyBorder="1" applyAlignment="1" applyProtection="1">
      <alignment horizontal="left" vertical="top" wrapText="1"/>
      <protection locked="0"/>
    </xf>
    <xf numFmtId="0" fontId="14" fillId="6" borderId="4" xfId="0" applyFont="1" applyFill="1" applyBorder="1" applyAlignment="1" applyProtection="1">
      <alignment horizontal="left" vertical="center"/>
    </xf>
    <xf numFmtId="49" fontId="55" fillId="0" borderId="49" xfId="0" applyNumberFormat="1" applyFont="1" applyFill="1" applyBorder="1" applyAlignment="1" applyProtection="1"/>
    <xf numFmtId="0" fontId="55" fillId="0" borderId="163" xfId="0" applyNumberFormat="1" applyFont="1" applyFill="1" applyBorder="1" applyAlignment="1" applyProtection="1">
      <alignment horizontal="center"/>
    </xf>
    <xf numFmtId="49" fontId="55" fillId="0" borderId="50" xfId="0" applyNumberFormat="1" applyFont="1" applyFill="1" applyBorder="1" applyAlignment="1" applyProtection="1"/>
    <xf numFmtId="0" fontId="55" fillId="0" borderId="162" xfId="0" applyNumberFormat="1" applyFont="1" applyFill="1" applyBorder="1" applyAlignment="1" applyProtection="1">
      <alignment horizontal="center"/>
    </xf>
    <xf numFmtId="49" fontId="55" fillId="0" borderId="158" xfId="0" applyNumberFormat="1" applyFont="1" applyFill="1" applyBorder="1" applyAlignment="1" applyProtection="1"/>
    <xf numFmtId="0" fontId="55" fillId="0" borderId="164" xfId="0" applyNumberFormat="1" applyFont="1" applyFill="1" applyBorder="1" applyAlignment="1" applyProtection="1">
      <alignment horizontal="center"/>
    </xf>
    <xf numFmtId="49" fontId="55" fillId="2" borderId="49" xfId="0" applyNumberFormat="1" applyFont="1" applyFill="1" applyBorder="1" applyAlignment="1" applyProtection="1"/>
    <xf numFmtId="0" fontId="109" fillId="2" borderId="163" xfId="0" applyNumberFormat="1" applyFont="1" applyFill="1" applyBorder="1" applyAlignment="1" applyProtection="1">
      <alignment horizontal="center"/>
    </xf>
    <xf numFmtId="49" fontId="55" fillId="2" borderId="50" xfId="0" applyNumberFormat="1" applyFont="1" applyFill="1" applyBorder="1" applyAlignment="1" applyProtection="1"/>
    <xf numFmtId="0" fontId="109" fillId="2" borderId="162" xfId="0" applyNumberFormat="1" applyFont="1" applyFill="1" applyBorder="1" applyAlignment="1" applyProtection="1">
      <alignment horizontal="center"/>
    </xf>
    <xf numFmtId="0" fontId="55" fillId="2" borderId="50" xfId="0" applyFont="1" applyFill="1" applyBorder="1" applyAlignment="1" applyProtection="1"/>
    <xf numFmtId="0" fontId="55" fillId="2" borderId="158" xfId="0" applyFont="1" applyFill="1" applyBorder="1" applyAlignment="1" applyProtection="1"/>
    <xf numFmtId="0" fontId="109" fillId="2" borderId="164" xfId="0" applyNumberFormat="1" applyFont="1" applyFill="1" applyBorder="1" applyAlignment="1" applyProtection="1">
      <alignment horizontal="center"/>
    </xf>
    <xf numFmtId="49" fontId="55" fillId="40" borderId="49" xfId="0" applyNumberFormat="1" applyFont="1" applyFill="1" applyBorder="1" applyAlignment="1" applyProtection="1"/>
    <xf numFmtId="9" fontId="58" fillId="40" borderId="163" xfId="0" applyNumberFormat="1" applyFont="1" applyFill="1" applyBorder="1" applyAlignment="1" applyProtection="1">
      <alignment horizontal="center"/>
    </xf>
    <xf numFmtId="49" fontId="55" fillId="40" borderId="50" xfId="0" applyNumberFormat="1" applyFont="1" applyFill="1" applyBorder="1" applyAlignment="1" applyProtection="1"/>
    <xf numFmtId="9" fontId="58" fillId="40" borderId="162" xfId="0" applyNumberFormat="1" applyFont="1" applyFill="1" applyBorder="1" applyAlignment="1" applyProtection="1">
      <alignment horizontal="center"/>
    </xf>
    <xf numFmtId="49" fontId="55" fillId="40" borderId="158" xfId="0" applyNumberFormat="1" applyFont="1" applyFill="1" applyBorder="1" applyAlignment="1" applyProtection="1"/>
    <xf numFmtId="9" fontId="58" fillId="40" borderId="164" xfId="0" applyNumberFormat="1" applyFont="1" applyFill="1" applyBorder="1" applyAlignment="1" applyProtection="1">
      <alignment horizontal="center"/>
    </xf>
    <xf numFmtId="49" fontId="154" fillId="10" borderId="49" xfId="0" applyNumberFormat="1" applyFont="1" applyFill="1" applyBorder="1" applyAlignment="1" applyProtection="1"/>
    <xf numFmtId="9" fontId="58" fillId="10" borderId="163" xfId="0" applyNumberFormat="1" applyFont="1" applyFill="1" applyBorder="1" applyAlignment="1" applyProtection="1">
      <alignment horizontal="center"/>
    </xf>
    <xf numFmtId="49" fontId="154" fillId="10" borderId="50" xfId="0" applyNumberFormat="1" applyFont="1" applyFill="1" applyBorder="1" applyAlignment="1" applyProtection="1"/>
    <xf numFmtId="9" fontId="58" fillId="10" borderId="162" xfId="0" applyNumberFormat="1" applyFont="1" applyFill="1" applyBorder="1" applyAlignment="1" applyProtection="1">
      <alignment horizontal="center"/>
    </xf>
    <xf numFmtId="49" fontId="154" fillId="10" borderId="158" xfId="0" applyNumberFormat="1" applyFont="1" applyFill="1" applyBorder="1" applyAlignment="1" applyProtection="1"/>
    <xf numFmtId="9" fontId="58" fillId="10" borderId="164" xfId="0" applyNumberFormat="1" applyFont="1" applyFill="1" applyBorder="1" applyAlignment="1" applyProtection="1">
      <alignment horizontal="center"/>
    </xf>
    <xf numFmtId="49" fontId="55" fillId="26" borderId="49" xfId="0" applyNumberFormat="1" applyFont="1" applyFill="1" applyBorder="1" applyAlignment="1" applyProtection="1"/>
    <xf numFmtId="0" fontId="58" fillId="26" borderId="163" xfId="0" applyNumberFormat="1" applyFont="1" applyFill="1" applyBorder="1" applyAlignment="1" applyProtection="1">
      <alignment horizontal="left"/>
    </xf>
    <xf numFmtId="49" fontId="55" fillId="26" borderId="50" xfId="0" applyNumberFormat="1" applyFont="1" applyFill="1" applyBorder="1" applyAlignment="1" applyProtection="1"/>
    <xf numFmtId="0" fontId="109" fillId="26" borderId="162" xfId="0" applyNumberFormat="1" applyFont="1" applyFill="1" applyBorder="1" applyAlignment="1" applyProtection="1">
      <alignment horizontal="left"/>
    </xf>
    <xf numFmtId="0" fontId="58" fillId="26" borderId="162" xfId="0" applyNumberFormat="1" applyFont="1" applyFill="1" applyBorder="1" applyAlignment="1" applyProtection="1">
      <alignment horizontal="left"/>
    </xf>
    <xf numFmtId="49" fontId="55" fillId="26" borderId="158" xfId="0" applyNumberFormat="1" applyFont="1" applyFill="1" applyBorder="1" applyAlignment="1" applyProtection="1"/>
    <xf numFmtId="164" fontId="109" fillId="26" borderId="164" xfId="0" applyNumberFormat="1" applyFont="1" applyFill="1" applyBorder="1" applyAlignment="1" applyProtection="1">
      <alignment horizontal="left"/>
    </xf>
    <xf numFmtId="0" fontId="50" fillId="16" borderId="19" xfId="0" applyFont="1" applyFill="1" applyBorder="1" applyAlignment="1" applyProtection="1">
      <alignment horizontal="center" vertical="center"/>
    </xf>
    <xf numFmtId="0" fontId="50" fillId="45" borderId="9" xfId="0" applyFont="1" applyFill="1" applyBorder="1" applyAlignment="1" applyProtection="1">
      <alignment horizontal="center" vertical="center"/>
    </xf>
    <xf numFmtId="0" fontId="50" fillId="45" borderId="16" xfId="0" applyFont="1" applyFill="1" applyBorder="1" applyAlignment="1" applyProtection="1">
      <alignment horizontal="center" vertical="center"/>
    </xf>
    <xf numFmtId="0" fontId="50" fillId="45" borderId="9" xfId="0" applyFont="1" applyFill="1" applyBorder="1" applyAlignment="1" applyProtection="1">
      <alignment horizontal="left" vertical="center" wrapText="1"/>
    </xf>
    <xf numFmtId="0" fontId="50" fillId="45" borderId="16" xfId="0" applyFont="1" applyFill="1" applyBorder="1" applyAlignment="1" applyProtection="1">
      <alignment horizontal="left" vertical="center" wrapText="1"/>
    </xf>
    <xf numFmtId="0" fontId="50" fillId="45" borderId="17" xfId="0" applyFont="1" applyFill="1" applyBorder="1" applyAlignment="1" applyProtection="1">
      <alignment horizontal="center" vertical="center"/>
    </xf>
    <xf numFmtId="0" fontId="50" fillId="45" borderId="17" xfId="0" applyFont="1" applyFill="1" applyBorder="1" applyAlignment="1" applyProtection="1">
      <alignment horizontal="left" vertical="center" wrapText="1"/>
    </xf>
    <xf numFmtId="0" fontId="50" fillId="45" borderId="19" xfId="0" applyFont="1" applyFill="1" applyBorder="1" applyAlignment="1" applyProtection="1">
      <alignment horizontal="left" vertical="center" wrapText="1"/>
    </xf>
    <xf numFmtId="0" fontId="50" fillId="48" borderId="17" xfId="0" applyFont="1" applyFill="1" applyBorder="1" applyAlignment="1" applyProtection="1">
      <alignment horizontal="center" vertical="center"/>
    </xf>
    <xf numFmtId="0" fontId="50" fillId="48" borderId="19" xfId="0" applyFont="1" applyFill="1" applyBorder="1" applyAlignment="1" applyProtection="1">
      <alignment horizontal="center" vertical="center"/>
    </xf>
    <xf numFmtId="0" fontId="50" fillId="48" borderId="17" xfId="0" applyFont="1" applyFill="1" applyBorder="1" applyAlignment="1" applyProtection="1">
      <alignment horizontal="left" vertical="center" wrapText="1"/>
    </xf>
    <xf numFmtId="0" fontId="50" fillId="48" borderId="19" xfId="0" applyFont="1" applyFill="1" applyBorder="1" applyAlignment="1" applyProtection="1">
      <alignment horizontal="left" vertical="center" wrapText="1"/>
    </xf>
    <xf numFmtId="0" fontId="50" fillId="24" borderId="17" xfId="0" applyFont="1" applyFill="1" applyBorder="1" applyAlignment="1" applyProtection="1">
      <alignment horizontal="center" vertical="center"/>
    </xf>
    <xf numFmtId="0" fontId="50" fillId="24" borderId="19" xfId="0" applyFont="1" applyFill="1" applyBorder="1" applyAlignment="1" applyProtection="1">
      <alignment horizontal="center" vertical="center"/>
    </xf>
    <xf numFmtId="0" fontId="50" fillId="24" borderId="17" xfId="0" applyFont="1" applyFill="1" applyBorder="1" applyAlignment="1" applyProtection="1">
      <alignment horizontal="left" vertical="center" wrapText="1"/>
    </xf>
    <xf numFmtId="0" fontId="50" fillId="24" borderId="19" xfId="0" applyFont="1" applyFill="1" applyBorder="1" applyAlignment="1" applyProtection="1">
      <alignment horizontal="left" vertical="center" wrapText="1"/>
    </xf>
    <xf numFmtId="0" fontId="50" fillId="45" borderId="19" xfId="0" applyFont="1" applyFill="1" applyBorder="1" applyAlignment="1" applyProtection="1">
      <alignment horizontal="center" vertical="center"/>
    </xf>
    <xf numFmtId="0" fontId="59" fillId="16" borderId="154" xfId="0" applyFont="1" applyFill="1" applyBorder="1" applyAlignment="1" applyProtection="1">
      <alignment horizontal="center" vertical="center" wrapText="1"/>
    </xf>
    <xf numFmtId="0" fontId="53" fillId="0" borderId="154" xfId="0" applyFont="1" applyBorder="1" applyAlignment="1" applyProtection="1">
      <alignment horizontal="center" vertical="center"/>
    </xf>
    <xf numFmtId="0" fontId="52" fillId="16" borderId="154" xfId="0" applyFont="1" applyFill="1" applyBorder="1" applyAlignment="1" applyProtection="1">
      <alignment horizontal="center" vertical="center"/>
    </xf>
    <xf numFmtId="0" fontId="52" fillId="16" borderId="154" xfId="0" applyFont="1" applyFill="1" applyBorder="1" applyAlignment="1" applyProtection="1">
      <alignment horizontal="center" vertical="center" wrapText="1"/>
    </xf>
    <xf numFmtId="0" fontId="53" fillId="0" borderId="155" xfId="0" applyFont="1" applyBorder="1" applyAlignment="1" applyProtection="1">
      <alignment horizontal="center" vertical="center"/>
    </xf>
    <xf numFmtId="0" fontId="0" fillId="49" borderId="0" xfId="0" applyFill="1"/>
    <xf numFmtId="0" fontId="122" fillId="49" borderId="0" xfId="0" applyFont="1" applyFill="1"/>
    <xf numFmtId="0" fontId="44" fillId="2" borderId="0" xfId="5" applyFont="1" applyFill="1" applyAlignment="1">
      <alignment horizontal="left" vertical="top" wrapText="1"/>
    </xf>
    <xf numFmtId="0" fontId="1" fillId="2" borderId="0" xfId="5" applyFill="1" applyAlignment="1">
      <alignment horizontal="left" vertical="top" wrapText="1"/>
    </xf>
    <xf numFmtId="0" fontId="0" fillId="2" borderId="0" xfId="0" applyFill="1" applyAlignment="1">
      <alignment horizontal="left" vertical="top"/>
    </xf>
    <xf numFmtId="0" fontId="24" fillId="16" borderId="52" xfId="0" applyFont="1" applyFill="1" applyBorder="1" applyAlignment="1" applyProtection="1">
      <alignment horizontal="center"/>
    </xf>
    <xf numFmtId="0" fontId="124" fillId="2" borderId="15" xfId="0" applyFont="1" applyFill="1" applyBorder="1" applyAlignment="1" applyProtection="1">
      <alignment horizontal="center" vertical="center" wrapText="1"/>
    </xf>
    <xf numFmtId="0" fontId="124" fillId="16" borderId="0" xfId="0" applyFont="1" applyFill="1" applyBorder="1" applyAlignment="1" applyProtection="1">
      <alignment horizontal="center" vertical="center" wrapText="1"/>
    </xf>
    <xf numFmtId="0" fontId="153" fillId="16" borderId="127" xfId="0" applyFont="1" applyFill="1" applyBorder="1" applyAlignment="1" applyProtection="1">
      <alignment horizontal="center" vertical="center" wrapText="1"/>
    </xf>
    <xf numFmtId="0" fontId="15" fillId="16" borderId="0" xfId="0" applyFont="1" applyFill="1" applyBorder="1" applyAlignment="1" applyProtection="1">
      <alignment horizontal="center"/>
      <protection locked="0"/>
    </xf>
    <xf numFmtId="0" fontId="153" fillId="16" borderId="128" xfId="0" applyFont="1" applyFill="1" applyBorder="1" applyAlignment="1" applyProtection="1">
      <alignment horizontal="center" vertical="center" wrapText="1"/>
    </xf>
    <xf numFmtId="0" fontId="153" fillId="16" borderId="129" xfId="0" applyFont="1" applyFill="1" applyBorder="1" applyAlignment="1" applyProtection="1">
      <alignment horizontal="center" vertical="center" wrapText="1"/>
    </xf>
    <xf numFmtId="0" fontId="22" fillId="16" borderId="0" xfId="0" applyFont="1" applyFill="1" applyBorder="1" applyAlignment="1" applyProtection="1">
      <alignment horizontal="center" wrapText="1"/>
    </xf>
    <xf numFmtId="0" fontId="153" fillId="16" borderId="23" xfId="0" applyFont="1" applyFill="1" applyBorder="1" applyAlignment="1" applyProtection="1">
      <alignment horizontal="center" vertical="center" wrapText="1"/>
    </xf>
    <xf numFmtId="0" fontId="153" fillId="16" borderId="151" xfId="0" applyFont="1" applyFill="1" applyBorder="1" applyAlignment="1" applyProtection="1">
      <alignment horizontal="center" vertical="center" wrapText="1"/>
    </xf>
    <xf numFmtId="0" fontId="153" fillId="26" borderId="127" xfId="0" applyFont="1" applyFill="1" applyBorder="1" applyAlignment="1" applyProtection="1">
      <alignment horizontal="center" vertical="center" wrapText="1"/>
      <protection locked="0"/>
    </xf>
    <xf numFmtId="0" fontId="153" fillId="16" borderId="118" xfId="0" applyFont="1" applyFill="1" applyBorder="1" applyAlignment="1" applyProtection="1">
      <alignment horizontal="center" vertical="center" wrapText="1"/>
      <protection locked="0"/>
    </xf>
    <xf numFmtId="0" fontId="153" fillId="16" borderId="134"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protection locked="0"/>
    </xf>
    <xf numFmtId="0" fontId="153" fillId="16" borderId="117" xfId="0" applyFont="1" applyFill="1" applyBorder="1" applyAlignment="1" applyProtection="1">
      <alignment horizontal="center" vertical="center" wrapText="1"/>
      <protection locked="0"/>
    </xf>
    <xf numFmtId="0" fontId="59" fillId="16" borderId="133" xfId="0" applyFont="1" applyFill="1" applyBorder="1" applyAlignment="1" applyProtection="1">
      <alignment horizontal="center" vertical="center" wrapText="1"/>
      <protection locked="0"/>
    </xf>
    <xf numFmtId="0" fontId="40" fillId="16" borderId="122" xfId="0" applyFont="1" applyFill="1" applyBorder="1" applyAlignment="1" applyProtection="1">
      <alignment horizontal="center" vertical="center" wrapText="1"/>
      <protection locked="0"/>
    </xf>
    <xf numFmtId="0" fontId="40" fillId="16" borderId="140" xfId="0" applyFont="1" applyFill="1" applyBorder="1" applyAlignment="1" applyProtection="1">
      <alignment horizontal="center" vertical="center" wrapText="1"/>
      <protection locked="0"/>
    </xf>
    <xf numFmtId="0" fontId="40" fillId="16" borderId="123" xfId="0" applyFont="1" applyFill="1" applyBorder="1" applyAlignment="1" applyProtection="1">
      <alignment horizontal="center" vertical="center" wrapText="1"/>
      <protection locked="0"/>
    </xf>
    <xf numFmtId="0" fontId="6" fillId="16" borderId="117" xfId="0" applyFont="1" applyFill="1" applyBorder="1" applyAlignment="1" applyProtection="1">
      <alignment horizontal="center" vertical="center" wrapText="1"/>
      <protection locked="0"/>
    </xf>
    <xf numFmtId="0" fontId="153" fillId="16" borderId="107" xfId="0" applyFont="1" applyFill="1" applyBorder="1" applyAlignment="1" applyProtection="1">
      <alignment horizontal="center" vertical="center" wrapText="1"/>
      <protection locked="0"/>
    </xf>
    <xf numFmtId="0" fontId="153" fillId="16" borderId="165" xfId="0" applyFont="1" applyFill="1" applyBorder="1" applyAlignment="1" applyProtection="1">
      <alignment horizontal="left" vertical="center" wrapText="1"/>
    </xf>
    <xf numFmtId="0" fontId="153" fillId="16" borderId="166" xfId="0" applyFont="1" applyFill="1" applyBorder="1" applyAlignment="1" applyProtection="1">
      <alignment vertical="center" wrapText="1"/>
    </xf>
    <xf numFmtId="0" fontId="153" fillId="16" borderId="167" xfId="0" applyFont="1" applyFill="1" applyBorder="1" applyAlignment="1" applyProtection="1">
      <alignment vertical="center" wrapText="1"/>
    </xf>
    <xf numFmtId="0" fontId="59" fillId="16" borderId="168" xfId="0" applyFont="1" applyFill="1" applyBorder="1" applyAlignment="1" applyProtection="1">
      <alignment horizontal="center" vertical="center" wrapText="1"/>
      <protection locked="0"/>
    </xf>
    <xf numFmtId="0" fontId="52" fillId="16" borderId="146" xfId="0" applyFont="1" applyFill="1" applyBorder="1" applyAlignment="1" applyProtection="1">
      <alignment vertical="center" wrapText="1"/>
    </xf>
    <xf numFmtId="0" fontId="52" fillId="16" borderId="146" xfId="0" applyFont="1" applyFill="1" applyBorder="1" applyAlignment="1" applyProtection="1">
      <alignment horizontal="center" vertical="center" wrapText="1"/>
      <protection locked="0"/>
    </xf>
    <xf numFmtId="0" fontId="59" fillId="16" borderId="150" xfId="0" applyFont="1" applyFill="1" applyBorder="1" applyAlignment="1" applyProtection="1">
      <alignment horizontal="center" vertical="center" wrapText="1"/>
      <protection locked="0"/>
    </xf>
    <xf numFmtId="0" fontId="153" fillId="16" borderId="169" xfId="0" applyFont="1" applyFill="1" applyBorder="1" applyAlignment="1" applyProtection="1">
      <alignment horizontal="center" vertical="center" wrapText="1"/>
    </xf>
    <xf numFmtId="0" fontId="59" fillId="0" borderId="17" xfId="0" applyFont="1" applyFill="1" applyBorder="1" applyAlignment="1" applyProtection="1">
      <alignment horizontal="center" vertical="center" wrapText="1"/>
    </xf>
    <xf numFmtId="0" fontId="59" fillId="0" borderId="170" xfId="0" applyFont="1" applyFill="1" applyBorder="1" applyAlignment="1" applyProtection="1">
      <alignment horizontal="center" vertical="center" wrapText="1"/>
    </xf>
    <xf numFmtId="0" fontId="59" fillId="0" borderId="171" xfId="0" applyFont="1" applyFill="1" applyBorder="1" applyAlignment="1" applyProtection="1">
      <alignment horizontal="center" vertical="center" wrapText="1"/>
    </xf>
    <xf numFmtId="0" fontId="59" fillId="0" borderId="172" xfId="0" applyFont="1" applyFill="1" applyBorder="1" applyAlignment="1" applyProtection="1">
      <alignment horizontal="center" vertical="center" wrapText="1"/>
    </xf>
    <xf numFmtId="0" fontId="59" fillId="0" borderId="173"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wrapText="1"/>
    </xf>
    <xf numFmtId="0" fontId="59" fillId="0" borderId="9" xfId="0" applyFont="1" applyFill="1" applyBorder="1" applyAlignment="1" applyProtection="1">
      <alignment horizontal="center" vertical="center" wrapText="1"/>
    </xf>
    <xf numFmtId="0" fontId="59" fillId="0" borderId="174" xfId="0" applyFont="1" applyFill="1" applyBorder="1" applyAlignment="1" applyProtection="1">
      <alignment horizontal="center" vertical="center" wrapText="1"/>
    </xf>
    <xf numFmtId="16" fontId="65" fillId="0" borderId="55" xfId="0" applyNumberFormat="1" applyFont="1" applyBorder="1" applyAlignment="1" applyProtection="1">
      <alignment horizontal="left" vertical="center" wrapText="1"/>
      <protection locked="0"/>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6" fillId="0" borderId="8" xfId="0" applyFont="1" applyFill="1" applyBorder="1" applyAlignment="1">
      <alignment horizontal="left" vertical="top" wrapText="1"/>
    </xf>
    <xf numFmtId="0" fontId="136" fillId="0" borderId="9" xfId="0" applyFont="1" applyFill="1" applyBorder="1" applyAlignment="1">
      <alignment horizontal="left" vertical="top" wrapText="1"/>
    </xf>
    <xf numFmtId="0" fontId="3" fillId="0" borderId="12"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xf>
    <xf numFmtId="164" fontId="3" fillId="0" borderId="10" xfId="0" applyNumberFormat="1" applyFont="1" applyFill="1" applyBorder="1" applyAlignment="1" applyProtection="1">
      <alignment horizontal="left" vertical="center" wrapText="1"/>
      <protection locked="0"/>
    </xf>
    <xf numFmtId="164" fontId="3" fillId="0" borderId="12" xfId="0" applyNumberFormat="1" applyFont="1" applyFill="1" applyBorder="1" applyAlignment="1" applyProtection="1">
      <alignment horizontal="left" vertical="center" wrapText="1"/>
      <protection locked="0"/>
    </xf>
    <xf numFmtId="0" fontId="56" fillId="0" borderId="0" xfId="3" applyFill="1" applyBorder="1" applyAlignment="1" applyProtection="1">
      <alignment horizontal="left" vertical="center"/>
    </xf>
    <xf numFmtId="0" fontId="78" fillId="0" borderId="0" xfId="0" applyFont="1" applyFill="1" applyBorder="1" applyAlignment="1" applyProtection="1">
      <alignment horizontal="left" vertical="center"/>
    </xf>
    <xf numFmtId="0" fontId="111" fillId="0" borderId="0" xfId="0" applyFont="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78" fillId="0" borderId="29" xfId="0" applyFont="1" applyFill="1" applyBorder="1" applyAlignment="1" applyProtection="1">
      <alignment horizontal="left" vertical="center" wrapText="1"/>
    </xf>
    <xf numFmtId="0" fontId="51" fillId="0" borderId="0" xfId="0" applyFont="1" applyFill="1" applyBorder="1" applyAlignment="1" applyProtection="1">
      <alignment horizontal="center" vertical="center"/>
    </xf>
    <xf numFmtId="0" fontId="143" fillId="27" borderId="0" xfId="0" applyFont="1" applyFill="1" applyBorder="1" applyAlignment="1" applyProtection="1">
      <alignment horizontal="left" vertical="top" wrapText="1"/>
    </xf>
    <xf numFmtId="0" fontId="56" fillId="0" borderId="0" xfId="3" applyFill="1" applyAlignment="1" applyProtection="1">
      <alignment vertical="center"/>
    </xf>
    <xf numFmtId="0" fontId="80" fillId="0" borderId="18" xfId="0" applyFont="1" applyFill="1" applyBorder="1" applyAlignment="1" applyProtection="1">
      <alignment horizontal="left" vertical="center"/>
      <protection locked="0"/>
    </xf>
    <xf numFmtId="0" fontId="80"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41" fillId="0" borderId="17" xfId="0" applyFont="1" applyBorder="1" applyAlignment="1" applyProtection="1">
      <alignment horizontal="left" vertical="top" wrapText="1"/>
      <protection locked="0"/>
    </xf>
    <xf numFmtId="0" fontId="0" fillId="0" borderId="17" xfId="0" applyBorder="1" applyAlignment="1">
      <alignment horizontal="left" vertical="top" wrapText="1"/>
    </xf>
    <xf numFmtId="0" fontId="141" fillId="0" borderId="17" xfId="0" applyFont="1" applyBorder="1" applyAlignment="1" applyProtection="1">
      <alignment horizontal="center" vertical="center" wrapText="1"/>
      <protection locked="0"/>
    </xf>
    <xf numFmtId="0" fontId="0" fillId="0" borderId="17" xfId="0" applyBorder="1" applyAlignment="1">
      <alignment horizontal="center" vertical="center" wrapText="1"/>
    </xf>
    <xf numFmtId="0" fontId="22" fillId="0" borderId="0" xfId="0" applyFont="1" applyFill="1" applyBorder="1" applyAlignment="1" applyProtection="1">
      <alignment horizontal="left" vertical="center" wrapText="1"/>
    </xf>
    <xf numFmtId="14" fontId="52" fillId="0" borderId="18" xfId="0" applyNumberFormat="1"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9" fillId="11" borderId="1" xfId="0" applyFont="1" applyFill="1" applyBorder="1" applyAlignment="1" applyProtection="1">
      <alignment horizontal="center" vertical="center" wrapText="1"/>
    </xf>
    <xf numFmtId="0" fontId="69" fillId="11" borderId="4" xfId="0" applyFont="1" applyFill="1" applyBorder="1" applyAlignment="1" applyProtection="1">
      <alignment horizontal="center" vertical="center" wrapText="1"/>
    </xf>
    <xf numFmtId="0" fontId="69" fillId="11" borderId="14" xfId="0" applyFont="1" applyFill="1" applyBorder="1" applyAlignment="1" applyProtection="1">
      <alignment horizontal="center" vertical="center" wrapText="1"/>
    </xf>
    <xf numFmtId="0" fontId="69" fillId="12" borderId="1" xfId="0" applyFont="1" applyFill="1" applyBorder="1" applyAlignment="1" applyProtection="1">
      <alignment horizontal="center" vertical="center" wrapText="1"/>
    </xf>
    <xf numFmtId="0" fontId="69" fillId="12" borderId="14" xfId="0" applyFont="1" applyFill="1" applyBorder="1" applyAlignment="1" applyProtection="1">
      <alignment horizontal="center" vertical="center" wrapText="1"/>
    </xf>
    <xf numFmtId="0" fontId="69" fillId="10" borderId="1" xfId="0" applyFont="1" applyFill="1" applyBorder="1" applyAlignment="1" applyProtection="1">
      <alignment horizontal="center" vertical="center" wrapText="1"/>
    </xf>
    <xf numFmtId="0" fontId="69" fillId="10" borderId="4" xfId="0" applyFont="1" applyFill="1" applyBorder="1" applyAlignment="1" applyProtection="1">
      <alignment horizontal="center" vertical="center" wrapText="1"/>
    </xf>
    <xf numFmtId="0" fontId="69" fillId="10" borderId="14"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52" fillId="0" borderId="29" xfId="0" applyFont="1" applyFill="1" applyBorder="1" applyAlignment="1" applyProtection="1">
      <alignment horizontal="left"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40" fillId="11" borderId="7"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141" fillId="0" borderId="7" xfId="0" applyFont="1" applyBorder="1" applyAlignment="1" applyProtection="1">
      <alignment horizontal="left" vertical="top" wrapText="1"/>
      <protection locked="0"/>
    </xf>
    <xf numFmtId="0" fontId="141" fillId="0" borderId="9" xfId="0" applyFont="1" applyBorder="1" applyAlignment="1" applyProtection="1">
      <alignment horizontal="left" vertical="top" wrapText="1"/>
      <protection locked="0"/>
    </xf>
    <xf numFmtId="0" fontId="141" fillId="0" borderId="7" xfId="0" applyFont="1" applyBorder="1" applyAlignment="1" applyProtection="1">
      <alignment horizontal="center" vertical="center" wrapText="1"/>
      <protection locked="0"/>
    </xf>
    <xf numFmtId="0" fontId="141" fillId="0" borderId="9" xfId="0" applyFont="1" applyBorder="1" applyAlignment="1" applyProtection="1">
      <alignment horizontal="center" vertical="center" wrapText="1"/>
      <protection locked="0"/>
    </xf>
    <xf numFmtId="0" fontId="22" fillId="0" borderId="0" xfId="0" applyFont="1" applyFill="1" applyBorder="1" applyAlignment="1" applyProtection="1">
      <alignment horizontal="left" vertical="top" wrapText="1"/>
    </xf>
    <xf numFmtId="0" fontId="141" fillId="0" borderId="17" xfId="0" applyFont="1" applyBorder="1" applyAlignment="1" applyProtection="1">
      <alignment horizontal="left" vertical="top"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6"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4"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15" fillId="21" borderId="9" xfId="0" applyFont="1" applyFill="1" applyBorder="1" applyAlignment="1">
      <alignment horizontal="center" vertical="top"/>
    </xf>
    <xf numFmtId="0" fontId="115" fillId="21" borderId="17" xfId="0" applyFont="1" applyFill="1" applyBorder="1" applyAlignment="1">
      <alignment horizontal="center" vertical="top"/>
    </xf>
    <xf numFmtId="0" fontId="53" fillId="16" borderId="2" xfId="0" applyFont="1" applyFill="1" applyBorder="1" applyAlignment="1">
      <alignment vertical="top" wrapText="1"/>
    </xf>
    <xf numFmtId="0" fontId="53" fillId="16" borderId="5" xfId="0" applyFont="1" applyFill="1" applyBorder="1" applyAlignment="1">
      <alignment vertical="top" wrapText="1"/>
    </xf>
    <xf numFmtId="0" fontId="53" fillId="16" borderId="0" xfId="0" applyFont="1" applyFill="1" applyBorder="1" applyAlignment="1">
      <alignment vertical="top" wrapText="1"/>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53" fillId="16" borderId="0" xfId="0" applyFont="1" applyFill="1" applyAlignment="1">
      <alignment vertical="top" wrapText="1"/>
    </xf>
    <xf numFmtId="0" fontId="115" fillId="20" borderId="17" xfId="0" applyFont="1" applyFill="1" applyBorder="1" applyAlignment="1">
      <alignment horizontal="center" vertical="top"/>
    </xf>
    <xf numFmtId="0" fontId="115" fillId="18" borderId="17" xfId="0" applyFont="1" applyFill="1" applyBorder="1" applyAlignment="1">
      <alignment horizontal="center" vertical="top"/>
    </xf>
    <xf numFmtId="0" fontId="115" fillId="17" borderId="17" xfId="0" applyFont="1" applyFill="1" applyBorder="1" applyAlignment="1">
      <alignment horizontal="center" vertical="top"/>
    </xf>
    <xf numFmtId="0" fontId="115" fillId="17" borderId="7" xfId="0" applyFont="1" applyFill="1" applyBorder="1" applyAlignment="1">
      <alignment horizontal="center" vertical="top"/>
    </xf>
    <xf numFmtId="0" fontId="119" fillId="2" borderId="18" xfId="0" applyFont="1" applyFill="1" applyBorder="1" applyAlignment="1">
      <alignment horizontal="center" vertical="center"/>
    </xf>
    <xf numFmtId="0" fontId="119" fillId="2" borderId="15" xfId="0" applyFont="1" applyFill="1" applyBorder="1" applyAlignment="1">
      <alignment horizontal="center" vertical="center"/>
    </xf>
    <xf numFmtId="9" fontId="119" fillId="2" borderId="49" xfId="0" applyNumberFormat="1" applyFont="1" applyFill="1" applyBorder="1" applyAlignment="1">
      <alignment horizontal="center" vertical="center"/>
    </xf>
    <xf numFmtId="9" fontId="119" fillId="2" borderId="52" xfId="0" applyNumberFormat="1" applyFont="1" applyFill="1" applyBorder="1" applyAlignment="1">
      <alignment horizontal="center" vertical="center"/>
    </xf>
    <xf numFmtId="9" fontId="119" fillId="2" borderId="95" xfId="0" applyNumberFormat="1" applyFont="1" applyFill="1" applyBorder="1" applyAlignment="1">
      <alignment horizontal="center" vertical="center"/>
    </xf>
    <xf numFmtId="9" fontId="119" fillId="2" borderId="96"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98" xfId="0" applyNumberFormat="1" applyFont="1" applyFill="1" applyBorder="1" applyAlignment="1">
      <alignment horizontal="center" vertical="center" wrapText="1"/>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6" fillId="16" borderId="50" xfId="0" applyFont="1" applyFill="1" applyBorder="1" applyAlignment="1" applyProtection="1">
      <alignment horizontal="center" vertical="center" wrapText="1"/>
    </xf>
    <xf numFmtId="0" fontId="22" fillId="16" borderId="18" xfId="0" applyFont="1" applyFill="1" applyBorder="1" applyAlignment="1" applyProtection="1">
      <alignment horizontal="left" vertical="center" wrapText="1"/>
    </xf>
    <xf numFmtId="0" fontId="22" fillId="16" borderId="15" xfId="0" applyFont="1" applyFill="1" applyBorder="1" applyAlignment="1" applyProtection="1">
      <alignment horizontal="left" vertical="center" wrapText="1"/>
    </xf>
    <xf numFmtId="0" fontId="22" fillId="16" borderId="19" xfId="0" applyFont="1" applyFill="1" applyBorder="1" applyAlignment="1" applyProtection="1">
      <alignment horizontal="left" vertical="center" wrapText="1"/>
    </xf>
    <xf numFmtId="14" fontId="52" fillId="16" borderId="18" xfId="0" applyNumberFormat="1" applyFont="1" applyFill="1" applyBorder="1" applyAlignment="1" applyProtection="1">
      <alignment horizontal="left" vertical="center" wrapText="1"/>
      <protection locked="0"/>
    </xf>
    <xf numFmtId="0" fontId="52" fillId="16" borderId="19" xfId="0" applyFont="1" applyFill="1" applyBorder="1" applyAlignment="1" applyProtection="1">
      <alignment horizontal="left" vertical="center" wrapText="1"/>
      <protection locked="0"/>
    </xf>
    <xf numFmtId="0" fontId="52" fillId="16" borderId="1" xfId="0" applyFont="1" applyFill="1" applyBorder="1" applyAlignment="1" applyProtection="1">
      <alignment horizontal="left" vertical="top" wrapText="1"/>
      <protection locked="0"/>
    </xf>
    <xf numFmtId="0" fontId="52" fillId="16" borderId="3" xfId="0" applyFont="1" applyFill="1" applyBorder="1" applyAlignment="1" applyProtection="1">
      <alignment horizontal="left" vertical="top" wrapText="1"/>
      <protection locked="0"/>
    </xf>
    <xf numFmtId="0" fontId="52" fillId="16" borderId="14" xfId="0" applyFont="1" applyFill="1" applyBorder="1" applyAlignment="1" applyProtection="1">
      <alignment horizontal="left" vertical="top" wrapText="1"/>
      <protection locked="0"/>
    </xf>
    <xf numFmtId="0" fontId="52" fillId="16" borderId="16" xfId="0" applyFont="1" applyFill="1" applyBorder="1" applyAlignment="1" applyProtection="1">
      <alignment horizontal="left" vertical="top" wrapText="1"/>
      <protection locked="0"/>
    </xf>
    <xf numFmtId="0" fontId="52" fillId="16" borderId="29" xfId="0" applyFont="1" applyFill="1" applyBorder="1" applyAlignment="1" applyProtection="1">
      <alignment horizontal="left" vertical="center" wrapText="1"/>
    </xf>
    <xf numFmtId="0" fontId="52" fillId="16" borderId="90" xfId="0" applyFont="1" applyFill="1" applyBorder="1" applyAlignment="1" applyProtection="1">
      <alignment horizontal="left" vertical="center" wrapText="1"/>
    </xf>
    <xf numFmtId="0" fontId="22" fillId="16" borderId="1" xfId="0" applyFont="1" applyFill="1" applyBorder="1" applyAlignment="1" applyProtection="1">
      <alignment horizontal="left" vertical="top" wrapText="1"/>
      <protection locked="0"/>
    </xf>
    <xf numFmtId="0" fontId="39" fillId="16" borderId="2" xfId="0" applyFont="1" applyFill="1" applyBorder="1" applyAlignment="1" applyProtection="1">
      <alignment horizontal="left" vertical="top" wrapText="1"/>
      <protection locked="0"/>
    </xf>
    <xf numFmtId="0" fontId="39" fillId="16" borderId="3" xfId="0" applyFont="1" applyFill="1" applyBorder="1" applyAlignment="1" applyProtection="1">
      <alignment horizontal="left" vertical="top" wrapText="1"/>
      <protection locked="0"/>
    </xf>
    <xf numFmtId="0" fontId="39" fillId="16" borderId="4" xfId="0" applyFont="1" applyFill="1" applyBorder="1" applyAlignment="1" applyProtection="1">
      <alignment horizontal="left" vertical="top" wrapText="1"/>
      <protection locked="0"/>
    </xf>
    <xf numFmtId="0" fontId="39" fillId="16" borderId="0" xfId="0" applyFont="1" applyFill="1" applyBorder="1" applyAlignment="1" applyProtection="1">
      <alignment horizontal="left" vertical="top" wrapText="1"/>
      <protection locked="0"/>
    </xf>
    <xf numFmtId="0" fontId="39" fillId="16" borderId="6" xfId="0" applyFont="1" applyFill="1" applyBorder="1" applyAlignment="1" applyProtection="1">
      <alignment horizontal="left" vertical="top" wrapText="1"/>
      <protection locked="0"/>
    </xf>
    <xf numFmtId="0" fontId="39" fillId="16" borderId="14" xfId="0" applyFont="1" applyFill="1" applyBorder="1" applyAlignment="1" applyProtection="1">
      <alignment horizontal="left" vertical="top" wrapText="1"/>
      <protection locked="0"/>
    </xf>
    <xf numFmtId="0" fontId="39" fillId="16" borderId="5" xfId="0" applyFont="1" applyFill="1" applyBorder="1" applyAlignment="1" applyProtection="1">
      <alignment horizontal="left" vertical="top" wrapText="1"/>
      <protection locked="0"/>
    </xf>
    <xf numFmtId="0" fontId="39" fillId="16" borderId="16" xfId="0" applyFont="1" applyFill="1" applyBorder="1" applyAlignment="1" applyProtection="1">
      <alignment horizontal="left" vertical="top" wrapText="1"/>
      <protection locked="0"/>
    </xf>
    <xf numFmtId="0" fontId="22" fillId="16" borderId="1" xfId="0" applyFont="1" applyFill="1" applyBorder="1" applyAlignment="1" applyProtection="1">
      <alignment horizontal="left" vertical="top" wrapText="1"/>
    </xf>
    <xf numFmtId="0" fontId="39" fillId="16" borderId="2" xfId="0" applyFont="1" applyFill="1" applyBorder="1" applyAlignment="1" applyProtection="1">
      <alignment horizontal="left" vertical="top" wrapText="1"/>
    </xf>
    <xf numFmtId="0" fontId="39" fillId="16" borderId="3" xfId="0" applyFont="1" applyFill="1" applyBorder="1" applyAlignment="1" applyProtection="1">
      <alignment horizontal="left" vertical="top" wrapText="1"/>
    </xf>
    <xf numFmtId="0" fontId="39" fillId="16" borderId="4" xfId="0" applyFont="1" applyFill="1" applyBorder="1" applyAlignment="1" applyProtection="1">
      <alignment horizontal="left" vertical="top" wrapText="1"/>
    </xf>
    <xf numFmtId="0" fontId="39" fillId="16" borderId="0" xfId="0" applyFont="1" applyFill="1" applyBorder="1" applyAlignment="1" applyProtection="1">
      <alignment horizontal="left" vertical="top" wrapText="1"/>
    </xf>
    <xf numFmtId="0" fontId="39" fillId="16" borderId="6" xfId="0" applyFont="1" applyFill="1" applyBorder="1" applyAlignment="1" applyProtection="1">
      <alignment horizontal="left" vertical="top" wrapText="1"/>
    </xf>
    <xf numFmtId="0" fontId="39" fillId="16" borderId="14" xfId="0" applyFont="1" applyFill="1" applyBorder="1" applyAlignment="1" applyProtection="1">
      <alignment horizontal="left" vertical="top" wrapText="1"/>
    </xf>
    <xf numFmtId="0" fontId="39" fillId="16" borderId="5" xfId="0" applyFont="1" applyFill="1" applyBorder="1" applyAlignment="1" applyProtection="1">
      <alignment horizontal="left" vertical="top" wrapText="1"/>
    </xf>
    <xf numFmtId="0" fontId="39" fillId="16" borderId="16" xfId="0" applyFont="1" applyFill="1" applyBorder="1" applyAlignment="1" applyProtection="1">
      <alignment horizontal="left" vertical="top" wrapText="1"/>
    </xf>
    <xf numFmtId="0" fontId="132" fillId="16" borderId="27" xfId="0" applyFont="1" applyFill="1" applyBorder="1" applyAlignment="1" applyProtection="1">
      <alignment horizontal="center" vertical="center" wrapText="1"/>
    </xf>
    <xf numFmtId="0" fontId="50" fillId="16" borderId="17" xfId="0" applyFont="1" applyFill="1" applyBorder="1" applyAlignment="1" applyProtection="1">
      <alignment horizontal="left" vertical="top" wrapText="1"/>
    </xf>
    <xf numFmtId="0" fontId="6" fillId="16" borderId="4"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51" fillId="0" borderId="30"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51" fillId="0" borderId="54"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3" xfId="0" applyFont="1" applyFill="1" applyBorder="1" applyAlignment="1" applyProtection="1">
      <alignment horizontal="left" vertical="top" wrapText="1"/>
    </xf>
    <xf numFmtId="0" fontId="149" fillId="29" borderId="0" xfId="0" applyFont="1" applyFill="1" applyAlignment="1">
      <alignment horizontal="center" vertical="center"/>
    </xf>
    <xf numFmtId="0" fontId="34" fillId="0" borderId="7" xfId="0" applyFont="1" applyBorder="1" applyAlignment="1">
      <alignment horizontal="left" vertical="top" wrapText="1"/>
    </xf>
    <xf numFmtId="0" fontId="136" fillId="0" borderId="0" xfId="0" applyFont="1" applyFill="1" applyBorder="1" applyAlignment="1">
      <alignment horizontal="left" vertical="top" wrapText="1"/>
    </xf>
    <xf numFmtId="0" fontId="34" fillId="0" borderId="0" xfId="0" applyFont="1" applyBorder="1" applyAlignment="1" applyProtection="1">
      <alignment horizontal="left" vertical="top" wrapText="1"/>
      <protection locked="0"/>
    </xf>
    <xf numFmtId="0" fontId="156" fillId="16" borderId="0" xfId="0" applyFont="1" applyFill="1" applyAlignment="1">
      <alignment horizontal="left" vertical="center" wrapText="1"/>
    </xf>
    <xf numFmtId="0" fontId="0" fillId="0" borderId="0" xfId="0" applyFill="1" applyBorder="1" applyAlignment="1">
      <alignment horizontal="left" vertical="top" wrapText="1"/>
    </xf>
    <xf numFmtId="0" fontId="0" fillId="0" borderId="0" xfId="0" applyFill="1" applyBorder="1" applyAlignment="1">
      <alignment horizontal="left" vertical="top"/>
    </xf>
    <xf numFmtId="14" fontId="136" fillId="0" borderId="8" xfId="0" applyNumberFormat="1" applyFont="1" applyFill="1" applyBorder="1" applyAlignment="1">
      <alignment wrapText="1"/>
    </xf>
    <xf numFmtId="0" fontId="35" fillId="16" borderId="0" xfId="0" applyFont="1" applyFill="1" applyBorder="1" applyAlignment="1" applyProtection="1">
      <alignment horizontal="left" vertical="center" wrapText="1"/>
      <protection locked="0"/>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05">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bgColor rgb="FF5DD5FF"/>
        </patternFill>
      </fill>
    </dxf>
    <dxf>
      <fill>
        <patternFill>
          <bgColor rgb="FFA162D0"/>
        </patternFill>
      </fill>
    </dxf>
    <dxf>
      <fill>
        <patternFill>
          <bgColor rgb="FFFFC0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alignment horizontal="left" vertical="center" textRotation="0" wrapText="1" indent="0" justifyLastLine="0" shrinkToFit="0" readingOrder="0"/>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auto="1"/>
        </left>
        <right/>
        <top/>
        <bottom/>
        <vertical/>
        <horizontal/>
      </border>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s>
  <tableStyles count="0" defaultTableStyle="TableStyleMedium9" defaultPivotStyle="PivotStyleLight16"/>
  <colors>
    <mruColors>
      <color rgb="FFA162D0"/>
      <color rgb="FF5DD5FF"/>
      <color rgb="FFD6E4F2"/>
      <color rgb="FFCCECFF"/>
      <color rgb="FFCCFFCC"/>
      <color rgb="FFFFFFCD"/>
      <color rgb="FFFCEFE0"/>
      <color rgb="FFFFCCCC"/>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0.45</c:v>
                </c:pt>
                <c:pt idx="1">
                  <c:v>0.55000000000000004</c:v>
                </c:pt>
                <c:pt idx="2">
                  <c:v>0.5</c:v>
                </c:pt>
                <c:pt idx="3">
                  <c:v>0.6</c:v>
                </c:pt>
                <c:pt idx="4">
                  <c:v>0.65</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0.4</c:v>
                </c:pt>
                <c:pt idx="1">
                  <c:v>0.5</c:v>
                </c:pt>
                <c:pt idx="2">
                  <c:v>0.34</c:v>
                </c:pt>
                <c:pt idx="3">
                  <c:v>0.33</c:v>
                </c:pt>
                <c:pt idx="4">
                  <c:v>0.45</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0.51801801801801806</c:v>
                </c:pt>
                <c:pt idx="1">
                  <c:v>0.57765667574931878</c:v>
                </c:pt>
                <c:pt idx="2">
                  <c:v>0.65420560747663548</c:v>
                </c:pt>
                <c:pt idx="3">
                  <c:v>0.67391304347826086</c:v>
                </c:pt>
                <c:pt idx="4">
                  <c:v>0.58333333333333337</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6</c:v>
                </c:pt>
                <c:pt idx="2">
                  <c:v>0</c:v>
                </c:pt>
                <c:pt idx="3">
                  <c:v>2</c:v>
                </c:pt>
                <c:pt idx="4">
                  <c:v>0</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4</c:v>
                </c:pt>
                <c:pt idx="2">
                  <c:v>0</c:v>
                </c:pt>
                <c:pt idx="3">
                  <c:v>0</c:v>
                </c:pt>
                <c:pt idx="4">
                  <c:v>0</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2</c:v>
                </c:pt>
                <c:pt idx="2">
                  <c:v>0</c:v>
                </c:pt>
                <c:pt idx="3">
                  <c:v>0</c:v>
                </c:pt>
                <c:pt idx="4">
                  <c:v>10</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5</c:v>
                </c:pt>
                <c:pt idx="2">
                  <c:v>12</c:v>
                </c:pt>
                <c:pt idx="3">
                  <c:v>1</c:v>
                </c:pt>
                <c:pt idx="4">
                  <c:v>0</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7</c:v>
                </c:pt>
                <c:pt idx="2">
                  <c:v>4</c:v>
                </c:pt>
                <c:pt idx="3">
                  <c:v>0</c:v>
                </c:pt>
                <c:pt idx="4">
                  <c:v>0</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9</c:v>
                </c:pt>
                <c:pt idx="2">
                  <c:v>9</c:v>
                </c:pt>
                <c:pt idx="3">
                  <c:v>1</c:v>
                </c:pt>
                <c:pt idx="4">
                  <c:v>0</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1</c:v>
                </c:pt>
                <c:pt idx="1">
                  <c:v>10</c:v>
                </c:pt>
                <c:pt idx="2">
                  <c:v>6</c:v>
                </c:pt>
                <c:pt idx="3">
                  <c:v>0</c:v>
                </c:pt>
                <c:pt idx="4">
                  <c:v>0</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3</c:v>
                </c:pt>
                <c:pt idx="1">
                  <c:v>5</c:v>
                </c:pt>
                <c:pt idx="2">
                  <c:v>0</c:v>
                </c:pt>
                <c:pt idx="3">
                  <c:v>0</c:v>
                </c:pt>
                <c:pt idx="4">
                  <c:v>0</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3</c:v>
                </c:pt>
                <c:pt idx="2">
                  <c:v>7</c:v>
                </c:pt>
                <c:pt idx="3">
                  <c:v>2</c:v>
                </c:pt>
                <c:pt idx="4">
                  <c:v>1</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5</c:v>
                </c:pt>
                <c:pt idx="2">
                  <c:v>6</c:v>
                </c:pt>
                <c:pt idx="3">
                  <c:v>0</c:v>
                </c:pt>
                <c:pt idx="4">
                  <c:v>0</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455354342E-2"/>
          <c:y val="1.1420395143911754E-2"/>
          <c:w val="0.98651699892340461"/>
          <c:h val="0.85603630846807399"/>
        </c:manualLayout>
      </c:layout>
      <c:barChart>
        <c:barDir val="col"/>
        <c:grouping val="stacked"/>
        <c:varyColors val="0"/>
        <c:ser>
          <c:idx val="3"/>
          <c:order val="0"/>
          <c:tx>
            <c:strRef>
              <c:f>NISTmap2!$T$5</c:f>
              <c:strCache>
                <c:ptCount val="1"/>
                <c:pt idx="0">
                  <c:v>MIL0</c:v>
                </c:pt>
              </c:strCache>
            </c:strRef>
          </c:tx>
          <c:spPr>
            <a:solidFill>
              <a:srgbClr val="FDECE3"/>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NISTmap2!$T$6:$T$11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0-66B1-4485-82AE-19FE4B9B34FC}"/>
            </c:ext>
          </c:extLst>
        </c:ser>
        <c:ser>
          <c:idx val="4"/>
          <c:order val="1"/>
          <c:tx>
            <c:strRef>
              <c:f>NISTmap2!$U$5</c:f>
              <c:strCache>
                <c:ptCount val="1"/>
                <c:pt idx="0">
                  <c:v>MIL1</c:v>
                </c:pt>
              </c:strCache>
            </c:strRef>
          </c:tx>
          <c:spPr>
            <a:solidFill>
              <a:srgbClr val="E7F3FF"/>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NISTmap2!$U$6:$U$11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1-66B1-4485-82AE-19FE4B9B34FC}"/>
            </c:ext>
          </c:extLst>
        </c:ser>
        <c:ser>
          <c:idx val="5"/>
          <c:order val="2"/>
          <c:tx>
            <c:strRef>
              <c:f>NISTmap2!$V$5</c:f>
              <c:strCache>
                <c:ptCount val="1"/>
                <c:pt idx="0">
                  <c:v>MIl2</c:v>
                </c:pt>
              </c:strCache>
            </c:strRef>
          </c:tx>
          <c:spPr>
            <a:solidFill>
              <a:schemeClr val="bg2">
                <a:lumMod val="20000"/>
                <a:lumOff val="8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NISTmap2!$V$6:$V$11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2-66B1-4485-82AE-19FE4B9B34FC}"/>
            </c:ext>
          </c:extLst>
        </c:ser>
        <c:ser>
          <c:idx val="6"/>
          <c:order val="3"/>
          <c:tx>
            <c:strRef>
              <c:f>NISTmap2!$W$5</c:f>
              <c:strCache>
                <c:ptCount val="1"/>
                <c:pt idx="0">
                  <c:v>MIL3</c:v>
                </c:pt>
              </c:strCache>
            </c:strRef>
          </c:tx>
          <c:spPr>
            <a:solidFill>
              <a:schemeClr val="bg2">
                <a:lumMod val="40000"/>
                <a:lumOff val="6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NISTmap2!$W$6:$W$11</c:f>
              <c:numCache>
                <c:formatCode>General</c:formatCode>
                <c:ptCount val="6"/>
                <c:pt idx="0">
                  <c:v>0.1</c:v>
                </c:pt>
                <c:pt idx="1">
                  <c:v>0.1</c:v>
                </c:pt>
                <c:pt idx="2">
                  <c:v>0.1</c:v>
                </c:pt>
                <c:pt idx="3">
                  <c:v>0.1</c:v>
                </c:pt>
                <c:pt idx="4">
                  <c:v>0.1</c:v>
                </c:pt>
                <c:pt idx="5">
                  <c:v>0.1</c:v>
                </c:pt>
              </c:numCache>
            </c:numRef>
          </c:val>
          <c:extLst>
            <c:ext xmlns:c16="http://schemas.microsoft.com/office/drawing/2014/chart" uri="{C3380CC4-5D6E-409C-BE32-E72D297353CC}">
              <c16:uniqueId val="{00000003-66B1-4485-82AE-19FE4B9B34FC}"/>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NISTmap2!$L$10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NISTmap2!$M$10:$R$10</c:f>
              <c:numCache>
                <c:formatCode>0%</c:formatCode>
                <c:ptCount val="6"/>
                <c:pt idx="0">
                  <c:v>0.5</c:v>
                </c:pt>
                <c:pt idx="1">
                  <c:v>0.45</c:v>
                </c:pt>
                <c:pt idx="2">
                  <c:v>0.38</c:v>
                </c:pt>
                <c:pt idx="3">
                  <c:v>0.44</c:v>
                </c:pt>
                <c:pt idx="4">
                  <c:v>0.6</c:v>
                </c:pt>
                <c:pt idx="5">
                  <c:v>0.65</c:v>
                </c:pt>
              </c:numCache>
            </c:numRef>
          </c:val>
          <c:extLst>
            <c:ext xmlns:c16="http://schemas.microsoft.com/office/drawing/2014/chart" uri="{C3380CC4-5D6E-409C-BE32-E72D297353CC}">
              <c16:uniqueId val="{00000004-66B1-4485-82AE-19FE4B9B34FC}"/>
            </c:ext>
          </c:extLst>
        </c:ser>
        <c:ser>
          <c:idx val="1"/>
          <c:order val="5"/>
          <c:tx>
            <c:strRef>
              <c:f>NISTmap2!$L$9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NISTmap2!$M$9:$R$9</c:f>
              <c:numCache>
                <c:formatCode>0%</c:formatCode>
                <c:ptCount val="6"/>
                <c:pt idx="0">
                  <c:v>0.35</c:v>
                </c:pt>
                <c:pt idx="1">
                  <c:v>0.4</c:v>
                </c:pt>
                <c:pt idx="2">
                  <c:v>0.44</c:v>
                </c:pt>
                <c:pt idx="3">
                  <c:v>0.56000000000000005</c:v>
                </c:pt>
                <c:pt idx="4">
                  <c:v>0.55000000000000004</c:v>
                </c:pt>
                <c:pt idx="5">
                  <c:v>0.57999999999999996</c:v>
                </c:pt>
              </c:numCache>
            </c:numRef>
          </c:val>
          <c:extLst>
            <c:ext xmlns:c16="http://schemas.microsoft.com/office/drawing/2014/chart" uri="{C3380CC4-5D6E-409C-BE32-E72D297353CC}">
              <c16:uniqueId val="{00000005-66B1-4485-82AE-19FE4B9B34FC}"/>
            </c:ext>
          </c:extLst>
        </c:ser>
        <c:ser>
          <c:idx val="2"/>
          <c:order val="6"/>
          <c:tx>
            <c:strRef>
              <c:f>NISTmap2!$L$7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NISTmap2!$M$7:$R$7</c:f>
              <c:numCache>
                <c:formatCode>0%</c:formatCode>
                <c:ptCount val="6"/>
                <c:pt idx="0">
                  <c:v>0.52777777777777779</c:v>
                </c:pt>
                <c:pt idx="1">
                  <c:v>0.52849740932642486</c:v>
                </c:pt>
                <c:pt idx="2">
                  <c:v>0.57627118644067798</c:v>
                </c:pt>
                <c:pt idx="3">
                  <c:v>0.56730769230769229</c:v>
                </c:pt>
                <c:pt idx="4">
                  <c:v>0.68918918918918914</c:v>
                </c:pt>
                <c:pt idx="5">
                  <c:v>0.67647058823529416</c:v>
                </c:pt>
              </c:numCache>
            </c:numRef>
          </c:val>
          <c:extLst>
            <c:ext xmlns:c16="http://schemas.microsoft.com/office/drawing/2014/chart" uri="{C3380CC4-5D6E-409C-BE32-E72D297353CC}">
              <c16:uniqueId val="{00000006-66B1-4485-82AE-19FE4B9B34FC}"/>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4</c:v>
                </c:pt>
                <c:pt idx="2">
                  <c:v>8</c:v>
                </c:pt>
                <c:pt idx="3">
                  <c:v>4</c:v>
                </c:pt>
                <c:pt idx="4">
                  <c:v>0</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5</c:v>
                </c:pt>
                <c:pt idx="2">
                  <c:v>2</c:v>
                </c:pt>
                <c:pt idx="3">
                  <c:v>3</c:v>
                </c:pt>
                <c:pt idx="4">
                  <c:v>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9</c:v>
                </c:pt>
                <c:pt idx="1">
                  <c:v>0</c:v>
                </c:pt>
                <c:pt idx="2">
                  <c:v>1</c:v>
                </c:pt>
                <c:pt idx="3">
                  <c:v>0</c:v>
                </c:pt>
                <c:pt idx="4">
                  <c:v>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8</c:v>
                </c:pt>
                <c:pt idx="2">
                  <c:v>4</c:v>
                </c:pt>
                <c:pt idx="3">
                  <c:v>0</c:v>
                </c:pt>
                <c:pt idx="4">
                  <c:v>0</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1</c:v>
                </c:pt>
                <c:pt idx="1">
                  <c:v>9</c:v>
                </c:pt>
                <c:pt idx="2">
                  <c:v>3</c:v>
                </c:pt>
                <c:pt idx="3">
                  <c:v>0</c:v>
                </c:pt>
                <c:pt idx="4">
                  <c:v>0</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1</c:v>
                </c:pt>
                <c:pt idx="1">
                  <c:v>10</c:v>
                </c:pt>
                <c:pt idx="2">
                  <c:v>6</c:v>
                </c:pt>
                <c:pt idx="3">
                  <c:v>0</c:v>
                </c:pt>
                <c:pt idx="4">
                  <c:v>0</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1</c:v>
                </c:pt>
                <c:pt idx="1">
                  <c:v>12</c:v>
                </c:pt>
                <c:pt idx="2">
                  <c:v>10</c:v>
                </c:pt>
                <c:pt idx="3">
                  <c:v>0</c:v>
                </c:pt>
                <c:pt idx="4">
                  <c:v>0</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5</c:v>
                </c:pt>
                <c:pt idx="2">
                  <c:v>4</c:v>
                </c:pt>
                <c:pt idx="3">
                  <c:v>2</c:v>
                </c:pt>
                <c:pt idx="4">
                  <c:v>0</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5</c:v>
                </c:pt>
                <c:pt idx="2">
                  <c:v>5</c:v>
                </c:pt>
                <c:pt idx="3">
                  <c:v>0</c:v>
                </c:pt>
                <c:pt idx="4">
                  <c:v>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6</c:v>
                </c:pt>
                <c:pt idx="2">
                  <c:v>6</c:v>
                </c:pt>
                <c:pt idx="3">
                  <c:v>1</c:v>
                </c:pt>
                <c:pt idx="4">
                  <c:v>0</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0.5</c:v>
                </c:pt>
                <c:pt idx="1">
                  <c:v>1.2</c:v>
                </c:pt>
                <c:pt idx="2">
                  <c:v>0.9</c:v>
                </c:pt>
                <c:pt idx="3">
                  <c:v>0.7</c:v>
                </c:pt>
                <c:pt idx="4">
                  <c:v>1.2</c:v>
                </c:pt>
                <c:pt idx="5">
                  <c:v>1.3</c:v>
                </c:pt>
                <c:pt idx="6">
                  <c:v>1.5</c:v>
                </c:pt>
                <c:pt idx="7">
                  <c:v>0.6</c:v>
                </c:pt>
                <c:pt idx="8">
                  <c:v>1</c:v>
                </c:pt>
                <c:pt idx="9">
                  <c:v>0.4</c:v>
                </c:pt>
                <c:pt idx="10">
                  <c:v>0.8</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1</c:v>
                </c:pt>
                <c:pt idx="2">
                  <c:v>0</c:v>
                </c:pt>
                <c:pt idx="3">
                  <c:v>0</c:v>
                </c:pt>
                <c:pt idx="4">
                  <c:v>1</c:v>
                </c:pt>
                <c:pt idx="5">
                  <c:v>1</c:v>
                </c:pt>
                <c:pt idx="6">
                  <c:v>0</c:v>
                </c:pt>
                <c:pt idx="7">
                  <c:v>0</c:v>
                </c:pt>
                <c:pt idx="8">
                  <c:v>1</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0</c:v>
                </c:pt>
                <c:pt idx="1">
                  <c:v>1</c:v>
                </c:pt>
                <c:pt idx="2">
                  <c:v>0</c:v>
                </c:pt>
                <c:pt idx="3">
                  <c:v>1</c:v>
                </c:pt>
                <c:pt idx="4">
                  <c:v>2</c:v>
                </c:pt>
                <c:pt idx="5">
                  <c:v>1</c:v>
                </c:pt>
                <c:pt idx="6">
                  <c:v>0</c:v>
                </c:pt>
                <c:pt idx="7">
                  <c:v>1</c:v>
                </c:pt>
                <c:pt idx="8">
                  <c:v>1</c:v>
                </c:pt>
                <c:pt idx="9">
                  <c:v>1</c:v>
                </c:pt>
                <c:pt idx="10">
                  <c:v>1</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5</c:v>
                </c:pt>
                <c:pt idx="2">
                  <c:v>7</c:v>
                </c:pt>
                <c:pt idx="3">
                  <c:v>0</c:v>
                </c:pt>
                <c:pt idx="4">
                  <c:v>0</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9</c:v>
                </c:pt>
                <c:pt idx="2">
                  <c:v>12</c:v>
                </c:pt>
                <c:pt idx="3">
                  <c:v>1</c:v>
                </c:pt>
                <c:pt idx="4">
                  <c:v>0</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12</c:v>
                </c:pt>
                <c:pt idx="2">
                  <c:v>15</c:v>
                </c:pt>
                <c:pt idx="3">
                  <c:v>3</c:v>
                </c:pt>
                <c:pt idx="4">
                  <c:v>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1</c:v>
                </c:pt>
                <c:pt idx="1">
                  <c:v>2</c:v>
                </c:pt>
                <c:pt idx="2">
                  <c:v>0</c:v>
                </c:pt>
                <c:pt idx="3">
                  <c:v>0</c:v>
                </c:pt>
                <c:pt idx="4">
                  <c:v>0</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1</c:v>
                </c:pt>
                <c:pt idx="1">
                  <c:v>3</c:v>
                </c:pt>
                <c:pt idx="2">
                  <c:v>0</c:v>
                </c:pt>
                <c:pt idx="3">
                  <c:v>0</c:v>
                </c:pt>
                <c:pt idx="4">
                  <c:v>0</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2</c:v>
                </c:pt>
                <c:pt idx="1">
                  <c:v>5</c:v>
                </c:pt>
                <c:pt idx="2">
                  <c:v>0</c:v>
                </c:pt>
                <c:pt idx="3">
                  <c:v>0</c:v>
                </c:pt>
                <c:pt idx="4">
                  <c:v>0</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2</c:v>
                </c:pt>
                <c:pt idx="1">
                  <c:v>4</c:v>
                </c:pt>
                <c:pt idx="2">
                  <c:v>0</c:v>
                </c:pt>
                <c:pt idx="3">
                  <c:v>0</c:v>
                </c:pt>
                <c:pt idx="4">
                  <c:v>0</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2</c:v>
                </c:pt>
                <c:pt idx="1">
                  <c:v>5</c:v>
                </c:pt>
                <c:pt idx="2">
                  <c:v>2</c:v>
                </c:pt>
                <c:pt idx="3">
                  <c:v>0</c:v>
                </c:pt>
                <c:pt idx="4">
                  <c:v>0</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5</c:v>
                </c:pt>
                <c:pt idx="2">
                  <c:v>4</c:v>
                </c:pt>
                <c:pt idx="3">
                  <c:v>0</c:v>
                </c:pt>
                <c:pt idx="4">
                  <c:v>0</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5</c:v>
                </c:pt>
                <c:pt idx="2">
                  <c:v>8</c:v>
                </c:pt>
                <c:pt idx="3">
                  <c:v>0</c:v>
                </c:pt>
                <c:pt idx="4">
                  <c:v>0</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7768795593140567E-2"/>
          <c:y val="6.2700673003662971E-2"/>
          <c:w val="0.93778836472237992"/>
          <c:h val="0.78875311510000101"/>
        </c:manualLayout>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0.9</c:v>
                </c:pt>
                <c:pt idx="1">
                  <c:v>1</c:v>
                </c:pt>
                <c:pt idx="2">
                  <c:v>0.75</c:v>
                </c:pt>
                <c:pt idx="3">
                  <c:v>1</c:v>
                </c:pt>
                <c:pt idx="4">
                  <c:v>1</c:v>
                </c:pt>
                <c:pt idx="5">
                  <c:v>1</c:v>
                </c:pt>
                <c:pt idx="6">
                  <c:v>0.77777777777777779</c:v>
                </c:pt>
                <c:pt idx="7">
                  <c:v>1</c:v>
                </c:pt>
                <c:pt idx="8">
                  <c:v>1</c:v>
                </c:pt>
                <c:pt idx="9">
                  <c:v>1</c:v>
                </c:pt>
                <c:pt idx="10">
                  <c:v>1</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0.16666666666666666</c:v>
                </c:pt>
                <c:pt idx="1">
                  <c:v>0.27777777777777779</c:v>
                </c:pt>
                <c:pt idx="2">
                  <c:v>0.63636363636363635</c:v>
                </c:pt>
                <c:pt idx="3">
                  <c:v>0.47368421052631576</c:v>
                </c:pt>
                <c:pt idx="4">
                  <c:v>0.6470588235294118</c:v>
                </c:pt>
                <c:pt idx="5">
                  <c:v>0.76923076923076927</c:v>
                </c:pt>
                <c:pt idx="6">
                  <c:v>0.56521739130434778</c:v>
                </c:pt>
                <c:pt idx="7">
                  <c:v>0.5</c:v>
                </c:pt>
                <c:pt idx="8">
                  <c:v>0.41666666666666669</c:v>
                </c:pt>
                <c:pt idx="9">
                  <c:v>0.4</c:v>
                </c:pt>
                <c:pt idx="10">
                  <c:v>0.38461538461538464</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0.2</c:v>
                </c:pt>
                <c:pt idx="1">
                  <c:v>0.23076923076923078</c:v>
                </c:pt>
                <c:pt idx="2">
                  <c:v>0.45454545454545453</c:v>
                </c:pt>
                <c:pt idx="3">
                  <c:v>0.25</c:v>
                </c:pt>
                <c:pt idx="4">
                  <c:v>0.5</c:v>
                </c:pt>
                <c:pt idx="5">
                  <c:v>0.66666666666666663</c:v>
                </c:pt>
                <c:pt idx="6">
                  <c:v>0.6470588235294118</c:v>
                </c:pt>
                <c:pt idx="7">
                  <c:v>0.45454545454545453</c:v>
                </c:pt>
                <c:pt idx="8">
                  <c:v>0.46153846153846156</c:v>
                </c:pt>
                <c:pt idx="9">
                  <c:v>0.40909090909090912</c:v>
                </c:pt>
                <c:pt idx="10">
                  <c:v>0.55555555555555558</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2</c:v>
                </c:pt>
                <c:pt idx="2">
                  <c:v>0</c:v>
                </c:pt>
                <c:pt idx="3">
                  <c:v>0</c:v>
                </c:pt>
                <c:pt idx="4">
                  <c:v>0</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NIS2map!$N$15</c:f>
              <c:strCache>
                <c:ptCount val="1"/>
                <c:pt idx="0">
                  <c:v>1</c:v>
                </c:pt>
              </c:strCache>
            </c:strRef>
          </c:tx>
          <c:spPr>
            <a:solidFill>
              <a:schemeClr val="accent1"/>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0.9</c:v>
                </c:pt>
                <c:pt idx="1">
                  <c:v>1</c:v>
                </c:pt>
                <c:pt idx="2">
                  <c:v>0.75</c:v>
                </c:pt>
                <c:pt idx="3">
                  <c:v>1</c:v>
                </c:pt>
                <c:pt idx="4">
                  <c:v>1</c:v>
                </c:pt>
                <c:pt idx="5">
                  <c:v>1</c:v>
                </c:pt>
                <c:pt idx="6">
                  <c:v>0.77777777777777779</c:v>
                </c:pt>
                <c:pt idx="7">
                  <c:v>1</c:v>
                </c:pt>
                <c:pt idx="8">
                  <c:v>1</c:v>
                </c:pt>
                <c:pt idx="9">
                  <c:v>1</c:v>
                </c:pt>
                <c:pt idx="10">
                  <c:v>1</c:v>
                </c:pt>
              </c:numCache>
            </c:numRef>
          </c:val>
          <c:extLst>
            <c:ext xmlns:c16="http://schemas.microsoft.com/office/drawing/2014/chart" uri="{C3380CC4-5D6E-409C-BE32-E72D297353CC}">
              <c16:uniqueId val="{00000000-D17E-485E-97D8-D60E5B49D49F}"/>
            </c:ext>
          </c:extLst>
        </c:ser>
        <c:ser>
          <c:idx val="1"/>
          <c:order val="1"/>
          <c:tx>
            <c:strRef>
              <c:f>NIS2map!$Q$15</c:f>
              <c:strCache>
                <c:ptCount val="1"/>
                <c:pt idx="0">
                  <c:v>2</c:v>
                </c:pt>
              </c:strCache>
            </c:strRef>
          </c:tx>
          <c:spPr>
            <a:solidFill>
              <a:schemeClr val="accent2"/>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1</c:v>
                </c:pt>
                <c:pt idx="1">
                  <c:v>0.25</c:v>
                </c:pt>
                <c:pt idx="2">
                  <c:v>0.66666666666666663</c:v>
                </c:pt>
                <c:pt idx="3">
                  <c:v>0.41666666666666669</c:v>
                </c:pt>
                <c:pt idx="4">
                  <c:v>0.6470588235294118</c:v>
                </c:pt>
                <c:pt idx="5">
                  <c:v>0.83333333333333337</c:v>
                </c:pt>
                <c:pt idx="6">
                  <c:v>0.59090909090909094</c:v>
                </c:pt>
                <c:pt idx="7">
                  <c:v>0.42857142857142855</c:v>
                </c:pt>
                <c:pt idx="8">
                  <c:v>0.45454545454545453</c:v>
                </c:pt>
                <c:pt idx="9">
                  <c:v>0.47619047619047616</c:v>
                </c:pt>
                <c:pt idx="10">
                  <c:v>0.5</c:v>
                </c:pt>
              </c:numCache>
            </c:numRef>
          </c:val>
          <c:extLst>
            <c:ext xmlns:c16="http://schemas.microsoft.com/office/drawing/2014/chart" uri="{C3380CC4-5D6E-409C-BE32-E72D297353CC}">
              <c16:uniqueId val="{00000001-D17E-485E-97D8-D60E5B49D49F}"/>
            </c:ext>
          </c:extLst>
        </c:ser>
        <c:ser>
          <c:idx val="2"/>
          <c:order val="2"/>
          <c:tx>
            <c:strRef>
              <c:f>NIS2map!$T$15</c:f>
              <c:strCache>
                <c:ptCount val="1"/>
                <c:pt idx="0">
                  <c:v>3</c:v>
                </c:pt>
              </c:strCache>
            </c:strRef>
          </c:tx>
          <c:spPr>
            <a:solidFill>
              <a:schemeClr val="accent3"/>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0.18181818181818182</c:v>
                </c:pt>
                <c:pt idx="2">
                  <c:v>0.5714285714285714</c:v>
                </c:pt>
                <c:pt idx="3">
                  <c:v>0.3</c:v>
                </c:pt>
                <c:pt idx="4">
                  <c:v>0.4</c:v>
                </c:pt>
                <c:pt idx="5">
                  <c:v>0.625</c:v>
                </c:pt>
                <c:pt idx="6">
                  <c:v>0.72727272727272729</c:v>
                </c:pt>
                <c:pt idx="7">
                  <c:v>0.5714285714285714</c:v>
                </c:pt>
                <c:pt idx="8">
                  <c:v>0.16666666666666666</c:v>
                </c:pt>
                <c:pt idx="9">
                  <c:v>0.53846153846153844</c:v>
                </c:pt>
                <c:pt idx="10">
                  <c:v>0.8</c:v>
                </c:pt>
              </c:numCache>
            </c:numRef>
          </c:val>
          <c:extLst>
            <c:ext xmlns:c16="http://schemas.microsoft.com/office/drawing/2014/chart" uri="{C3380CC4-5D6E-409C-BE32-E72D297353CC}">
              <c16:uniqueId val="{00000002-D17E-485E-97D8-D60E5B49D49F}"/>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NIS2map!$N$15</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0.9</c:v>
                </c:pt>
                <c:pt idx="1">
                  <c:v>1</c:v>
                </c:pt>
                <c:pt idx="2">
                  <c:v>0.75</c:v>
                </c:pt>
                <c:pt idx="3">
                  <c:v>1</c:v>
                </c:pt>
                <c:pt idx="4">
                  <c:v>1</c:v>
                </c:pt>
                <c:pt idx="5">
                  <c:v>1</c:v>
                </c:pt>
                <c:pt idx="6">
                  <c:v>0.77777777777777779</c:v>
                </c:pt>
                <c:pt idx="7">
                  <c:v>1</c:v>
                </c:pt>
                <c:pt idx="8">
                  <c:v>1</c:v>
                </c:pt>
                <c:pt idx="9">
                  <c:v>1</c:v>
                </c:pt>
                <c:pt idx="10">
                  <c:v>1</c:v>
                </c:pt>
              </c:numCache>
            </c:numRef>
          </c:val>
          <c:extLst>
            <c:ext xmlns:c16="http://schemas.microsoft.com/office/drawing/2014/chart" uri="{C3380CC4-5D6E-409C-BE32-E72D297353CC}">
              <c16:uniqueId val="{00000000-CB9E-4429-8748-718143DFCA8F}"/>
            </c:ext>
          </c:extLst>
        </c:ser>
        <c:ser>
          <c:idx val="1"/>
          <c:order val="1"/>
          <c:tx>
            <c:strRef>
              <c:f>NIS2map!$Q$15</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1</c:v>
                </c:pt>
                <c:pt idx="1">
                  <c:v>0.25</c:v>
                </c:pt>
                <c:pt idx="2">
                  <c:v>0.66666666666666663</c:v>
                </c:pt>
                <c:pt idx="3">
                  <c:v>0.41666666666666669</c:v>
                </c:pt>
                <c:pt idx="4">
                  <c:v>0.6470588235294118</c:v>
                </c:pt>
                <c:pt idx="5">
                  <c:v>0.83333333333333337</c:v>
                </c:pt>
                <c:pt idx="6">
                  <c:v>0.59090909090909094</c:v>
                </c:pt>
                <c:pt idx="7">
                  <c:v>0.42857142857142855</c:v>
                </c:pt>
                <c:pt idx="8">
                  <c:v>0.45454545454545453</c:v>
                </c:pt>
                <c:pt idx="9">
                  <c:v>0.47619047619047616</c:v>
                </c:pt>
                <c:pt idx="10">
                  <c:v>0.5</c:v>
                </c:pt>
              </c:numCache>
            </c:numRef>
          </c:val>
          <c:extLst>
            <c:ext xmlns:c16="http://schemas.microsoft.com/office/drawing/2014/chart" uri="{C3380CC4-5D6E-409C-BE32-E72D297353CC}">
              <c16:uniqueId val="{00000001-CB9E-4429-8748-718143DFCA8F}"/>
            </c:ext>
          </c:extLst>
        </c:ser>
        <c:ser>
          <c:idx val="2"/>
          <c:order val="2"/>
          <c:tx>
            <c:strRef>
              <c:f>NIS2map!$T$15</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0.18181818181818182</c:v>
                </c:pt>
                <c:pt idx="2">
                  <c:v>0.5714285714285714</c:v>
                </c:pt>
                <c:pt idx="3">
                  <c:v>0.3</c:v>
                </c:pt>
                <c:pt idx="4">
                  <c:v>0.4</c:v>
                </c:pt>
                <c:pt idx="5">
                  <c:v>0.625</c:v>
                </c:pt>
                <c:pt idx="6">
                  <c:v>0.72727272727272729</c:v>
                </c:pt>
                <c:pt idx="7">
                  <c:v>0.5714285714285714</c:v>
                </c:pt>
                <c:pt idx="8">
                  <c:v>0.16666666666666666</c:v>
                </c:pt>
                <c:pt idx="9">
                  <c:v>0.53846153846153844</c:v>
                </c:pt>
                <c:pt idx="10">
                  <c:v>0.8</c:v>
                </c:pt>
              </c:numCache>
            </c:numRef>
          </c:val>
          <c:extLst>
            <c:ext xmlns:c16="http://schemas.microsoft.com/office/drawing/2014/chart" uri="{C3380CC4-5D6E-409C-BE32-E72D297353CC}">
              <c16:uniqueId val="{00000002-CB9E-4429-8748-718143DFCA8F}"/>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0.9</c:v>
                </c:pt>
                <c:pt idx="1">
                  <c:v>1</c:v>
                </c:pt>
                <c:pt idx="2">
                  <c:v>0.75</c:v>
                </c:pt>
                <c:pt idx="3">
                  <c:v>1</c:v>
                </c:pt>
                <c:pt idx="4">
                  <c:v>1</c:v>
                </c:pt>
                <c:pt idx="5">
                  <c:v>1</c:v>
                </c:pt>
                <c:pt idx="6">
                  <c:v>0.77777777777777779</c:v>
                </c:pt>
                <c:pt idx="7">
                  <c:v>1</c:v>
                </c:pt>
                <c:pt idx="8">
                  <c:v>1</c:v>
                </c:pt>
                <c:pt idx="9">
                  <c:v>1</c:v>
                </c:pt>
                <c:pt idx="10">
                  <c:v>1</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0.16666666666666666</c:v>
                </c:pt>
                <c:pt idx="1">
                  <c:v>0.27777777777777779</c:v>
                </c:pt>
                <c:pt idx="2">
                  <c:v>0.63636363636363635</c:v>
                </c:pt>
                <c:pt idx="3">
                  <c:v>0.47368421052631576</c:v>
                </c:pt>
                <c:pt idx="4">
                  <c:v>0.6470588235294118</c:v>
                </c:pt>
                <c:pt idx="5">
                  <c:v>0.76923076923076927</c:v>
                </c:pt>
                <c:pt idx="6">
                  <c:v>0.56521739130434778</c:v>
                </c:pt>
                <c:pt idx="7">
                  <c:v>0.5</c:v>
                </c:pt>
                <c:pt idx="8">
                  <c:v>0.41666666666666669</c:v>
                </c:pt>
                <c:pt idx="9">
                  <c:v>0.4</c:v>
                </c:pt>
                <c:pt idx="10">
                  <c:v>0.38461538461538464</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0.2</c:v>
                </c:pt>
                <c:pt idx="1">
                  <c:v>0.23076923076923078</c:v>
                </c:pt>
                <c:pt idx="2">
                  <c:v>0.45454545454545453</c:v>
                </c:pt>
                <c:pt idx="3">
                  <c:v>0.25</c:v>
                </c:pt>
                <c:pt idx="4">
                  <c:v>0.5</c:v>
                </c:pt>
                <c:pt idx="5">
                  <c:v>0.66666666666666663</c:v>
                </c:pt>
                <c:pt idx="6">
                  <c:v>0.6470588235294118</c:v>
                </c:pt>
                <c:pt idx="7">
                  <c:v>0.45454545454545453</c:v>
                </c:pt>
                <c:pt idx="8">
                  <c:v>0.46153846153846156</c:v>
                </c:pt>
                <c:pt idx="9">
                  <c:v>0.40909090909090912</c:v>
                </c:pt>
                <c:pt idx="10">
                  <c:v>0.55555555555555558</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1</c:v>
                </c:pt>
                <c:pt idx="2">
                  <c:v>0</c:v>
                </c:pt>
                <c:pt idx="3">
                  <c:v>0</c:v>
                </c:pt>
                <c:pt idx="4">
                  <c:v>4</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5</c:v>
                </c:pt>
                <c:pt idx="2">
                  <c:v>0</c:v>
                </c:pt>
                <c:pt idx="3">
                  <c:v>0</c:v>
                </c:pt>
                <c:pt idx="4">
                  <c:v>0</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5.xml"/><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image" Target="../media/image10.jpeg"/><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 Id="rId8"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2050635</xdr:colOff>
      <xdr:row>1</xdr:row>
      <xdr:rowOff>90489</xdr:rowOff>
    </xdr:from>
    <xdr:to>
      <xdr:col>11</xdr:col>
      <xdr:colOff>72748</xdr:colOff>
      <xdr:row>4</xdr:row>
      <xdr:rowOff>1233</xdr:rowOff>
    </xdr:to>
    <xdr:pic>
      <xdr:nvPicPr>
        <xdr:cNvPr id="4" name="Picture 3">
          <a:extLst>
            <a:ext uri="{FF2B5EF4-FFF2-40B4-BE49-F238E27FC236}">
              <a16:creationId xmlns:a16="http://schemas.microsoft.com/office/drawing/2014/main" id="{A9856A64-A41E-4E76-A25F-14B6DABC5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4448" y="233364"/>
          <a:ext cx="1437460" cy="5062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1158875</xdr:colOff>
      <xdr:row>1</xdr:row>
      <xdr:rowOff>174625</xdr:rowOff>
    </xdr:from>
    <xdr:to>
      <xdr:col>11</xdr:col>
      <xdr:colOff>873580</xdr:colOff>
      <xdr:row>3</xdr:row>
      <xdr:rowOff>187128</xdr:rowOff>
    </xdr:to>
    <xdr:pic>
      <xdr:nvPicPr>
        <xdr:cNvPr id="3" name="Picture 2">
          <a:extLst>
            <a:ext uri="{FF2B5EF4-FFF2-40B4-BE49-F238E27FC236}">
              <a16:creationId xmlns:a16="http://schemas.microsoft.com/office/drawing/2014/main" id="{185FBAAC-E2D4-49BF-BD8A-68309D8A1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317500"/>
          <a:ext cx="1436190" cy="504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1190625</xdr:colOff>
      <xdr:row>1</xdr:row>
      <xdr:rowOff>111125</xdr:rowOff>
    </xdr:from>
    <xdr:to>
      <xdr:col>12</xdr:col>
      <xdr:colOff>2996</xdr:colOff>
      <xdr:row>3</xdr:row>
      <xdr:rowOff>116008</xdr:rowOff>
    </xdr:to>
    <xdr:pic>
      <xdr:nvPicPr>
        <xdr:cNvPr id="4" name="Picture 3">
          <a:extLst>
            <a:ext uri="{FF2B5EF4-FFF2-40B4-BE49-F238E27FC236}">
              <a16:creationId xmlns:a16="http://schemas.microsoft.com/office/drawing/2014/main" id="{70BC670D-DE65-4FA3-A813-D24A5E7AD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6625" y="254000"/>
          <a:ext cx="1436190" cy="504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1158875</xdr:colOff>
      <xdr:row>1</xdr:row>
      <xdr:rowOff>142875</xdr:rowOff>
    </xdr:from>
    <xdr:to>
      <xdr:col>11</xdr:col>
      <xdr:colOff>873580</xdr:colOff>
      <xdr:row>3</xdr:row>
      <xdr:rowOff>149028</xdr:rowOff>
    </xdr:to>
    <xdr:pic>
      <xdr:nvPicPr>
        <xdr:cNvPr id="3" name="Picture 2">
          <a:extLst>
            <a:ext uri="{FF2B5EF4-FFF2-40B4-BE49-F238E27FC236}">
              <a16:creationId xmlns:a16="http://schemas.microsoft.com/office/drawing/2014/main" id="{050FEE46-303B-4AB5-84E1-B1C5703F0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285750"/>
          <a:ext cx="1436190" cy="5049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120470</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2" name="Chart 1">
          <a:extLst>
            <a:ext uri="{FF2B5EF4-FFF2-40B4-BE49-F238E27FC236}">
              <a16:creationId xmlns:a16="http://schemas.microsoft.com/office/drawing/2014/main" id="{AE11936C-2B3D-4D20-9E36-0523EF38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3" name="Rectangle 2">
          <a:extLst>
            <a:ext uri="{FF2B5EF4-FFF2-40B4-BE49-F238E27FC236}">
              <a16:creationId xmlns:a16="http://schemas.microsoft.com/office/drawing/2014/main" id="{59034795-8C25-414D-98C6-4A7810EA42CA}"/>
            </a:ext>
          </a:extLst>
        </xdr:cNvPr>
        <xdr:cNvSpPr/>
      </xdr:nvSpPr>
      <xdr:spPr>
        <a:xfrm>
          <a:off x="2818418" y="5452801"/>
          <a:ext cx="182540" cy="17619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4" name="Rectangle 3">
          <a:extLst>
            <a:ext uri="{FF2B5EF4-FFF2-40B4-BE49-F238E27FC236}">
              <a16:creationId xmlns:a16="http://schemas.microsoft.com/office/drawing/2014/main" id="{5989C111-E284-4ADA-AB3E-DF20917FCBB6}"/>
            </a:ext>
          </a:extLst>
        </xdr:cNvPr>
        <xdr:cNvSpPr/>
      </xdr:nvSpPr>
      <xdr:spPr>
        <a:xfrm>
          <a:off x="5051165" y="5452801"/>
          <a:ext cx="181639" cy="17619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5" name="Rectangle 4">
          <a:extLst>
            <a:ext uri="{FF2B5EF4-FFF2-40B4-BE49-F238E27FC236}">
              <a16:creationId xmlns:a16="http://schemas.microsoft.com/office/drawing/2014/main" id="{8B4E127C-EC1F-4E9A-B1C4-643884CF205C}"/>
            </a:ext>
          </a:extLst>
        </xdr:cNvPr>
        <xdr:cNvSpPr/>
      </xdr:nvSpPr>
      <xdr:spPr>
        <a:xfrm>
          <a:off x="8117953" y="5452801"/>
          <a:ext cx="181270" cy="17619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6" name="Rectangle 5">
          <a:extLst>
            <a:ext uri="{FF2B5EF4-FFF2-40B4-BE49-F238E27FC236}">
              <a16:creationId xmlns:a16="http://schemas.microsoft.com/office/drawing/2014/main" id="{9BB4056F-CF2C-4E82-BCC1-425A2E2D6C4C}"/>
            </a:ext>
          </a:extLst>
        </xdr:cNvPr>
        <xdr:cNvSpPr/>
      </xdr:nvSpPr>
      <xdr:spPr>
        <a:xfrm>
          <a:off x="10229456" y="4498381"/>
          <a:ext cx="117380" cy="357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7" name="Rectangle 6">
          <a:extLst>
            <a:ext uri="{FF2B5EF4-FFF2-40B4-BE49-F238E27FC236}">
              <a16:creationId xmlns:a16="http://schemas.microsoft.com/office/drawing/2014/main" id="{761CC58D-3FA6-4412-9433-458602EB9E2D}"/>
            </a:ext>
          </a:extLst>
        </xdr:cNvPr>
        <xdr:cNvSpPr/>
      </xdr:nvSpPr>
      <xdr:spPr>
        <a:xfrm>
          <a:off x="9953867" y="3553139"/>
          <a:ext cx="755318" cy="660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8" name="Rectangle 7">
          <a:extLst>
            <a:ext uri="{FF2B5EF4-FFF2-40B4-BE49-F238E27FC236}">
              <a16:creationId xmlns:a16="http://schemas.microsoft.com/office/drawing/2014/main" id="{6965BA74-C181-4EE6-A8EC-4818DD2B335E}"/>
            </a:ext>
          </a:extLst>
        </xdr:cNvPr>
        <xdr:cNvSpPr/>
      </xdr:nvSpPr>
      <xdr:spPr>
        <a:xfrm>
          <a:off x="9955679" y="2642910"/>
          <a:ext cx="769107" cy="5582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9" name="Rectangle 8">
          <a:extLst>
            <a:ext uri="{FF2B5EF4-FFF2-40B4-BE49-F238E27FC236}">
              <a16:creationId xmlns:a16="http://schemas.microsoft.com/office/drawing/2014/main" id="{B57F50A7-3B0F-4E58-88D7-5FE8AFAD365E}"/>
            </a:ext>
          </a:extLst>
        </xdr:cNvPr>
        <xdr:cNvSpPr/>
      </xdr:nvSpPr>
      <xdr:spPr>
        <a:xfrm>
          <a:off x="9955317" y="1545932"/>
          <a:ext cx="733185" cy="806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117295</xdr:colOff>
      <xdr:row>3</xdr:row>
      <xdr:rowOff>227133</xdr:rowOff>
    </xdr:to>
    <xdr:pic>
      <xdr:nvPicPr>
        <xdr:cNvPr id="10" name="Picture 9">
          <a:extLst>
            <a:ext uri="{FF2B5EF4-FFF2-40B4-BE49-F238E27FC236}">
              <a16:creationId xmlns:a16="http://schemas.microsoft.com/office/drawing/2014/main" id="{967D0069-30D0-4145-980C-3772C42770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5552" y="348932"/>
          <a:ext cx="1432063" cy="5005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1150938</xdr:colOff>
      <xdr:row>1</xdr:row>
      <xdr:rowOff>158750</xdr:rowOff>
    </xdr:from>
    <xdr:to>
      <xdr:col>11</xdr:col>
      <xdr:colOff>873263</xdr:colOff>
      <xdr:row>3</xdr:row>
      <xdr:rowOff>156013</xdr:rowOff>
    </xdr:to>
    <xdr:pic>
      <xdr:nvPicPr>
        <xdr:cNvPr id="4" name="Picture 3">
          <a:extLst>
            <a:ext uri="{FF2B5EF4-FFF2-40B4-BE49-F238E27FC236}">
              <a16:creationId xmlns:a16="http://schemas.microsoft.com/office/drawing/2014/main" id="{F8AE5484-8BDA-4268-A918-949273CC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938" y="301625"/>
          <a:ext cx="1440000" cy="504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38313" y="2966810"/>
          <a:ext cx="8559051" cy="451956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819629" y="9241924"/>
          <a:ext cx="9949431" cy="4399284"/>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E1FD60E1-166A-4E5B-BE76-C74D4756E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E371E162-19CE-4601-B168-6F1C6BF9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13FAED7B-9363-4718-99F7-138A3D818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4388" y="288925"/>
          <a:ext cx="1436190" cy="5119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155060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714375</xdr:colOff>
      <xdr:row>1</xdr:row>
      <xdr:rowOff>92710</xdr:rowOff>
    </xdr:from>
    <xdr:to>
      <xdr:col>9</xdr:col>
      <xdr:colOff>356690</xdr:colOff>
      <xdr:row>3</xdr:row>
      <xdr:rowOff>117596</xdr:rowOff>
    </xdr:to>
    <xdr:pic>
      <xdr:nvPicPr>
        <xdr:cNvPr id="2" name="Picture 1">
          <a:extLst>
            <a:ext uri="{FF2B5EF4-FFF2-40B4-BE49-F238E27FC236}">
              <a16:creationId xmlns:a16="http://schemas.microsoft.com/office/drawing/2014/main" id="{3CB540B2-EDB3-446B-B701-CDCB1E1EB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264160"/>
          <a:ext cx="1450160" cy="482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1182823</xdr:colOff>
      <xdr:row>1</xdr:row>
      <xdr:rowOff>168592</xdr:rowOff>
    </xdr:from>
    <xdr:to>
      <xdr:col>11</xdr:col>
      <xdr:colOff>879495</xdr:colOff>
      <xdr:row>3</xdr:row>
      <xdr:rowOff>187445</xdr:rowOff>
    </xdr:to>
    <xdr:pic>
      <xdr:nvPicPr>
        <xdr:cNvPr id="3" name="Picture 2">
          <a:extLst>
            <a:ext uri="{FF2B5EF4-FFF2-40B4-BE49-F238E27FC236}">
              <a16:creationId xmlns:a16="http://schemas.microsoft.com/office/drawing/2014/main" id="{C380C9E6-E512-498A-8727-65B2E844C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8823" y="311467"/>
          <a:ext cx="1436190" cy="504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1174750</xdr:colOff>
      <xdr:row>1</xdr:row>
      <xdr:rowOff>150812</xdr:rowOff>
    </xdr:from>
    <xdr:to>
      <xdr:col>11</xdr:col>
      <xdr:colOff>879930</xdr:colOff>
      <xdr:row>3</xdr:row>
      <xdr:rowOff>155695</xdr:rowOff>
    </xdr:to>
    <xdr:pic>
      <xdr:nvPicPr>
        <xdr:cNvPr id="3" name="Picture 2">
          <a:extLst>
            <a:ext uri="{FF2B5EF4-FFF2-40B4-BE49-F238E27FC236}">
              <a16:creationId xmlns:a16="http://schemas.microsoft.com/office/drawing/2014/main" id="{B02084B1-A22A-42A4-B643-A92BE9D9C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293687"/>
          <a:ext cx="1436190" cy="504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1127125</xdr:colOff>
      <xdr:row>1</xdr:row>
      <xdr:rowOff>174625</xdr:rowOff>
    </xdr:from>
    <xdr:to>
      <xdr:col>11</xdr:col>
      <xdr:colOff>835480</xdr:colOff>
      <xdr:row>3</xdr:row>
      <xdr:rowOff>187128</xdr:rowOff>
    </xdr:to>
    <xdr:pic>
      <xdr:nvPicPr>
        <xdr:cNvPr id="3" name="Picture 2">
          <a:extLst>
            <a:ext uri="{FF2B5EF4-FFF2-40B4-BE49-F238E27FC236}">
              <a16:creationId xmlns:a16="http://schemas.microsoft.com/office/drawing/2014/main" id="{BA3D0DF1-B85F-435D-B6FC-8BDD5D794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3125" y="317500"/>
          <a:ext cx="1436190" cy="50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1214597</xdr:colOff>
      <xdr:row>1</xdr:row>
      <xdr:rowOff>114935</xdr:rowOff>
    </xdr:from>
    <xdr:to>
      <xdr:col>12</xdr:col>
      <xdr:colOff>34429</xdr:colOff>
      <xdr:row>3</xdr:row>
      <xdr:rowOff>112198</xdr:rowOff>
    </xdr:to>
    <xdr:pic>
      <xdr:nvPicPr>
        <xdr:cNvPr id="4" name="Picture 3">
          <a:extLst>
            <a:ext uri="{FF2B5EF4-FFF2-40B4-BE49-F238E27FC236}">
              <a16:creationId xmlns:a16="http://schemas.microsoft.com/office/drawing/2014/main" id="{23A98442-BA1F-4C9D-BDB2-7143135D4C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0753" y="257810"/>
          <a:ext cx="1446033" cy="497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1166812</xdr:colOff>
      <xdr:row>1</xdr:row>
      <xdr:rowOff>111125</xdr:rowOff>
    </xdr:from>
    <xdr:to>
      <xdr:col>11</xdr:col>
      <xdr:colOff>872627</xdr:colOff>
      <xdr:row>3</xdr:row>
      <xdr:rowOff>116008</xdr:rowOff>
    </xdr:to>
    <xdr:pic>
      <xdr:nvPicPr>
        <xdr:cNvPr id="4" name="Picture 3">
          <a:extLst>
            <a:ext uri="{FF2B5EF4-FFF2-40B4-BE49-F238E27FC236}">
              <a16:creationId xmlns:a16="http://schemas.microsoft.com/office/drawing/2014/main" id="{427AC23E-F86D-4E57-8B4D-BF94211C1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2812" y="254000"/>
          <a:ext cx="1436190" cy="5049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1198562</xdr:colOff>
      <xdr:row>1</xdr:row>
      <xdr:rowOff>119062</xdr:rowOff>
    </xdr:from>
    <xdr:to>
      <xdr:col>12</xdr:col>
      <xdr:colOff>2678</xdr:colOff>
      <xdr:row>3</xdr:row>
      <xdr:rowOff>117595</xdr:rowOff>
    </xdr:to>
    <xdr:pic>
      <xdr:nvPicPr>
        <xdr:cNvPr id="3" name="Picture 2">
          <a:extLst>
            <a:ext uri="{FF2B5EF4-FFF2-40B4-BE49-F238E27FC236}">
              <a16:creationId xmlns:a16="http://schemas.microsoft.com/office/drawing/2014/main" id="{CB3DDC94-9C9C-447B-93AE-66AB8CB3B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4562" y="261937"/>
          <a:ext cx="1436190" cy="504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1174750</xdr:colOff>
      <xdr:row>1</xdr:row>
      <xdr:rowOff>174625</xdr:rowOff>
    </xdr:from>
    <xdr:to>
      <xdr:col>11</xdr:col>
      <xdr:colOff>879295</xdr:colOff>
      <xdr:row>3</xdr:row>
      <xdr:rowOff>187128</xdr:rowOff>
    </xdr:to>
    <xdr:pic>
      <xdr:nvPicPr>
        <xdr:cNvPr id="4" name="Picture 3">
          <a:extLst>
            <a:ext uri="{FF2B5EF4-FFF2-40B4-BE49-F238E27FC236}">
              <a16:creationId xmlns:a16="http://schemas.microsoft.com/office/drawing/2014/main" id="{C5B07394-5C57-4F56-AE1A-7EFBC48A2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317500"/>
          <a:ext cx="1436190" cy="50494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68" totalsRowShown="0" headerRowDxfId="89" dataDxfId="88" tableBorderDxfId="87">
  <autoFilter ref="G9:L468" xr:uid="{00000000-0009-0000-0100-00001B000000}"/>
  <tableColumns count="6">
    <tableColumn id="1" xr3:uid="{00000000-0010-0000-0000-000001000000}" name="Practice" dataDxfId="86"/>
    <tableColumn id="2" xr3:uid="{00000000-0010-0000-0000-000002000000}" name="Answer" dataDxfId="85"/>
    <tableColumn id="3" xr3:uid="{00000000-0010-0000-0000-000003000000}" name="Comment" dataDxfId="84"/>
    <tableColumn id="4" xr3:uid="{00000000-0010-0000-0000-000004000000}" name="Int_reference" dataDxfId="83"/>
    <tableColumn id="5" xr3:uid="{00000000-0010-0000-0000-000005000000}" name="Ext_reference" dataDxfId="82"/>
    <tableColumn id="6" xr3:uid="{00000000-0010-0000-0000-000006000000}" name="Development" dataDxfId="81"/>
  </tableColumns>
  <tableStyleInfo name="TableStyleLight13"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81098A-82B8-4A15-972F-B9E442D54D7B}" name="Table2785" displayName="Table2785" ref="M35:N41" totalsRowShown="0" headerRowDxfId="30" dataDxfId="28" headerRowBorderDxfId="29" tableBorderDxfId="27">
  <autoFilter ref="M35:N41" xr:uid="{A581098A-82B8-4A15-972F-B9E442D54D7B}"/>
  <tableColumns count="2">
    <tableColumn id="1" xr3:uid="{343EB953-2C1F-4FBC-B73B-CD917E7B6DA0}" name="(ENG) Domain" dataDxfId="26"/>
    <tableColumn id="2" xr3:uid="{3CF1C0E7-88E2-45C0-8ACD-D6EFF73FD207}" name="(ENG) Answer" dataDxfId="25" dataCellStyle="Percent"/>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7CD1749-580F-450C-B1FB-E3A14DF7ED2C}" name="Table2612" displayName="Table2612" ref="C11:H471" totalsRowShown="0" headerRowDxfId="9" dataDxfId="7" headerRowBorderDxfId="8" tableBorderDxfId="6">
  <autoFilter ref="C11:H471" xr:uid="{00000000-0009-0000-0100-000005000000}"/>
  <tableColumns count="6">
    <tableColumn id="1" xr3:uid="{0F428C65-1888-4BFA-BE51-C0E856ADA168}" name="(FIN) Käytäntö" dataDxfId="5"/>
    <tableColumn id="2" xr3:uid="{7C28F9C7-3A9C-4D67-B713-493C01D2D620}" name="MIL" dataDxfId="4"/>
    <tableColumn id="3" xr3:uid="{84E9190D-F3AB-44C7-97C3-4FC338E39FCF}" name="Käytäntö" dataDxfId="3"/>
    <tableColumn id="5" xr3:uid="{BC6B08EE-6088-412D-BE40-0CCE348DEC72}" name="Valinta" dataDxfId="2"/>
    <tableColumn id="6" xr3:uid="{FE33E059-7CBA-4B84-9C3E-D9051A0FB47F}" name="Kommentti" dataDxfId="1"/>
    <tableColumn id="4" xr3:uid="{7245F4BA-DD01-4584-AB1D-86BADA0F27C6}" name="Kommentti 2" dataDxfId="0"/>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68" totalsRowShown="0" headerRowDxfId="80" dataDxfId="79" tableBorderDxfId="78">
  <autoFilter ref="D9:E468" xr:uid="{00000000-0009-0000-0100-00001D000000}"/>
  <tableColumns count="2">
    <tableColumn id="1" xr3:uid="{00000000-0010-0000-0100-000001000000}" name="Practice" dataDxfId="77"/>
    <tableColumn id="2" xr3:uid="{00000000-0010-0000-0100-000002000000}" name="Answer" dataDxfId="7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64" totalsRowShown="0" headerRowDxfId="75" dataDxfId="74" tableBorderDxfId="73">
  <autoFilter ref="A5:B464" xr:uid="{00000000-0009-0000-0100-000009000000}"/>
  <tableColumns count="2">
    <tableColumn id="1" xr3:uid="{00000000-0010-0000-0200-000001000000}" name="Practice" dataDxfId="72"/>
    <tableColumn id="2" xr3:uid="{00000000-0010-0000-0200-000002000000}" name="Answer" dataDxfId="7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70" dataDxfId="68" headerRowBorderDxfId="69" tableBorderDxfId="67">
  <autoFilter ref="J20:K31" xr:uid="{00000000-0009-0000-0100-000002000000}"/>
  <tableColumns count="2">
    <tableColumn id="1" xr3:uid="{00000000-0010-0000-0300-000001000000}" name="(ENG) Domain" dataDxfId="66"/>
    <tableColumn id="2" xr3:uid="{00000000-0010-0000-0300-000002000000}" name="(ENG) Answer" dataDxfId="65"/>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64" dataDxfId="62" headerRowBorderDxfId="63" tableBorderDxfId="61">
  <autoFilter ref="M20:N31" xr:uid="{00000000-0009-0000-0100-000003000000}"/>
  <tableColumns count="2">
    <tableColumn id="1" xr3:uid="{00000000-0010-0000-0400-000001000000}" name="(ENG) Domain" dataDxfId="60"/>
    <tableColumn id="2" xr3:uid="{00000000-0010-0000-0400-000002000000}" name="(ENG) Answer" dataDxfId="59"/>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70" totalsRowShown="0" headerRowDxfId="58" dataDxfId="56" headerRowBorderDxfId="57" tableBorderDxfId="55">
  <autoFilter ref="C11:H470" xr:uid="{00000000-0009-0000-0100-000005000000}"/>
  <tableColumns count="6">
    <tableColumn id="1" xr3:uid="{00000000-0010-0000-0500-000001000000}" name="(FIN) Käytäntö" dataDxfId="54"/>
    <tableColumn id="2" xr3:uid="{00000000-0010-0000-0500-000002000000}" name="(FIN) Vastaus" dataDxfId="53"/>
    <tableColumn id="3" xr3:uid="{00000000-0010-0000-0500-000003000000}" name="(FIN) Kommentit" dataDxfId="52"/>
    <tableColumn id="5" xr3:uid="{00000000-0010-0000-0500-000005000000}" name="(FIN) Sisäinen viittaus" dataDxfId="51"/>
    <tableColumn id="6" xr3:uid="{00000000-0010-0000-0500-000006000000}" name="(FIN) Ulkoinen viittaus" dataDxfId="50"/>
    <tableColumn id="4" xr3:uid="{00000000-0010-0000-0500-000004000000}" name="(FIN) Kehityskohde" dataDxfId="49"/>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48" dataDxfId="46" headerRowBorderDxfId="47" tableBorderDxfId="45">
  <autoFilter ref="J11:K16" xr:uid="{00000000-0009-0000-0100-000006000000}"/>
  <tableColumns count="2">
    <tableColumn id="1" xr3:uid="{00000000-0010-0000-0600-000001000000}" name="(ENG) Domain" dataDxfId="44"/>
    <tableColumn id="2" xr3:uid="{00000000-0010-0000-0600-000002000000}" name="(ENG) Answer" dataDxfId="43"/>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42" dataDxfId="40" headerRowBorderDxfId="41" tableBorderDxfId="39">
  <autoFilter ref="M11:N16" xr:uid="{00000000-0009-0000-0100-000007000000}"/>
  <tableColumns count="2">
    <tableColumn id="1" xr3:uid="{00000000-0010-0000-0700-000001000000}" name="(ENG) Domain" dataDxfId="38"/>
    <tableColumn id="2" xr3:uid="{00000000-0010-0000-0700-000002000000}" name="(ENG) Answer" dataDxfId="37"/>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3722AF-9503-4DEB-95BC-BB272C64B934}" name="Table272" displayName="Table272" ref="J35:K41" totalsRowShown="0" headerRowDxfId="36" dataDxfId="34" headerRowBorderDxfId="35" tableBorderDxfId="33">
  <autoFilter ref="J35:K41" xr:uid="{AD3722AF-9503-4DEB-95BC-BB272C64B934}"/>
  <tableColumns count="2">
    <tableColumn id="1" xr3:uid="{4099374E-F46B-415A-9457-0FB0CE11F02F}" name="(ENG) Domain" dataDxfId="32"/>
    <tableColumn id="2" xr3:uid="{EB637047-A36E-42D9-96EA-C91EEE081E1C}" name="(ENG) Answer" dataDxfId="31"/>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3.xml"/><Relationship Id="rId1" Type="http://schemas.openxmlformats.org/officeDocument/2006/relationships/printerSettings" Target="../printerSettings/printerSettings32.bin"/><Relationship Id="rId4" Type="http://schemas.openxmlformats.org/officeDocument/2006/relationships/table" Target="../tables/table2.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4.xml"/><Relationship Id="rId1" Type="http://schemas.openxmlformats.org/officeDocument/2006/relationships/printerSettings" Target="../printerSettings/printerSettings3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theme="0"/>
  </sheetPr>
  <dimension ref="A1:G50"/>
  <sheetViews>
    <sheetView tabSelected="1" workbookViewId="0"/>
  </sheetViews>
  <sheetFormatPr defaultRowHeight="13.8" x14ac:dyDescent="0.25"/>
  <cols>
    <col min="1" max="1" width="3.6328125" style="590" customWidth="1"/>
    <col min="2" max="2" width="3.26953125" style="590" customWidth="1"/>
    <col min="3" max="3" width="12.54296875" style="590" customWidth="1"/>
    <col min="4" max="4" width="10.26953125" style="590" customWidth="1"/>
    <col min="5" max="5" width="56.08984375" style="590" customWidth="1"/>
    <col min="6" max="6" width="2.08984375" style="590" customWidth="1"/>
    <col min="7" max="7" width="4.6328125" style="590" customWidth="1"/>
    <col min="8" max="16384" width="8.7265625" style="590"/>
  </cols>
  <sheetData>
    <row r="1" spans="1:7" x14ac:dyDescent="0.25">
      <c r="A1" s="134"/>
      <c r="B1" s="134"/>
      <c r="C1" s="134"/>
      <c r="D1" s="134"/>
      <c r="E1" s="134"/>
      <c r="F1" s="134"/>
      <c r="G1" s="134"/>
    </row>
    <row r="2" spans="1:7" x14ac:dyDescent="0.25">
      <c r="A2" s="251"/>
      <c r="B2" s="710"/>
      <c r="C2" s="711" t="s">
        <v>1894</v>
      </c>
      <c r="D2" s="711" t="s">
        <v>1895</v>
      </c>
      <c r="E2" s="711" t="s">
        <v>1896</v>
      </c>
      <c r="F2" s="712"/>
      <c r="G2" s="251"/>
    </row>
    <row r="3" spans="1:7" ht="14.4" thickBot="1" x14ac:dyDescent="0.3">
      <c r="A3" s="134"/>
      <c r="B3" s="776"/>
      <c r="C3" s="777" t="s">
        <v>2518</v>
      </c>
      <c r="D3" s="777"/>
      <c r="E3" s="777"/>
      <c r="F3" s="778"/>
      <c r="G3" s="134"/>
    </row>
    <row r="4" spans="1:7" x14ac:dyDescent="0.25">
      <c r="A4" s="165"/>
      <c r="B4" s="713"/>
      <c r="C4" s="978"/>
      <c r="D4" s="978"/>
      <c r="E4" s="978"/>
      <c r="F4" s="714"/>
      <c r="G4" s="273"/>
    </row>
    <row r="5" spans="1:7" x14ac:dyDescent="0.25">
      <c r="A5" s="165"/>
      <c r="B5" s="713"/>
      <c r="C5" s="1691" t="s">
        <v>4320</v>
      </c>
      <c r="D5" s="1692"/>
      <c r="E5" s="1693"/>
      <c r="F5" s="714"/>
      <c r="G5" s="273"/>
    </row>
    <row r="6" spans="1:7" x14ac:dyDescent="0.25">
      <c r="A6" s="165"/>
      <c r="B6" s="713"/>
      <c r="C6" s="1694"/>
      <c r="D6" s="1695"/>
      <c r="E6" s="1696"/>
      <c r="F6" s="714"/>
      <c r="G6" s="273"/>
    </row>
    <row r="7" spans="1:7" x14ac:dyDescent="0.25">
      <c r="A7" s="165"/>
      <c r="B7" s="713"/>
      <c r="C7" s="1694"/>
      <c r="D7" s="1695"/>
      <c r="E7" s="1696"/>
      <c r="F7" s="714"/>
      <c r="G7" s="273"/>
    </row>
    <row r="8" spans="1:7" x14ac:dyDescent="0.25">
      <c r="A8" s="165"/>
      <c r="B8" s="713"/>
      <c r="C8" s="1694"/>
      <c r="D8" s="1695"/>
      <c r="E8" s="1696"/>
      <c r="F8" s="714"/>
      <c r="G8" s="273"/>
    </row>
    <row r="9" spans="1:7" x14ac:dyDescent="0.25">
      <c r="A9" s="165"/>
      <c r="B9" s="713"/>
      <c r="C9" s="1694"/>
      <c r="D9" s="1695"/>
      <c r="E9" s="1696"/>
      <c r="F9" s="714"/>
      <c r="G9" s="273"/>
    </row>
    <row r="10" spans="1:7" x14ac:dyDescent="0.25">
      <c r="A10" s="165"/>
      <c r="B10" s="713"/>
      <c r="C10" s="1694"/>
      <c r="D10" s="1695"/>
      <c r="E10" s="1696"/>
      <c r="F10" s="714"/>
      <c r="G10" s="273"/>
    </row>
    <row r="11" spans="1:7" x14ac:dyDescent="0.25">
      <c r="A11" s="165"/>
      <c r="B11" s="713"/>
      <c r="C11" s="1694"/>
      <c r="D11" s="1695"/>
      <c r="E11" s="1696"/>
      <c r="F11" s="714"/>
      <c r="G11" s="273"/>
    </row>
    <row r="12" spans="1:7" x14ac:dyDescent="0.25">
      <c r="A12" s="165"/>
      <c r="B12" s="713"/>
      <c r="C12" s="1694"/>
      <c r="D12" s="1695"/>
      <c r="E12" s="1696"/>
      <c r="F12" s="714"/>
      <c r="G12" s="273"/>
    </row>
    <row r="13" spans="1:7" x14ac:dyDescent="0.25">
      <c r="A13" s="165"/>
      <c r="B13" s="713"/>
      <c r="C13" s="1694"/>
      <c r="D13" s="1695"/>
      <c r="E13" s="1696"/>
      <c r="F13" s="714"/>
      <c r="G13" s="273"/>
    </row>
    <row r="14" spans="1:7" x14ac:dyDescent="0.25">
      <c r="A14" s="165"/>
      <c r="B14" s="713"/>
      <c r="C14" s="1694"/>
      <c r="D14" s="1695"/>
      <c r="E14" s="1696"/>
      <c r="F14" s="714"/>
      <c r="G14" s="273"/>
    </row>
    <row r="15" spans="1:7" x14ac:dyDescent="0.25">
      <c r="A15" s="165"/>
      <c r="B15" s="713"/>
      <c r="C15" s="1694"/>
      <c r="D15" s="1695"/>
      <c r="E15" s="1696"/>
      <c r="F15" s="714"/>
      <c r="G15" s="273"/>
    </row>
    <row r="16" spans="1:7" x14ac:dyDescent="0.25">
      <c r="A16" s="165"/>
      <c r="B16" s="713"/>
      <c r="C16" s="1694"/>
      <c r="D16" s="1695"/>
      <c r="E16" s="1696"/>
      <c r="F16" s="714"/>
      <c r="G16" s="273"/>
    </row>
    <row r="17" spans="1:7" x14ac:dyDescent="0.25">
      <c r="A17" s="165"/>
      <c r="B17" s="713"/>
      <c r="C17" s="1694"/>
      <c r="D17" s="1695"/>
      <c r="E17" s="1696"/>
      <c r="F17" s="714"/>
      <c r="G17" s="273"/>
    </row>
    <row r="18" spans="1:7" x14ac:dyDescent="0.25">
      <c r="A18" s="165"/>
      <c r="B18" s="713"/>
      <c r="C18" s="1694"/>
      <c r="D18" s="1695"/>
      <c r="E18" s="1696"/>
      <c r="F18" s="714"/>
      <c r="G18" s="273"/>
    </row>
    <row r="19" spans="1:7" x14ac:dyDescent="0.25">
      <c r="A19" s="165"/>
      <c r="B19" s="713"/>
      <c r="C19" s="1694"/>
      <c r="D19" s="1695"/>
      <c r="E19" s="1696"/>
      <c r="F19" s="714"/>
      <c r="G19" s="273"/>
    </row>
    <row r="20" spans="1:7" x14ac:dyDescent="0.25">
      <c r="A20" s="165"/>
      <c r="B20" s="713"/>
      <c r="C20" s="1694"/>
      <c r="D20" s="1695"/>
      <c r="E20" s="1696"/>
      <c r="F20" s="714"/>
      <c r="G20" s="273"/>
    </row>
    <row r="21" spans="1:7" x14ac:dyDescent="0.25">
      <c r="A21" s="165"/>
      <c r="B21" s="713"/>
      <c r="C21" s="1694"/>
      <c r="D21" s="1695"/>
      <c r="E21" s="1696"/>
      <c r="F21" s="714"/>
      <c r="G21" s="273"/>
    </row>
    <row r="22" spans="1:7" x14ac:dyDescent="0.25">
      <c r="A22" s="165"/>
      <c r="B22" s="713"/>
      <c r="C22" s="1694"/>
      <c r="D22" s="1695"/>
      <c r="E22" s="1696"/>
      <c r="F22" s="714"/>
      <c r="G22" s="273"/>
    </row>
    <row r="23" spans="1:7" x14ac:dyDescent="0.25">
      <c r="A23" s="165"/>
      <c r="B23" s="713"/>
      <c r="C23" s="1694"/>
      <c r="D23" s="1695"/>
      <c r="E23" s="1696"/>
      <c r="F23" s="714"/>
      <c r="G23" s="273"/>
    </row>
    <row r="24" spans="1:7" x14ac:dyDescent="0.25">
      <c r="A24" s="165"/>
      <c r="B24" s="713"/>
      <c r="C24" s="1694"/>
      <c r="D24" s="1695"/>
      <c r="E24" s="1696"/>
      <c r="F24" s="714"/>
      <c r="G24" s="273"/>
    </row>
    <row r="25" spans="1:7" x14ac:dyDescent="0.25">
      <c r="A25" s="165"/>
      <c r="B25" s="713"/>
      <c r="C25" s="1694"/>
      <c r="D25" s="1695"/>
      <c r="E25" s="1696"/>
      <c r="F25" s="714"/>
      <c r="G25" s="273"/>
    </row>
    <row r="26" spans="1:7" x14ac:dyDescent="0.25">
      <c r="A26" s="165"/>
      <c r="B26" s="713"/>
      <c r="C26" s="1694"/>
      <c r="D26" s="1695"/>
      <c r="E26" s="1696"/>
      <c r="F26" s="714"/>
      <c r="G26" s="273"/>
    </row>
    <row r="27" spans="1:7" x14ac:dyDescent="0.25">
      <c r="A27" s="165"/>
      <c r="B27" s="713"/>
      <c r="C27" s="1694"/>
      <c r="D27" s="1695"/>
      <c r="E27" s="1696"/>
      <c r="F27" s="714"/>
      <c r="G27" s="273"/>
    </row>
    <row r="28" spans="1:7" x14ac:dyDescent="0.25">
      <c r="A28" s="165"/>
      <c r="B28" s="713"/>
      <c r="C28" s="1694"/>
      <c r="D28" s="1695"/>
      <c r="E28" s="1696"/>
      <c r="F28" s="714"/>
      <c r="G28" s="273"/>
    </row>
    <row r="29" spans="1:7" x14ac:dyDescent="0.25">
      <c r="A29" s="165"/>
      <c r="B29" s="713"/>
      <c r="C29" s="1694"/>
      <c r="D29" s="1695"/>
      <c r="E29" s="1696"/>
      <c r="F29" s="714"/>
      <c r="G29" s="273"/>
    </row>
    <row r="30" spans="1:7" x14ac:dyDescent="0.25">
      <c r="A30" s="165"/>
      <c r="B30" s="713"/>
      <c r="C30" s="1694"/>
      <c r="D30" s="1695"/>
      <c r="E30" s="1696"/>
      <c r="F30" s="714"/>
      <c r="G30" s="273"/>
    </row>
    <row r="31" spans="1:7" x14ac:dyDescent="0.25">
      <c r="A31" s="165"/>
      <c r="B31" s="713"/>
      <c r="C31" s="1694"/>
      <c r="D31" s="1695"/>
      <c r="E31" s="1696"/>
      <c r="F31" s="714"/>
      <c r="G31" s="273"/>
    </row>
    <row r="32" spans="1:7" x14ac:dyDescent="0.25">
      <c r="A32" s="165"/>
      <c r="B32" s="713"/>
      <c r="C32" s="1694"/>
      <c r="D32" s="1695"/>
      <c r="E32" s="1696"/>
      <c r="F32" s="714"/>
      <c r="G32" s="273"/>
    </row>
    <row r="33" spans="1:7" x14ac:dyDescent="0.25">
      <c r="A33" s="165"/>
      <c r="B33" s="713"/>
      <c r="C33" s="1694"/>
      <c r="D33" s="1695"/>
      <c r="E33" s="1696"/>
      <c r="F33" s="714"/>
      <c r="G33" s="273"/>
    </row>
    <row r="34" spans="1:7" x14ac:dyDescent="0.25">
      <c r="A34" s="165"/>
      <c r="B34" s="713"/>
      <c r="C34" s="1694"/>
      <c r="D34" s="1695"/>
      <c r="E34" s="1696"/>
      <c r="F34" s="714"/>
      <c r="G34" s="273"/>
    </row>
    <row r="35" spans="1:7" x14ac:dyDescent="0.25">
      <c r="A35" s="165"/>
      <c r="B35" s="713"/>
      <c r="C35" s="1694"/>
      <c r="D35" s="1695"/>
      <c r="E35" s="1696"/>
      <c r="F35" s="714"/>
      <c r="G35" s="273"/>
    </row>
    <row r="36" spans="1:7" x14ac:dyDescent="0.25">
      <c r="A36" s="165"/>
      <c r="B36" s="713"/>
      <c r="C36" s="1694"/>
      <c r="D36" s="1695"/>
      <c r="E36" s="1696"/>
      <c r="F36" s="714"/>
      <c r="G36" s="273"/>
    </row>
    <row r="37" spans="1:7" x14ac:dyDescent="0.25">
      <c r="A37" s="165"/>
      <c r="B37" s="713"/>
      <c r="C37" s="1694"/>
      <c r="D37" s="1695"/>
      <c r="E37" s="1696"/>
      <c r="F37" s="714"/>
      <c r="G37" s="273"/>
    </row>
    <row r="38" spans="1:7" ht="13.2" customHeight="1" x14ac:dyDescent="0.25">
      <c r="A38" s="720"/>
      <c r="B38" s="721"/>
      <c r="C38" s="1694"/>
      <c r="D38" s="1695"/>
      <c r="E38" s="1696"/>
      <c r="F38" s="722"/>
      <c r="G38" s="723"/>
    </row>
    <row r="39" spans="1:7" ht="13.2" customHeight="1" x14ac:dyDescent="0.25">
      <c r="A39" s="720"/>
      <c r="B39" s="721"/>
      <c r="C39" s="1694"/>
      <c r="D39" s="1695"/>
      <c r="E39" s="1696"/>
      <c r="F39" s="722"/>
      <c r="G39" s="723"/>
    </row>
    <row r="40" spans="1:7" ht="13.2" customHeight="1" x14ac:dyDescent="0.25">
      <c r="A40" s="720"/>
      <c r="B40" s="721"/>
      <c r="C40" s="1694"/>
      <c r="D40" s="1695"/>
      <c r="E40" s="1696"/>
      <c r="F40" s="722"/>
      <c r="G40" s="723"/>
    </row>
    <row r="41" spans="1:7" ht="13.2" customHeight="1" x14ac:dyDescent="0.25">
      <c r="A41" s="720"/>
      <c r="B41" s="721"/>
      <c r="C41" s="1694"/>
      <c r="D41" s="1695"/>
      <c r="E41" s="1696"/>
      <c r="F41" s="722"/>
      <c r="G41" s="723"/>
    </row>
    <row r="42" spans="1:7" ht="13.2" customHeight="1" x14ac:dyDescent="0.25">
      <c r="A42" s="720"/>
      <c r="B42" s="721"/>
      <c r="C42" s="1694"/>
      <c r="D42" s="1695"/>
      <c r="E42" s="1696"/>
      <c r="F42" s="722"/>
      <c r="G42" s="723"/>
    </row>
    <row r="43" spans="1:7" ht="69.599999999999994" customHeight="1" x14ac:dyDescent="0.25">
      <c r="A43" s="720"/>
      <c r="B43" s="721"/>
      <c r="C43" s="1694"/>
      <c r="D43" s="1695"/>
      <c r="E43" s="1696"/>
      <c r="F43" s="722"/>
      <c r="G43" s="723"/>
    </row>
    <row r="44" spans="1:7" ht="69.599999999999994" customHeight="1" x14ac:dyDescent="0.25">
      <c r="A44" s="720"/>
      <c r="B44" s="721"/>
      <c r="C44" s="1694"/>
      <c r="D44" s="1695"/>
      <c r="E44" s="1696"/>
      <c r="F44" s="722"/>
      <c r="G44" s="723"/>
    </row>
    <row r="45" spans="1:7" ht="69.599999999999994" customHeight="1" x14ac:dyDescent="0.25">
      <c r="A45" s="720"/>
      <c r="B45" s="721"/>
      <c r="C45" s="1694"/>
      <c r="D45" s="1695"/>
      <c r="E45" s="1696"/>
      <c r="F45" s="722"/>
      <c r="G45" s="723"/>
    </row>
    <row r="46" spans="1:7" ht="69.599999999999994" customHeight="1" x14ac:dyDescent="0.25">
      <c r="A46" s="720"/>
      <c r="B46" s="721"/>
      <c r="C46" s="1694"/>
      <c r="D46" s="1695"/>
      <c r="E46" s="1696"/>
      <c r="F46" s="722"/>
      <c r="G46" s="723"/>
    </row>
    <row r="47" spans="1:7" ht="287.39999999999998" customHeight="1" x14ac:dyDescent="0.25">
      <c r="A47" s="720"/>
      <c r="B47" s="721"/>
      <c r="C47" s="1694"/>
      <c r="D47" s="1695"/>
      <c r="E47" s="1696"/>
      <c r="F47" s="722"/>
      <c r="G47" s="723"/>
    </row>
    <row r="48" spans="1:7" ht="409.2" customHeight="1" x14ac:dyDescent="0.25">
      <c r="A48" s="720"/>
      <c r="B48" s="721"/>
      <c r="C48" s="1697"/>
      <c r="D48" s="1698"/>
      <c r="E48" s="1699"/>
      <c r="F48" s="722"/>
      <c r="G48" s="723"/>
    </row>
    <row r="49" spans="1:7" x14ac:dyDescent="0.25">
      <c r="A49" s="235"/>
      <c r="B49" s="715"/>
      <c r="C49" s="716"/>
      <c r="D49" s="717"/>
      <c r="E49" s="717"/>
      <c r="F49" s="718"/>
      <c r="G49" s="235"/>
    </row>
    <row r="50" spans="1:7" x14ac:dyDescent="0.25">
      <c r="A50" s="235"/>
      <c r="B50" s="235"/>
      <c r="C50" s="235"/>
      <c r="D50" s="235"/>
      <c r="E50" s="235"/>
      <c r="F50" s="235"/>
      <c r="G50" s="235"/>
    </row>
  </sheetData>
  <sheetProtection sheet="1" objects="1" scenarios="1"/>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V87"/>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4.0898437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5429687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69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39" t="str">
        <f>VLOOKUP($C$3,Infoimport!$B$4:$C$14,2,FALSE)</f>
        <v xml:space="preserve">RESPONSE, tiedot Infoimport-välilehdeltä
</v>
      </c>
      <c r="Q3" s="1739"/>
      <c r="R3" s="1739"/>
      <c r="S3" s="1739"/>
      <c r="T3" s="1739"/>
      <c r="U3" s="802"/>
      <c r="V3" s="251"/>
    </row>
    <row r="4" spans="1:22" s="317" customFormat="1" ht="25.05" customHeight="1" x14ac:dyDescent="0.3">
      <c r="A4" s="315"/>
      <c r="B4" s="316"/>
      <c r="C4" s="154" t="str">
        <f>IF(VLOOKUP($C$3,Languages!$A:$D,1,TRUE)=$C$3,VLOOKUP($C$3,Languages!$A:$D,Summary!$C$7,TRUE),NA())</f>
        <v>Tapahtumien ja poikkeamien hallinta, toiminnan jatkuvuus (RESPONSE)</v>
      </c>
      <c r="D4" s="154"/>
      <c r="E4" s="257"/>
      <c r="F4" s="258"/>
      <c r="G4" s="319"/>
      <c r="H4" s="319"/>
      <c r="I4" s="260" t="str">
        <f ca="1">VLOOKUP(VLOOKUP(CONCATENATE($C$3),Data!$K:$O,5,FALSE),Parameters!$C$7:$F$10,Summary!$C$7,FALSE)</f>
        <v>Kypsyystaso 0</v>
      </c>
      <c r="J4" s="684"/>
      <c r="K4" s="261"/>
      <c r="L4" s="147"/>
      <c r="M4" s="153"/>
      <c r="N4" s="251"/>
      <c r="O4" s="801"/>
      <c r="P4" s="1739"/>
      <c r="Q4" s="1739"/>
      <c r="R4" s="1739"/>
      <c r="S4" s="1739"/>
      <c r="T4" s="1739"/>
      <c r="U4" s="802"/>
      <c r="V4" s="251"/>
    </row>
    <row r="5" spans="1:22" ht="10.050000000000001" customHeight="1" x14ac:dyDescent="0.25">
      <c r="A5" s="177"/>
      <c r="B5" s="307"/>
      <c r="C5" s="320"/>
      <c r="D5" s="320"/>
      <c r="E5" s="321"/>
      <c r="F5" s="321"/>
      <c r="G5" s="260"/>
      <c r="H5" s="260"/>
      <c r="I5" s="783"/>
      <c r="J5" s="261"/>
      <c r="K5" s="261"/>
      <c r="L5" s="147"/>
      <c r="M5" s="153"/>
      <c r="N5" s="251"/>
      <c r="O5" s="801"/>
      <c r="P5" s="1739"/>
      <c r="Q5" s="1739"/>
      <c r="R5" s="1739"/>
      <c r="S5" s="1739"/>
      <c r="T5" s="1739"/>
      <c r="U5" s="802"/>
      <c r="V5" s="251"/>
    </row>
    <row r="6" spans="1:22" ht="74.55" customHeight="1" x14ac:dyDescent="0.2">
      <c r="A6" s="177"/>
      <c r="B6" s="307"/>
      <c r="C6" s="1743" t="str">
        <f>IF(VLOOKUP(CONCATENATE(C3,"-0"),Languages!$A:$D,1,TRUE)=CONCATENATE(C3,"-0"),VLOOKUP(CONCATENATE(C3,"-0"),Languages!$A:$D,Summary!$C$7,TRUE),NA())</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D6" s="1743"/>
      <c r="E6" s="1743"/>
      <c r="F6" s="1743"/>
      <c r="G6" s="1743"/>
      <c r="H6" s="1743"/>
      <c r="I6" s="1743"/>
      <c r="J6" s="1743"/>
      <c r="K6" s="1743"/>
      <c r="L6" s="1743"/>
      <c r="M6" s="153"/>
      <c r="N6" s="251"/>
      <c r="O6" s="801"/>
      <c r="P6" s="1739"/>
      <c r="Q6" s="1739"/>
      <c r="R6" s="1739"/>
      <c r="S6" s="1739"/>
      <c r="T6" s="1739"/>
      <c r="U6" s="802"/>
      <c r="V6" s="251"/>
    </row>
    <row r="7" spans="1:22" ht="14.4" customHeight="1" x14ac:dyDescent="0.2">
      <c r="A7" s="177"/>
      <c r="B7" s="307"/>
      <c r="C7" s="263">
        <v>1</v>
      </c>
      <c r="D7" s="263"/>
      <c r="E7" s="264" t="s">
        <v>1</v>
      </c>
      <c r="F7" s="265" t="str">
        <f>IF(VLOOKUP(CONCATENATE($C$3,"-",C7),Languages!$A:$D,1,TRUE)=CONCATENATE($C$3,"-",C7),VLOOKUP(CONCATENATE($C$3,"-",C7),Languages!$A:$D,Summary!$C$7,TRUE),NA())</f>
        <v>Tapahtumien havainnointi</v>
      </c>
      <c r="I7" s="266" t="str">
        <f ca="1">VLOOKUP(VLOOKUP(CONCATENATE($C$3,"-",$C7),Data!$K:$O,5,FALSE),Parameters!$C$7:$F$10,Summary!$C$7,FALSE)</f>
        <v>Kypsyystaso 0</v>
      </c>
      <c r="J7" s="461" t="str">
        <f>IF(VLOOKUP("KM110",Languages!$A:$D,1,TRUE)="KM110",VLOOKUP("KM110",Languages!$A:$D,Summary!$C$7,TRUE),NA())</f>
        <v>Päivämäärä</v>
      </c>
      <c r="K7" s="435"/>
      <c r="L7" s="147"/>
      <c r="M7" s="153"/>
      <c r="N7" s="251"/>
      <c r="O7" s="801"/>
      <c r="P7" s="1739"/>
      <c r="Q7" s="1739"/>
      <c r="R7" s="1739"/>
      <c r="S7" s="1739"/>
      <c r="T7" s="1739"/>
      <c r="U7" s="802"/>
      <c r="V7" s="251"/>
    </row>
    <row r="8" spans="1:22" ht="14.4" customHeight="1" x14ac:dyDescent="0.25">
      <c r="A8" s="177"/>
      <c r="B8" s="307"/>
      <c r="C8" s="263">
        <v>2</v>
      </c>
      <c r="D8" s="263"/>
      <c r="E8" s="264" t="s">
        <v>1</v>
      </c>
      <c r="F8" s="265" t="str">
        <f>IF(VLOOKUP(CONCATENATE($C$3,"-",C8),Languages!$A:$D,1,TRUE)=CONCATENATE($C$3,"-",C8),VLOOKUP(CONCATENATE($C$3,"-",C8),Languages!$A:$D,Summary!$C$7,TRUE),NA())</f>
        <v>Tapahtumien analysointi ja poikkeamatilanteiden määrittäminen</v>
      </c>
      <c r="G8" s="323"/>
      <c r="I8" s="266" t="str">
        <f ca="1">VLOOKUP(VLOOKUP(CONCATENATE($C$3,"-",$C8),Data!$K:$O,5,FALSE),Parameters!$C$7:$F$10,Summary!$C$7,FALSE)</f>
        <v>Kypsyystaso 0</v>
      </c>
      <c r="J8" s="1762"/>
      <c r="K8" s="1745"/>
      <c r="L8" s="147"/>
      <c r="M8" s="153"/>
      <c r="N8" s="251"/>
      <c r="O8" s="801"/>
      <c r="P8" s="1739"/>
      <c r="Q8" s="1739"/>
      <c r="R8" s="1739"/>
      <c r="S8" s="1739"/>
      <c r="T8" s="1739"/>
      <c r="U8" s="802"/>
      <c r="V8" s="251"/>
    </row>
    <row r="9" spans="1:22" ht="14.4" customHeight="1" x14ac:dyDescent="0.2">
      <c r="A9" s="177"/>
      <c r="B9" s="307"/>
      <c r="C9" s="263">
        <v>3</v>
      </c>
      <c r="D9" s="263"/>
      <c r="E9" s="264" t="s">
        <v>1</v>
      </c>
      <c r="F9" s="265" t="str">
        <f>IF(VLOOKUP(CONCATENATE($C$3,"-",C9),Languages!$A:$D,1,TRUE)=CONCATENATE($C$3,"-",C9),VLOOKUP(CONCATENATE($C$3,"-",C9),Languages!$A:$D,Summary!$C$7,TRUE),NA())</f>
        <v>Tapahtumiin ja poikkeamiin reagoiminen</v>
      </c>
      <c r="G9" s="324"/>
      <c r="I9" s="266" t="str">
        <f ca="1">VLOOKUP(VLOOKUP(CONCATENATE($C$3,"-",$C9),Data!$K:$O,5,FALSE),Parameters!$C$7:$F$10,Summary!$C$7,FALSE)</f>
        <v>Kypsyystaso 2</v>
      </c>
      <c r="J9" s="461" t="str">
        <f>IF(VLOOKUP("KM111",Languages!$A:$D,1,TRUE)="KM111",VLOOKUP("KM111",Languages!$A:$D,Summary!$C$7,TRUE),NA())</f>
        <v>Osallistujat</v>
      </c>
      <c r="K9" s="435"/>
      <c r="L9" s="147"/>
      <c r="M9" s="153"/>
      <c r="N9" s="251"/>
      <c r="O9" s="801"/>
      <c r="P9" s="1739"/>
      <c r="Q9" s="1739"/>
      <c r="R9" s="1739"/>
      <c r="S9" s="1739"/>
      <c r="T9" s="1739"/>
      <c r="U9" s="802"/>
      <c r="V9" s="251"/>
    </row>
    <row r="10" spans="1:22" ht="14.4" customHeight="1" x14ac:dyDescent="0.2">
      <c r="A10" s="177"/>
      <c r="B10" s="307"/>
      <c r="C10" s="263">
        <v>4</v>
      </c>
      <c r="D10" s="263"/>
      <c r="E10" s="264" t="s">
        <v>1</v>
      </c>
      <c r="F10" s="265" t="str">
        <f>IF(VLOOKUP(CONCATENATE($C$3,"-",C10),Languages!$A:$D,1,TRUE)=CONCATENATE($C$3,"-",C10),VLOOKUP(CONCATENATE($C$3,"-",C10),Languages!$A:$D,Summary!$C$7,TRUE),NA())</f>
        <v>Kyberturvallisuus osana toiminnan jatkuvuutta</v>
      </c>
      <c r="G10" s="1083"/>
      <c r="I10" s="266" t="str">
        <f ca="1">VLOOKUP(VLOOKUP(CONCATENATE($C$3,"-",$C10),Data!$K:$O,5,FALSE),Parameters!$C$7:$F$10,Summary!$C$7,FALSE)</f>
        <v>Kypsyystaso 2</v>
      </c>
      <c r="J10" s="1758"/>
      <c r="K10" s="1759"/>
      <c r="L10" s="147"/>
      <c r="M10" s="153"/>
      <c r="N10" s="251"/>
      <c r="O10" s="801"/>
      <c r="P10" s="1739"/>
      <c r="Q10" s="1739"/>
      <c r="R10" s="1739"/>
      <c r="S10" s="1739"/>
      <c r="T10" s="1739"/>
      <c r="U10" s="802"/>
      <c r="V10" s="251"/>
    </row>
    <row r="11" spans="1:22" ht="14.4" customHeight="1" x14ac:dyDescent="0.2">
      <c r="A11" s="177"/>
      <c r="B11" s="307"/>
      <c r="C11" s="263">
        <v>5</v>
      </c>
      <c r="D11" s="263"/>
      <c r="E11" s="264" t="s">
        <v>1</v>
      </c>
      <c r="F11" s="265" t="str">
        <f>IF(VLOOKUP(CONCATENATE($C$3,"-",C11),Languages!$A:$D,1,TRUE)=CONCATENATE($C$3,"-",C11),VLOOKUP(CONCATENATE($C$3,"-",C11),Languages!$A:$D,Summary!$C$7,TRUE),NA())</f>
        <v>Yleisiä hallintatoimia</v>
      </c>
      <c r="G11" s="1083"/>
      <c r="I11" s="266" t="str">
        <f ca="1">VLOOKUP(VLOOKUP(CONCATENATE($C$3,"-",$C11),Data!$K:$O,5,FALSE),Parameters!$C$7:$F$10,Summary!$C$7,FALSE)</f>
        <v>Kypsyystaso 1</v>
      </c>
      <c r="J11" s="1760"/>
      <c r="K11" s="1761"/>
      <c r="L11" s="147"/>
      <c r="M11" s="153"/>
      <c r="N11" s="251"/>
      <c r="O11" s="801"/>
      <c r="P11" s="1739"/>
      <c r="Q11" s="1739"/>
      <c r="R11" s="1739"/>
      <c r="S11" s="1739"/>
      <c r="T11" s="1739"/>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Tapahtumien havainnointi</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54.45" customHeight="1" x14ac:dyDescent="0.2">
      <c r="A13" s="274"/>
      <c r="B13" s="275"/>
      <c r="C13" s="1765"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D13" s="1765"/>
      <c r="E13" s="1765"/>
      <c r="F13" s="1765"/>
      <c r="G13" s="1765"/>
      <c r="H13" s="1765"/>
      <c r="I13" s="1765"/>
      <c r="J13" s="1765"/>
      <c r="K13" s="1765"/>
      <c r="L13" s="1765"/>
      <c r="M13" s="153"/>
      <c r="N13" s="251"/>
      <c r="O13" s="801"/>
      <c r="P13" s="1741" t="str">
        <f>IF(VLOOKUP(CONCATENATE($C$3,"-",$C12),Import!$C$11:$H$470,2,FALSE)=0,"",VLOOKUP(CONCATENATE($C$3,"-",$C12),Import!$C$11:$H$470,2,FALSE))</f>
        <v/>
      </c>
      <c r="Q13" s="1739" t="str">
        <f>IF(VLOOKUP(CONCATENATE($C$3,"-",$C12),Import!$C$11:$H$470,3,FALSE)=0,"",VLOOKUP(CONCATENATE($C$3,"-",$C12),Import!$C$11:$H$470,3,FALSE))</f>
        <v>9.1, 9.2, 11.12</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Tapahtumien analysointi ja poikkeamatilanteiden määrittäminen</v>
      </c>
      <c r="F14" s="169"/>
      <c r="G14" s="291"/>
      <c r="H14" s="291" t="s">
        <v>16</v>
      </c>
      <c r="I14" s="292"/>
      <c r="J14" s="292"/>
      <c r="K14" s="292"/>
      <c r="L14" s="292"/>
      <c r="M14" s="153"/>
      <c r="N14" s="251"/>
      <c r="O14" s="801"/>
      <c r="P14" s="1742"/>
      <c r="Q14" s="1740"/>
      <c r="R14" s="1740"/>
      <c r="S14" s="1740"/>
      <c r="T14" s="1740"/>
      <c r="U14" s="802"/>
      <c r="V14" s="251"/>
    </row>
    <row r="15" spans="1:22" s="277" customFormat="1" ht="49.95" customHeight="1" x14ac:dyDescent="0.2">
      <c r="A15" s="274"/>
      <c r="B15" s="275"/>
      <c r="C15" s="1765"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D15" s="1765"/>
      <c r="E15" s="1765"/>
      <c r="F15" s="1765"/>
      <c r="G15" s="1765"/>
      <c r="H15" s="1765"/>
      <c r="I15" s="1765"/>
      <c r="J15" s="1765"/>
      <c r="K15" s="1765"/>
      <c r="L15" s="1765"/>
      <c r="M15" s="153"/>
      <c r="N15" s="251"/>
      <c r="O15" s="801"/>
      <c r="P15" s="1741" t="str">
        <f>IF(VLOOKUP(CONCATENATE($C$3,"-",$C14),Import!$C$11:$H$470,2,FALSE)=0,"",VLOOKUP(CONCATENATE($C$3,"-",$C14),Import!$C$11:$H$470,2,FALSE))</f>
        <v/>
      </c>
      <c r="Q15" s="1739" t="str">
        <f>IF(VLOOKUP(CONCATENATE($C$3,"-",$C14),Import!$C$11:$H$470,3,FALSE)=0,"",VLOOKUP(CONCATENATE($C$3,"-",$C14),Import!$C$11:$H$470,3,FALSE))</f>
        <v>9.1, 9.7, 11.12</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Tapahtumiin ja poikkeamiin reagoiminen</v>
      </c>
      <c r="F16" s="169"/>
      <c r="G16" s="291"/>
      <c r="H16" s="291" t="s">
        <v>16</v>
      </c>
      <c r="I16" s="292"/>
      <c r="J16" s="292"/>
      <c r="K16" s="292"/>
      <c r="L16" s="292"/>
      <c r="M16" s="153"/>
      <c r="N16" s="251"/>
      <c r="O16" s="801"/>
      <c r="P16" s="1742"/>
      <c r="Q16" s="1740"/>
      <c r="R16" s="1740"/>
      <c r="S16" s="1740"/>
      <c r="T16" s="1740"/>
      <c r="U16" s="802"/>
      <c r="V16" s="251"/>
    </row>
    <row r="17" spans="1:22" s="295" customFormat="1" ht="46.05" customHeight="1" x14ac:dyDescent="0.2">
      <c r="A17" s="304"/>
      <c r="B17" s="1080"/>
      <c r="C17" s="1765" t="str">
        <f>IF(VLOOKUP(CONCATENATE($C$3,"-",$C16,"-0"),Languages!$A:$D,1,TRUE)=CONCATENATE($C$3,"-",$C16,"-0"),VLOOKUP(CONCATENATE($C$3,"-",$C16,"-0"),Languages!$A:$D,Summary!$C$7,TRUE),NA())</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D17" s="1765"/>
      <c r="E17" s="1765"/>
      <c r="F17" s="1765"/>
      <c r="G17" s="1765"/>
      <c r="H17" s="1765"/>
      <c r="I17" s="1765"/>
      <c r="J17" s="1765"/>
      <c r="K17" s="1765"/>
      <c r="L17" s="1765"/>
      <c r="M17" s="153"/>
      <c r="N17" s="251"/>
      <c r="O17" s="801"/>
      <c r="P17" s="1741" t="str">
        <f>IF(VLOOKUP(CONCATENATE($C$3,"-",$C16),Import!$C$11:$H$470,2,FALSE)=0,"",VLOOKUP(CONCATENATE($C$3,"-",$C16),Import!$C$11:$H$470,2,FALSE))</f>
        <v/>
      </c>
      <c r="Q17" s="1739" t="str">
        <f>IF(VLOOKUP(CONCATENATE($C$3,"-",$C16),Import!$C$11:$H$470,3,FALSE)=0,"",VLOOKUP(CONCATENATE($C$3,"-",$C16),Import!$C$11:$H$470,3,FALSE))</f>
        <v>9.1, 9.5, 9.6, 9.7, 9.8, 9.9, 10.1, 10.4, 11.12, 12.2, 12.3</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802"/>
      <c r="V17" s="251"/>
    </row>
    <row r="18" spans="1:22" s="176" customFormat="1" ht="30" customHeight="1" x14ac:dyDescent="0.25">
      <c r="A18" s="165">
        <v>1</v>
      </c>
      <c r="B18" s="268"/>
      <c r="C18" s="169">
        <v>4</v>
      </c>
      <c r="D18" s="169"/>
      <c r="E18" s="169" t="str">
        <f>IF(VLOOKUP(CONCATENATE($C$3,"-",C18),Languages!$A:$D,1,TRUE)=CONCATENATE($C$3,"-",C18),VLOOKUP(CONCATENATE($C$3,"-",C18),Languages!$A:$D,Summary!$C$7,TRUE),NA())</f>
        <v>Kyberturvallisuus osana toiminnan jatkuvuutta</v>
      </c>
      <c r="F18" s="169"/>
      <c r="G18" s="291"/>
      <c r="H18" s="291" t="s">
        <v>16</v>
      </c>
      <c r="I18" s="292"/>
      <c r="J18" s="292"/>
      <c r="K18" s="292"/>
      <c r="L18" s="292"/>
      <c r="M18" s="153"/>
      <c r="N18" s="251"/>
      <c r="O18" s="801"/>
      <c r="P18" s="1742"/>
      <c r="Q18" s="1740"/>
      <c r="R18" s="1740"/>
      <c r="S18" s="1740"/>
      <c r="T18" s="1740"/>
      <c r="U18" s="802"/>
      <c r="V18" s="251"/>
    </row>
    <row r="19" spans="1:22" s="295" customFormat="1" ht="44.55" customHeight="1" x14ac:dyDescent="0.25">
      <c r="A19" s="165">
        <v>1</v>
      </c>
      <c r="B19" s="1080"/>
      <c r="C19" s="1765" t="str">
        <f>IF(VLOOKUP(CONCATENATE($C$3,"-",$C18,"-0"),Languages!$A:$D,1,TRUE)=CONCATENATE($C$3,"-",$C18,"-0"),VLOOKUP(CONCATENATE($C$3,"-",$C18,"-0"),Languages!$A:$D,Summary!$C$7,TRUE),NA())</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D19" s="1765"/>
      <c r="E19" s="1765"/>
      <c r="F19" s="1765"/>
      <c r="G19" s="1765"/>
      <c r="H19" s="1765"/>
      <c r="I19" s="1765"/>
      <c r="J19" s="1765"/>
      <c r="K19" s="1765"/>
      <c r="L19" s="1765"/>
      <c r="M19" s="153"/>
      <c r="N19" s="251"/>
      <c r="O19" s="801"/>
      <c r="P19" s="1741" t="str">
        <f>IF(VLOOKUP(CONCATENATE($C$3,"-",$C18),Import!$C$11:$H$470,2,FALSE)=0,"",VLOOKUP(CONCATENATE($C$3,"-",$C18),Import!$C$11:$H$470,2,FALSE))</f>
        <v/>
      </c>
      <c r="Q19" s="1739" t="str">
        <f>IF(VLOOKUP(CONCATENATE($C$3,"-",$C18),Import!$C$11:$H$470,3,FALSE)=0,"",VLOOKUP(CONCATENATE($C$3,"-",$C18),Import!$C$11:$H$470,3,FALSE))</f>
        <v>9.1, 9.6, 10.1, 10.2, 10.3, 11.11, 11.13, 12.3</v>
      </c>
      <c r="R19" s="1739" t="str">
        <f>IF(VLOOKUP(CONCATENATE($C$3,"-",$C18),Import!$C$11:$H$470,4,FALSE)=0,"",VLOOKUP(CONCATENATE($C$3,"-",$C18),Import!$C$11:$H$470,4,FALSE))</f>
        <v/>
      </c>
      <c r="S19" s="1739" t="str">
        <f>IF(VLOOKUP(CONCATENATE($C$3,"-",$C18),Import!$C$11:$H$470,5,FALSE)=0,"",VLOOKUP(CONCATENATE($C$3,"-",$C18),Import!$C$11:$H$470,5,FALSE))</f>
        <v/>
      </c>
      <c r="T19" s="1739" t="str">
        <f>IF(VLOOKUP(CONCATENATE($C$3,"-",$C18),Import!$C$11:$H$470,6,FALSE)=0,"",VLOOKUP(CONCATENATE($C$3,"-",$C18),Import!$C$11:$H$470,6,FALSE))</f>
        <v/>
      </c>
      <c r="U19" s="802"/>
      <c r="V19" s="251"/>
    </row>
    <row r="20" spans="1:22" s="176" customFormat="1" ht="30"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53"/>
      <c r="N20" s="251"/>
      <c r="O20" s="801"/>
      <c r="P20" s="1742"/>
      <c r="Q20" s="1740"/>
      <c r="R20" s="1740"/>
      <c r="S20" s="1740"/>
      <c r="T20" s="1740"/>
      <c r="U20" s="802"/>
      <c r="V20" s="251"/>
    </row>
    <row r="21" spans="1:22" s="277" customFormat="1" ht="48.6" customHeight="1" x14ac:dyDescent="0.2">
      <c r="A21" s="304"/>
      <c r="B21" s="305"/>
      <c r="C21" s="1765"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65"/>
      <c r="E21" s="1765"/>
      <c r="F21" s="1765"/>
      <c r="G21" s="1765"/>
      <c r="H21" s="1765"/>
      <c r="I21" s="1765"/>
      <c r="J21" s="1765"/>
      <c r="K21" s="1765"/>
      <c r="L21" s="1765"/>
      <c r="M21" s="153"/>
      <c r="N21" s="251"/>
      <c r="O21" s="801"/>
      <c r="P21" s="1741" t="str">
        <f>IF(VLOOKUP(CONCATENATE($C$3,"-",$C20),Import!$C$11:$H$470,2,FALSE)=0,"",VLOOKUP(CONCATENATE($C$3,"-",$C20),Import!$C$11:$H$470,2,FALSE))</f>
        <v/>
      </c>
      <c r="Q21" s="1739" t="str">
        <f>IF(VLOOKUP(CONCATENATE($C$3,"-",$C20),Import!$C$11:$H$470,3,FALSE)=0,"",VLOOKUP(CONCATENATE($C$3,"-",$C20),Import!$C$11:$H$470,3,FALSE))</f>
        <v>9.7, 9.8, 9.9, 10.1, 11.11, 11.12, 12.3</v>
      </c>
      <c r="R21" s="1739" t="str">
        <f>IF(VLOOKUP(CONCATENATE($C$3,"-",$C20),Import!$C$11:$H$470,4,FALSE)=0,"",VLOOKUP(CONCATENATE($C$3,"-",$C20),Import!$C$11:$H$470,4,FALSE))</f>
        <v/>
      </c>
      <c r="S21" s="1739" t="str">
        <f>IF(VLOOKUP(CONCATENATE($C$3,"-",$C20),Import!$C$11:$H$470,5,FALSE)=0,"",VLOOKUP(CONCATENATE($C$3,"-",$C20),Import!$C$11:$H$470,5,FALSE))</f>
        <v/>
      </c>
      <c r="T21" s="1739" t="str">
        <f>IF(VLOOKUP(CONCATENATE($C$3,"-",$C20),Import!$C$11:$H$470,6,FALSE)=0,"",VLOOKUP(CONCATENATE($C$3,"-",$C20),Import!$C$11:$H$470,6,FALSE))</f>
        <v/>
      </c>
      <c r="U21" s="802"/>
      <c r="V21" s="251"/>
    </row>
    <row r="22" spans="1:22" s="277" customFormat="1" ht="18" customHeight="1" x14ac:dyDescent="0.2">
      <c r="A22" s="304"/>
      <c r="B22" s="305"/>
      <c r="C22" s="1081"/>
      <c r="D22" s="1375"/>
      <c r="E22" s="1081"/>
      <c r="F22" s="1081"/>
      <c r="G22" s="1081"/>
      <c r="H22" s="1081"/>
      <c r="I22" s="1081"/>
      <c r="J22" s="1081"/>
      <c r="K22" s="1081"/>
      <c r="L22" s="1081"/>
      <c r="M22" s="153"/>
      <c r="N22" s="251"/>
      <c r="O22" s="1096"/>
      <c r="P22" s="1742"/>
      <c r="Q22" s="1740"/>
      <c r="R22" s="1740"/>
      <c r="S22" s="1740"/>
      <c r="T22" s="1740"/>
      <c r="U22" s="1096"/>
      <c r="V22" s="251"/>
    </row>
    <row r="23" spans="1:22" s="277" customFormat="1" ht="18" customHeight="1" x14ac:dyDescent="0.2">
      <c r="A23" s="304"/>
      <c r="B23" s="1086"/>
      <c r="C23" s="1087"/>
      <c r="D23" s="1087"/>
      <c r="E23" s="1087"/>
      <c r="F23" s="1087"/>
      <c r="G23" s="1087"/>
      <c r="H23" s="1087"/>
      <c r="I23" s="1087"/>
      <c r="J23" s="1087"/>
      <c r="K23" s="1087"/>
      <c r="L23" s="1087"/>
      <c r="M23" s="1088"/>
      <c r="N23" s="251"/>
      <c r="O23" s="803"/>
      <c r="P23" s="1079"/>
      <c r="Q23" s="1079"/>
      <c r="R23" s="1079"/>
      <c r="S23" s="1079"/>
      <c r="T23" s="1079"/>
      <c r="U23" s="804"/>
      <c r="V23" s="251"/>
    </row>
    <row r="24" spans="1:22" s="277" customFormat="1" ht="18" customHeight="1" x14ac:dyDescent="0.25">
      <c r="A24" s="304"/>
      <c r="B24" s="646"/>
      <c r="C24" s="646"/>
      <c r="D24" s="646"/>
      <c r="E24" s="646"/>
      <c r="F24" s="646"/>
      <c r="G24" s="646"/>
      <c r="H24" s="646"/>
      <c r="I24" s="646"/>
      <c r="J24" s="646"/>
      <c r="K24" s="646"/>
      <c r="L24" s="646"/>
      <c r="M24" s="647"/>
      <c r="N24" s="134"/>
      <c r="O24" s="134"/>
      <c r="P24" s="812"/>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25">
      <c r="A26" s="165"/>
      <c r="B26" s="268"/>
      <c r="C26" s="169">
        <v>1</v>
      </c>
      <c r="D26" s="169"/>
      <c r="E26" s="169" t="str">
        <f>IF(VLOOKUP(CONCATENATE($C$3,"-",C26),Languages!$A:$D,1,TRUE)=CONCATENATE($C$3,"-",C26),VLOOKUP(CONCATENATE($C$3,"-",C26),Languages!$A:$D,Summary!$C$7,TRUE),NA())</f>
        <v>Tapahtumien havainnointi</v>
      </c>
      <c r="F26" s="169"/>
      <c r="G26" s="270"/>
      <c r="H26" s="270"/>
      <c r="I26" s="271"/>
      <c r="J26" s="271"/>
      <c r="K26" s="271"/>
      <c r="L26" s="271"/>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45" customHeight="1" x14ac:dyDescent="0.2">
      <c r="A28" s="274"/>
      <c r="B28" s="1748"/>
      <c r="C28" s="517">
        <v>1</v>
      </c>
      <c r="D28" s="1383" t="s">
        <v>3697</v>
      </c>
      <c r="E28" s="388" t="s">
        <v>5</v>
      </c>
      <c r="F28" s="462" t="str">
        <f>IF(VLOOKUP(CONCATENATE($C$3,"-",$E28),Languages!$A:$D,1,TRUE)=CONCATENATE($C$3,"-",$E28),VLOOKUP(CONCATENATE($C$3,"-",$E28),Languages!$A:$D,Summary!$C$7,TRUE),NA())</f>
        <v>Havaitut kybertapahtumat raportoidaan ennalta määritellyille henkilöille tai roolien haltijoille ja ne documentoidaan (ainakin tapauskohtaisesti). Tasolla 1 tämän ei tarvitse olla systemaattista ja säännöllistä.</v>
      </c>
      <c r="G28" s="1682">
        <f t="shared" ref="G28:G33" si="0">IFERROR(INT(LEFT($H28,1)),0)</f>
        <v>2</v>
      </c>
      <c r="H28" s="452" t="s">
        <v>413</v>
      </c>
      <c r="I28" s="482"/>
      <c r="J28" s="482"/>
      <c r="K28" s="482"/>
      <c r="L28" s="483"/>
      <c r="M28" s="153"/>
      <c r="N28" s="251"/>
      <c r="O28" s="148"/>
      <c r="P28" s="863" t="str">
        <f>VLOOKUP(VLOOKUP($C$3&amp;"-"&amp;$E28,Import!$C:$D,2,FALSE),Parameters!$C$18:$F$22,Summary!$C$7,FALSE)</f>
        <v xml:space="preserve">0 - Vastaus puuttuu </v>
      </c>
      <c r="Q28" s="888" t="str">
        <f>IF(VLOOKUP($C$3&amp;"-"&amp;$E28,Import!$C:$H,3,FALSE)=0,"",VLOOKUP($C$3&amp;"-"&amp;$E28,Import!$C:$H,3,FALSE))</f>
        <v>11.12</v>
      </c>
      <c r="R28" s="888" t="str">
        <f>IF(VLOOKUP($C$3&amp;"-"&amp;$E28,Import!$C:$H,4,FALSE)=0,"",VLOOKUP($C$3&amp;"-"&amp;$E28,Import!$C:$H,4,FALSE))</f>
        <v>A5.24
A6.8</v>
      </c>
      <c r="S28" s="888" t="str">
        <f>IF(VLOOKUP($C$3&amp;"-"&amp;$E28,Import!$C:$H,5,FALSE)=0,"",VLOOKUP($C$3&amp;"-"&amp;$E28,Import!$C:$H,5,FALSE))</f>
        <v>5.24
6.8</v>
      </c>
      <c r="T28" s="889" t="str">
        <f>IF(VLOOKUP($C$3&amp;"-"&amp;$E28,Import!$C:$H,6,FALSE)=0,"",VLOOKUP($C$3&amp;"-"&amp;$E28,Import!$C:$H,6,FALSE))</f>
        <v/>
      </c>
      <c r="U28" s="153"/>
      <c r="V28" s="251"/>
    </row>
    <row r="29" spans="1:22" s="288" customFormat="1" ht="60.6" customHeight="1" x14ac:dyDescent="0.2">
      <c r="A29" s="274"/>
      <c r="B29" s="1748"/>
      <c r="C29" s="1766">
        <v>2</v>
      </c>
      <c r="D29" s="1480" t="s">
        <v>3681</v>
      </c>
      <c r="E29" s="385" t="s">
        <v>7</v>
      </c>
      <c r="F29" s="463" t="str">
        <f>IF(VLOOKUP(CONCATENATE($C$3,"-",$E29),Languages!$A:$D,1,TRUE)=CONCATENATE($C$3,"-",$E29),VLOOKUP(CONCATENATE($C$3,"-",$E29),Languages!$A:$D,Summary!$C$7,TRUE),NA())</f>
        <v>Kybertapahtumista ja niiden havaitsemisesta on laadittu kriteeristö (johon kuuluu esimerkiksi määritelmä tilanteista, jotka täyttävät kybertapahtuman määritelmän tai määritelmä siitä, missä kybertapahtumia voidaan havaita).</v>
      </c>
      <c r="G29" s="1683">
        <f t="shared" si="0"/>
        <v>2</v>
      </c>
      <c r="H29" s="441" t="s">
        <v>413</v>
      </c>
      <c r="I29" s="482"/>
      <c r="J29" s="442"/>
      <c r="K29" s="442"/>
      <c r="L29" s="443"/>
      <c r="M29" s="153"/>
      <c r="N29" s="251"/>
      <c r="O29" s="148"/>
      <c r="P29" s="866" t="str">
        <f>VLOOKUP(VLOOKUP($C$3&amp;"-"&amp;$E29,Import!$C:$D,2,FALSE),Parameters!$C$18:$F$22,Summary!$C$7,FALSE)</f>
        <v xml:space="preserve">0 - Vastaus puuttuu </v>
      </c>
      <c r="Q29" s="908" t="str">
        <f>IF(VLOOKUP($C$3&amp;"-"&amp;$E29,Import!$C:$H,3,FALSE)=0,"",VLOOKUP($C$3&amp;"-"&amp;$E29,Import!$C:$H,3,FALSE))</f>
        <v>11.12</v>
      </c>
      <c r="R29" s="908" t="str">
        <f>IF(VLOOKUP($C$3&amp;"-"&amp;$E29,Import!$C:$H,4,FALSE)=0,"",VLOOKUP($C$3&amp;"-"&amp;$E29,Import!$C:$H,4,FALSE))</f>
        <v>A5.24</v>
      </c>
      <c r="S29" s="908" t="str">
        <f>IF(VLOOKUP($C$3&amp;"-"&amp;$E29,Import!$C:$H,5,FALSE)=0,"",VLOOKUP($C$3&amp;"-"&amp;$E29,Import!$C:$H,5,FALSE))</f>
        <v>5.24</v>
      </c>
      <c r="T29" s="909" t="str">
        <f>IF(VLOOKUP($C$3&amp;"-"&amp;$E29,Import!$C:$H,6,FALSE)=0,"",VLOOKUP($C$3&amp;"-"&amp;$E29,Import!$C:$H,6,FALSE))</f>
        <v/>
      </c>
      <c r="U29" s="153"/>
      <c r="V29" s="251"/>
    </row>
    <row r="30" spans="1:22" s="288" customFormat="1" ht="34.950000000000003" customHeight="1" x14ac:dyDescent="0.2">
      <c r="A30" s="274"/>
      <c r="B30" s="1748"/>
      <c r="C30" s="1768"/>
      <c r="D30" s="1481" t="s">
        <v>3681</v>
      </c>
      <c r="E30" s="404" t="s">
        <v>8</v>
      </c>
      <c r="F30" s="470" t="str">
        <f>IF(VLOOKUP(CONCATENATE($C$3,"-",$E30),Languages!$A:$D,1,TRUE)=CONCATENATE($C$3,"-",$E30),VLOOKUP(CONCATENATE($C$3,"-",$E30),Languages!$A:$D,Summary!$C$7,TRUE),NA())</f>
        <v>Kybertapahtumat dokumentoidaan määritellyn kriteeristön mukaisesti.</v>
      </c>
      <c r="G30" s="1686">
        <f t="shared" si="0"/>
        <v>3</v>
      </c>
      <c r="H30" s="445" t="s">
        <v>414</v>
      </c>
      <c r="I30" s="482"/>
      <c r="J30" s="437"/>
      <c r="K30" s="437"/>
      <c r="L30" s="446"/>
      <c r="M30" s="153"/>
      <c r="N30" s="251"/>
      <c r="O30" s="148"/>
      <c r="P30" s="874" t="str">
        <f>VLOOKUP(VLOOKUP($C$3&amp;"-"&amp;$E30,Import!$C:$D,2,FALSE),Parameters!$C$18:$F$22,Summary!$C$7,FALSE)</f>
        <v xml:space="preserve">0 - Vastaus puuttuu </v>
      </c>
      <c r="Q30" s="910" t="str">
        <f>IF(VLOOKUP($C$3&amp;"-"&amp;$E30,Import!$C:$H,3,FALSE)=0,"",VLOOKUP($C$3&amp;"-"&amp;$E30,Import!$C:$H,3,FALSE))</f>
        <v>11.12</v>
      </c>
      <c r="R30" s="910" t="str">
        <f>IF(VLOOKUP($C$3&amp;"-"&amp;$E30,Import!$C:$H,4,FALSE)=0,"",VLOOKUP($C$3&amp;"-"&amp;$E30,Import!$C:$H,4,FALSE))</f>
        <v>A5.24</v>
      </c>
      <c r="S30" s="910" t="str">
        <f>IF(VLOOKUP($C$3&amp;"-"&amp;$E30,Import!$C:$H,5,FALSE)=0,"",VLOOKUP($C$3&amp;"-"&amp;$E30,Import!$C:$H,5,FALSE))</f>
        <v>5.24</v>
      </c>
      <c r="T30" s="911" t="str">
        <f>IF(VLOOKUP($C$3&amp;"-"&amp;$E30,Import!$C:$H,6,FALSE)=0,"",VLOOKUP($C$3&amp;"-"&amp;$E30,Import!$C:$H,6,FALSE))</f>
        <v/>
      </c>
      <c r="U30" s="153"/>
      <c r="V30" s="251"/>
    </row>
    <row r="31" spans="1:22" s="288" customFormat="1" ht="57" customHeight="1" x14ac:dyDescent="0.2">
      <c r="A31" s="274"/>
      <c r="B31" s="1748"/>
      <c r="C31" s="1769">
        <v>3</v>
      </c>
      <c r="D31" s="1384" t="s">
        <v>1629</v>
      </c>
      <c r="E31" s="385" t="s">
        <v>9</v>
      </c>
      <c r="F31" s="463" t="str">
        <f>IF(VLOOKUP(CONCATENATE($C$3,"-",$E31),Languages!$A:$D,1,TRUE)=CONCATENATE($C$3,"-",$E31),VLOOKUP(CONCATENATE($C$3,"-",$E31),Languages!$A:$D,Summary!$C$7,TRUE),NA())</f>
        <v>Tapahtumien tietoja verrataan keskenään, jotta niistä tunnistettaisiin mahdollisia säännönmukaisuuksia, trendejä tai muita yhteisiä piirteitä, joilla voitaisiin tukea kyberpoikkeamien analysointityötä.</v>
      </c>
      <c r="G31" s="1683">
        <f t="shared" si="0"/>
        <v>3</v>
      </c>
      <c r="H31" s="441" t="s">
        <v>414</v>
      </c>
      <c r="I31" s="482"/>
      <c r="J31" s="442"/>
      <c r="K31" s="442"/>
      <c r="L31" s="443"/>
      <c r="M31" s="153"/>
      <c r="N31" s="251"/>
      <c r="O31" s="148"/>
      <c r="P31" s="866" t="str">
        <f>VLOOKUP(VLOOKUP($C$3&amp;"-"&amp;$E31,Import!$C:$D,2,FALSE),Parameters!$C$18:$F$22,Summary!$C$7,FALSE)</f>
        <v xml:space="preserve">0 - Vastaus puuttuu </v>
      </c>
      <c r="Q31" s="908" t="str">
        <f>IF(VLOOKUP($C$3&amp;"-"&amp;$E31,Import!$C:$H,3,FALSE)=0,"",VLOOKUP($C$3&amp;"-"&amp;$E31,Import!$C:$H,3,FALSE))</f>
        <v/>
      </c>
      <c r="R31" s="908" t="str">
        <f>IF(VLOOKUP($C$3&amp;"-"&amp;$E31,Import!$C:$H,4,FALSE)=0,"",VLOOKUP($C$3&amp;"-"&amp;$E31,Import!$C:$H,4,FALSE))</f>
        <v>A5.24</v>
      </c>
      <c r="S31" s="908" t="str">
        <f>IF(VLOOKUP($C$3&amp;"-"&amp;$E31,Import!$C:$H,5,FALSE)=0,"",VLOOKUP($C$3&amp;"-"&amp;$E31,Import!$C:$H,5,FALSE))</f>
        <v>5.24</v>
      </c>
      <c r="T31" s="909" t="str">
        <f>IF(VLOOKUP($C$3&amp;"-"&amp;$E31,Import!$C:$H,6,FALSE)=0,"",VLOOKUP($C$3&amp;"-"&amp;$E31,Import!$C:$H,6,FALSE))</f>
        <v/>
      </c>
      <c r="U31" s="153"/>
      <c r="V31" s="251"/>
    </row>
    <row r="32" spans="1:22" s="288" customFormat="1" ht="43.2" customHeight="1" x14ac:dyDescent="0.2">
      <c r="A32" s="274"/>
      <c r="B32" s="1748"/>
      <c r="C32" s="1770"/>
      <c r="D32" s="1385" t="s">
        <v>1629</v>
      </c>
      <c r="E32" s="285" t="s">
        <v>10</v>
      </c>
      <c r="F32" s="464" t="str">
        <f>IF(VLOOKUP(CONCATENATE($C$3,"-",$E32),Languages!$A:$D,1,TRUE)=CONCATENATE($C$3,"-",$E32),VLOOKUP(CONCATENATE($C$3,"-",$E32),Languages!$A:$D,Summary!$C$7,TRUE),NA())</f>
        <v>Kybertapahtumien havainnointitoimia mukautetaan perustuen tunnistettuihin riskeihin ja organisaation uhkaprofiiliin [kts. THREAT-2e].</v>
      </c>
      <c r="G32" s="1684">
        <f t="shared" si="0"/>
        <v>2</v>
      </c>
      <c r="H32" s="306" t="s">
        <v>413</v>
      </c>
      <c r="I32" s="436"/>
      <c r="J32" s="436"/>
      <c r="K32" s="436"/>
      <c r="L32" s="444"/>
      <c r="M32" s="153"/>
      <c r="N32" s="251"/>
      <c r="O32" s="148"/>
      <c r="P32" s="869" t="str">
        <f>VLOOKUP(VLOOKUP($C$3&amp;"-"&amp;$E32,Import!$C:$D,2,FALSE),Parameters!$C$18:$F$22,Summary!$C$7,FALSE)</f>
        <v xml:space="preserve">0 - Vastaus puuttuu </v>
      </c>
      <c r="Q32" s="891" t="str">
        <f>IF(VLOOKUP($C$3&amp;"-"&amp;$E32,Import!$C:$H,3,FALSE)=0,"",VLOOKUP($C$3&amp;"-"&amp;$E32,Import!$C:$H,3,FALSE))</f>
        <v/>
      </c>
      <c r="R32" s="891" t="str">
        <f>IF(VLOOKUP($C$3&amp;"-"&amp;$E32,Import!$C:$H,4,FALSE)=0,"",VLOOKUP($C$3&amp;"-"&amp;$E32,Import!$C:$H,4,FALSE))</f>
        <v>A5.24</v>
      </c>
      <c r="S32" s="891" t="str">
        <f>IF(VLOOKUP($C$3&amp;"-"&amp;$E32,Import!$C:$H,5,FALSE)=0,"",VLOOKUP($C$3&amp;"-"&amp;$E32,Import!$C:$H,5,FALSE))</f>
        <v>5.24</v>
      </c>
      <c r="T32" s="892" t="str">
        <f>IF(VLOOKUP($C$3&amp;"-"&amp;$E32,Import!$C:$H,6,FALSE)=0,"",VLOOKUP($C$3&amp;"-"&amp;$E32,Import!$C:$H,6,FALSE))</f>
        <v/>
      </c>
      <c r="U32" s="153"/>
      <c r="V32" s="251"/>
    </row>
    <row r="33" spans="1:22" s="288" customFormat="1" ht="34.950000000000003" customHeight="1" x14ac:dyDescent="0.2">
      <c r="A33" s="274"/>
      <c r="B33" s="1748"/>
      <c r="C33" s="1771"/>
      <c r="D33" s="1481" t="s">
        <v>3681</v>
      </c>
      <c r="E33" s="404" t="s">
        <v>11</v>
      </c>
      <c r="F33" s="468" t="str">
        <f>IF(VLOOKUP(CONCATENATE($C$3,"-",$E33),Languages!$A:$D,1,TRUE)=CONCATENATE($C$3,"-",$E33),VLOOKUP(CONCATENATE($C$3,"-",$E33),Languages!$A:$D,Summary!$C$7,TRUE),NA())</f>
        <v>Toiminnon tilannekuvaa seurataan siten, että se tukee mahdollisten kybertapahtumien havaitsemista.</v>
      </c>
      <c r="G33" s="1686">
        <f t="shared" si="0"/>
        <v>3</v>
      </c>
      <c r="H33" s="445" t="s">
        <v>414</v>
      </c>
      <c r="I33" s="437"/>
      <c r="J33" s="437"/>
      <c r="K33" s="437"/>
      <c r="L33" s="446"/>
      <c r="M33" s="153"/>
      <c r="N33" s="251"/>
      <c r="O33" s="148"/>
      <c r="P33" s="874" t="str">
        <f>VLOOKUP(VLOOKUP($C$3&amp;"-"&amp;$E33,Import!$C:$D,2,FALSE),Parameters!$C$18:$F$22,Summary!$C$7,FALSE)</f>
        <v xml:space="preserve">0 - Vastaus puuttuu </v>
      </c>
      <c r="Q33" s="910" t="str">
        <f>IF(VLOOKUP($C$3&amp;"-"&amp;$E33,Import!$C:$H,3,FALSE)=0,"",VLOOKUP($C$3&amp;"-"&amp;$E33,Import!$C:$H,3,FALSE))</f>
        <v/>
      </c>
      <c r="R33" s="910" t="str">
        <f>IF(VLOOKUP($C$3&amp;"-"&amp;$E33,Import!$C:$H,4,FALSE)=0,"",VLOOKUP($C$3&amp;"-"&amp;$E33,Import!$C:$H,4,FALSE))</f>
        <v>A5.24</v>
      </c>
      <c r="S33" s="910" t="str">
        <f>IF(VLOOKUP($C$3&amp;"-"&amp;$E33,Import!$C:$H,5,FALSE)=0,"",VLOOKUP($C$3&amp;"-"&amp;$E33,Import!$C:$H,5,FALSE))</f>
        <v>5.24</v>
      </c>
      <c r="T33" s="911" t="str">
        <f>IF(VLOOKUP($C$3&amp;"-"&amp;$E33,Import!$C:$H,6,FALSE)=0,"",VLOOKUP($C$3&amp;"-"&amp;$E33,Import!$C:$H,6,FALSE))</f>
        <v/>
      </c>
      <c r="U33" s="153"/>
      <c r="V33" s="251"/>
    </row>
    <row r="34" spans="1:22" s="176" customFormat="1" ht="30" customHeight="1" x14ac:dyDescent="0.25">
      <c r="A34" s="165"/>
      <c r="B34" s="268"/>
      <c r="C34" s="169">
        <v>2</v>
      </c>
      <c r="D34" s="169"/>
      <c r="E34" s="169" t="str">
        <f>IF(VLOOKUP(CONCATENATE($C$3,"-",C34),Languages!$A:$D,1,TRUE)=CONCATENATE($C$3,"-",C34),VLOOKUP(CONCATENATE($C$3,"-",C34),Languages!$A:$D,Summary!$C$7,TRUE),NA())</f>
        <v>Tapahtumien analysointi ja poikkeamatilanteiden määrittäminen</v>
      </c>
      <c r="F34" s="169"/>
      <c r="G34" s="291"/>
      <c r="H34" s="884"/>
      <c r="I34" s="906"/>
      <c r="J34" s="906"/>
      <c r="K34" s="906"/>
      <c r="L34" s="906"/>
      <c r="M34" s="153"/>
      <c r="N34" s="251"/>
      <c r="O34" s="148"/>
      <c r="P34" s="291"/>
      <c r="Q34" s="292"/>
      <c r="R34" s="292"/>
      <c r="S34" s="292"/>
      <c r="T34" s="292"/>
      <c r="U34" s="153"/>
      <c r="V34" s="251"/>
    </row>
    <row r="35" spans="1:22" s="284" customFormat="1" ht="19.95" customHeight="1" x14ac:dyDescent="0.2">
      <c r="A35" s="303"/>
      <c r="B35" s="278"/>
      <c r="C35" s="279" t="str">
        <f>IF(VLOOKUP("GEN-LEVEL",Languages!$A:$D,1,TRUE)="GEN-LEVEL",VLOOKUP("GEN-LEVEL",Languages!$A:$D,Summary!$C$7,TRUE),NA())</f>
        <v>Taso</v>
      </c>
      <c r="D35" s="279"/>
      <c r="E35" s="279"/>
      <c r="F35" s="280" t="str">
        <f>IF(VLOOKUP("GEN-PRACTICE",Languages!$A:$D,1,TRUE)="GEN-PRACTICE",VLOOKUP("GEN-PRACTICE",Languages!$A:$D,Summary!$C$7,TRUE),NA())</f>
        <v>Käytäntö</v>
      </c>
      <c r="G35" s="281"/>
      <c r="H35" s="881" t="s">
        <v>4</v>
      </c>
      <c r="I35" s="882" t="str">
        <f>IF(VLOOKUP("KM112",Languages!$A:$D,1,TRUE)="KM112",VLOOKUP("KM112",Languages!$A:$D,Summary!$C$7,TRUE),NA())</f>
        <v>Kommentit</v>
      </c>
      <c r="J35" s="882" t="str">
        <f>IF(VLOOKUP("KM113",Languages!$A:$D,1,TRUE)="KM113",VLOOKUP("KM113",Languages!$A:$D,Summary!$C$7,TRUE),NA())</f>
        <v>Sisäinen viittaus</v>
      </c>
      <c r="K35" s="882" t="str">
        <f>IF(VLOOKUP("KM114",Languages!$A:$D,1,TRUE)="KM114",VLOOKUP("KM114",Languages!$A:$D,Summary!$C$7,TRUE),NA())</f>
        <v>Ulkoinen viittaus</v>
      </c>
      <c r="L35" s="882" t="str">
        <f>IF(VLOOKUP("KM115",Languages!$A:$D,1,TRUE)="KM115",VLOOKUP("KM115",Languages!$A:$D,Summary!$C$7,TRUE),NA())</f>
        <v>Kehityskohde</v>
      </c>
      <c r="M35" s="282"/>
      <c r="N35" s="283"/>
      <c r="O35" s="278"/>
      <c r="P35" s="459" t="str">
        <f>IF(VLOOKUP("GEN-ANSWER",Languages!$A:$D,1,TRUE)="GEN-ANSWER",VLOOKUP("GEN-ANSWER",Languages!$A:$D,Summary!$C$7,TRUE),NA())</f>
        <v>Vastaus</v>
      </c>
      <c r="Q35" s="459" t="str">
        <f>IF(VLOOKUP("KM112",Languages!$A:$D,1,TRUE)="KM112",VLOOKUP("KM112",Languages!$A:$D,Summary!$C$7,TRUE),NA())</f>
        <v>Kommentit</v>
      </c>
      <c r="R35" s="459" t="str">
        <f>IF(VLOOKUP("KM113",Languages!$A:$D,1,TRUE)="KM113",VLOOKUP("KM113",Languages!$A:$D,Summary!$C$7,TRUE),NA())</f>
        <v>Sisäinen viittaus</v>
      </c>
      <c r="S35" s="459" t="str">
        <f>IF(VLOOKUP("KM114",Languages!$A:$D,1,TRUE)="KM114",VLOOKUP("KM114",Languages!$A:$D,Summary!$C$7,TRUE),NA())</f>
        <v>Ulkoinen viittaus</v>
      </c>
      <c r="T35" s="459" t="str">
        <f>IF(VLOOKUP("KM115",Languages!$A:$D,1,TRUE)="KM115",VLOOKUP("KM115",Languages!$A:$D,Summary!$C$7,TRUE),NA())</f>
        <v>Kehityskohde</v>
      </c>
      <c r="U35" s="282"/>
      <c r="V35" s="283"/>
    </row>
    <row r="36" spans="1:22" s="295" customFormat="1" ht="34.950000000000003" customHeight="1" x14ac:dyDescent="0.2">
      <c r="A36" s="304"/>
      <c r="B36" s="1746"/>
      <c r="C36" s="1763">
        <v>1</v>
      </c>
      <c r="D36" s="1413">
        <v>38</v>
      </c>
      <c r="E36" s="393" t="s">
        <v>17</v>
      </c>
      <c r="F36" s="463" t="str">
        <f>IF(VLOOKUP(CONCATENATE($C$3,"-",$E36),Languages!$A:$D,1,TRUE)=CONCATENATE($C$3,"-",$E36),VLOOKUP(CONCATENATE($C$3,"-",$E36),Languages!$A:$D,Summary!$C$7,TRUE),NA())</f>
        <v>Kyberpoikkeamien määrittämisestä on laadittu kriteeristö. Tasolla 1 tämän ei tarvitse olla systemaattista ja säännöllistä.</v>
      </c>
      <c r="G36" s="1683">
        <f t="shared" ref="G36:G44" si="1">IFERROR(INT(LEFT($H36,1)),0)</f>
        <v>3</v>
      </c>
      <c r="H36" s="441" t="s">
        <v>414</v>
      </c>
      <c r="I36" s="482"/>
      <c r="J36" s="442"/>
      <c r="K36" s="442"/>
      <c r="L36" s="443"/>
      <c r="M36" s="153"/>
      <c r="N36" s="251"/>
      <c r="O36" s="148"/>
      <c r="P36" s="866" t="str">
        <f>VLOOKUP(VLOOKUP($C$3&amp;"-"&amp;$E36,Import!$C:$D,2,FALSE),Parameters!$C$18:$F$22,Summary!$C$7,FALSE)</f>
        <v xml:space="preserve">0 - Vastaus puuttuu </v>
      </c>
      <c r="Q36" s="908" t="str">
        <f>IF(VLOOKUP($C$3&amp;"-"&amp;$E36,Import!$C:$H,3,FALSE)=0,"",VLOOKUP($C$3&amp;"-"&amp;$E36,Import!$C:$H,3,FALSE))</f>
        <v>11.12</v>
      </c>
      <c r="R36" s="908" t="str">
        <f>IF(VLOOKUP($C$3&amp;"-"&amp;$E36,Import!$C:$H,4,FALSE)=0,"",VLOOKUP($C$3&amp;"-"&amp;$E36,Import!$C:$H,4,FALSE))</f>
        <v>A5.25</v>
      </c>
      <c r="S36" s="908" t="str">
        <f>IF(VLOOKUP($C$3&amp;"-"&amp;$E36,Import!$C:$H,5,FALSE)=0,"",VLOOKUP($C$3&amp;"-"&amp;$E36,Import!$C:$H,5,FALSE))</f>
        <v>5.25</v>
      </c>
      <c r="T36" s="909" t="str">
        <f>IF(VLOOKUP($C$3&amp;"-"&amp;$E36,Import!$C:$H,6,FALSE)=0,"",VLOOKUP($C$3&amp;"-"&amp;$E36,Import!$C:$H,6,FALSE))</f>
        <v/>
      </c>
      <c r="U36" s="153"/>
      <c r="V36" s="251"/>
    </row>
    <row r="37" spans="1:22" s="295" customFormat="1" ht="53.4" customHeight="1" x14ac:dyDescent="0.2">
      <c r="A37" s="304"/>
      <c r="B37" s="1746"/>
      <c r="C37" s="1764"/>
      <c r="D37" s="1460">
        <v>39</v>
      </c>
      <c r="E37" s="394" t="s">
        <v>18</v>
      </c>
      <c r="F37" s="470" t="str">
        <f>IF(VLOOKUP(CONCATENATE($C$3,"-",$E37),Languages!$A:$D,1,TRUE)=CONCATENATE($C$3,"-",$E37),VLOOKUP(CONCATENATE($C$3,"-",$E37),Languages!$A:$D,Summary!$C$7,TRUE),NA())</f>
        <v>Kybertapahtumat analysoidaan siten, että se tukee mahdollisten kyberpoikkeamien määrittämistä. Tasolla 1 tämän ei tarvitse olla systemaattista ja säännöllistä.</v>
      </c>
      <c r="G37" s="1686">
        <f t="shared" si="1"/>
        <v>2</v>
      </c>
      <c r="H37" s="445" t="s">
        <v>413</v>
      </c>
      <c r="I37" s="482"/>
      <c r="J37" s="440"/>
      <c r="K37" s="440"/>
      <c r="L37" s="449"/>
      <c r="M37" s="153"/>
      <c r="N37" s="251"/>
      <c r="O37" s="148"/>
      <c r="P37" s="874" t="str">
        <f>VLOOKUP(VLOOKUP($C$3&amp;"-"&amp;$E37,Import!$C:$D,2,FALSE),Parameters!$C$18:$F$22,Summary!$C$7,FALSE)</f>
        <v xml:space="preserve">0 - Vastaus puuttuu </v>
      </c>
      <c r="Q37" s="900" t="str">
        <f>IF(VLOOKUP($C$3&amp;"-"&amp;$E37,Import!$C:$H,3,FALSE)=0,"",VLOOKUP($C$3&amp;"-"&amp;$E37,Import!$C:$H,3,FALSE))</f>
        <v>11.12</v>
      </c>
      <c r="R37" s="900" t="str">
        <f>IF(VLOOKUP($C$3&amp;"-"&amp;$E37,Import!$C:$H,4,FALSE)=0,"",VLOOKUP($C$3&amp;"-"&amp;$E37,Import!$C:$H,4,FALSE))</f>
        <v>A5.25</v>
      </c>
      <c r="S37" s="900" t="str">
        <f>IF(VLOOKUP($C$3&amp;"-"&amp;$E37,Import!$C:$H,5,FALSE)=0,"",VLOOKUP($C$3&amp;"-"&amp;$E37,Import!$C:$H,5,FALSE))</f>
        <v>5.25</v>
      </c>
      <c r="T37" s="901" t="str">
        <f>IF(VLOOKUP($C$3&amp;"-"&amp;$E37,Import!$C:$H,6,FALSE)=0,"",VLOOKUP($C$3&amp;"-"&amp;$E37,Import!$C:$H,6,FALSE))</f>
        <v/>
      </c>
      <c r="U37" s="153"/>
      <c r="V37" s="251"/>
    </row>
    <row r="38" spans="1:22" s="295" customFormat="1" ht="34.950000000000003" customHeight="1" x14ac:dyDescent="0.2">
      <c r="A38" s="304"/>
      <c r="B38" s="1746"/>
      <c r="C38" s="1772">
        <v>2</v>
      </c>
      <c r="D38" s="1413">
        <v>38</v>
      </c>
      <c r="E38" s="393" t="s">
        <v>19</v>
      </c>
      <c r="F38" s="463" t="str">
        <f>IF(VLOOKUP(CONCATENATE($C$3,"-",$E38),Languages!$A:$D,1,TRUE)=CONCATENATE($C$3,"-",$E38),VLOOKUP(CONCATENATE($C$3,"-",$E38),Languages!$A:$D,Summary!$C$7,TRUE),NA())</f>
        <v>Kyberpoikkeamien määrittämisestä on laadittu virallinen kriteeristö, joka perustuu siihen, miten poikkeamat voivat vaikuttaa toimintoon.</v>
      </c>
      <c r="G38" s="1683">
        <f t="shared" si="1"/>
        <v>3</v>
      </c>
      <c r="H38" s="441" t="s">
        <v>414</v>
      </c>
      <c r="I38" s="482"/>
      <c r="J38" s="438"/>
      <c r="K38" s="438"/>
      <c r="L38" s="447"/>
      <c r="M38" s="153"/>
      <c r="N38" s="251"/>
      <c r="O38" s="148"/>
      <c r="P38" s="866" t="str">
        <f>VLOOKUP(VLOOKUP($C$3&amp;"-"&amp;$E38,Import!$C:$D,2,FALSE),Parameters!$C$18:$F$22,Summary!$C$7,FALSE)</f>
        <v xml:space="preserve">0 - Vastaus puuttuu </v>
      </c>
      <c r="Q38" s="898" t="str">
        <f>IF(VLOOKUP($C$3&amp;"-"&amp;$E38,Import!$C:$H,3,FALSE)=0,"",VLOOKUP($C$3&amp;"-"&amp;$E38,Import!$C:$H,3,FALSE))</f>
        <v/>
      </c>
      <c r="R38" s="898" t="str">
        <f>IF(VLOOKUP($C$3&amp;"-"&amp;$E38,Import!$C:$H,4,FALSE)=0,"",VLOOKUP($C$3&amp;"-"&amp;$E38,Import!$C:$H,4,FALSE))</f>
        <v>A5.25</v>
      </c>
      <c r="S38" s="898" t="str">
        <f>IF(VLOOKUP($C$3&amp;"-"&amp;$E38,Import!$C:$H,5,FALSE)=0,"",VLOOKUP($C$3&amp;"-"&amp;$E38,Import!$C:$H,5,FALSE))</f>
        <v>5.25</v>
      </c>
      <c r="T38" s="899" t="str">
        <f>IF(VLOOKUP($C$3&amp;"-"&amp;$E38,Import!$C:$H,6,FALSE)=0,"",VLOOKUP($C$3&amp;"-"&amp;$E38,Import!$C:$H,6,FALSE))</f>
        <v/>
      </c>
      <c r="U38" s="153"/>
      <c r="V38" s="251"/>
    </row>
    <row r="39" spans="1:22" s="295" customFormat="1" ht="34.950000000000003" customHeight="1" x14ac:dyDescent="0.2">
      <c r="A39" s="304"/>
      <c r="B39" s="1746"/>
      <c r="C39" s="1773"/>
      <c r="D39" s="1458">
        <v>39</v>
      </c>
      <c r="E39" s="293" t="s">
        <v>20</v>
      </c>
      <c r="F39" s="464" t="str">
        <f>IF(VLOOKUP(CONCATENATE($C$3,"-",$E39),Languages!$A:$D,1,TRUE)=CONCATENATE($C$3,"-",$E39),VLOOKUP(CONCATENATE($C$3,"-",$E39),Languages!$A:$D,Summary!$C$7,TRUE),NA())</f>
        <v>Kybertapahtumat määritetään kyberpoikkeamiksi laaditun kriteeristön mukaisesti.</v>
      </c>
      <c r="G39" s="1684">
        <f t="shared" si="1"/>
        <v>2</v>
      </c>
      <c r="H39" s="306" t="s">
        <v>413</v>
      </c>
      <c r="I39" s="482"/>
      <c r="J39" s="439"/>
      <c r="K39" s="439"/>
      <c r="L39" s="448"/>
      <c r="M39" s="153"/>
      <c r="N39" s="251"/>
      <c r="O39" s="148"/>
      <c r="P39" s="869" t="str">
        <f>VLOOKUP(VLOOKUP($C$3&amp;"-"&amp;$E39,Import!$C:$D,2,FALSE),Parameters!$C$18:$F$22,Summary!$C$7,FALSE)</f>
        <v xml:space="preserve">0 - Vastaus puuttuu </v>
      </c>
      <c r="Q39" s="893" t="str">
        <f>IF(VLOOKUP($C$3&amp;"-"&amp;$E39,Import!$C:$H,3,FALSE)=0,"",VLOOKUP($C$3&amp;"-"&amp;$E39,Import!$C:$H,3,FALSE))</f>
        <v>11.12</v>
      </c>
      <c r="R39" s="893" t="str">
        <f>IF(VLOOKUP($C$3&amp;"-"&amp;$E39,Import!$C:$H,4,FALSE)=0,"",VLOOKUP($C$3&amp;"-"&amp;$E39,Import!$C:$H,4,FALSE))</f>
        <v>A5.25</v>
      </c>
      <c r="S39" s="893" t="str">
        <f>IF(VLOOKUP($C$3&amp;"-"&amp;$E39,Import!$C:$H,5,FALSE)=0,"",VLOOKUP($C$3&amp;"-"&amp;$E39,Import!$C:$H,5,FALSE))</f>
        <v>5.25</v>
      </c>
      <c r="T39" s="894" t="str">
        <f>IF(VLOOKUP($C$3&amp;"-"&amp;$E39,Import!$C:$H,6,FALSE)=0,"",VLOOKUP($C$3&amp;"-"&amp;$E39,Import!$C:$H,6,FALSE))</f>
        <v/>
      </c>
      <c r="U39" s="153"/>
      <c r="V39" s="251"/>
    </row>
    <row r="40" spans="1:22" s="295" customFormat="1" ht="61.8" customHeight="1" x14ac:dyDescent="0.2">
      <c r="A40" s="304"/>
      <c r="B40" s="1746"/>
      <c r="C40" s="1773"/>
      <c r="D40" s="1465">
        <v>38</v>
      </c>
      <c r="E40" s="293" t="s">
        <v>21</v>
      </c>
      <c r="F40" s="464" t="str">
        <f>IF(VLOOKUP(CONCATENATE($C$3,"-",$E40),Languages!$A:$D,1,TRUE)=CONCATENATE($C$3,"-",$E40),VLOOKUP(CONCATENATE($C$3,"-",$E40),Languages!$A:$D,Summary!$C$7,TRUE),NA())</f>
        <v>Kyberpoikkeamien määrittämisen kriteeristö päivitetään aika ajoin ja määriteltyjen tilanteiden kuten organisaatiomuutosten, harjoitustoiminnasta saatujen kokemusten tai uusien havaittujen uhkien perusteella.</v>
      </c>
      <c r="G40" s="1684">
        <f t="shared" si="1"/>
        <v>2</v>
      </c>
      <c r="H40" s="306" t="s">
        <v>413</v>
      </c>
      <c r="I40" s="482"/>
      <c r="J40" s="439"/>
      <c r="K40" s="439"/>
      <c r="L40" s="448"/>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A5.25</v>
      </c>
      <c r="S40" s="893" t="str">
        <f>IF(VLOOKUP($C$3&amp;"-"&amp;$E40,Import!$C:$H,5,FALSE)=0,"",VLOOKUP($C$3&amp;"-"&amp;$E40,Import!$C:$H,5,FALSE))</f>
        <v>5.25</v>
      </c>
      <c r="T40" s="894" t="str">
        <f>IF(VLOOKUP($C$3&amp;"-"&amp;$E40,Import!$C:$H,6,FALSE)=0,"",VLOOKUP($C$3&amp;"-"&amp;$E40,Import!$C:$H,6,FALSE))</f>
        <v/>
      </c>
      <c r="U40" s="153"/>
      <c r="V40" s="251"/>
    </row>
    <row r="41" spans="1:22" s="295" customFormat="1" ht="46.8" customHeight="1" x14ac:dyDescent="0.2">
      <c r="A41" s="304"/>
      <c r="B41" s="1746"/>
      <c r="C41" s="1773"/>
      <c r="D41" s="1388" t="s">
        <v>3698</v>
      </c>
      <c r="E41" s="293" t="s">
        <v>103</v>
      </c>
      <c r="F41" s="464" t="str">
        <f>IF(VLOOKUP(CONCATENATE($C$3,"-",$E41),Languages!$A:$D,1,TRUE)=CONCATENATE($C$3,"-",$E41),VLOOKUP(CONCATENATE($C$3,"-",$E41),Languages!$A:$D,Summary!$C$7,TRUE),NA())</f>
        <v>Kybertapahtumista ja -poikkeamista pidetään rekisteriä / kantaa, johon tapahtumat ja poikkeamat kirjataan ja jossa niitä seurataan päättymiseen asti.</v>
      </c>
      <c r="G41" s="1684">
        <f t="shared" si="1"/>
        <v>3</v>
      </c>
      <c r="H41" s="306" t="s">
        <v>414</v>
      </c>
      <c r="I41" s="439"/>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11.12</v>
      </c>
      <c r="R41" s="893" t="str">
        <f>IF(VLOOKUP($C$3&amp;"-"&amp;$E41,Import!$C:$H,4,FALSE)=0,"",VLOOKUP($C$3&amp;"-"&amp;$E41,Import!$C:$H,4,FALSE))</f>
        <v>A5.25</v>
      </c>
      <c r="S41" s="893" t="str">
        <f>IF(VLOOKUP($C$3&amp;"-"&amp;$E41,Import!$C:$H,5,FALSE)=0,"",VLOOKUP($C$3&amp;"-"&amp;$E41,Import!$C:$H,5,FALSE))</f>
        <v>5.25</v>
      </c>
      <c r="T41" s="894" t="str">
        <f>IF(VLOOKUP($C$3&amp;"-"&amp;$E41,Import!$C:$H,6,FALSE)=0,"",VLOOKUP($C$3&amp;"-"&amp;$E41,Import!$C:$H,6,FALSE))</f>
        <v/>
      </c>
      <c r="U41" s="153"/>
      <c r="V41" s="251"/>
    </row>
    <row r="42" spans="1:22" s="295" customFormat="1" ht="90" customHeight="1" x14ac:dyDescent="0.2">
      <c r="A42" s="304"/>
      <c r="B42" s="1746"/>
      <c r="C42" s="1774"/>
      <c r="D42" s="1389" t="s">
        <v>1629</v>
      </c>
      <c r="E42" s="394" t="s">
        <v>165</v>
      </c>
      <c r="F42" s="470" t="str">
        <f>IF(VLOOKUP(CONCATENATE($C$3,"-",$E42),Languages!$A:$D,1,TRUE)=CONCATENATE($C$3,"-",$E42),VLOOKUP(CONCATENATE($C$3,"-",$E42),Languages!$A:$D,Summary!$C$7,TRUE),NA())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42" s="1686">
        <f t="shared" si="1"/>
        <v>3</v>
      </c>
      <c r="H42" s="445" t="s">
        <v>414</v>
      </c>
      <c r="I42" s="482"/>
      <c r="J42" s="440"/>
      <c r="K42" s="440"/>
      <c r="L42" s="449"/>
      <c r="M42" s="153"/>
      <c r="N42" s="251"/>
      <c r="O42" s="148"/>
      <c r="P42" s="874" t="str">
        <f>VLOOKUP(VLOOKUP($C$3&amp;"-"&amp;$E42,Import!$C:$D,2,FALSE),Parameters!$C$18:$F$22,Summary!$C$7,FALSE)</f>
        <v xml:space="preserve">0 - Vastaus puuttuu </v>
      </c>
      <c r="Q42" s="900" t="str">
        <f>IF(VLOOKUP($C$3&amp;"-"&amp;$E42,Import!$C:$H,3,FALSE)=0,"",VLOOKUP($C$3&amp;"-"&amp;$E42,Import!$C:$H,3,FALSE))</f>
        <v>11.12</v>
      </c>
      <c r="R42" s="900" t="str">
        <f>IF(VLOOKUP($C$3&amp;"-"&amp;$E42,Import!$C:$H,4,FALSE)=0,"",VLOOKUP($C$3&amp;"-"&amp;$E42,Import!$C:$H,4,FALSE))</f>
        <v>A5.25</v>
      </c>
      <c r="S42" s="900" t="str">
        <f>IF(VLOOKUP($C$3&amp;"-"&amp;$E42,Import!$C:$H,5,FALSE)=0,"",VLOOKUP($C$3&amp;"-"&amp;$E42,Import!$C:$H,5,FALSE))</f>
        <v>5.25</v>
      </c>
      <c r="T42" s="901" t="str">
        <f>IF(VLOOKUP($C$3&amp;"-"&amp;$E42,Import!$C:$H,6,FALSE)=0,"",VLOOKUP($C$3&amp;"-"&amp;$E42,Import!$C:$H,6,FALSE))</f>
        <v/>
      </c>
      <c r="U42" s="153"/>
      <c r="V42" s="251"/>
    </row>
    <row r="43" spans="1:22" s="295" customFormat="1" ht="46.2" customHeight="1" x14ac:dyDescent="0.2">
      <c r="A43" s="304"/>
      <c r="B43" s="1746"/>
      <c r="C43" s="1775">
        <v>3</v>
      </c>
      <c r="D43" s="1413">
        <v>38</v>
      </c>
      <c r="E43" s="393" t="s">
        <v>167</v>
      </c>
      <c r="F43" s="463" t="str">
        <f>IF(VLOOKUP(CONCATENATE($C$3,"-",$E43),Languages!$A:$D,1,TRUE)=CONCATENATE($C$3,"-",$E43),VLOOKUP(CONCATENATE($C$3,"-",$E43),Languages!$A:$D,Summary!$C$7,TRUE),NA())</f>
        <v>Kyberpoikkeamien määrittämisen kriteeristö on linjassa kyberriskien priorisoinnin kriteereiden kanssa [kts. RISK-3b].</v>
      </c>
      <c r="G43" s="1683">
        <f t="shared" si="1"/>
        <v>2</v>
      </c>
      <c r="H43" s="441" t="s">
        <v>413</v>
      </c>
      <c r="I43" s="438"/>
      <c r="J43" s="438"/>
      <c r="K43" s="438"/>
      <c r="L43" s="447"/>
      <c r="M43" s="153"/>
      <c r="N43" s="251"/>
      <c r="O43" s="148"/>
      <c r="P43" s="866" t="str">
        <f>VLOOKUP(VLOOKUP($C$3&amp;"-"&amp;$E43,Import!$C:$D,2,FALSE),Parameters!$C$18:$F$22,Summary!$C$7,FALSE)</f>
        <v xml:space="preserve">0 - Vastaus puuttuu </v>
      </c>
      <c r="Q43" s="898" t="str">
        <f>IF(VLOOKUP($C$3&amp;"-"&amp;$E43,Import!$C:$H,3,FALSE)=0,"",VLOOKUP($C$3&amp;"-"&amp;$E43,Import!$C:$H,3,FALSE))</f>
        <v/>
      </c>
      <c r="R43" s="898" t="str">
        <f>IF(VLOOKUP($C$3&amp;"-"&amp;$E43,Import!$C:$H,4,FALSE)=0,"",VLOOKUP($C$3&amp;"-"&amp;$E43,Import!$C:$H,4,FALSE))</f>
        <v>A5.25</v>
      </c>
      <c r="S43" s="898" t="str">
        <f>IF(VLOOKUP($C$3&amp;"-"&amp;$E43,Import!$C:$H,5,FALSE)=0,"",VLOOKUP($C$3&amp;"-"&amp;$E43,Import!$C:$H,5,FALSE))</f>
        <v>5.25</v>
      </c>
      <c r="T43" s="899" t="str">
        <f>IF(VLOOKUP($C$3&amp;"-"&amp;$E43,Import!$C:$H,6,FALSE)=0,"",VLOOKUP($C$3&amp;"-"&amp;$E43,Import!$C:$H,6,FALSE))</f>
        <v/>
      </c>
      <c r="U43" s="153"/>
      <c r="V43" s="251"/>
    </row>
    <row r="44" spans="1:22" s="295" customFormat="1" ht="44.4" customHeight="1" x14ac:dyDescent="0.2">
      <c r="A44" s="304"/>
      <c r="B44" s="1746"/>
      <c r="C44" s="1777"/>
      <c r="D44" s="1460">
        <v>39</v>
      </c>
      <c r="E44" s="394" t="s">
        <v>198</v>
      </c>
      <c r="F44" s="470" t="str">
        <f>IF(VLOOKUP(CONCATENATE($C$3,"-",$E44),Languages!$A:$D,1,TRUE)=CONCATENATE($C$3,"-",$E44),VLOOKUP(CONCATENATE($C$3,"-",$E44),Languages!$A:$D,Summary!$C$7,TRUE),NA())</f>
        <v>Kyberpoikkeamien tietoja verrataan keskenään, jotta niistä tunnistettaisiin mahdollisia säännönmukaisuuksia, trendejä tai muita poikkeamille yhteisiä piirteitä.</v>
      </c>
      <c r="G44" s="1686">
        <f t="shared" si="1"/>
        <v>3</v>
      </c>
      <c r="H44" s="445" t="s">
        <v>414</v>
      </c>
      <c r="I44" s="440"/>
      <c r="J44" s="440"/>
      <c r="K44" s="440"/>
      <c r="L44" s="449"/>
      <c r="M44" s="153"/>
      <c r="N44" s="251"/>
      <c r="O44" s="148"/>
      <c r="P44" s="874" t="str">
        <f>VLOOKUP(VLOOKUP($C$3&amp;"-"&amp;$E44,Import!$C:$D,2,FALSE),Parameters!$C$18:$F$22,Summary!$C$7,FALSE)</f>
        <v xml:space="preserve">0 - Vastaus puuttuu </v>
      </c>
      <c r="Q44" s="900" t="str">
        <f>IF(VLOOKUP($C$3&amp;"-"&amp;$E44,Import!$C:$H,3,FALSE)=0,"",VLOOKUP($C$3&amp;"-"&amp;$E44,Import!$C:$H,3,FALSE))</f>
        <v/>
      </c>
      <c r="R44" s="900" t="str">
        <f>IF(VLOOKUP($C$3&amp;"-"&amp;$E44,Import!$C:$H,4,FALSE)=0,"",VLOOKUP($C$3&amp;"-"&amp;$E44,Import!$C:$H,4,FALSE))</f>
        <v>A5.25</v>
      </c>
      <c r="S44" s="900" t="str">
        <f>IF(VLOOKUP($C$3&amp;"-"&amp;$E44,Import!$C:$H,5,FALSE)=0,"",VLOOKUP($C$3&amp;"-"&amp;$E44,Import!$C:$H,5,FALSE))</f>
        <v>5.25</v>
      </c>
      <c r="T44" s="901" t="str">
        <f>IF(VLOOKUP($C$3&amp;"-"&amp;$E44,Import!$C:$H,6,FALSE)=0,"",VLOOKUP($C$3&amp;"-"&amp;$E44,Import!$C:$H,6,FALSE))</f>
        <v/>
      </c>
      <c r="U44" s="153"/>
      <c r="V44" s="251"/>
    </row>
    <row r="45" spans="1:22" s="176" customFormat="1" ht="30" customHeight="1" x14ac:dyDescent="0.25">
      <c r="A45" s="165"/>
      <c r="B45" s="268"/>
      <c r="C45" s="169">
        <v>3</v>
      </c>
      <c r="D45" s="169"/>
      <c r="E45" s="169" t="str">
        <f>IF(VLOOKUP(CONCATENATE($C$3,"-",C45),Languages!$A:$D,1,TRUE)=CONCATENATE($C$3,"-",C45),VLOOKUP(CONCATENATE($C$3,"-",C45),Languages!$A:$D,Summary!$C$7,TRUE),NA())</f>
        <v>Tapahtumiin ja poikkeamiin reagoiminen</v>
      </c>
      <c r="F45" s="169"/>
      <c r="G45" s="291"/>
      <c r="H45" s="884"/>
      <c r="I45" s="906"/>
      <c r="J45" s="906"/>
      <c r="K45" s="906"/>
      <c r="L45" s="906"/>
      <c r="M45" s="153"/>
      <c r="N45" s="251"/>
      <c r="O45" s="148"/>
      <c r="P45" s="291"/>
      <c r="Q45" s="292"/>
      <c r="R45" s="292"/>
      <c r="S45" s="292"/>
      <c r="T45" s="292"/>
      <c r="U45" s="153"/>
      <c r="V45" s="251"/>
    </row>
    <row r="46" spans="1:22" s="284" customFormat="1" ht="19.95" customHeight="1" x14ac:dyDescent="0.2">
      <c r="A46" s="303"/>
      <c r="B46" s="278"/>
      <c r="C46" s="279" t="str">
        <f>IF(VLOOKUP("GEN-LEVEL",Languages!$A:$D,1,TRUE)="GEN-LEVEL",VLOOKUP("GEN-LEVEL",Languages!$A:$D,Summary!$C$7,TRUE),NA())</f>
        <v>Taso</v>
      </c>
      <c r="D46" s="279"/>
      <c r="E46" s="279"/>
      <c r="F46" s="280" t="str">
        <f>IF(VLOOKUP("GEN-PRACTICE",Languages!$A:$D,1,TRUE)="GEN-PRACTICE",VLOOKUP("GEN-PRACTICE",Languages!$A:$D,Summary!$C$7,TRUE),NA())</f>
        <v>Käytäntö</v>
      </c>
      <c r="G46" s="281"/>
      <c r="H46" s="881" t="s">
        <v>4</v>
      </c>
      <c r="I46" s="882" t="str">
        <f>IF(VLOOKUP("KM112",Languages!$A:$D,1,TRUE)="KM112",VLOOKUP("KM112",Languages!$A:$D,Summary!$C$7,TRUE),NA())</f>
        <v>Kommentit</v>
      </c>
      <c r="J46" s="882" t="str">
        <f>IF(VLOOKUP("KM113",Languages!$A:$D,1,TRUE)="KM113",VLOOKUP("KM113",Languages!$A:$D,Summary!$C$7,TRUE),NA())</f>
        <v>Sisäinen viittaus</v>
      </c>
      <c r="K46" s="882" t="str">
        <f>IF(VLOOKUP("KM114",Languages!$A:$D,1,TRUE)="KM114",VLOOKUP("KM114",Languages!$A:$D,Summary!$C$7,TRUE),NA())</f>
        <v>Ulkoinen viittaus</v>
      </c>
      <c r="L46" s="882" t="str">
        <f>IF(VLOOKUP("KM115",Languages!$A:$D,1,TRUE)="KM115",VLOOKUP("KM115",Languages!$A:$D,Summary!$C$7,TRUE),NA())</f>
        <v>Kehityskohde</v>
      </c>
      <c r="M46" s="282"/>
      <c r="N46" s="283"/>
      <c r="O46" s="278"/>
      <c r="P46" s="459" t="str">
        <f>IF(VLOOKUP("GEN-ANSWER",Languages!$A:$D,1,TRUE)="GEN-ANSWER",VLOOKUP("GEN-ANSWER",Languages!$A:$D,Summary!$C$7,TRUE),NA())</f>
        <v>Vastaus</v>
      </c>
      <c r="Q46" s="459" t="str">
        <f>IF(VLOOKUP("KM112",Languages!$A:$D,1,TRUE)="KM112",VLOOKUP("KM112",Languages!$A:$D,Summary!$C$7,TRUE),NA())</f>
        <v>Kommentit</v>
      </c>
      <c r="R46" s="459" t="str">
        <f>IF(VLOOKUP("KM113",Languages!$A:$D,1,TRUE)="KM113",VLOOKUP("KM113",Languages!$A:$D,Summary!$C$7,TRUE),NA())</f>
        <v>Sisäinen viittaus</v>
      </c>
      <c r="S46" s="459" t="str">
        <f>IF(VLOOKUP("KM114",Languages!$A:$D,1,TRUE)="KM114",VLOOKUP("KM114",Languages!$A:$D,Summary!$C$7,TRUE),NA())</f>
        <v>Ulkoinen viittaus</v>
      </c>
      <c r="T46" s="459" t="str">
        <f>IF(VLOOKUP("KM115",Languages!$A:$D,1,TRUE)="KM115",VLOOKUP("KM115",Languages!$A:$D,Summary!$C$7,TRUE),NA())</f>
        <v>Kehityskohde</v>
      </c>
      <c r="U46" s="282"/>
      <c r="V46" s="283"/>
    </row>
    <row r="47" spans="1:22" s="295" customFormat="1" ht="59.4" customHeight="1" x14ac:dyDescent="0.2">
      <c r="A47" s="304"/>
      <c r="B47" s="296"/>
      <c r="C47" s="1763">
        <v>1</v>
      </c>
      <c r="D47" s="1482">
        <v>41</v>
      </c>
      <c r="E47" s="393" t="s">
        <v>22</v>
      </c>
      <c r="F47" s="463" t="str">
        <f>IF(VLOOKUP(CONCATENATE($C$3,"-",$E47),Languages!$A:$D,1,TRUE)=CONCATENATE($C$3,"-",$E47),VLOOKUP(CONCATENATE($C$3,"-",$E47),Languages!$A:$D,Summary!$C$7,TRUE),NA())</f>
        <v>Kyberpoikkeamiin reagoimista varten on tunnistettu soveltuvat työntekijät ja heille on annettu roolit (ainakin tapauskohtaisesti). Tasolla 1 tämän ei tarvitse olla systemaattista ja säännöllistä.</v>
      </c>
      <c r="G47" s="1683">
        <f t="shared" ref="G47:G58" si="2">IFERROR(INT(LEFT($H47,1)),0)</f>
        <v>4</v>
      </c>
      <c r="H47" s="441" t="s">
        <v>6</v>
      </c>
      <c r="I47" s="482"/>
      <c r="J47" s="438"/>
      <c r="K47" s="438"/>
      <c r="L47" s="447"/>
      <c r="M47" s="153"/>
      <c r="N47" s="251"/>
      <c r="O47" s="148"/>
      <c r="P47" s="866" t="str">
        <f>VLOOKUP(VLOOKUP($C$3&amp;"-"&amp;$E47,Import!$C:$D,2,FALSE),Parameters!$C$18:$F$22,Summary!$C$7,FALSE)</f>
        <v xml:space="preserve">0 - Vastaus puuttuu </v>
      </c>
      <c r="Q47" s="898" t="str">
        <f>IF(VLOOKUP($C$3&amp;"-"&amp;$E47,Import!$C:$H,3,FALSE)=0,"",VLOOKUP($C$3&amp;"-"&amp;$E47,Import!$C:$H,3,FALSE))</f>
        <v>11.12</v>
      </c>
      <c r="R47" s="898" t="str">
        <f>IF(VLOOKUP($C$3&amp;"-"&amp;$E47,Import!$C:$H,4,FALSE)=0,"",VLOOKUP($C$3&amp;"-"&amp;$E47,Import!$C:$H,4,FALSE))</f>
        <v>ISO27001 7.2</v>
      </c>
      <c r="S47" s="898" t="str">
        <f>IF(VLOOKUP($C$3&amp;"-"&amp;$E47,Import!$C:$H,5,FALSE)=0,"",VLOOKUP($C$3&amp;"-"&amp;$E47,Import!$C:$H,5,FALSE))</f>
        <v/>
      </c>
      <c r="T47" s="899" t="str">
        <f>IF(VLOOKUP($C$3&amp;"-"&amp;$E47,Import!$C:$H,6,FALSE)=0,"",VLOOKUP($C$3&amp;"-"&amp;$E47,Import!$C:$H,6,FALSE))</f>
        <v/>
      </c>
      <c r="U47" s="153"/>
      <c r="V47" s="251"/>
    </row>
    <row r="48" spans="1:22" s="295" customFormat="1" ht="56.4" customHeight="1" x14ac:dyDescent="0.2">
      <c r="A48" s="304"/>
      <c r="B48" s="296"/>
      <c r="C48" s="1787"/>
      <c r="D48" s="1484">
        <v>42</v>
      </c>
      <c r="E48" s="293" t="s">
        <v>23</v>
      </c>
      <c r="F48" s="464" t="str">
        <f>IF(VLOOKUP(CONCATENATE($C$3,"-",$E48),Languages!$A:$D,1,TRUE)=CONCATENATE($C$3,"-",$E48),VLOOKUP(CONCATENATE($C$3,"-",$E48),Languages!$A:$D,Summary!$C$7,TRUE),NA())</f>
        <v>Kyberpoikkeamiin reagoidaan siten, että toiminnalla (voidaan toteuttaa tapauskohtaisesti) rajoitetaan toimintoon kohdistuvaa vaikutusta ja palautetaan toiminta normaaliksi. Tasolla 1 tämän ei tarvitse olla systemaattista ja säännöllistä.</v>
      </c>
      <c r="G48" s="1684">
        <f t="shared" si="2"/>
        <v>3</v>
      </c>
      <c r="H48" s="306" t="s">
        <v>414</v>
      </c>
      <c r="I48" s="482"/>
      <c r="J48" s="439"/>
      <c r="K48" s="439"/>
      <c r="L48" s="448"/>
      <c r="M48" s="153"/>
      <c r="N48" s="251"/>
      <c r="O48" s="148"/>
      <c r="P48" s="869" t="str">
        <f>VLOOKUP(VLOOKUP($C$3&amp;"-"&amp;$E48,Import!$C:$D,2,FALSE),Parameters!$C$18:$F$22,Summary!$C$7,FALSE)</f>
        <v xml:space="preserve">0 - Vastaus puuttuu </v>
      </c>
      <c r="Q48" s="893" t="str">
        <f>IF(VLOOKUP($C$3&amp;"-"&amp;$E48,Import!$C:$H,3,FALSE)=0,"",VLOOKUP($C$3&amp;"-"&amp;$E48,Import!$C:$H,3,FALSE))</f>
        <v>11.12</v>
      </c>
      <c r="R48" s="893" t="str">
        <f>IF(VLOOKUP($C$3&amp;"-"&amp;$E48,Import!$C:$H,4,FALSE)=0,"",VLOOKUP($C$3&amp;"-"&amp;$E48,Import!$C:$H,4,FALSE))</f>
        <v>A5.26</v>
      </c>
      <c r="S48" s="893" t="str">
        <f>IF(VLOOKUP($C$3&amp;"-"&amp;$E48,Import!$C:$H,5,FALSE)=0,"",VLOOKUP($C$3&amp;"-"&amp;$E48,Import!$C:$H,5,FALSE))</f>
        <v>5.26</v>
      </c>
      <c r="T48" s="894" t="str">
        <f>IF(VLOOKUP($C$3&amp;"-"&amp;$E48,Import!$C:$H,6,FALSE)=0,"",VLOOKUP($C$3&amp;"-"&amp;$E48,Import!$C:$H,6,FALSE))</f>
        <v/>
      </c>
      <c r="U48" s="153"/>
      <c r="V48" s="251"/>
    </row>
    <row r="49" spans="1:22" s="295" customFormat="1" ht="45" customHeight="1" x14ac:dyDescent="0.2">
      <c r="A49" s="304"/>
      <c r="B49" s="296"/>
      <c r="C49" s="1764"/>
      <c r="D49" s="900" t="s">
        <v>1629</v>
      </c>
      <c r="E49" s="394" t="s">
        <v>24</v>
      </c>
      <c r="F49" s="470" t="str">
        <f>IF(VLOOKUP(CONCATENATE($C$3,"-",$E49),Languages!$A:$D,1,TRUE)=CONCATENATE($C$3,"-",$E49),VLOOKUP(CONCATENATE($C$3,"-",$E49),Languages!$A:$D,Summary!$C$7,TRUE),NA())</f>
        <v>Kyberpoikkeamista tuotetaan raportointia (esimerkiksi sisäisesti, CERT-FI tai soveltuville ISAC-ryhmille). Tasolla 1 tämän ei tarvitse olla systemaattista ja säännöllistä.</v>
      </c>
      <c r="G49" s="1686">
        <f t="shared" si="2"/>
        <v>3</v>
      </c>
      <c r="H49" s="445" t="s">
        <v>414</v>
      </c>
      <c r="I49" s="482"/>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11.12</v>
      </c>
      <c r="R49" s="900" t="str">
        <f>IF(VLOOKUP($C$3&amp;"-"&amp;$E49,Import!$C:$H,4,FALSE)=0,"",VLOOKUP($C$3&amp;"-"&amp;$E49,Import!$C:$H,4,FALSE))</f>
        <v>A5.26
A5.28</v>
      </c>
      <c r="S49" s="900" t="str">
        <f>IF(VLOOKUP($C$3&amp;"-"&amp;$E49,Import!$C:$H,5,FALSE)=0,"",VLOOKUP($C$3&amp;"-"&amp;$E49,Import!$C:$H,5,FALSE))</f>
        <v>5.26
5.28</v>
      </c>
      <c r="T49" s="901" t="str">
        <f>IF(VLOOKUP($C$3&amp;"-"&amp;$E49,Import!$C:$H,6,FALSE)=0,"",VLOOKUP($C$3&amp;"-"&amp;$E49,Import!$C:$H,6,FALSE))</f>
        <v/>
      </c>
      <c r="U49" s="153"/>
      <c r="V49" s="251"/>
    </row>
    <row r="50" spans="1:22" s="295" customFormat="1" ht="34.950000000000003" customHeight="1" x14ac:dyDescent="0.2">
      <c r="A50" s="304"/>
      <c r="B50" s="296"/>
      <c r="C50" s="1772">
        <v>2</v>
      </c>
      <c r="D50" s="1482">
        <v>41</v>
      </c>
      <c r="E50" s="393" t="s">
        <v>25</v>
      </c>
      <c r="F50" s="463" t="str">
        <f>IF(VLOOKUP(CONCATENATE($C$3,"-",$E50),Languages!$A:$D,1,TRUE)=CONCATENATE($C$3,"-",$E50),VLOOKUP(CONCATENATE($C$3,"-",$E50),Languages!$A:$D,Summary!$C$7,TRUE),NA())</f>
        <v>Kyberpoikkeamiin reagoimisen varalle on luotu suunnitelma, jota pidetään yllä ja joka kattaa koko poikkeamanhallinnan elinkaaren.</v>
      </c>
      <c r="G50" s="1683">
        <f t="shared" si="2"/>
        <v>3</v>
      </c>
      <c r="H50" s="441" t="s">
        <v>414</v>
      </c>
      <c r="I50" s="482"/>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11.12</v>
      </c>
      <c r="R50" s="898" t="str">
        <f>IF(VLOOKUP($C$3&amp;"-"&amp;$E50,Import!$C:$H,4,FALSE)=0,"",VLOOKUP($C$3&amp;"-"&amp;$E50,Import!$C:$H,4,FALSE))</f>
        <v>A5.29
A5.30</v>
      </c>
      <c r="S50" s="898" t="str">
        <f>IF(VLOOKUP($C$3&amp;"-"&amp;$E50,Import!$C:$H,5,FALSE)=0,"",VLOOKUP($C$3&amp;"-"&amp;$E50,Import!$C:$H,5,FALSE))</f>
        <v>5.29
5.30</v>
      </c>
      <c r="T50" s="899" t="str">
        <f>IF(VLOOKUP($C$3&amp;"-"&amp;$E50,Import!$C:$H,6,FALSE)=0,"",VLOOKUP($C$3&amp;"-"&amp;$E50,Import!$C:$H,6,FALSE))</f>
        <v/>
      </c>
      <c r="U50" s="153"/>
      <c r="V50" s="251"/>
    </row>
    <row r="51" spans="1:22" s="295" customFormat="1" ht="34.950000000000003" customHeight="1" x14ac:dyDescent="0.2">
      <c r="A51" s="304"/>
      <c r="B51" s="296"/>
      <c r="C51" s="1773"/>
      <c r="D51" s="1484">
        <v>42</v>
      </c>
      <c r="E51" s="293" t="s">
        <v>26</v>
      </c>
      <c r="F51" s="464" t="str">
        <f>IF(VLOOKUP(CONCATENATE($C$3,"-",$E51),Languages!$A:$D,1,TRUE)=CONCATENATE($C$3,"-",$E51),VLOOKUP(CONCATENATE($C$3,"-",$E51),Languages!$A:$D,Summary!$C$7,TRUE),NA())</f>
        <v>Kyberpoikkeamiin reagoidaan määriteltyjen suunnitelmien ja menettelytapojen mukaisesti.</v>
      </c>
      <c r="G51" s="1684">
        <f t="shared" si="2"/>
        <v>3</v>
      </c>
      <c r="H51" s="306" t="s">
        <v>414</v>
      </c>
      <c r="I51" s="482"/>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11.12</v>
      </c>
      <c r="R51" s="893" t="str">
        <f>IF(VLOOKUP($C$3&amp;"-"&amp;$E51,Import!$C:$H,4,FALSE)=0,"",VLOOKUP($C$3&amp;"-"&amp;$E51,Import!$C:$H,4,FALSE))</f>
        <v>A5.26</v>
      </c>
      <c r="S51" s="893" t="str">
        <f>IF(VLOOKUP($C$3&amp;"-"&amp;$E51,Import!$C:$H,5,FALSE)=0,"",VLOOKUP($C$3&amp;"-"&amp;$E51,Import!$C:$H,5,FALSE))</f>
        <v>5.26</v>
      </c>
      <c r="T51" s="894" t="str">
        <f>IF(VLOOKUP($C$3&amp;"-"&amp;$E51,Import!$C:$H,6,FALSE)=0,"",VLOOKUP($C$3&amp;"-"&amp;$E51,Import!$C:$H,6,FALSE))</f>
        <v/>
      </c>
      <c r="U51" s="153"/>
      <c r="V51" s="251"/>
    </row>
    <row r="52" spans="1:22" s="295" customFormat="1" ht="45" customHeight="1" x14ac:dyDescent="0.2">
      <c r="A52" s="304"/>
      <c r="B52" s="296"/>
      <c r="C52" s="1773"/>
      <c r="D52" s="1483">
        <v>41</v>
      </c>
      <c r="E52" s="293" t="s">
        <v>27</v>
      </c>
      <c r="F52" s="464" t="str">
        <f>IF(VLOOKUP(CONCATENATE($C$3,"-",$E52),Languages!$A:$D,1,TRUE)=CONCATENATE($C$3,"-",$E52),VLOOKUP(CONCATENATE($C$3,"-",$E52),Languages!$A:$D,Summary!$C$7,TRUE),NA())</f>
        <v>Kyberpoikkeamien hallintasuunnitelma sisältää viestintäsuunnitelman, joka kattaa sekä sisäiset että ulkoiset sidosryhmät</v>
      </c>
      <c r="G52" s="1684">
        <f t="shared" si="2"/>
        <v>2</v>
      </c>
      <c r="H52" s="306" t="s">
        <v>413</v>
      </c>
      <c r="I52" s="482"/>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11.12</v>
      </c>
      <c r="R52" s="893" t="str">
        <f>IF(VLOOKUP($C$3&amp;"-"&amp;$E52,Import!$C:$H,4,FALSE)=0,"",VLOOKUP($C$3&amp;"-"&amp;$E52,Import!$C:$H,4,FALSE))</f>
        <v>A5.24</v>
      </c>
      <c r="S52" s="893" t="str">
        <f>IF(VLOOKUP($C$3&amp;"-"&amp;$E52,Import!$C:$H,5,FALSE)=0,"",VLOOKUP($C$3&amp;"-"&amp;$E52,Import!$C:$H,5,FALSE))</f>
        <v>5.24</v>
      </c>
      <c r="T52" s="894" t="str">
        <f>IF(VLOOKUP($C$3&amp;"-"&amp;$E52,Import!$C:$H,6,FALSE)=0,"",VLOOKUP($C$3&amp;"-"&amp;$E52,Import!$C:$H,6,FALSE))</f>
        <v/>
      </c>
      <c r="U52" s="153"/>
      <c r="V52" s="251"/>
    </row>
    <row r="53" spans="1:22" s="295" customFormat="1" ht="45" customHeight="1" x14ac:dyDescent="0.2">
      <c r="A53" s="304"/>
      <c r="B53" s="296"/>
      <c r="C53" s="1773"/>
      <c r="D53" s="900" t="s">
        <v>3699</v>
      </c>
      <c r="E53" s="394" t="s">
        <v>28</v>
      </c>
      <c r="F53" s="470" t="str">
        <f>IF(VLOOKUP(CONCATENATE($C$3,"-",$E53),Languages!$A:$D,1,TRUE)=CONCATENATE($C$3,"-",$E53),VLOOKUP(CONCATENATE($C$3,"-",$E53),Languages!$A:$D,Summary!$C$7,TRUE),NA())</f>
        <v>Kyberpoikkeamiin reagoinnin suunnitelmia harjoitellaan määräajoin ja määriteltyjen tilanteiden kuten järjestelmämuutosten tai ulkoisten tapahtumien yhteydessä.</v>
      </c>
      <c r="G53" s="1686">
        <f t="shared" si="2"/>
        <v>4</v>
      </c>
      <c r="H53" s="445" t="s">
        <v>6</v>
      </c>
      <c r="I53" s="482"/>
      <c r="J53" s="440"/>
      <c r="K53" s="440"/>
      <c r="L53" s="449"/>
      <c r="M53" s="153"/>
      <c r="N53" s="251"/>
      <c r="O53" s="148"/>
      <c r="P53" s="874" t="str">
        <f>VLOOKUP(VLOOKUP($C$3&amp;"-"&amp;$E53,Import!$C:$D,2,FALSE),Parameters!$C$18:$F$22,Summary!$C$7,FALSE)</f>
        <v xml:space="preserve">0 - Vastaus puuttuu </v>
      </c>
      <c r="Q53" s="900" t="str">
        <f>IF(VLOOKUP($C$3&amp;"-"&amp;$E53,Import!$C:$H,3,FALSE)=0,"",VLOOKUP($C$3&amp;"-"&amp;$E53,Import!$C:$H,3,FALSE))</f>
        <v/>
      </c>
      <c r="R53" s="900" t="str">
        <f>IF(VLOOKUP($C$3&amp;"-"&amp;$E53,Import!$C:$H,4,FALSE)=0,"",VLOOKUP($C$3&amp;"-"&amp;$E53,Import!$C:$H,4,FALSE))</f>
        <v>A5.30</v>
      </c>
      <c r="S53" s="900" t="str">
        <f>IF(VLOOKUP($C$3&amp;"-"&amp;$E53,Import!$C:$H,5,FALSE)=0,"",VLOOKUP($C$3&amp;"-"&amp;$E53,Import!$C:$H,5,FALSE))</f>
        <v>5.30</v>
      </c>
      <c r="T53" s="901" t="str">
        <f>IF(VLOOKUP($C$3&amp;"-"&amp;$E53,Import!$C:$H,6,FALSE)=0,"",VLOOKUP($C$3&amp;"-"&amp;$E53,Import!$C:$H,6,FALSE))</f>
        <v/>
      </c>
      <c r="U53" s="153"/>
      <c r="V53" s="251"/>
    </row>
    <row r="54" spans="1:22" s="295" customFormat="1" ht="51" customHeight="1" x14ac:dyDescent="0.2">
      <c r="A54" s="304"/>
      <c r="B54" s="296"/>
      <c r="C54" s="1774"/>
      <c r="D54" s="902" t="s">
        <v>3700</v>
      </c>
      <c r="E54" s="396" t="s">
        <v>232</v>
      </c>
      <c r="F54" s="462" t="str">
        <f>IF(VLOOKUP(CONCATENATE($C$3,"-",$E54),Languages!$A:$D,1,TRUE)=CONCATENATE($C$3,"-",$E54),VLOOKUP(CONCATENATE($C$3,"-",$E54),Languages!$A:$D,Summary!$C$7,TRUE),NA())</f>
        <v>Kyberpoikkeamista saadut kokemukset käsitellään ja toimista otetaan opiksi (lessons learned). Korjaavia toimenpiteitä toteutetaan, mukaan lukien toimintasuunnitelmien päivittäminen.</v>
      </c>
      <c r="G54" s="1682">
        <f t="shared" si="2"/>
        <v>2</v>
      </c>
      <c r="H54" s="452" t="s">
        <v>413</v>
      </c>
      <c r="I54" s="482"/>
      <c r="J54" s="450"/>
      <c r="K54" s="450"/>
      <c r="L54" s="451"/>
      <c r="M54" s="153"/>
      <c r="N54" s="251"/>
      <c r="O54" s="148"/>
      <c r="P54" s="863" t="str">
        <f>VLOOKUP(VLOOKUP($C$3&amp;"-"&amp;$E54,Import!$C:$D,2,FALSE),Parameters!$C$18:$F$22,Summary!$C$7,FALSE)</f>
        <v xml:space="preserve">0 - Vastaus puuttuu </v>
      </c>
      <c r="Q54" s="902" t="str">
        <f>IF(VLOOKUP($C$3&amp;"-"&amp;$E54,Import!$C:$H,3,FALSE)=0,"",VLOOKUP($C$3&amp;"-"&amp;$E54,Import!$C:$H,3,FALSE))</f>
        <v>11.12</v>
      </c>
      <c r="R54" s="902" t="str">
        <f>IF(VLOOKUP($C$3&amp;"-"&amp;$E54,Import!$C:$H,4,FALSE)=0,"",VLOOKUP($C$3&amp;"-"&amp;$E54,Import!$C:$H,4,FALSE))</f>
        <v>A5.27</v>
      </c>
      <c r="S54" s="902" t="str">
        <f>IF(VLOOKUP($C$3&amp;"-"&amp;$E54,Import!$C:$H,5,FALSE)=0,"",VLOOKUP($C$3&amp;"-"&amp;$E54,Import!$C:$H,5,FALSE))</f>
        <v>5.27</v>
      </c>
      <c r="T54" s="903" t="str">
        <f>IF(VLOOKUP($C$3&amp;"-"&amp;$E54,Import!$C:$H,6,FALSE)=0,"",VLOOKUP($C$3&amp;"-"&amp;$E54,Import!$C:$H,6,FALSE))</f>
        <v/>
      </c>
      <c r="U54" s="153"/>
      <c r="V54" s="251"/>
    </row>
    <row r="55" spans="1:22" s="295" customFormat="1" ht="57.6" customHeight="1" x14ac:dyDescent="0.2">
      <c r="A55" s="304"/>
      <c r="B55" s="296"/>
      <c r="C55" s="991">
        <v>3</v>
      </c>
      <c r="D55" s="924" t="s">
        <v>3700</v>
      </c>
      <c r="E55" s="1022" t="s">
        <v>264</v>
      </c>
      <c r="F55" s="471" t="str">
        <f>IF(VLOOKUP(CONCATENATE($C$3,"-",$E55),Languages!$A:$D,1,TRUE)=CONCATENATE($C$3,"-",$E55),VLOOKUP(CONCATENATE($C$3,"-",$E55),Languages!$A:$D,Summary!$C$7,TRUE),NA())</f>
        <v>Kyberpoikkeamien juurisyyt analysoidaan ja korjaavia toimenpiteitä toteutetaan, mukaan lukien toimintasuunnitelmien päivittäminen.</v>
      </c>
      <c r="G55" s="1689">
        <f t="shared" si="2"/>
        <v>3</v>
      </c>
      <c r="H55" s="487" t="s">
        <v>414</v>
      </c>
      <c r="I55" s="482"/>
      <c r="J55" s="1020"/>
      <c r="K55" s="1020"/>
      <c r="L55" s="1021"/>
      <c r="M55" s="153"/>
      <c r="N55" s="251"/>
      <c r="O55" s="148"/>
      <c r="P55" s="890" t="str">
        <f>VLOOKUP(VLOOKUP($C$3&amp;"-"&amp;$E55,Import!$C:$D,2,FALSE),Parameters!$C$18:$F$22,Summary!$C$7,FALSE)</f>
        <v xml:space="preserve">0 - Vastaus puuttuu </v>
      </c>
      <c r="Q55" s="924" t="str">
        <f>IF(VLOOKUP($C$3&amp;"-"&amp;$E55,Import!$C:$H,3,FALSE)=0,"",VLOOKUP($C$3&amp;"-"&amp;$E55,Import!$C:$H,3,FALSE))</f>
        <v/>
      </c>
      <c r="R55" s="924" t="str">
        <f>IF(VLOOKUP($C$3&amp;"-"&amp;$E55,Import!$C:$H,4,FALSE)=0,"",VLOOKUP($C$3&amp;"-"&amp;$E55,Import!$C:$H,4,FALSE))</f>
        <v>A5.26</v>
      </c>
      <c r="S55" s="924" t="str">
        <f>IF(VLOOKUP($C$3&amp;"-"&amp;$E55,Import!$C:$H,5,FALSE)=0,"",VLOOKUP($C$3&amp;"-"&amp;$E55,Import!$C:$H,5,FALSE))</f>
        <v>5.26</v>
      </c>
      <c r="T55" s="925" t="str">
        <f>IF(VLOOKUP($C$3&amp;"-"&amp;$E55,Import!$C:$H,6,FALSE)=0,"",VLOOKUP($C$3&amp;"-"&amp;$E55,Import!$C:$H,6,FALSE))</f>
        <v/>
      </c>
      <c r="U55" s="153"/>
      <c r="V55" s="251"/>
    </row>
    <row r="56" spans="1:22" s="295" customFormat="1" ht="56.4" customHeight="1" x14ac:dyDescent="0.2">
      <c r="A56" s="304"/>
      <c r="B56" s="296"/>
      <c r="C56" s="991">
        <v>3</v>
      </c>
      <c r="D56" s="893" t="s">
        <v>1629</v>
      </c>
      <c r="E56" s="293" t="s">
        <v>266</v>
      </c>
      <c r="F56" s="464" t="str">
        <f>IF(VLOOKUP(CONCATENATE($C$3,"-",$E56),Languages!$A:$D,1,TRUE)=CONCATENATE($C$3,"-",$E56),VLOOKUP(CONCATENATE($C$3,"-",$E56),Languages!$A:$D,Summary!$C$7,TRUE),NA())</f>
        <v>Kyberpoikkeamiin reagointi koordinoidaan soveltuvin osin toimittajien, viranomaisten ja muiden ulkopuolisten tahojen kanssa. Tähän kuuluu tukitoimet todistusaineiston keräämiselle ja säilyttämiselle.</v>
      </c>
      <c r="G56" s="1684">
        <f t="shared" si="2"/>
        <v>2</v>
      </c>
      <c r="H56" s="306" t="s">
        <v>413</v>
      </c>
      <c r="I56" s="482"/>
      <c r="J56" s="439"/>
      <c r="K56" s="439"/>
      <c r="L56" s="448"/>
      <c r="M56" s="153"/>
      <c r="N56" s="251"/>
      <c r="O56" s="148"/>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A5.28</v>
      </c>
      <c r="S56" s="893" t="str">
        <f>IF(VLOOKUP($C$3&amp;"-"&amp;$E56,Import!$C:$H,5,FALSE)=0,"",VLOOKUP($C$3&amp;"-"&amp;$E56,Import!$C:$H,5,FALSE))</f>
        <v>5.28</v>
      </c>
      <c r="T56" s="894" t="str">
        <f>IF(VLOOKUP($C$3&amp;"-"&amp;$E56,Import!$C:$H,6,FALSE)=0,"",VLOOKUP($C$3&amp;"-"&amp;$E56,Import!$C:$H,6,FALSE))</f>
        <v/>
      </c>
      <c r="U56" s="153"/>
      <c r="V56" s="251"/>
    </row>
    <row r="57" spans="1:22" s="295" customFormat="1" ht="56.4" customHeight="1" x14ac:dyDescent="0.2">
      <c r="A57" s="304"/>
      <c r="B57" s="989"/>
      <c r="C57" s="991">
        <v>3</v>
      </c>
      <c r="D57" s="896"/>
      <c r="E57" s="1002" t="s">
        <v>361</v>
      </c>
      <c r="F57" s="470" t="str">
        <f>IF(VLOOKUP(CONCATENATE($C$3,"-",$E57),Languages!$A:$D,1,TRUE)=CONCATENATE($C$3,"-",$E57),VLOOKUP(CONCATENATE($C$3,"-",$E57),Languages!$A:$D,Summary!$C$7,TRUE),NA())</f>
        <v>Kyberpoikkeamien käsittelyyn ja reagointiin osallistuvat työntekijät ottavat osaa yhteisiin harjoituksiin muiden organisaatioiden kanssa (esim. työpöytäharjoitukset, simulaatiot).</v>
      </c>
      <c r="G57" s="1684">
        <f t="shared" si="2"/>
        <v>3</v>
      </c>
      <c r="H57" s="497" t="s">
        <v>414</v>
      </c>
      <c r="I57" s="482"/>
      <c r="J57" s="489"/>
      <c r="K57" s="489"/>
      <c r="L57" s="490"/>
      <c r="M57" s="153"/>
      <c r="N57" s="251"/>
      <c r="O57" s="148"/>
      <c r="P57" s="869" t="str">
        <f>VLOOKUP(VLOOKUP($C$3&amp;"-"&amp;$E57,Import!$C:$D,2,FALSE),Parameters!$C$18:$F$22,Summary!$C$7,FALSE)</f>
        <v xml:space="preserve">0 - Vastaus puuttuu </v>
      </c>
      <c r="Q57" s="896"/>
      <c r="R57" s="896"/>
      <c r="S57" s="896"/>
      <c r="T57" s="897"/>
      <c r="U57" s="153"/>
      <c r="V57" s="251"/>
    </row>
    <row r="58" spans="1:22" s="295" customFormat="1" ht="34.950000000000003" customHeight="1" x14ac:dyDescent="0.2">
      <c r="A58" s="304"/>
      <c r="B58" s="379"/>
      <c r="C58" s="990">
        <v>3</v>
      </c>
      <c r="D58" s="1485">
        <v>42</v>
      </c>
      <c r="E58" s="394" t="s">
        <v>2720</v>
      </c>
      <c r="F58" s="470" t="str">
        <f>IF(VLOOKUP(CONCATENATE($C$3,"-",$E58),Languages!$A:$D,1,TRUE)=CONCATENATE($C$3,"-",$E58),VLOOKUP(CONCATENATE($C$3,"-",$E58),Languages!$A:$D,Summary!$C$7,TRUE),NA())</f>
        <v>Kyberpoikkeamiin reagoinnissa noudatetaan ennalta määriteltyjä toimintatiloja [kts. SITUATION-3g].</v>
      </c>
      <c r="G58" s="1686">
        <f t="shared" si="2"/>
        <v>3</v>
      </c>
      <c r="H58" s="445" t="s">
        <v>414</v>
      </c>
      <c r="I58" s="482"/>
      <c r="J58" s="440"/>
      <c r="K58" s="440"/>
      <c r="L58" s="449"/>
      <c r="M58" s="153"/>
      <c r="N58" s="251"/>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A5.29
A5.30</v>
      </c>
      <c r="S58" s="900" t="str">
        <f>IF(VLOOKUP($C$3&amp;"-"&amp;$E58,Import!$C:$H,5,FALSE)=0,"",VLOOKUP($C$3&amp;"-"&amp;$E58,Import!$C:$H,5,FALSE))</f>
        <v>5.29
5.30</v>
      </c>
      <c r="T58" s="901" t="str">
        <f>IF(VLOOKUP($C$3&amp;"-"&amp;$E58,Import!$C:$H,6,FALSE)=0,"",VLOOKUP($C$3&amp;"-"&amp;$E58,Import!$C:$H,6,FALSE))</f>
        <v/>
      </c>
      <c r="U58" s="153"/>
      <c r="V58" s="251"/>
    </row>
    <row r="59" spans="1:22" s="176" customFormat="1" ht="30" customHeight="1" x14ac:dyDescent="0.25">
      <c r="A59" s="165">
        <v>1</v>
      </c>
      <c r="B59" s="268"/>
      <c r="C59" s="169">
        <v>4</v>
      </c>
      <c r="D59" s="169"/>
      <c r="E59" s="169" t="str">
        <f>IF(VLOOKUP(CONCATENATE($C$3,"-",C59),Languages!$A:$D,1,TRUE)=CONCATENATE($C$3,"-",C59),VLOOKUP(CONCATENATE($C$3,"-",C59),Languages!$A:$D,Summary!$C$7,TRUE),NA())</f>
        <v>Kyberturvallisuus osana toiminnan jatkuvuutta</v>
      </c>
      <c r="F59" s="169"/>
      <c r="G59" s="291"/>
      <c r="H59" s="884"/>
      <c r="I59" s="906"/>
      <c r="J59" s="906"/>
      <c r="K59" s="906"/>
      <c r="L59" s="906"/>
      <c r="M59" s="153"/>
      <c r="N59" s="251"/>
      <c r="O59" s="148"/>
      <c r="P59" s="291"/>
      <c r="Q59" s="292"/>
      <c r="R59" s="292"/>
      <c r="S59" s="292"/>
      <c r="T59" s="292"/>
      <c r="U59" s="153"/>
      <c r="V59" s="251"/>
    </row>
    <row r="60" spans="1:22" s="284" customFormat="1" ht="19.95" customHeight="1" x14ac:dyDescent="0.2">
      <c r="A60" s="303"/>
      <c r="B60" s="278"/>
      <c r="C60" s="279" t="str">
        <f>IF(VLOOKUP("GEN-LEVEL",Languages!$A:$D,1,TRUE)="GEN-LEVEL",VLOOKUP("GEN-LEVEL",Languages!$A:$D,Summary!$C$7,TRUE),NA())</f>
        <v>Taso</v>
      </c>
      <c r="D60" s="279"/>
      <c r="E60" s="279"/>
      <c r="F60" s="280" t="str">
        <f>IF(VLOOKUP("GEN-PRACTICE",Languages!$A:$D,1,TRUE)="GEN-PRACTICE",VLOOKUP("GEN-PRACTICE",Languages!$A:$D,Summary!$C$7,TRUE),NA())</f>
        <v>Käytäntö</v>
      </c>
      <c r="G60" s="281"/>
      <c r="H60" s="881" t="s">
        <v>4</v>
      </c>
      <c r="I60" s="882" t="str">
        <f>IF(VLOOKUP("KM112",Languages!$A:$D,1,TRUE)="KM112",VLOOKUP("KM112",Languages!$A:$D,Summary!$C$7,TRUE),NA())</f>
        <v>Kommentit</v>
      </c>
      <c r="J60" s="882" t="str">
        <f>IF(VLOOKUP("KM113",Languages!$A:$D,1,TRUE)="KM113",VLOOKUP("KM113",Languages!$A:$D,Summary!$C$7,TRUE),NA())</f>
        <v>Sisäinen viittaus</v>
      </c>
      <c r="K60" s="882" t="str">
        <f>IF(VLOOKUP("KM114",Languages!$A:$D,1,TRUE)="KM114",VLOOKUP("KM114",Languages!$A:$D,Summary!$C$7,TRUE),NA())</f>
        <v>Ulkoinen viittaus</v>
      </c>
      <c r="L60" s="882" t="str">
        <f>IF(VLOOKUP("KM115",Languages!$A:$D,1,TRUE)="KM115",VLOOKUP("KM115",Languages!$A:$D,Summary!$C$7,TRUE),NA())</f>
        <v>Kehityskohde</v>
      </c>
      <c r="M60" s="282"/>
      <c r="N60" s="283"/>
      <c r="O60" s="278"/>
      <c r="P60" s="459" t="str">
        <f>IF(VLOOKUP("GEN-ANSWER",Languages!$A:$D,1,TRUE)="GEN-ANSWER",VLOOKUP("GEN-ANSWER",Languages!$A:$D,Summary!$C$7,TRUE),NA())</f>
        <v>Vastaus</v>
      </c>
      <c r="Q60" s="459" t="str">
        <f>IF(VLOOKUP("KM112",Languages!$A:$D,1,TRUE)="KM112",VLOOKUP("KM112",Languages!$A:$D,Summary!$C$7,TRUE),NA())</f>
        <v>Kommentit</v>
      </c>
      <c r="R60" s="459" t="str">
        <f>IF(VLOOKUP("KM113",Languages!$A:$D,1,TRUE)="KM113",VLOOKUP("KM113",Languages!$A:$D,Summary!$C$7,TRUE),NA())</f>
        <v>Sisäinen viittaus</v>
      </c>
      <c r="S60" s="459" t="str">
        <f>IF(VLOOKUP("KM114",Languages!$A:$D,1,TRUE)="KM114",VLOOKUP("KM114",Languages!$A:$D,Summary!$C$7,TRUE),NA())</f>
        <v>Ulkoinen viittaus</v>
      </c>
      <c r="T60" s="459" t="str">
        <f>IF(VLOOKUP("KM115",Languages!$A:$D,1,TRUE)="KM115",VLOOKUP("KM115",Languages!$A:$D,Summary!$C$7,TRUE),NA())</f>
        <v>Kehityskohde</v>
      </c>
      <c r="U60" s="282"/>
      <c r="V60" s="283"/>
    </row>
    <row r="61" spans="1:22" s="295" customFormat="1" ht="60" customHeight="1" x14ac:dyDescent="0.25">
      <c r="A61" s="165">
        <v>1</v>
      </c>
      <c r="B61" s="379"/>
      <c r="C61" s="1763">
        <v>1</v>
      </c>
      <c r="D61" s="1468">
        <v>44</v>
      </c>
      <c r="E61" s="393" t="s">
        <v>117</v>
      </c>
      <c r="F61" s="463" t="str">
        <f>IF(VLOOKUP(CONCATENATE($C$3,"-",$E61),Languages!$A:$D,1,TRUE)=CONCATENATE($C$3,"-",$E61),VLOOKUP(CONCATENATE($C$3,"-",$E61),Languages!$A:$D,Summary!$C$7,TRUE),NA())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1" s="1683">
        <f t="shared" ref="G61:G76" si="3">IFERROR(INT(LEFT($H61,1)),0)</f>
        <v>3</v>
      </c>
      <c r="H61" s="441" t="s">
        <v>414</v>
      </c>
      <c r="I61" s="482"/>
      <c r="J61" s="438"/>
      <c r="K61" s="438"/>
      <c r="L61" s="447"/>
      <c r="M61" s="153"/>
      <c r="N61" s="251"/>
      <c r="O61" s="148"/>
      <c r="P61" s="866" t="str">
        <f>VLOOKUP(VLOOKUP($C$3&amp;"-"&amp;$E61,Import!$C:$D,2,FALSE),Parameters!$C$18:$F$22,Summary!$C$7,FALSE)</f>
        <v xml:space="preserve">0 - Vastaus puuttuu </v>
      </c>
      <c r="Q61" s="898" t="str">
        <f>IF(VLOOKUP($C$3&amp;"-"&amp;$E61,Import!$C:$H,3,FALSE)=0,"",VLOOKUP($C$3&amp;"-"&amp;$E61,Import!$C:$H,3,FALSE))</f>
        <v>11.11</v>
      </c>
      <c r="R61" s="898" t="str">
        <f>IF(VLOOKUP($C$3&amp;"-"&amp;$E61,Import!$C:$H,4,FALSE)=0,"",VLOOKUP($C$3&amp;"-"&amp;$E61,Import!$C:$H,4,FALSE))</f>
        <v>A5.25
A5.29 
A5.30
A8.14</v>
      </c>
      <c r="S61" s="898" t="str">
        <f>IF(VLOOKUP($C$3&amp;"-"&amp;$E61,Import!$C:$H,5,FALSE)=0,"",VLOOKUP($C$3&amp;"-"&amp;$E61,Import!$C:$H,5,FALSE))</f>
        <v>5.25
5.29 
5.30
8.14</v>
      </c>
      <c r="T61" s="899" t="str">
        <f>IF(VLOOKUP($C$3&amp;"-"&amp;$E61,Import!$C:$H,6,FALSE)=0,"",VLOOKUP($C$3&amp;"-"&amp;$E61,Import!$C:$H,6,FALSE))</f>
        <v/>
      </c>
      <c r="U61" s="153"/>
      <c r="V61" s="251"/>
    </row>
    <row r="62" spans="1:22" s="295" customFormat="1" ht="34.950000000000003" customHeight="1" x14ac:dyDescent="0.25">
      <c r="A62" s="165">
        <v>1</v>
      </c>
      <c r="B62" s="379"/>
      <c r="C62" s="1787"/>
      <c r="D62" s="1398">
        <v>45</v>
      </c>
      <c r="E62" s="293" t="s">
        <v>120</v>
      </c>
      <c r="F62" s="464" t="str">
        <f>IF(VLOOKUP(CONCATENATE($C$3,"-",$E62),Languages!$A:$D,1,TRUE)=CONCATENATE($C$3,"-",$E62),VLOOKUP(CONCATENATE($C$3,"-",$E62),Languages!$A:$D,Summary!$C$7,TRUE),NA())</f>
        <v>Tiedoista on saatavilla varmuuskopiot, joita testaan. Tasolla 1 tämän ei tarvitse olla systemaattista ja säännöllistä.</v>
      </c>
      <c r="G62" s="1684">
        <f t="shared" si="3"/>
        <v>3</v>
      </c>
      <c r="H62" s="306" t="s">
        <v>414</v>
      </c>
      <c r="I62" s="482"/>
      <c r="J62" s="439"/>
      <c r="K62" s="439"/>
      <c r="L62" s="448"/>
      <c r="M62" s="153"/>
      <c r="N62" s="251"/>
      <c r="O62" s="148"/>
      <c r="P62" s="869" t="str">
        <f>VLOOKUP(VLOOKUP($C$3&amp;"-"&amp;$E62,Import!$C:$D,2,FALSE),Parameters!$C$18:$F$22,Summary!$C$7,FALSE)</f>
        <v xml:space="preserve">0 - Vastaus puuttuu </v>
      </c>
      <c r="Q62" s="893" t="str">
        <f>IF(VLOOKUP($C$3&amp;"-"&amp;$E62,Import!$C:$H,3,FALSE)=0,"",VLOOKUP($C$3&amp;"-"&amp;$E62,Import!$C:$H,3,FALSE))</f>
        <v>11.11, 11.13</v>
      </c>
      <c r="R62" s="893" t="str">
        <f>IF(VLOOKUP($C$3&amp;"-"&amp;$E62,Import!$C:$H,4,FALSE)=0,"",VLOOKUP($C$3&amp;"-"&amp;$E62,Import!$C:$H,4,FALSE))</f>
        <v>A8.13</v>
      </c>
      <c r="S62" s="893" t="str">
        <f>IF(VLOOKUP($C$3&amp;"-"&amp;$E62,Import!$C:$H,5,FALSE)=0,"",VLOOKUP($C$3&amp;"-"&amp;$E62,Import!$C:$H,5,FALSE))</f>
        <v>8.13</v>
      </c>
      <c r="T62" s="894" t="str">
        <f>IF(VLOOKUP($C$3&amp;"-"&amp;$E62,Import!$C:$H,6,FALSE)=0,"",VLOOKUP($C$3&amp;"-"&amp;$E62,Import!$C:$H,6,FALSE))</f>
        <v/>
      </c>
      <c r="U62" s="153"/>
      <c r="V62" s="251"/>
    </row>
    <row r="63" spans="1:22" s="295" customFormat="1" ht="50.4" customHeight="1" x14ac:dyDescent="0.25">
      <c r="A63" s="165">
        <v>1</v>
      </c>
      <c r="B63" s="379"/>
      <c r="C63" s="1764"/>
      <c r="D63" s="1486">
        <v>46</v>
      </c>
      <c r="E63" s="394" t="s">
        <v>123</v>
      </c>
      <c r="F63" s="470" t="str">
        <f>IF(VLOOKUP(CONCATENATE($C$3,"-",$E63),Languages!$A:$D,1,TRUE)=CONCATENATE($C$3,"-",$E63),VLOOKUP(CONCATENATE($C$3,"-",$E63),Languages!$A:$D,Summary!$C$7,TRUE),NA())</f>
        <v>Varaosia tarvitsevat IT-laitteet (ja mahdolliset OT-laitteet) on tunnistettu. Tasolla 1 tämän ei tarvitse olla systemaattista ja säännöllistä.</v>
      </c>
      <c r="G63" s="1686">
        <f t="shared" si="3"/>
        <v>4</v>
      </c>
      <c r="H63" s="445" t="s">
        <v>6</v>
      </c>
      <c r="I63" s="482"/>
      <c r="J63" s="440"/>
      <c r="K63" s="440"/>
      <c r="L63" s="449"/>
      <c r="M63" s="153"/>
      <c r="N63" s="251"/>
      <c r="O63" s="148"/>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A8.14</v>
      </c>
      <c r="S63" s="900" t="str">
        <f>IF(VLOOKUP($C$3&amp;"-"&amp;$E63,Import!$C:$H,5,FALSE)=0,"",VLOOKUP($C$3&amp;"-"&amp;$E63,Import!$C:$H,5,FALSE))</f>
        <v>8.14</v>
      </c>
      <c r="T63" s="901" t="str">
        <f>IF(VLOOKUP($C$3&amp;"-"&amp;$E63,Import!$C:$H,6,FALSE)=0,"",VLOOKUP($C$3&amp;"-"&amp;$E63,Import!$C:$H,6,FALSE))</f>
        <v/>
      </c>
      <c r="U63" s="153"/>
      <c r="V63" s="251"/>
    </row>
    <row r="64" spans="1:22" s="295" customFormat="1" ht="34.950000000000003" customHeight="1" x14ac:dyDescent="0.25">
      <c r="A64" s="165">
        <v>1</v>
      </c>
      <c r="B64" s="379"/>
      <c r="C64" s="1772">
        <v>2</v>
      </c>
      <c r="D64" s="1468">
        <v>44</v>
      </c>
      <c r="E64" s="393" t="s">
        <v>126</v>
      </c>
      <c r="F64" s="463" t="str">
        <f>IF(VLOOKUP(CONCATENATE($C$3,"-",$E64),Languages!$A:$D,1,TRUE)=CONCATENATE($C$3,"-",$E64),VLOOKUP(CONCATENATE($C$3,"-",$E64),Languages!$A:$D,Summary!$C$7,TRUE),NA())</f>
        <v>Jatkuvuussuunnitelmat sisältävät arviot mahdollisten kyberpoikkeamien vaikutuksista.</v>
      </c>
      <c r="G64" s="1683">
        <f t="shared" si="3"/>
        <v>3</v>
      </c>
      <c r="H64" s="441" t="s">
        <v>414</v>
      </c>
      <c r="I64" s="482"/>
      <c r="J64" s="438"/>
      <c r="K64" s="438"/>
      <c r="L64" s="447"/>
      <c r="M64" s="153"/>
      <c r="N64" s="251"/>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A5.30</v>
      </c>
      <c r="S64" s="898" t="str">
        <f>IF(VLOOKUP($C$3&amp;"-"&amp;$E64,Import!$C:$H,5,FALSE)=0,"",VLOOKUP($C$3&amp;"-"&amp;$E64,Import!$C:$H,5,FALSE))</f>
        <v>5.30</v>
      </c>
      <c r="T64" s="899" t="str">
        <f>IF(VLOOKUP($C$3&amp;"-"&amp;$E64,Import!$C:$H,6,FALSE)=0,"",VLOOKUP($C$3&amp;"-"&amp;$E64,Import!$C:$H,6,FALSE))</f>
        <v/>
      </c>
      <c r="U64" s="153"/>
      <c r="V64" s="251"/>
    </row>
    <row r="65" spans="1:22" s="295" customFormat="1" ht="52.8" customHeight="1" x14ac:dyDescent="0.25">
      <c r="A65" s="165">
        <v>1</v>
      </c>
      <c r="B65" s="379"/>
      <c r="C65" s="1773"/>
      <c r="D65" s="1469">
        <v>44</v>
      </c>
      <c r="E65" s="293" t="s">
        <v>129</v>
      </c>
      <c r="F65" s="464" t="str">
        <f>IF(VLOOKUP(CONCATENATE($C$3,"-",$E65),Languages!$A:$D,1,TRUE)=CONCATENATE($C$3,"-",$E65),VLOOKUP(CONCATENATE($C$3,"-",$E65),Languages!$A:$D,Summary!$C$7,TRUE),NA())</f>
        <v>Jatkuvuussuunnitelmissa on tunnistettu ja dokumentoitu ne laitteet, ohjelmistot ja tietovarannot sekä toiminnat, jotka minimissään tarvitaan toiminnon toiminnan ylläpitämiseksi.</v>
      </c>
      <c r="G65" s="1684">
        <f t="shared" si="3"/>
        <v>3</v>
      </c>
      <c r="H65" s="306" t="s">
        <v>414</v>
      </c>
      <c r="I65" s="482"/>
      <c r="J65" s="439"/>
      <c r="K65" s="439"/>
      <c r="L65" s="448"/>
      <c r="M65" s="153"/>
      <c r="N65" s="251"/>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A5.29
A5.30
A7.11</v>
      </c>
      <c r="S65" s="893" t="str">
        <f>IF(VLOOKUP($C$3&amp;"-"&amp;$E65,Import!$C:$H,5,FALSE)=0,"",VLOOKUP($C$3&amp;"-"&amp;$E65,Import!$C:$H,5,FALSE))</f>
        <v>5.29
5.30
7.11</v>
      </c>
      <c r="T65" s="894" t="str">
        <f>IF(VLOOKUP($C$3&amp;"-"&amp;$E65,Import!$C:$H,6,FALSE)=0,"",VLOOKUP($C$3&amp;"-"&amp;$E65,Import!$C:$H,6,FALSE))</f>
        <v/>
      </c>
      <c r="U65" s="153"/>
      <c r="V65" s="251"/>
    </row>
    <row r="66" spans="1:22" s="295" customFormat="1" ht="72.599999999999994" customHeight="1" x14ac:dyDescent="0.25">
      <c r="A66" s="165">
        <v>1</v>
      </c>
      <c r="B66" s="379"/>
      <c r="C66" s="1773"/>
      <c r="D66" s="1388" t="s">
        <v>3701</v>
      </c>
      <c r="E66" s="293" t="s">
        <v>131</v>
      </c>
      <c r="F66" s="464" t="str">
        <f>IF(VLOOKUP(CONCATENATE($C$3,"-",$E66),Languages!$A:$D,1,TRUE)=CONCATENATE($C$3,"-",$E66),VLOOKUP(CONCATENATE($C$3,"-",$E66),Languages!$A:$D,Summary!$C$7,TRUE),NA())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66" s="1684">
        <f t="shared" si="3"/>
        <v>2</v>
      </c>
      <c r="H66" s="306" t="s">
        <v>413</v>
      </c>
      <c r="I66" s="482"/>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11.11</v>
      </c>
      <c r="R66" s="893" t="str">
        <f>IF(VLOOKUP($C$3&amp;"-"&amp;$E66,Import!$C:$H,4,FALSE)=0,"",VLOOKUP($C$3&amp;"-"&amp;$E66,Import!$C:$H,4,FALSE))</f>
        <v>A5.29
A5.30
A7.11</v>
      </c>
      <c r="S66" s="893" t="str">
        <f>IF(VLOOKUP($C$3&amp;"-"&amp;$E66,Import!$C:$H,5,FALSE)=0,"",VLOOKUP($C$3&amp;"-"&amp;$E66,Import!$C:$H,5,FALSE))</f>
        <v>5.29
5.30
7.11</v>
      </c>
      <c r="T66" s="894" t="str">
        <f>IF(VLOOKUP($C$3&amp;"-"&amp;$E66,Import!$C:$H,6,FALSE)=0,"",VLOOKUP($C$3&amp;"-"&amp;$E66,Import!$C:$H,6,FALSE))</f>
        <v/>
      </c>
      <c r="U66" s="153"/>
      <c r="V66" s="251"/>
    </row>
    <row r="67" spans="1:22" s="295" customFormat="1" ht="45" customHeight="1" x14ac:dyDescent="0.25">
      <c r="A67" s="165">
        <v>1</v>
      </c>
      <c r="B67" s="379"/>
      <c r="C67" s="1773"/>
      <c r="D67" s="1469">
        <v>44</v>
      </c>
      <c r="E67" s="293" t="s">
        <v>239</v>
      </c>
      <c r="F67" s="464" t="str">
        <f>IF(VLOOKUP(CONCATENATE($C$3,"-",$E67),Languages!$A:$D,1,TRUE)=CONCATENATE($C$3,"-",$E67),VLOOKUP(CONCATENATE($C$3,"-",$E67),Languages!$A:$D,Summary!$C$7,TRUE),NA())</f>
        <v>Jatkuvuussuunnitelmiin kuuluu toipumisajan ("RTO, Recovery Time Objective") ja toipumispisteen ("Recovery Point Objective, RPO") määrittely toiminnon kannalta tärkeille laitteille, ohjelmistoille ja tietovarannoille.</v>
      </c>
      <c r="G67" s="1684">
        <f t="shared" si="3"/>
        <v>3</v>
      </c>
      <c r="H67" s="306" t="s">
        <v>414</v>
      </c>
      <c r="I67" s="482"/>
      <c r="J67" s="439"/>
      <c r="K67" s="439"/>
      <c r="L67" s="448"/>
      <c r="M67" s="153"/>
      <c r="N67" s="251"/>
      <c r="O67" s="148"/>
      <c r="P67" s="869" t="str">
        <f>VLOOKUP(VLOOKUP($C$3&amp;"-"&amp;$E67,Import!$C:$D,2,FALSE),Parameters!$C$18:$F$22,Summary!$C$7,FALSE)</f>
        <v xml:space="preserve">0 - Vastaus puuttuu </v>
      </c>
      <c r="Q67" s="893" t="str">
        <f>IF(VLOOKUP($C$3&amp;"-"&amp;$E67,Import!$C:$H,3,FALSE)=0,"",VLOOKUP($C$3&amp;"-"&amp;$E67,Import!$C:$H,3,FALSE))</f>
        <v/>
      </c>
      <c r="R67" s="893" t="str">
        <f>IF(VLOOKUP($C$3&amp;"-"&amp;$E67,Import!$C:$H,4,FALSE)=0,"",VLOOKUP($C$3&amp;"-"&amp;$E67,Import!$C:$H,4,FALSE))</f>
        <v>A5.30</v>
      </c>
      <c r="S67" s="893" t="str">
        <f>IF(VLOOKUP($C$3&amp;"-"&amp;$E67,Import!$C:$H,5,FALSE)=0,"",VLOOKUP($C$3&amp;"-"&amp;$E67,Import!$C:$H,5,FALSE))</f>
        <v>5.30</v>
      </c>
      <c r="T67" s="894" t="str">
        <f>IF(VLOOKUP($C$3&amp;"-"&amp;$E67,Import!$C:$H,6,FALSE)=0,"",VLOOKUP($C$3&amp;"-"&amp;$E67,Import!$C:$H,6,FALSE))</f>
        <v/>
      </c>
      <c r="U67" s="153"/>
      <c r="V67" s="251"/>
    </row>
    <row r="68" spans="1:22" s="295" customFormat="1" ht="34.950000000000003" customHeight="1" x14ac:dyDescent="0.25">
      <c r="A68" s="165">
        <v>1</v>
      </c>
      <c r="B68" s="379"/>
      <c r="C68" s="1773"/>
      <c r="D68" s="1388" t="s">
        <v>1629</v>
      </c>
      <c r="E68" s="293" t="s">
        <v>327</v>
      </c>
      <c r="F68" s="464" t="str">
        <f>IF(VLOOKUP(CONCATENATE($C$3,"-",$E68),Languages!$A:$D,1,TRUE)=CONCATENATE($C$3,"-",$E68),VLOOKUP(CONCATENATE($C$3,"-",$E68),Languages!$A:$D,Summary!$C$7,TRUE),NA())</f>
        <v>Jatkuvuussuunnitelman käyttöönottamisen kriteerit kyberpoikkeamatilanteissa on määritetty ja viestitty poikkeamien käsittelystä ja valmiussuunnitelmista vastuussa oleville työntekijöille.</v>
      </c>
      <c r="G68" s="1684">
        <f t="shared" si="3"/>
        <v>2</v>
      </c>
      <c r="H68" s="306" t="s">
        <v>413</v>
      </c>
      <c r="I68" s="482"/>
      <c r="J68" s="439"/>
      <c r="K68" s="439"/>
      <c r="L68" s="448"/>
      <c r="M68" s="153"/>
      <c r="N68" s="251"/>
      <c r="O68" s="148"/>
      <c r="P68" s="869" t="str">
        <f>VLOOKUP(VLOOKUP($C$3&amp;"-"&amp;$E68,Import!$C:$D,2,FALSE),Parameters!$C$18:$F$22,Summary!$C$7,FALSE)</f>
        <v xml:space="preserve">0 - Vastaus puuttuu </v>
      </c>
      <c r="Q68" s="893" t="str">
        <f>IF(VLOOKUP($C$3&amp;"-"&amp;$E68,Import!$C:$H,3,FALSE)=0,"",VLOOKUP($C$3&amp;"-"&amp;$E68,Import!$C:$H,3,FALSE))</f>
        <v/>
      </c>
      <c r="R68" s="893" t="str">
        <f>IF(VLOOKUP($C$3&amp;"-"&amp;$E68,Import!$C:$H,4,FALSE)=0,"",VLOOKUP($C$3&amp;"-"&amp;$E68,Import!$C:$H,4,FALSE))</f>
        <v>A5.29
A5.30</v>
      </c>
      <c r="S68" s="893" t="str">
        <f>IF(VLOOKUP($C$3&amp;"-"&amp;$E68,Import!$C:$H,5,FALSE)=0,"",VLOOKUP($C$3&amp;"-"&amp;$E68,Import!$C:$H,5,FALSE))</f>
        <v>5.29
5.30</v>
      </c>
      <c r="T68" s="894" t="str">
        <f>IF(VLOOKUP($C$3&amp;"-"&amp;$E68,Import!$C:$H,6,FALSE)=0,"",VLOOKUP($C$3&amp;"-"&amp;$E68,Import!$C:$H,6,FALSE))</f>
        <v/>
      </c>
      <c r="U68" s="153"/>
      <c r="V68" s="251"/>
    </row>
    <row r="69" spans="1:22" s="295" customFormat="1" ht="34.950000000000003" customHeight="1" x14ac:dyDescent="0.25">
      <c r="A69" s="165">
        <v>1</v>
      </c>
      <c r="B69" s="379"/>
      <c r="C69" s="1773"/>
      <c r="D69" s="1478">
        <v>47</v>
      </c>
      <c r="E69" s="293" t="s">
        <v>328</v>
      </c>
      <c r="F69" s="464" t="str">
        <f>IF(VLOOKUP(CONCATENATE($C$3,"-",$E69),Languages!$A:$D,1,TRUE)=CONCATENATE($C$3,"-",$E69),VLOOKUP(CONCATENATE($C$3,"-",$E69),Languages!$A:$D,Summary!$C$7,TRUE),NA())</f>
        <v>Jatkuvuussuunnitelmat testataan arvioimalla ja/tai harjoittelemalla aika ajoin ja määriteltyjen tilanteiden kuten järjestelmämuutosten tai ulkoisten tapahtumien yhteydessä.</v>
      </c>
      <c r="G69" s="1684">
        <f t="shared" si="3"/>
        <v>3</v>
      </c>
      <c r="H69" s="306" t="s">
        <v>414</v>
      </c>
      <c r="I69" s="482"/>
      <c r="J69" s="439"/>
      <c r="K69" s="439"/>
      <c r="L69" s="448"/>
      <c r="M69" s="153"/>
      <c r="N69" s="251"/>
      <c r="O69" s="148"/>
      <c r="P69" s="869" t="str">
        <f>VLOOKUP(VLOOKUP($C$3&amp;"-"&amp;$E69,Import!$C:$D,2,FALSE),Parameters!$C$18:$F$22,Summary!$C$7,FALSE)</f>
        <v xml:space="preserve">0 - Vastaus puuttuu </v>
      </c>
      <c r="Q69" s="893" t="str">
        <f>IF(VLOOKUP($C$3&amp;"-"&amp;$E69,Import!$C:$H,3,FALSE)=0,"",VLOOKUP($C$3&amp;"-"&amp;$E69,Import!$C:$H,3,FALSE))</f>
        <v>11.11</v>
      </c>
      <c r="R69" s="893" t="str">
        <f>IF(VLOOKUP($C$3&amp;"-"&amp;$E69,Import!$C:$H,4,FALSE)=0,"",VLOOKUP($C$3&amp;"-"&amp;$E69,Import!$C:$H,4,FALSE))</f>
        <v>A5.30</v>
      </c>
      <c r="S69" s="893" t="str">
        <f>IF(VLOOKUP($C$3&amp;"-"&amp;$E69,Import!$C:$H,5,FALSE)=0,"",VLOOKUP($C$3&amp;"-"&amp;$E69,Import!$C:$H,5,FALSE))</f>
        <v>5.30</v>
      </c>
      <c r="T69" s="894" t="str">
        <f>IF(VLOOKUP($C$3&amp;"-"&amp;$E69,Import!$C:$H,6,FALSE)=0,"",VLOOKUP($C$3&amp;"-"&amp;$E69,Import!$C:$H,6,FALSE))</f>
        <v/>
      </c>
      <c r="U69" s="153"/>
      <c r="V69" s="251"/>
    </row>
    <row r="70" spans="1:22" s="295" customFormat="1" ht="34.950000000000003" customHeight="1" x14ac:dyDescent="0.25">
      <c r="A70" s="165">
        <v>1</v>
      </c>
      <c r="B70" s="379"/>
      <c r="C70" s="1773"/>
      <c r="D70" s="1398">
        <v>45</v>
      </c>
      <c r="E70" s="293" t="s">
        <v>987</v>
      </c>
      <c r="F70" s="464" t="str">
        <f>IF(VLOOKUP(CONCATENATE($C$3,"-",$E70),Languages!$A:$D,1,TRUE)=CONCATENATE($C$3,"-",$E70),VLOOKUP(CONCATENATE($C$3,"-",$E70),Languages!$A:$D,Summary!$C$7,TRUE),NA())</f>
        <v xml:space="preserve"> Varmuuskopiota suojaavat kyberturvallisuus kontrollit / hallintakeinot ovat yhtä hyvät tai perusteellisemmat kuin kontrollit, jotka suojaavat varmuuskopioitavaa tietoa.</v>
      </c>
      <c r="G70" s="1684">
        <f t="shared" si="3"/>
        <v>2</v>
      </c>
      <c r="H70" s="306" t="s">
        <v>413</v>
      </c>
      <c r="I70" s="482"/>
      <c r="J70" s="439"/>
      <c r="K70" s="439"/>
      <c r="L70" s="448"/>
      <c r="M70" s="153"/>
      <c r="N70" s="251"/>
      <c r="O70" s="148"/>
      <c r="P70" s="869" t="str">
        <f>VLOOKUP(VLOOKUP($C$3&amp;"-"&amp;$E70,Import!$C:$D,2,FALSE),Parameters!$C$18:$F$22,Summary!$C$7,FALSE)</f>
        <v xml:space="preserve">0 - Vastaus puuttuu </v>
      </c>
      <c r="Q70" s="893" t="str">
        <f>IF(VLOOKUP($C$3&amp;"-"&amp;$E70,Import!$C:$H,3,FALSE)=0,"",VLOOKUP($C$3&amp;"-"&amp;$E70,Import!$C:$H,3,FALSE))</f>
        <v>11.11, 11.13</v>
      </c>
      <c r="R70" s="893" t="str">
        <f>IF(VLOOKUP($C$3&amp;"-"&amp;$E70,Import!$C:$H,4,FALSE)=0,"",VLOOKUP($C$3&amp;"-"&amp;$E70,Import!$C:$H,4,FALSE))</f>
        <v>A8.12
A8.13</v>
      </c>
      <c r="S70" s="893" t="str">
        <f>IF(VLOOKUP($C$3&amp;"-"&amp;$E70,Import!$C:$H,5,FALSE)=0,"",VLOOKUP($C$3&amp;"-"&amp;$E70,Import!$C:$H,5,FALSE))</f>
        <v>8.12
8.13</v>
      </c>
      <c r="T70" s="894" t="str">
        <f>IF(VLOOKUP($C$3&amp;"-"&amp;$E70,Import!$C:$H,6,FALSE)=0,"",VLOOKUP($C$3&amp;"-"&amp;$E70,Import!$C:$H,6,FALSE))</f>
        <v/>
      </c>
      <c r="U70" s="153"/>
      <c r="V70" s="251"/>
    </row>
    <row r="71" spans="1:22" s="295" customFormat="1" ht="64.2" customHeight="1" x14ac:dyDescent="0.25">
      <c r="A71" s="165">
        <v>1</v>
      </c>
      <c r="B71" s="379"/>
      <c r="C71" s="1773"/>
      <c r="D71" s="1398">
        <v>45</v>
      </c>
      <c r="E71" s="293" t="s">
        <v>988</v>
      </c>
      <c r="F71" s="464" t="str">
        <f>IF(VLOOKUP(CONCATENATE($C$3,"-",$E71),Languages!$A:$D,1,TRUE)=CONCATENATE($C$3,"-",$E71),VLOOKUP(CONCATENATE($C$3,"-",$E71),Languages!$A:$D,Summary!$C$7,TRUE),NA())</f>
        <v>Varmuuskopiot on erotettu sekä loogisesti että fyysisesti varmuuskopioidusta tiedosta.</v>
      </c>
      <c r="G71" s="1684">
        <f t="shared" si="3"/>
        <v>3</v>
      </c>
      <c r="H71" s="306" t="s">
        <v>414</v>
      </c>
      <c r="I71" s="482"/>
      <c r="J71" s="439"/>
      <c r="K71" s="439"/>
      <c r="L71" s="448"/>
      <c r="M71" s="153"/>
      <c r="N71" s="251"/>
      <c r="O71" s="148"/>
      <c r="P71" s="869" t="str">
        <f>VLOOKUP(VLOOKUP($C$3&amp;"-"&amp;$E71,Import!$C:$D,2,FALSE),Parameters!$C$18:$F$22,Summary!$C$7,FALSE)</f>
        <v xml:space="preserve">0 - Vastaus puuttuu </v>
      </c>
      <c r="Q71" s="893" t="str">
        <f>IF(VLOOKUP($C$3&amp;"-"&amp;$E71,Import!$C:$H,3,FALSE)=0,"",VLOOKUP($C$3&amp;"-"&amp;$E71,Import!$C:$H,3,FALSE))</f>
        <v>11.11, 11.13</v>
      </c>
      <c r="R71" s="893" t="str">
        <f>IF(VLOOKUP($C$3&amp;"-"&amp;$E71,Import!$C:$H,4,FALSE)=0,"",VLOOKUP($C$3&amp;"-"&amp;$E71,Import!$C:$H,4,FALSE))</f>
        <v>A8.13</v>
      </c>
      <c r="S71" s="893" t="str">
        <f>IF(VLOOKUP($C$3&amp;"-"&amp;$E71,Import!$C:$H,5,FALSE)=0,"",VLOOKUP($C$3&amp;"-"&amp;$E71,Import!$C:$H,5,FALSE))</f>
        <v>8.13</v>
      </c>
      <c r="T71" s="894" t="str">
        <f>IF(VLOOKUP($C$3&amp;"-"&amp;$E71,Import!$C:$H,6,FALSE)=0,"",VLOOKUP($C$3&amp;"-"&amp;$E71,Import!$C:$H,6,FALSE))</f>
        <v/>
      </c>
      <c r="U71" s="153"/>
      <c r="V71" s="251"/>
    </row>
    <row r="72" spans="1:22" s="295" customFormat="1" ht="61.8" customHeight="1" x14ac:dyDescent="0.25">
      <c r="A72" s="165">
        <v>1</v>
      </c>
      <c r="B72" s="379"/>
      <c r="C72" s="1774"/>
      <c r="D72" s="1486">
        <v>46</v>
      </c>
      <c r="E72" s="394" t="s">
        <v>989</v>
      </c>
      <c r="F72" s="470" t="str">
        <f>IF(VLOOKUP(CONCATENATE($C$3,"-",$E72),Languages!$A:$D,1,TRUE)=CONCATENATE($C$3,"-",$E72),VLOOKUP(CONCATENATE($C$3,"-",$E72),Languages!$A:$D,Summary!$C$7,TRUE),NA())</f>
        <v>Varaosia on saatavilla niitä tarvitseviin IT-laitteisiin (ja mahdollisiin OT-laitteisiin).</v>
      </c>
      <c r="G72" s="1686">
        <f t="shared" si="3"/>
        <v>2</v>
      </c>
      <c r="H72" s="445" t="s">
        <v>413</v>
      </c>
      <c r="I72" s="482"/>
      <c r="J72" s="440"/>
      <c r="K72" s="440"/>
      <c r="L72" s="449"/>
      <c r="M72" s="153"/>
      <c r="N72" s="251"/>
      <c r="O72" s="148"/>
      <c r="P72" s="874" t="str">
        <f>VLOOKUP(VLOOKUP($C$3&amp;"-"&amp;$E72,Import!$C:$D,2,FALSE),Parameters!$C$18:$F$22,Summary!$C$7,FALSE)</f>
        <v xml:space="preserve">0 - Vastaus puuttuu </v>
      </c>
      <c r="Q72" s="900" t="str">
        <f>IF(VLOOKUP($C$3&amp;"-"&amp;$E72,Import!$C:$H,3,FALSE)=0,"",VLOOKUP($C$3&amp;"-"&amp;$E72,Import!$C:$H,3,FALSE))</f>
        <v/>
      </c>
      <c r="R72" s="900" t="str">
        <f>IF(VLOOKUP($C$3&amp;"-"&amp;$E72,Import!$C:$H,4,FALSE)=0,"",VLOOKUP($C$3&amp;"-"&amp;$E72,Import!$C:$H,4,FALSE))</f>
        <v>A8.14</v>
      </c>
      <c r="S72" s="900" t="str">
        <f>IF(VLOOKUP($C$3&amp;"-"&amp;$E72,Import!$C:$H,5,FALSE)=0,"",VLOOKUP($C$3&amp;"-"&amp;$E72,Import!$C:$H,5,FALSE))</f>
        <v>8.14</v>
      </c>
      <c r="T72" s="901" t="str">
        <f>IF(VLOOKUP($C$3&amp;"-"&amp;$E72,Import!$C:$H,6,FALSE)=0,"",VLOOKUP($C$3&amp;"-"&amp;$E72,Import!$C:$H,6,FALSE))</f>
        <v/>
      </c>
      <c r="U72" s="153"/>
      <c r="V72" s="251"/>
    </row>
    <row r="73" spans="1:22" s="295" customFormat="1" ht="52.8" customHeight="1" x14ac:dyDescent="0.25">
      <c r="A73" s="165">
        <v>1</v>
      </c>
      <c r="B73" s="379"/>
      <c r="C73" s="1775">
        <v>3</v>
      </c>
      <c r="D73" s="1468">
        <v>44</v>
      </c>
      <c r="E73" s="393" t="s">
        <v>990</v>
      </c>
      <c r="F73" s="463" t="str">
        <f>IF(VLOOKUP(CONCATENATE($C$3,"-",$E73),Languages!$A:$D,1,TRUE)=CONCATENATE($C$3,"-",$E73),VLOOKUP(CONCATENATE($C$3,"-",$E73),Languages!$A:$D,Summary!$C$7,TRUE),NA())</f>
        <v>Jatkuvuussuunnitelmissa on huomioitu tunnistetut riskit ja organisaation uhkaprofiili [kts. THREAT-2e], jotta katetaan tunnistetut riskikategoriat ja uhat.</v>
      </c>
      <c r="G73" s="1683">
        <f t="shared" si="3"/>
        <v>2</v>
      </c>
      <c r="H73" s="441" t="s">
        <v>413</v>
      </c>
      <c r="I73" s="482"/>
      <c r="J73" s="438"/>
      <c r="K73" s="438"/>
      <c r="L73" s="447"/>
      <c r="M73" s="153"/>
      <c r="N73" s="251"/>
      <c r="O73" s="148"/>
      <c r="P73" s="866" t="str">
        <f>VLOOKUP(VLOOKUP($C$3&amp;"-"&amp;$E73,Import!$C:$D,2,FALSE),Parameters!$C$18:$F$22,Summary!$C$7,FALSE)</f>
        <v xml:space="preserve">0 - Vastaus puuttuu </v>
      </c>
      <c r="Q73" s="898" t="str">
        <f>IF(VLOOKUP($C$3&amp;"-"&amp;$E73,Import!$C:$H,3,FALSE)=0,"",VLOOKUP($C$3&amp;"-"&amp;$E73,Import!$C:$H,3,FALSE))</f>
        <v/>
      </c>
      <c r="R73" s="898" t="str">
        <f>IF(VLOOKUP($C$3&amp;"-"&amp;$E73,Import!$C:$H,4,FALSE)=0,"",VLOOKUP($C$3&amp;"-"&amp;$E73,Import!$C:$H,4,FALSE))</f>
        <v>ISO27001 8.2 
A5.29
A5.30</v>
      </c>
      <c r="S73" s="898" t="str">
        <f>IF(VLOOKUP($C$3&amp;"-"&amp;$E73,Import!$C:$H,5,FALSE)=0,"",VLOOKUP($C$3&amp;"-"&amp;$E73,Import!$C:$H,5,FALSE))</f>
        <v>5.29
5.30</v>
      </c>
      <c r="T73" s="899" t="str">
        <f>IF(VLOOKUP($C$3&amp;"-"&amp;$E73,Import!$C:$H,6,FALSE)=0,"",VLOOKUP($C$3&amp;"-"&amp;$E73,Import!$C:$H,6,FALSE))</f>
        <v/>
      </c>
      <c r="U73" s="153"/>
      <c r="V73" s="251"/>
    </row>
    <row r="74" spans="1:22" s="295" customFormat="1" ht="34.950000000000003" customHeight="1" x14ac:dyDescent="0.2">
      <c r="A74" s="304"/>
      <c r="B74" s="379"/>
      <c r="C74" s="1776"/>
      <c r="D74" s="1478">
        <v>47</v>
      </c>
      <c r="E74" s="293" t="s">
        <v>991</v>
      </c>
      <c r="F74" s="464" t="str">
        <f>IF(VLOOKUP(CONCATENATE($C$3,"-",$E74),Languages!$A:$D,1,TRUE)=CONCATENATE($C$3,"-",$E74),VLOOKUP(CONCATENATE($C$3,"-",$E74),Languages!$A:$D,Summary!$C$7,TRUE),NA())</f>
        <v>Jatkuvuusharjoituksiin sisältyy korkean prioriteetin riskeihin varautuminen.</v>
      </c>
      <c r="G74" s="1684">
        <f t="shared" si="3"/>
        <v>3</v>
      </c>
      <c r="H74" s="306" t="s">
        <v>414</v>
      </c>
      <c r="I74" s="482"/>
      <c r="J74" s="439"/>
      <c r="K74" s="439"/>
      <c r="L74" s="448"/>
      <c r="M74" s="153"/>
      <c r="N74" s="251"/>
      <c r="O74" s="148"/>
      <c r="P74" s="869" t="str">
        <f>VLOOKUP(VLOOKUP($C$3&amp;"-"&amp;$E74,Import!$C:$D,2,FALSE),Parameters!$C$18:$F$22,Summary!$C$7,FALSE)</f>
        <v xml:space="preserve">0 - Vastaus puuttuu </v>
      </c>
      <c r="Q74" s="893" t="str">
        <f>IF(VLOOKUP($C$3&amp;"-"&amp;$E74,Import!$C:$H,3,FALSE)=0,"",VLOOKUP($C$3&amp;"-"&amp;$E74,Import!$C:$H,3,FALSE))</f>
        <v/>
      </c>
      <c r="R74" s="893" t="str">
        <f>IF(VLOOKUP($C$3&amp;"-"&amp;$E74,Import!$C:$H,4,FALSE)=0,"",VLOOKUP($C$3&amp;"-"&amp;$E74,Import!$C:$H,4,FALSE))</f>
        <v>ISO27001 8.2 
A5.29
A5.30</v>
      </c>
      <c r="S74" s="893" t="str">
        <f>IF(VLOOKUP($C$3&amp;"-"&amp;$E74,Import!$C:$H,5,FALSE)=0,"",VLOOKUP($C$3&amp;"-"&amp;$E74,Import!$C:$H,5,FALSE))</f>
        <v>5.29
5.30</v>
      </c>
      <c r="T74" s="894" t="str">
        <f>IF(VLOOKUP($C$3&amp;"-"&amp;$E74,Import!$C:$H,6,FALSE)=0,"",VLOOKUP($C$3&amp;"-"&amp;$E74,Import!$C:$H,6,FALSE))</f>
        <v/>
      </c>
      <c r="U74" s="153"/>
      <c r="V74" s="251"/>
    </row>
    <row r="75" spans="1:22" s="295" customFormat="1" ht="49.2" customHeight="1" x14ac:dyDescent="0.2">
      <c r="A75" s="304"/>
      <c r="B75" s="379"/>
      <c r="C75" s="1776"/>
      <c r="D75" s="1388" t="s">
        <v>1629</v>
      </c>
      <c r="E75" s="293" t="s">
        <v>992</v>
      </c>
      <c r="F75" s="464" t="str">
        <f>IF(VLOOKUP(CONCATENATE($C$3,"-",$E75),Languages!$A:$D,1,TRUE)=CONCATENATE($C$3,"-",$E75),VLOOKUP(CONCATENATE($C$3,"-",$E75),Languages!$A:$D,Summary!$C$7,TRUE),NA())</f>
        <v>Jatkuvuussuunnitelmien testauksesta tai tositilanteista saatuja havaintoja verrataan asetettuihin toipumistavoitteisiin ja suunnitelmia kehitetään näiden havaintojen perusteella.</v>
      </c>
      <c r="G75" s="1684">
        <f t="shared" si="3"/>
        <v>2</v>
      </c>
      <c r="H75" s="306" t="s">
        <v>413</v>
      </c>
      <c r="I75" s="439"/>
      <c r="J75" s="439"/>
      <c r="K75" s="439"/>
      <c r="L75" s="448"/>
      <c r="M75" s="153"/>
      <c r="N75" s="251"/>
      <c r="O75" s="148"/>
      <c r="P75" s="869" t="str">
        <f>VLOOKUP(VLOOKUP($C$3&amp;"-"&amp;$E75,Import!$C:$D,2,FALSE),Parameters!$C$18:$F$22,Summary!$C$7,FALSE)</f>
        <v xml:space="preserve">0 - Vastaus puuttuu </v>
      </c>
      <c r="Q75" s="893" t="str">
        <f>IF(VLOOKUP($C$3&amp;"-"&amp;$E75,Import!$C:$H,3,FALSE)=0,"",VLOOKUP($C$3&amp;"-"&amp;$E75,Import!$C:$H,3,FALSE))</f>
        <v/>
      </c>
      <c r="R75" s="893" t="str">
        <f>IF(VLOOKUP($C$3&amp;"-"&amp;$E75,Import!$C:$H,4,FALSE)=0,"",VLOOKUP($C$3&amp;"-"&amp;$E75,Import!$C:$H,4,FALSE))</f>
        <v>ISO27001 8.2 
A5.29
A5.30</v>
      </c>
      <c r="S75" s="893" t="str">
        <f>IF(VLOOKUP($C$3&amp;"-"&amp;$E75,Import!$C:$H,5,FALSE)=0,"",VLOOKUP($C$3&amp;"-"&amp;$E75,Import!$C:$H,5,FALSE))</f>
        <v>5.29
5.30</v>
      </c>
      <c r="T75" s="894" t="str">
        <f>IF(VLOOKUP($C$3&amp;"-"&amp;$E75,Import!$C:$H,6,FALSE)=0,"",VLOOKUP($C$3&amp;"-"&amp;$E75,Import!$C:$H,6,FALSE))</f>
        <v/>
      </c>
      <c r="U75" s="153"/>
      <c r="V75" s="251"/>
    </row>
    <row r="76" spans="1:22" s="295" customFormat="1" ht="34.950000000000003" customHeight="1" x14ac:dyDescent="0.2">
      <c r="A76" s="304"/>
      <c r="B76" s="379"/>
      <c r="C76" s="1777"/>
      <c r="D76" s="1470">
        <v>44</v>
      </c>
      <c r="E76" s="394" t="s">
        <v>993</v>
      </c>
      <c r="F76" s="470" t="str">
        <f>IF(VLOOKUP(CONCATENATE($C$3,"-",$E76),Languages!$A:$D,1,TRUE)=CONCATENATE($C$3,"-",$E76),VLOOKUP(CONCATENATE($C$3,"-",$E76),Languages!$A:$D,Summary!$C$7,TRUE),NA())</f>
        <v>Jatkuvuussuunnitelmien sisältö tarkastetaan ja päivitetään määräajoin.</v>
      </c>
      <c r="G76" s="1686">
        <f t="shared" si="3"/>
        <v>3</v>
      </c>
      <c r="H76" s="445" t="s">
        <v>414</v>
      </c>
      <c r="I76" s="440"/>
      <c r="J76" s="440"/>
      <c r="K76" s="440"/>
      <c r="L76" s="449"/>
      <c r="M76" s="153"/>
      <c r="N76" s="251"/>
      <c r="O76" s="148"/>
      <c r="P76" s="874" t="str">
        <f>VLOOKUP(VLOOKUP($C$3&amp;"-"&amp;$E76,Import!$C:$D,2,FALSE),Parameters!$C$18:$F$22,Summary!$C$7,FALSE)</f>
        <v xml:space="preserve">0 - Vastaus puuttuu </v>
      </c>
      <c r="Q76" s="900" t="str">
        <f>IF(VLOOKUP($C$3&amp;"-"&amp;$E76,Import!$C:$H,3,FALSE)=0,"",VLOOKUP($C$3&amp;"-"&amp;$E76,Import!$C:$H,3,FALSE))</f>
        <v/>
      </c>
      <c r="R76" s="900" t="str">
        <f>IF(VLOOKUP($C$3&amp;"-"&amp;$E76,Import!$C:$H,4,FALSE)=0,"",VLOOKUP($C$3&amp;"-"&amp;$E76,Import!$C:$H,4,FALSE))</f>
        <v>ISO27001 8.2 
A5.29
A5.30</v>
      </c>
      <c r="S76" s="900" t="str">
        <f>IF(VLOOKUP($C$3&amp;"-"&amp;$E76,Import!$C:$H,5,FALSE)=0,"",VLOOKUP($C$3&amp;"-"&amp;$E76,Import!$C:$H,5,FALSE))</f>
        <v>5.29
5.30</v>
      </c>
      <c r="T76" s="901" t="str">
        <f>IF(VLOOKUP($C$3&amp;"-"&amp;$E76,Import!$C:$H,6,FALSE)=0,"",VLOOKUP($C$3&amp;"-"&amp;$E76,Import!$C:$H,6,FALSE))</f>
        <v/>
      </c>
      <c r="U76" s="153"/>
      <c r="V76" s="251"/>
    </row>
    <row r="77" spans="1:22" s="176" customFormat="1" ht="30" customHeight="1" x14ac:dyDescent="0.25">
      <c r="A77" s="165"/>
      <c r="B77" s="268"/>
      <c r="C77" s="169">
        <v>5</v>
      </c>
      <c r="D77" s="169"/>
      <c r="E77" s="169" t="str">
        <f>IF(VLOOKUP(CONCATENATE($C$3,"-",C77),Languages!$A:$D,1,TRUE)=CONCATENATE($C$3,"-",C77),VLOOKUP(CONCATENATE($C$3,"-",C77),Languages!$A:$D,Summary!$C$7,TRUE),NA())</f>
        <v>Yleisiä hallintatoimia</v>
      </c>
      <c r="F77" s="169"/>
      <c r="G77" s="291"/>
      <c r="H77" s="884"/>
      <c r="I77" s="906"/>
      <c r="J77" s="906"/>
      <c r="K77" s="906"/>
      <c r="L77" s="906"/>
      <c r="M77" s="153"/>
      <c r="N77" s="251"/>
      <c r="O77" s="148"/>
      <c r="P77" s="291"/>
      <c r="Q77" s="292"/>
      <c r="R77" s="292"/>
      <c r="S77" s="292"/>
      <c r="T77" s="292"/>
      <c r="U77" s="153"/>
      <c r="V77" s="251"/>
    </row>
    <row r="78" spans="1:22" s="284" customFormat="1" ht="19.95" customHeight="1" x14ac:dyDescent="0.2">
      <c r="A78" s="303"/>
      <c r="B78" s="278"/>
      <c r="C78" s="279" t="str">
        <f>IF(VLOOKUP("GEN-LEVEL",Languages!$A:$D,1,TRUE)="GEN-LEVEL",VLOOKUP("GEN-LEVEL",Languages!$A:$D,Summary!$C$7,TRUE),NA())</f>
        <v>Taso</v>
      </c>
      <c r="D78" s="279"/>
      <c r="E78" s="279"/>
      <c r="F78" s="280" t="str">
        <f>IF(VLOOKUP("GEN-PRACTICE",Languages!$A:$D,1,TRUE)="GEN-PRACTICE",VLOOKUP("GEN-PRACTICE",Languages!$A:$D,Summary!$C$7,TRUE),NA())</f>
        <v>Käytäntö</v>
      </c>
      <c r="G78" s="281"/>
      <c r="H78" s="881" t="s">
        <v>4</v>
      </c>
      <c r="I78" s="882" t="str">
        <f>IF(VLOOKUP("KM112",Languages!$A:$D,1,TRUE)="KM112",VLOOKUP("KM112",Languages!$A:$D,Summary!$C$7,TRUE),NA())</f>
        <v>Kommentit</v>
      </c>
      <c r="J78" s="882" t="str">
        <f>IF(VLOOKUP("KM113",Languages!$A:$D,1,TRUE)="KM113",VLOOKUP("KM113",Languages!$A:$D,Summary!$C$7,TRUE),NA())</f>
        <v>Sisäinen viittaus</v>
      </c>
      <c r="K78" s="882" t="str">
        <f>IF(VLOOKUP("KM114",Languages!$A:$D,1,TRUE)="KM114",VLOOKUP("KM114",Languages!$A:$D,Summary!$C$7,TRUE),NA())</f>
        <v>Ulkoinen viittaus</v>
      </c>
      <c r="L78" s="882" t="str">
        <f>IF(VLOOKUP("KM115",Languages!$A:$D,1,TRUE)="KM115",VLOOKUP("KM115",Languages!$A:$D,Summary!$C$7,TRUE),NA())</f>
        <v>Kehityskohde</v>
      </c>
      <c r="M78" s="282"/>
      <c r="N78" s="283"/>
      <c r="O78" s="278"/>
      <c r="P78" s="459" t="str">
        <f>IF(VLOOKUP("GEN-ANSWER",Languages!$A:$D,1,TRUE)="GEN-ANSWER",VLOOKUP("GEN-ANSWER",Languages!$A:$D,Summary!$C$7,TRUE),NA())</f>
        <v>Vastaus</v>
      </c>
      <c r="Q78" s="459" t="str">
        <f>IF(VLOOKUP("KM112",Languages!$A:$D,1,TRUE)="KM112",VLOOKUP("KM112",Languages!$A:$D,Summary!$C$7,TRUE),NA())</f>
        <v>Kommentit</v>
      </c>
      <c r="R78" s="459" t="str">
        <f>IF(VLOOKUP("KM113",Languages!$A:$D,1,TRUE)="KM113",VLOOKUP("KM113",Languages!$A:$D,Summary!$C$7,TRUE),NA())</f>
        <v>Sisäinen viittaus</v>
      </c>
      <c r="S78" s="459" t="str">
        <f>IF(VLOOKUP("KM114",Languages!$A:$D,1,TRUE)="KM114",VLOOKUP("KM114",Languages!$A:$D,Summary!$C$7,TRUE),NA())</f>
        <v>Ulkoinen viittaus</v>
      </c>
      <c r="T78" s="459" t="str">
        <f>IF(VLOOKUP("KM115",Languages!$A:$D,1,TRUE)="KM115",VLOOKUP("KM115",Languages!$A:$D,Summary!$C$7,TRUE),NA())</f>
        <v>Kehityskohde</v>
      </c>
      <c r="U78" s="282"/>
      <c r="V78" s="283"/>
    </row>
    <row r="79" spans="1:22" s="310" customFormat="1" ht="19.95" customHeight="1" x14ac:dyDescent="0.2">
      <c r="A79" s="283"/>
      <c r="B79" s="278"/>
      <c r="C79" s="453">
        <v>1</v>
      </c>
      <c r="D79" s="1382"/>
      <c r="E79" s="398"/>
      <c r="F79" s="399"/>
      <c r="G79" s="401"/>
      <c r="H79" s="885"/>
      <c r="I79" s="886"/>
      <c r="J79" s="886"/>
      <c r="K79" s="886"/>
      <c r="L79" s="887"/>
      <c r="M79" s="153"/>
      <c r="N79" s="251"/>
      <c r="O79" s="148"/>
      <c r="P79" s="513"/>
      <c r="Q79" s="400"/>
      <c r="R79" s="400"/>
      <c r="S79" s="400"/>
      <c r="T79" s="402"/>
      <c r="U79" s="153"/>
      <c r="V79" s="251"/>
    </row>
    <row r="80" spans="1:22" s="295" customFormat="1" ht="34.950000000000003" customHeight="1" x14ac:dyDescent="0.2">
      <c r="A80" s="304"/>
      <c r="B80" s="1746"/>
      <c r="C80" s="1772">
        <v>2</v>
      </c>
      <c r="D80" s="1377"/>
      <c r="E80" s="393" t="s">
        <v>134</v>
      </c>
      <c r="F80" s="463" t="str">
        <f>IF(VLOOKUP(CONCATENATE($C$3,"-",$E80),Languages!$A:$D,1,TRUE)=CONCATENATE($C$3,"-",$E80),VLOOKUP(CONCATENATE($C$3,"-",$E80),Languages!$A:$D,Summary!$C$7,TRUE),NA())</f>
        <v>RESPONSE-osion toimintaa varten on määritetty dokumentoidut toimintatavat, joita noudatetaan ja päivitetään säännöllisesti.</v>
      </c>
      <c r="G80" s="1683">
        <f t="shared" ref="G80:G85" si="4">IFERROR(INT(LEFT($H80,1)),0)</f>
        <v>3</v>
      </c>
      <c r="H80" s="441" t="s">
        <v>414</v>
      </c>
      <c r="I80" s="482"/>
      <c r="J80" s="438"/>
      <c r="K80" s="438"/>
      <c r="L80" s="447"/>
      <c r="M80" s="153"/>
      <c r="N80" s="251"/>
      <c r="O80" s="148"/>
      <c r="P80" s="866" t="str">
        <f>VLOOKUP(VLOOKUP($C$3&amp;"-"&amp;$E80,Import!$C:$D,2,FALSE),Parameters!$C$18:$F$22,Summary!$C$7,FALSE)</f>
        <v xml:space="preserve">0 - Vastaus puuttuu </v>
      </c>
      <c r="Q80" s="898" t="str">
        <f>IF(VLOOKUP($C$3&amp;"-"&amp;$E80,Import!$C:$H,3,FALSE)=0,"",VLOOKUP($C$3&amp;"-"&amp;$E80,Import!$C:$H,3,FALSE))</f>
        <v>11.12</v>
      </c>
      <c r="R80" s="898" t="str">
        <f>IF(VLOOKUP($C$3&amp;"-"&amp;$E80,Import!$C:$H,4,FALSE)=0,"",VLOOKUP($C$3&amp;"-"&amp;$E80,Import!$C:$H,4,FALSE))</f>
        <v xml:space="preserve">A5.37 </v>
      </c>
      <c r="S80" s="898" t="str">
        <f>IF(VLOOKUP($C$3&amp;"-"&amp;$E80,Import!$C:$H,5,FALSE)=0,"",VLOOKUP($C$3&amp;"-"&amp;$E80,Import!$C:$H,5,FALSE))</f>
        <v xml:space="preserve">5.37 </v>
      </c>
      <c r="T80" s="899" t="str">
        <f>IF(VLOOKUP($C$3&amp;"-"&amp;$E80,Import!$C:$H,6,FALSE)=0,"",VLOOKUP($C$3&amp;"-"&amp;$E80,Import!$C:$H,6,FALSE))</f>
        <v/>
      </c>
      <c r="U80" s="153"/>
      <c r="V80" s="251"/>
    </row>
    <row r="81" spans="1:22" s="295" customFormat="1" ht="41.4" customHeight="1" x14ac:dyDescent="0.2">
      <c r="A81" s="304"/>
      <c r="B81" s="1746"/>
      <c r="C81" s="1774"/>
      <c r="D81" s="1378"/>
      <c r="E81" s="394" t="s">
        <v>137</v>
      </c>
      <c r="F81" s="470" t="str">
        <f>IF(VLOOKUP(CONCATENATE($C$3,"-",$E81),Languages!$A:$D,1,TRUE)=CONCATENATE($C$3,"-",$E81),VLOOKUP(CONCATENATE($C$3,"-",$E81),Languages!$A:$D,Summary!$C$7,TRUE),NA())</f>
        <v>RESPONSE-osion toimintaa varten on tarjolla riittävät resurssit (henkilöstö, rahoitus ja työkalut).</v>
      </c>
      <c r="G81" s="1686">
        <f t="shared" si="4"/>
        <v>2</v>
      </c>
      <c r="H81" s="445" t="s">
        <v>413</v>
      </c>
      <c r="I81" s="482"/>
      <c r="J81" s="440"/>
      <c r="K81" s="440"/>
      <c r="L81" s="449"/>
      <c r="M81" s="153"/>
      <c r="N81" s="251"/>
      <c r="O81" s="148"/>
      <c r="P81" s="874" t="str">
        <f>VLOOKUP(VLOOKUP($C$3&amp;"-"&amp;$E81,Import!$C:$D,2,FALSE),Parameters!$C$18:$F$22,Summary!$C$7,FALSE)</f>
        <v xml:space="preserve">0 - Vastaus puuttuu </v>
      </c>
      <c r="Q81" s="900" t="str">
        <f>IF(VLOOKUP($C$3&amp;"-"&amp;$E81,Import!$C:$H,3,FALSE)=0,"",VLOOKUP($C$3&amp;"-"&amp;$E81,Import!$C:$H,3,FALSE))</f>
        <v>11.12</v>
      </c>
      <c r="R81" s="900" t="str">
        <f>IF(VLOOKUP($C$3&amp;"-"&amp;$E81,Import!$C:$H,4,FALSE)=0,"",VLOOKUP($C$3&amp;"-"&amp;$E81,Import!$C:$H,4,FALSE))</f>
        <v>ISO27001 7.1 
A8.6</v>
      </c>
      <c r="S81" s="900" t="str">
        <f>IF(VLOOKUP($C$3&amp;"-"&amp;$E81,Import!$C:$H,5,FALSE)=0,"",VLOOKUP($C$3&amp;"-"&amp;$E81,Import!$C:$H,5,FALSE))</f>
        <v>8.6</v>
      </c>
      <c r="T81" s="901" t="str">
        <f>IF(VLOOKUP($C$3&amp;"-"&amp;$E81,Import!$C:$H,6,FALSE)=0,"",VLOOKUP($C$3&amp;"-"&amp;$E81,Import!$C:$H,6,FALSE))</f>
        <v/>
      </c>
      <c r="U81" s="153"/>
      <c r="V81" s="251"/>
    </row>
    <row r="82" spans="1:22" s="295" customFormat="1" ht="46.8" customHeight="1" x14ac:dyDescent="0.2">
      <c r="A82" s="304"/>
      <c r="B82" s="1746"/>
      <c r="C82" s="1775">
        <v>3</v>
      </c>
      <c r="D82" s="1379"/>
      <c r="E82" s="393" t="s">
        <v>140</v>
      </c>
      <c r="F82" s="463" t="str">
        <f>IF(VLOOKUP(CONCATENATE($C$3,"-",$E82),Languages!$A:$D,1,TRUE)=CONCATENATE($C$3,"-",$E82),VLOOKUP(CONCATENATE($C$3,"-",$E82),Languages!$A:$D,Summary!$C$7,TRUE),NA())</f>
        <v>RESPONSE-osion toimintaa ohjataan vaatimuksilla, jotka on asetettu organisaation johtotason politiikassa (tai vastaavassa ohjeistuksessa).</v>
      </c>
      <c r="G82" s="1683">
        <f t="shared" si="4"/>
        <v>3</v>
      </c>
      <c r="H82" s="441" t="s">
        <v>414</v>
      </c>
      <c r="I82" s="438"/>
      <c r="J82" s="438"/>
      <c r="K82" s="438"/>
      <c r="L82" s="447"/>
      <c r="M82" s="153"/>
      <c r="N82" s="251"/>
      <c r="O82" s="148"/>
      <c r="P82" s="866" t="str">
        <f>VLOOKUP(VLOOKUP($C$3&amp;"-"&amp;$E82,Import!$C:$D,2,FALSE),Parameters!$C$18:$F$22,Summary!$C$7,FALSE)</f>
        <v xml:space="preserve">0 - Vastaus puuttuu </v>
      </c>
      <c r="Q82" s="898" t="str">
        <f>IF(VLOOKUP($C$3&amp;"-"&amp;$E82,Import!$C:$H,3,FALSE)=0,"",VLOOKUP($C$3&amp;"-"&amp;$E82,Import!$C:$H,3,FALSE))</f>
        <v/>
      </c>
      <c r="R82" s="898" t="str">
        <f>IF(VLOOKUP($C$3&amp;"-"&amp;$E82,Import!$C:$H,4,FALSE)=0,"",VLOOKUP($C$3&amp;"-"&amp;$E82,Import!$C:$H,4,FALSE))</f>
        <v>ISO27001 5.2</v>
      </c>
      <c r="S82" s="898" t="str">
        <f>IF(VLOOKUP($C$3&amp;"-"&amp;$E82,Import!$C:$H,5,FALSE)=0,"",VLOOKUP($C$3&amp;"-"&amp;$E82,Import!$C:$H,5,FALSE))</f>
        <v/>
      </c>
      <c r="T82" s="899" t="str">
        <f>IF(VLOOKUP($C$3&amp;"-"&amp;$E82,Import!$C:$H,6,FALSE)=0,"",VLOOKUP($C$3&amp;"-"&amp;$E82,Import!$C:$H,6,FALSE))</f>
        <v/>
      </c>
      <c r="U82" s="153"/>
      <c r="V82" s="251"/>
    </row>
    <row r="83" spans="1:22" s="295" customFormat="1" ht="43.2" customHeight="1" x14ac:dyDescent="0.2">
      <c r="A83" s="304"/>
      <c r="B83" s="1746"/>
      <c r="C83" s="1776"/>
      <c r="D83" s="1380"/>
      <c r="E83" s="293" t="s">
        <v>142</v>
      </c>
      <c r="F83" s="464" t="str">
        <f>IF(VLOOKUP(CONCATENATE($C$3,"-",$E83),Languages!$A:$D,1,TRUE)=CONCATENATE($C$3,"-",$E83),VLOOKUP(CONCATENATE($C$3,"-",$E83),Languages!$A:$D,Summary!$C$7,TRUE),NA())</f>
        <v>RESPONSE-osion toimintaa suorittaville työntekijöille on määritelty vastuut, velvoitteet ja valtuutukset tehtäviensä suorittamista varten.</v>
      </c>
      <c r="G83" s="1684">
        <f t="shared" si="4"/>
        <v>4</v>
      </c>
      <c r="H83" s="306" t="s">
        <v>6</v>
      </c>
      <c r="I83" s="482"/>
      <c r="J83" s="439"/>
      <c r="K83" s="439"/>
      <c r="L83" s="448"/>
      <c r="M83" s="153"/>
      <c r="N83" s="251"/>
      <c r="O83" s="148"/>
      <c r="P83" s="869" t="str">
        <f>VLOOKUP(VLOOKUP($C$3&amp;"-"&amp;$E83,Import!$C:$D,2,FALSE),Parameters!$C$18:$F$22,Summary!$C$7,FALSE)</f>
        <v xml:space="preserve">0 - Vastaus puuttuu </v>
      </c>
      <c r="Q83" s="893" t="str">
        <f>IF(VLOOKUP($C$3&amp;"-"&amp;$E83,Import!$C:$H,3,FALSE)=0,"",VLOOKUP($C$3&amp;"-"&amp;$E83,Import!$C:$H,3,FALSE))</f>
        <v>11.12</v>
      </c>
      <c r="R83" s="893" t="str">
        <f>IF(VLOOKUP($C$3&amp;"-"&amp;$E83,Import!$C:$H,4,FALSE)=0,"",VLOOKUP($C$3&amp;"-"&amp;$E83,Import!$C:$H,4,FALSE))</f>
        <v>ISO27001 7.2</v>
      </c>
      <c r="S83" s="893" t="str">
        <f>IF(VLOOKUP($C$3&amp;"-"&amp;$E83,Import!$C:$H,5,FALSE)=0,"",VLOOKUP($C$3&amp;"-"&amp;$E83,Import!$C:$H,5,FALSE))</f>
        <v/>
      </c>
      <c r="T83" s="894" t="str">
        <f>IF(VLOOKUP($C$3&amp;"-"&amp;$E83,Import!$C:$H,6,FALSE)=0,"",VLOOKUP($C$3&amp;"-"&amp;$E83,Import!$C:$H,6,FALSE))</f>
        <v/>
      </c>
      <c r="U83" s="153"/>
      <c r="V83" s="251"/>
    </row>
    <row r="84" spans="1:22" s="295" customFormat="1" ht="43.2" customHeight="1" x14ac:dyDescent="0.2">
      <c r="A84" s="304"/>
      <c r="B84" s="1746"/>
      <c r="C84" s="1776"/>
      <c r="D84" s="1380"/>
      <c r="E84" s="293" t="s">
        <v>144</v>
      </c>
      <c r="F84" s="464" t="str">
        <f>IF(VLOOKUP(CONCATENATE($C$3,"-",$E84),Languages!$A:$D,1,TRUE)=CONCATENATE($C$3,"-",$E84),VLOOKUP(CONCATENATE($C$3,"-",$E84),Languages!$A:$D,Summary!$C$7,TRUE),NA())</f>
        <v>RESPONSE-osion toimintaa suorittavilla työntekijöillä on riittävät tiedot ja taidot tehtäviensä suorittamiseen.</v>
      </c>
      <c r="G84" s="1684">
        <f t="shared" si="4"/>
        <v>2</v>
      </c>
      <c r="H84" s="306" t="s">
        <v>413</v>
      </c>
      <c r="I84" s="482"/>
      <c r="J84" s="439"/>
      <c r="K84" s="439"/>
      <c r="L84" s="448"/>
      <c r="M84" s="153"/>
      <c r="N84" s="251"/>
      <c r="O84" s="148"/>
      <c r="P84" s="869" t="str">
        <f>VLOOKUP(VLOOKUP($C$3&amp;"-"&amp;$E84,Import!$C:$D,2,FALSE),Parameters!$C$18:$F$22,Summary!$C$7,FALSE)</f>
        <v xml:space="preserve">0 - Vastaus puuttuu </v>
      </c>
      <c r="Q84" s="893" t="str">
        <f>IF(VLOOKUP($C$3&amp;"-"&amp;$E84,Import!$C:$H,3,FALSE)=0,"",VLOOKUP($C$3&amp;"-"&amp;$E84,Import!$C:$H,3,FALSE))</f>
        <v/>
      </c>
      <c r="R84" s="893" t="str">
        <f>IF(VLOOKUP($C$3&amp;"-"&amp;$E84,Import!$C:$H,4,FALSE)=0,"",VLOOKUP($C$3&amp;"-"&amp;$E84,Import!$C:$H,4,FALSE))</f>
        <v>ISO27001 5.3</v>
      </c>
      <c r="S84" s="893" t="str">
        <f>IF(VLOOKUP($C$3&amp;"-"&amp;$E84,Import!$C:$H,5,FALSE)=0,"",VLOOKUP($C$3&amp;"-"&amp;$E84,Import!$C:$H,5,FALSE))</f>
        <v/>
      </c>
      <c r="T84" s="894" t="str">
        <f>IF(VLOOKUP($C$3&amp;"-"&amp;$E84,Import!$C:$H,6,FALSE)=0,"",VLOOKUP($C$3&amp;"-"&amp;$E84,Import!$C:$H,6,FALSE))</f>
        <v/>
      </c>
      <c r="U84" s="153"/>
      <c r="V84" s="251"/>
    </row>
    <row r="85" spans="1:22" s="295" customFormat="1" ht="34.950000000000003" customHeight="1" x14ac:dyDescent="0.2">
      <c r="A85" s="304"/>
      <c r="B85" s="1746"/>
      <c r="C85" s="1777"/>
      <c r="D85" s="1381"/>
      <c r="E85" s="394" t="s">
        <v>146</v>
      </c>
      <c r="F85" s="470" t="str">
        <f>IF(VLOOKUP(CONCATENATE($C$3,"-",$E85),Languages!$A:$D,1,TRUE)=CONCATENATE($C$3,"-",$E85),VLOOKUP(CONCATENATE($C$3,"-",$E85),Languages!$A:$D,Summary!$C$7,TRUE),NA())</f>
        <v>RESPONSE-osion toiminnan vaikuttavuutta arvioidaan ja seurataan.</v>
      </c>
      <c r="G85" s="1686">
        <f t="shared" si="4"/>
        <v>3</v>
      </c>
      <c r="H85" s="445" t="s">
        <v>414</v>
      </c>
      <c r="I85" s="440"/>
      <c r="J85" s="440"/>
      <c r="K85" s="440"/>
      <c r="L85" s="449"/>
      <c r="M85" s="153"/>
      <c r="N85" s="251"/>
      <c r="O85" s="148"/>
      <c r="P85" s="874" t="str">
        <f>VLOOKUP(VLOOKUP($C$3&amp;"-"&amp;$E85,Import!$C:$D,2,FALSE),Parameters!$C$18:$F$22,Summary!$C$7,FALSE)</f>
        <v xml:space="preserve">0 - Vastaus puuttuu </v>
      </c>
      <c r="Q85" s="900" t="str">
        <f>IF(VLOOKUP($C$3&amp;"-"&amp;$E85,Import!$C:$H,3,FALSE)=0,"",VLOOKUP($C$3&amp;"-"&amp;$E85,Import!$C:$H,3,FALSE))</f>
        <v/>
      </c>
      <c r="R85" s="900" t="str">
        <f>IF(VLOOKUP($C$3&amp;"-"&amp;$E85,Import!$C:$H,4,FALSE)=0,"",VLOOKUP($C$3&amp;"-"&amp;$E85,Import!$C:$H,4,FALSE))</f>
        <v>ISO27001 9.1-9.3 
A5.35</v>
      </c>
      <c r="S85" s="900" t="str">
        <f>IF(VLOOKUP($C$3&amp;"-"&amp;$E85,Import!$C:$H,5,FALSE)=0,"",VLOOKUP($C$3&amp;"-"&amp;$E85,Import!$C:$H,5,FALSE))</f>
        <v>5.35</v>
      </c>
      <c r="T85" s="901" t="str">
        <f>IF(VLOOKUP($C$3&amp;"-"&amp;$E85,Import!$C:$H,6,FALSE)=0,"",VLOOKUP($C$3&amp;"-"&amp;$E85,Import!$C:$H,6,FALSE))</f>
        <v/>
      </c>
      <c r="U85" s="153"/>
      <c r="V85" s="251"/>
    </row>
    <row r="86" spans="1:22" x14ac:dyDescent="0.2">
      <c r="A86" s="180"/>
      <c r="B86" s="328"/>
      <c r="C86" s="329"/>
      <c r="D86" s="329"/>
      <c r="E86" s="330"/>
      <c r="F86" s="331"/>
      <c r="G86" s="332"/>
      <c r="H86" s="333"/>
      <c r="I86" s="334"/>
      <c r="J86" s="334"/>
      <c r="K86" s="334"/>
      <c r="L86" s="334"/>
      <c r="M86" s="153"/>
      <c r="N86" s="251"/>
      <c r="O86" s="148"/>
      <c r="P86" s="333"/>
      <c r="Q86" s="334"/>
      <c r="R86" s="334"/>
      <c r="S86" s="334"/>
      <c r="T86" s="334"/>
      <c r="U86" s="153"/>
      <c r="V86" s="251"/>
    </row>
    <row r="87" spans="1:22" x14ac:dyDescent="0.25">
      <c r="A87" s="180"/>
      <c r="B87" s="180"/>
      <c r="C87" s="180"/>
      <c r="D87" s="180"/>
      <c r="E87" s="180"/>
      <c r="F87" s="180"/>
      <c r="G87" s="335"/>
      <c r="H87" s="180"/>
      <c r="I87" s="180"/>
      <c r="J87" s="180"/>
      <c r="K87" s="180"/>
      <c r="L87" s="180"/>
      <c r="M87" s="472"/>
      <c r="N87" s="341"/>
      <c r="O87" s="472"/>
      <c r="P87" s="180"/>
      <c r="Q87" s="180"/>
      <c r="R87" s="180"/>
      <c r="S87" s="180"/>
      <c r="T87" s="180"/>
      <c r="U87" s="472"/>
      <c r="V87" s="341"/>
    </row>
  </sheetData>
  <sheetProtection sheet="1" formatCells="0" formatColumns="0" formatRows="0"/>
  <mergeCells count="52">
    <mergeCell ref="C31:C33"/>
    <mergeCell ref="C6:L6"/>
    <mergeCell ref="C13:L13"/>
    <mergeCell ref="C50:C54"/>
    <mergeCell ref="P3:T11"/>
    <mergeCell ref="P13:P14"/>
    <mergeCell ref="Q13:Q14"/>
    <mergeCell ref="R13:R14"/>
    <mergeCell ref="S13:S14"/>
    <mergeCell ref="T13:T14"/>
    <mergeCell ref="P15:P16"/>
    <mergeCell ref="Q15:Q16"/>
    <mergeCell ref="R15:R16"/>
    <mergeCell ref="S15:S16"/>
    <mergeCell ref="T15:T16"/>
    <mergeCell ref="P17:P18"/>
    <mergeCell ref="B84:B85"/>
    <mergeCell ref="B80:B83"/>
    <mergeCell ref="B28:B29"/>
    <mergeCell ref="B30:B33"/>
    <mergeCell ref="B36:B37"/>
    <mergeCell ref="B38:B44"/>
    <mergeCell ref="C64:C72"/>
    <mergeCell ref="C80:C81"/>
    <mergeCell ref="C82:C85"/>
    <mergeCell ref="C73:C76"/>
    <mergeCell ref="J8:K8"/>
    <mergeCell ref="C21:L21"/>
    <mergeCell ref="J10:K11"/>
    <mergeCell ref="C15:L15"/>
    <mergeCell ref="C17:L17"/>
    <mergeCell ref="C19:L19"/>
    <mergeCell ref="C61:C63"/>
    <mergeCell ref="C47:C49"/>
    <mergeCell ref="C36:C37"/>
    <mergeCell ref="C29:C30"/>
    <mergeCell ref="C38:C42"/>
    <mergeCell ref="C43:C44"/>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3 G36:G44 G47:G58 G61:G76 G80:G85">
    <cfRule type="containsText" dxfId="198" priority="37" operator="containsText" text="0">
      <formula>NOT(ISERROR(SEARCH("0",G28)))</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8:T33 P36:T44 P47:T56 P61:P76 P80:T85 P58:T58 Q60:T7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G28:G33 G36:G44 G47:G58 G61:G76 G80:G85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H28:H33 H36:H44 H80:H85 H61:H76 H47:H58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V6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36328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2540</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39" t="str">
        <f>VLOOKUP($C$3,Infoimport!$B$4:$C$14,2,FALSE)</f>
        <v xml:space="preserve">THIRDPARTY, tiedot Infoimport-välilehdeltä
</v>
      </c>
      <c r="Q3" s="1739"/>
      <c r="R3" s="1739"/>
      <c r="S3" s="1739"/>
      <c r="T3" s="1739"/>
      <c r="U3" s="802"/>
      <c r="V3" s="251"/>
    </row>
    <row r="4" spans="1:22" s="317" customFormat="1" ht="25.05" customHeight="1" x14ac:dyDescent="0.3">
      <c r="A4" s="315"/>
      <c r="B4" s="316"/>
      <c r="C4" s="154" t="str">
        <f>IF(VLOOKUP($C$3,Languages!$A:$D,1,TRUE)=$C$3,VLOOKUP($C$3,Languages!$A:$D,Summary!$C$7,TRUE),NA())</f>
        <v>Kumppaniverkoston riskien hallinta (THIRD-PARTIES)</v>
      </c>
      <c r="D4" s="154"/>
      <c r="E4" s="257"/>
      <c r="F4" s="258"/>
      <c r="G4" s="319"/>
      <c r="H4" s="318"/>
      <c r="I4" s="260" t="str">
        <f ca="1">VLOOKUP(VLOOKUP(CONCATENATE($C$3),Data!$K:$O,5,FALSE),Parameters!$C$7:$F$10,Summary!$C$7,FALSE)</f>
        <v>Kypsyystaso 1</v>
      </c>
      <c r="J4" s="684"/>
      <c r="K4" s="261"/>
      <c r="L4" s="147"/>
      <c r="M4" s="153"/>
      <c r="N4" s="251"/>
      <c r="O4" s="801"/>
      <c r="P4" s="1739"/>
      <c r="Q4" s="1739"/>
      <c r="R4" s="1739"/>
      <c r="S4" s="1739"/>
      <c r="T4" s="1739"/>
      <c r="U4" s="802"/>
      <c r="V4" s="251"/>
    </row>
    <row r="5" spans="1:22" ht="10.050000000000001" customHeight="1" x14ac:dyDescent="0.25">
      <c r="A5" s="177"/>
      <c r="B5" s="307"/>
      <c r="C5" s="320"/>
      <c r="D5" s="320"/>
      <c r="E5" s="321"/>
      <c r="F5" s="321"/>
      <c r="G5" s="260"/>
      <c r="H5" s="260"/>
      <c r="I5" s="783"/>
      <c r="J5" s="261"/>
      <c r="K5" s="261"/>
      <c r="L5" s="147"/>
      <c r="M5" s="153"/>
      <c r="N5" s="251"/>
      <c r="O5" s="801"/>
      <c r="P5" s="1739"/>
      <c r="Q5" s="1739"/>
      <c r="R5" s="1739"/>
      <c r="S5" s="1739"/>
      <c r="T5" s="1739"/>
      <c r="U5" s="802"/>
      <c r="V5" s="251"/>
    </row>
    <row r="6" spans="1:22" ht="139.5" customHeight="1" x14ac:dyDescent="0.2">
      <c r="A6" s="177"/>
      <c r="B6" s="307"/>
      <c r="C6" s="1743"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743"/>
      <c r="E6" s="1743"/>
      <c r="F6" s="1743"/>
      <c r="G6" s="1743"/>
      <c r="H6" s="1743"/>
      <c r="I6" s="1743"/>
      <c r="J6" s="1743"/>
      <c r="K6" s="1743"/>
      <c r="L6" s="1743"/>
      <c r="M6" s="153"/>
      <c r="N6" s="251"/>
      <c r="O6" s="801"/>
      <c r="P6" s="1739"/>
      <c r="Q6" s="1739"/>
      <c r="R6" s="1739"/>
      <c r="S6" s="1739"/>
      <c r="T6" s="1739"/>
      <c r="U6" s="802"/>
      <c r="V6" s="251"/>
    </row>
    <row r="7" spans="1:22" ht="14.4" customHeight="1" x14ac:dyDescent="0.2">
      <c r="A7" s="177"/>
      <c r="B7" s="307"/>
      <c r="C7" s="263">
        <v>1</v>
      </c>
      <c r="D7" s="263"/>
      <c r="E7" s="264" t="s">
        <v>1</v>
      </c>
      <c r="F7" s="265" t="str">
        <f>IF(VLOOKUP(CONCATENATE($C$3,"-",C7),Languages!$A:$D,1,TRUE)=CONCATENATE($C$3,"-",C7),VLOOKUP(CONCATENATE($C$3,"-",C7),Languages!$A:$D,Summary!$C$7,TRUE),NA())</f>
        <v>Kumppaniverkoston tunnistaminen ja priorisointi</v>
      </c>
      <c r="I7" s="266" t="str">
        <f ca="1">VLOOKUP(VLOOKUP(CONCATENATE($C$3,"-",$C7),Data!$K:$O,5,FALSE),Parameters!$C$7:$F$10,Summary!$C$7,FALSE)</f>
        <v>Kypsyystaso 1</v>
      </c>
      <c r="J7" s="461" t="str">
        <f>IF(VLOOKUP("KM110",Languages!$A:$D,1,TRUE)="KM110",VLOOKUP("KM110",Languages!$A:$D,Summary!$C$7,TRUE),NA())</f>
        <v>Päivämäärä</v>
      </c>
      <c r="K7" s="435"/>
      <c r="L7" s="147"/>
      <c r="M7" s="153"/>
      <c r="N7" s="251"/>
      <c r="O7" s="801"/>
      <c r="P7" s="1739"/>
      <c r="Q7" s="1739"/>
      <c r="R7" s="1739"/>
      <c r="S7" s="1739"/>
      <c r="T7" s="1739"/>
      <c r="U7" s="802"/>
      <c r="V7" s="251"/>
    </row>
    <row r="8" spans="1:22" ht="14.4" customHeight="1" x14ac:dyDescent="0.25">
      <c r="A8" s="177"/>
      <c r="B8" s="307"/>
      <c r="C8" s="263">
        <v>2</v>
      </c>
      <c r="D8" s="263"/>
      <c r="E8" s="264" t="s">
        <v>1</v>
      </c>
      <c r="F8" s="265" t="str">
        <f>IF(VLOOKUP(CONCATENATE($C$3,"-",C8),Languages!$A:$D,1,TRUE)=CONCATENATE($C$3,"-",C8),VLOOKUP(CONCATENATE($C$3,"-",C8),Languages!$A:$D,Summary!$C$7,TRUE),NA())</f>
        <v>Kumppaniverkostoon liittyvien riskien hallinta</v>
      </c>
      <c r="G8" s="323"/>
      <c r="I8" s="266" t="str">
        <f ca="1">VLOOKUP(VLOOKUP(CONCATENATE($C$3,"-",$C8),Data!$K:$O,5,FALSE),Parameters!$C$7:$F$10,Summary!$C$7,FALSE)</f>
        <v>Kypsyystaso 2</v>
      </c>
      <c r="J8" s="1762"/>
      <c r="K8" s="1745"/>
      <c r="L8" s="147"/>
      <c r="M8" s="153"/>
      <c r="N8" s="251"/>
      <c r="O8" s="801"/>
      <c r="P8" s="1739"/>
      <c r="Q8" s="1739"/>
      <c r="R8" s="1739"/>
      <c r="S8" s="1739"/>
      <c r="T8" s="1739"/>
      <c r="U8" s="802"/>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801"/>
      <c r="P9" s="1739"/>
      <c r="Q9" s="1739"/>
      <c r="R9" s="1739"/>
      <c r="S9" s="1739"/>
      <c r="T9" s="1739"/>
      <c r="U9" s="802"/>
      <c r="V9" s="251"/>
    </row>
    <row r="10" spans="1:22" ht="14.4" customHeight="1" x14ac:dyDescent="0.2">
      <c r="A10" s="177"/>
      <c r="B10" s="307"/>
      <c r="C10" s="263"/>
      <c r="D10" s="263"/>
      <c r="E10" s="264"/>
      <c r="F10" s="265"/>
      <c r="G10" s="324"/>
      <c r="I10" s="266"/>
      <c r="J10" s="1758"/>
      <c r="K10" s="1759"/>
      <c r="L10" s="204"/>
      <c r="M10" s="153"/>
      <c r="N10" s="251"/>
      <c r="O10" s="801"/>
      <c r="P10" s="1739"/>
      <c r="Q10" s="1739"/>
      <c r="R10" s="1739"/>
      <c r="S10" s="1739"/>
      <c r="T10" s="1739"/>
      <c r="U10" s="802"/>
      <c r="V10" s="251"/>
    </row>
    <row r="11" spans="1:22" ht="14.4" customHeight="1" x14ac:dyDescent="0.2">
      <c r="A11" s="177"/>
      <c r="B11" s="307"/>
      <c r="C11" s="263"/>
      <c r="D11" s="263"/>
      <c r="E11" s="264"/>
      <c r="F11" s="265"/>
      <c r="G11" s="324"/>
      <c r="I11" s="266"/>
      <c r="J11" s="1760"/>
      <c r="K11" s="1761"/>
      <c r="L11" s="204"/>
      <c r="M11" s="153"/>
      <c r="N11" s="251"/>
      <c r="O11" s="801"/>
      <c r="P11" s="1739"/>
      <c r="Q11" s="1739"/>
      <c r="R11" s="1739"/>
      <c r="S11" s="1739"/>
      <c r="T11" s="1739"/>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Kumppaniverkoston tunnistaminen ja priorisointi</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37.799999999999997" customHeight="1" x14ac:dyDescent="0.2">
      <c r="A13" s="274"/>
      <c r="B13" s="275"/>
      <c r="C13" s="1765"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765"/>
      <c r="E13" s="1765"/>
      <c r="F13" s="1765"/>
      <c r="G13" s="1765"/>
      <c r="H13" s="1765"/>
      <c r="I13" s="1765"/>
      <c r="J13" s="1765"/>
      <c r="K13" s="1765"/>
      <c r="L13" s="1765"/>
      <c r="M13" s="153"/>
      <c r="N13" s="251"/>
      <c r="O13" s="801"/>
      <c r="P13" s="1741" t="str">
        <f>IF(VLOOKUP(CONCATENATE($C$3,"-",$C12),Import!$C$11:$H$470,2,FALSE)=0,"",VLOOKUP(CONCATENATE($C$3,"-",$C12),Import!$C$11:$H$470,2,FALSE))</f>
        <v/>
      </c>
      <c r="Q13" s="1739" t="str">
        <f>IF(VLOOKUP(CONCATENATE($C$3,"-",$C12),Import!$C$11:$H$470,3,FALSE)=0,"",VLOOKUP(CONCATENATE($C$3,"-",$C12),Import!$C$11:$H$470,3,FALSE))</f>
        <v>1.3, 3.2, 4.1, 4.2, 5.2, 6.1, 6.2, 12.3</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Kumppaniverkostoon liittyvien riskien hallinta</v>
      </c>
      <c r="F14" s="169"/>
      <c r="G14" s="291"/>
      <c r="H14" s="291" t="s">
        <v>16</v>
      </c>
      <c r="I14" s="292"/>
      <c r="J14" s="292"/>
      <c r="K14" s="292"/>
      <c r="L14" s="292"/>
      <c r="M14" s="153"/>
      <c r="N14" s="251"/>
      <c r="O14" s="801"/>
      <c r="P14" s="1742"/>
      <c r="Q14" s="1740"/>
      <c r="R14" s="1740"/>
      <c r="S14" s="1740"/>
      <c r="T14" s="1740"/>
      <c r="U14" s="802"/>
      <c r="V14" s="251"/>
    </row>
    <row r="15" spans="1:22" s="277" customFormat="1" ht="79.8" customHeight="1" x14ac:dyDescent="0.2">
      <c r="A15" s="274"/>
      <c r="B15" s="275"/>
      <c r="C15" s="1765"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765"/>
      <c r="E15" s="1765"/>
      <c r="F15" s="1765"/>
      <c r="G15" s="1765"/>
      <c r="H15" s="1765"/>
      <c r="I15" s="1765"/>
      <c r="J15" s="1765"/>
      <c r="K15" s="1765"/>
      <c r="L15" s="1765"/>
      <c r="M15" s="153"/>
      <c r="N15" s="251"/>
      <c r="O15" s="801"/>
      <c r="P15" s="1741" t="str">
        <f>IF(VLOOKUP(CONCATENATE($C$3,"-",$C14),Import!$C$11:$H$470,2,FALSE)=0,"",VLOOKUP(CONCATENATE($C$3,"-",$C14),Import!$C$11:$H$470,2,FALSE))</f>
        <v/>
      </c>
      <c r="Q15" s="1739" t="str">
        <f>IF(VLOOKUP(CONCATENATE($C$3,"-",$C14),Import!$C$11:$H$470,3,FALSE)=0,"",VLOOKUP(CONCATENATE($C$3,"-",$C14),Import!$C$11:$H$470,3,FALSE))</f>
        <v>1.1, 3.1.1, 3.2, 3.5, 3.6, 3.7, 4.2, 6.1, 6.2, 6.3, 11.8, 12.3</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2"/>
      <c r="J16" s="292"/>
      <c r="K16" s="292"/>
      <c r="L16" s="292"/>
      <c r="M16" s="153"/>
      <c r="N16" s="251"/>
      <c r="O16" s="801"/>
      <c r="P16" s="1742"/>
      <c r="Q16" s="1740"/>
      <c r="R16" s="1740"/>
      <c r="S16" s="1740"/>
      <c r="T16" s="1740"/>
      <c r="U16" s="802"/>
      <c r="V16" s="251"/>
    </row>
    <row r="17" spans="1:22" s="277" customFormat="1" ht="56.4" customHeight="1" x14ac:dyDescent="0.2">
      <c r="A17" s="304"/>
      <c r="B17" s="305"/>
      <c r="C17" s="1765"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65"/>
      <c r="E17" s="1765"/>
      <c r="F17" s="1765"/>
      <c r="G17" s="1765"/>
      <c r="H17" s="1765"/>
      <c r="I17" s="1765"/>
      <c r="J17" s="1765"/>
      <c r="K17" s="1765"/>
      <c r="L17" s="1765"/>
      <c r="M17" s="153"/>
      <c r="N17" s="251"/>
      <c r="O17" s="801"/>
      <c r="P17" s="1741" t="str">
        <f>IF(VLOOKUP(CONCATENATE($C$3,"-",$C16),Import!$C$11:$H$470,2,FALSE)=0,"",VLOOKUP(CONCATENATE($C$3,"-",$C16),Import!$C$11:$H$470,2,FALSE))</f>
        <v/>
      </c>
      <c r="Q17" s="1739" t="str">
        <f>IF(VLOOKUP(CONCATENATE($C$3,"-",$C16),Import!$C$11:$H$470,3,FALSE)=0,"",VLOOKUP(CONCATENATE($C$3,"-",$C16),Import!$C$11:$H$470,3,FALSE))</f>
        <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802"/>
      <c r="V17" s="251"/>
    </row>
    <row r="18" spans="1:22" s="277" customFormat="1" ht="56.4" customHeight="1" x14ac:dyDescent="0.2">
      <c r="A18" s="304"/>
      <c r="B18" s="305"/>
      <c r="C18" s="1081"/>
      <c r="D18" s="1375"/>
      <c r="E18" s="1081"/>
      <c r="F18" s="1081"/>
      <c r="G18" s="1081"/>
      <c r="H18" s="1081"/>
      <c r="I18" s="1081"/>
      <c r="J18" s="1081"/>
      <c r="K18" s="1081"/>
      <c r="L18" s="1081"/>
      <c r="M18" s="153"/>
      <c r="N18" s="251"/>
      <c r="O18" s="1096"/>
      <c r="P18" s="1742"/>
      <c r="Q18" s="1740"/>
      <c r="R18" s="1740"/>
      <c r="S18" s="1740"/>
      <c r="T18" s="1740"/>
      <c r="U18" s="1096"/>
      <c r="V18" s="251"/>
    </row>
    <row r="19" spans="1:22" s="277" customFormat="1" ht="24.6" customHeight="1" x14ac:dyDescent="0.2">
      <c r="A19" s="304"/>
      <c r="B19" s="1086"/>
      <c r="C19" s="1087"/>
      <c r="D19" s="1087"/>
      <c r="E19" s="1087"/>
      <c r="F19" s="1087"/>
      <c r="G19" s="1087"/>
      <c r="H19" s="1087"/>
      <c r="I19" s="1087"/>
      <c r="J19" s="1087"/>
      <c r="K19" s="1087"/>
      <c r="L19" s="1087"/>
      <c r="M19" s="1088"/>
      <c r="N19" s="251"/>
      <c r="O19" s="803"/>
      <c r="P19" s="1079"/>
      <c r="Q19" s="1079"/>
      <c r="R19" s="1079"/>
      <c r="S19" s="1079"/>
      <c r="T19" s="1079"/>
      <c r="U19" s="804"/>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685"/>
      <c r="B22" s="268"/>
      <c r="C22" s="169">
        <v>1</v>
      </c>
      <c r="D22" s="169"/>
      <c r="E22" s="169" t="str">
        <f>IF(VLOOKUP(CONCATENATE($C$3,"-",C22),Languages!$A:$D,1,TRUE)=CONCATENATE($C$3,"-",C22),VLOOKUP(CONCATENATE($C$3,"-",C22),Languages!$A:$D,Summary!$C$7,TRUE),NA())</f>
        <v>Kumppaniverkoston tunnistaminen ja priorisointi</v>
      </c>
      <c r="F22" s="169"/>
      <c r="G22" s="270"/>
      <c r="H22" s="270"/>
      <c r="I22" s="271"/>
      <c r="J22" s="271"/>
      <c r="K22" s="271"/>
      <c r="L22" s="271"/>
      <c r="M22" s="153"/>
      <c r="N22" s="304"/>
      <c r="O22" s="305"/>
      <c r="P22" s="427"/>
      <c r="Q22" s="422"/>
      <c r="R22" s="684"/>
      <c r="S22" s="756"/>
      <c r="T22" s="756"/>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75" customHeight="1" x14ac:dyDescent="0.2">
      <c r="A24" s="274"/>
      <c r="B24" s="1748"/>
      <c r="C24" s="1790">
        <v>1</v>
      </c>
      <c r="D24" s="1475">
        <v>48</v>
      </c>
      <c r="E24" s="385" t="s">
        <v>5</v>
      </c>
      <c r="F24" s="463" t="str">
        <f>IF(VLOOKUP(CONCATENATE($C$3,"-",$E24),Languages!$A:$D,1,TRUE)=CONCATENATE($C$3,"-",$E24),VLOOKUP(CONCATENATE($C$3,"-",$E24),Languages!$A:$D,Summary!$C$7,TRUE),NA())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24" s="1683">
        <f t="shared" ref="G24:G29" si="0">IFERROR(INT(LEFT($H24,1)),0)</f>
        <v>3</v>
      </c>
      <c r="H24" s="441" t="s">
        <v>414</v>
      </c>
      <c r="I24" s="505"/>
      <c r="J24" s="442"/>
      <c r="K24" s="442"/>
      <c r="L24" s="443"/>
      <c r="M24" s="153"/>
      <c r="N24" s="251"/>
      <c r="O24" s="148"/>
      <c r="P24" s="866" t="str">
        <f>VLOOKUP(VLOOKUP($C$3&amp;"-"&amp;$E24,Import!$C:$D,2,FALSE),Parameters!$C$18:$F$22,Summary!$C$7,FALSE)</f>
        <v xml:space="preserve">0 - Vastaus puuttuu </v>
      </c>
      <c r="Q24" s="908" t="str">
        <f>IF(VLOOKUP($C$3&amp;"-"&amp;$E24,Import!$C:$H,3,FALSE)=0,"",VLOOKUP($C$3&amp;"-"&amp;$E24,Import!$C:$H,3,FALSE))</f>
        <v>11.1</v>
      </c>
      <c r="R24" s="908" t="str">
        <f>IF(VLOOKUP($C$3&amp;"-"&amp;$E24,Import!$C:$H,4,FALSE)=0,"",VLOOKUP($C$3&amp;"-"&amp;$E24,Import!$C:$H,4,FALSE))</f>
        <v>A5.19</v>
      </c>
      <c r="S24" s="908" t="str">
        <f>IF(VLOOKUP($C$3&amp;"-"&amp;$E24,Import!$C:$H,5,FALSE)=0,"",VLOOKUP($C$3&amp;"-"&amp;$E24,Import!$C:$H,5,FALSE))</f>
        <v>5.19</v>
      </c>
      <c r="T24" s="909" t="str">
        <f>IF(VLOOKUP($C$3&amp;"-"&amp;$E24,Import!$C:$H,6,FALSE)=0,"",VLOOKUP($C$3&amp;"-"&amp;$E24,Import!$C:$H,6,FALSE))</f>
        <v/>
      </c>
      <c r="U24" s="153"/>
      <c r="V24" s="251"/>
    </row>
    <row r="25" spans="1:22" s="288" customFormat="1" ht="60" customHeight="1" x14ac:dyDescent="0.2">
      <c r="A25" s="274"/>
      <c r="B25" s="1748"/>
      <c r="C25" s="1792"/>
      <c r="D25" s="1476">
        <v>48</v>
      </c>
      <c r="E25" s="404" t="s">
        <v>7</v>
      </c>
      <c r="F25" s="470" t="str">
        <f>IF(VLOOKUP(CONCATENATE($C$3,"-",$E25),Languages!$A:$D,1,TRUE)=CONCATENATE($C$3,"-",$E25),VLOOKUP(CONCATENATE($C$3,"-",$E25),Languages!$A:$D,Summary!$C$7,TRUE),NA())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25" s="1686">
        <f t="shared" si="0"/>
        <v>4</v>
      </c>
      <c r="H25" s="445" t="s">
        <v>6</v>
      </c>
      <c r="I25" s="505"/>
      <c r="J25" s="437"/>
      <c r="K25" s="437"/>
      <c r="L25" s="446"/>
      <c r="M25" s="153"/>
      <c r="N25" s="251"/>
      <c r="O25" s="148"/>
      <c r="P25" s="874" t="str">
        <f>VLOOKUP(VLOOKUP($C$3&amp;"-"&amp;$E25,Import!$C:$D,2,FALSE),Parameters!$C$18:$F$22,Summary!$C$7,FALSE)</f>
        <v xml:space="preserve">0 - Vastaus puuttuu </v>
      </c>
      <c r="Q25" s="910" t="str">
        <f>IF(VLOOKUP($C$3&amp;"-"&amp;$E25,Import!$C:$H,3,FALSE)=0,"",VLOOKUP($C$3&amp;"-"&amp;$E25,Import!$C:$H,3,FALSE))</f>
        <v/>
      </c>
      <c r="R25" s="910" t="str">
        <f>IF(VLOOKUP($C$3&amp;"-"&amp;$E25,Import!$C:$H,4,FALSE)=0,"",VLOOKUP($C$3&amp;"-"&amp;$E25,Import!$C:$H,4,FALSE))</f>
        <v>A5.20
A5.21</v>
      </c>
      <c r="S25" s="910" t="str">
        <f>IF(VLOOKUP($C$3&amp;"-"&amp;$E25,Import!$C:$H,5,FALSE)=0,"",VLOOKUP($C$3&amp;"-"&amp;$E25,Import!$C:$H,5,FALSE))</f>
        <v>5.20
5.21</v>
      </c>
      <c r="T25" s="911" t="str">
        <f>IF(VLOOKUP($C$3&amp;"-"&amp;$E25,Import!$C:$H,6,FALSE)=0,"",VLOOKUP($C$3&amp;"-"&amp;$E25,Import!$C:$H,6,FALSE))</f>
        <v/>
      </c>
      <c r="U25" s="153"/>
      <c r="V25" s="251"/>
    </row>
    <row r="26" spans="1:22" s="288" customFormat="1" ht="60" customHeight="1" x14ac:dyDescent="0.2">
      <c r="A26" s="274"/>
      <c r="B26" s="1748"/>
      <c r="C26" s="1766">
        <v>2</v>
      </c>
      <c r="D26" s="1475">
        <v>48</v>
      </c>
      <c r="E26" s="385" t="s">
        <v>8</v>
      </c>
      <c r="F26" s="463" t="str">
        <f>IF(VLOOKUP(CONCATENATE($C$3,"-",$E26),Languages!$A:$D,1,TRUE)=CONCATENATE($C$3,"-",$E26),VLOOKUP(CONCATENATE($C$3,"-",$E26),Languages!$A:$D,Summary!$C$7,TRUE),NA())</f>
        <v>Toimittajista ja muista kumppaneista aiheutuvien riskien tunnistamiseen käytetään määriteltyjä menetelmiä.</v>
      </c>
      <c r="G26" s="1683">
        <f t="shared" si="0"/>
        <v>2</v>
      </c>
      <c r="H26" s="441" t="s">
        <v>413</v>
      </c>
      <c r="I26" s="442"/>
      <c r="J26" s="442"/>
      <c r="K26" s="442"/>
      <c r="L26" s="443"/>
      <c r="M26" s="153"/>
      <c r="N26" s="251"/>
      <c r="O26" s="148"/>
      <c r="P26" s="866" t="str">
        <f>VLOOKUP(VLOOKUP($C$3&amp;"-"&amp;$E26,Import!$C:$D,2,FALSE),Parameters!$C$18:$F$22,Summary!$C$7,FALSE)</f>
        <v xml:space="preserve">0 - Vastaus puuttuu </v>
      </c>
      <c r="Q26" s="908" t="str">
        <f>IF(VLOOKUP($C$3&amp;"-"&amp;$E26,Import!$C:$H,3,FALSE)=0,"",VLOOKUP($C$3&amp;"-"&amp;$E26,Import!$C:$H,3,FALSE))</f>
        <v/>
      </c>
      <c r="R26" s="908" t="str">
        <f>IF(VLOOKUP($C$3&amp;"-"&amp;$E26,Import!$C:$H,4,FALSE)=0,"",VLOOKUP($C$3&amp;"-"&amp;$E26,Import!$C:$H,4,FALSE))</f>
        <v>A5.21</v>
      </c>
      <c r="S26" s="908" t="str">
        <f>IF(VLOOKUP($C$3&amp;"-"&amp;$E26,Import!$C:$H,5,FALSE)=0,"",VLOOKUP($C$3&amp;"-"&amp;$E26,Import!$C:$H,5,FALSE))</f>
        <v>5.21</v>
      </c>
      <c r="T26" s="909" t="str">
        <f>IF(VLOOKUP($C$3&amp;"-"&amp;$E26,Import!$C:$H,6,FALSE)=0,"",VLOOKUP($C$3&amp;"-"&amp;$E26,Import!$C:$H,6,FALSE))</f>
        <v/>
      </c>
      <c r="U26" s="153"/>
      <c r="V26" s="251"/>
    </row>
    <row r="27" spans="1:22" s="288" customFormat="1" ht="72" customHeight="1" x14ac:dyDescent="0.2">
      <c r="A27" s="274"/>
      <c r="B27" s="1748"/>
      <c r="C27" s="1768"/>
      <c r="D27" s="1476">
        <v>48</v>
      </c>
      <c r="E27" s="404" t="s">
        <v>9</v>
      </c>
      <c r="F27" s="468" t="str">
        <f>IF(VLOOKUP(CONCATENATE($C$3,"-",$E27),Languages!$A:$D,1,TRUE)=CONCATENATE($C$3,"-",$E27),VLOOKUP(CONCATENATE($C$3,"-",$E27),Languages!$A:$D,Summary!$C$7,TRUE),NA())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G27" s="1686">
        <f t="shared" si="0"/>
        <v>3</v>
      </c>
      <c r="H27" s="445" t="s">
        <v>414</v>
      </c>
      <c r="I27" s="437"/>
      <c r="J27" s="437"/>
      <c r="K27" s="437"/>
      <c r="L27" s="446"/>
      <c r="M27" s="153"/>
      <c r="N27" s="251"/>
      <c r="O27" s="148"/>
      <c r="P27" s="874" t="str">
        <f>VLOOKUP(VLOOKUP($C$3&amp;"-"&amp;$E27,Import!$C:$D,2,FALSE),Parameters!$C$18:$F$22,Summary!$C$7,FALSE)</f>
        <v xml:space="preserve">0 - Vastaus puuttuu </v>
      </c>
      <c r="Q27" s="910" t="str">
        <f>IF(VLOOKUP($C$3&amp;"-"&amp;$E27,Import!$C:$H,3,FALSE)=0,"",VLOOKUP($C$3&amp;"-"&amp;$E27,Import!$C:$H,3,FALSE))</f>
        <v/>
      </c>
      <c r="R27" s="910" t="str">
        <f>IF(VLOOKUP($C$3&amp;"-"&amp;$E27,Import!$C:$H,4,FALSE)=0,"",VLOOKUP($C$3&amp;"-"&amp;$E27,Import!$C:$H,4,FALSE))</f>
        <v>A5.20</v>
      </c>
      <c r="S27" s="910" t="str">
        <f>IF(VLOOKUP($C$3&amp;"-"&amp;$E27,Import!$C:$H,5,FALSE)=0,"",VLOOKUP($C$3&amp;"-"&amp;$E27,Import!$C:$H,5,FALSE))</f>
        <v>5.20</v>
      </c>
      <c r="T27" s="911" t="str">
        <f>IF(VLOOKUP($C$3&amp;"-"&amp;$E27,Import!$C:$H,6,FALSE)=0,"",VLOOKUP($C$3&amp;"-"&amp;$E27,Import!$C:$H,6,FALSE))</f>
        <v/>
      </c>
      <c r="U27" s="153"/>
      <c r="V27" s="251"/>
    </row>
    <row r="28" spans="1:22" s="288" customFormat="1" ht="72" customHeight="1" x14ac:dyDescent="0.2">
      <c r="A28" s="274"/>
      <c r="B28" s="1748"/>
      <c r="C28" s="995"/>
      <c r="D28" s="1476">
        <v>48</v>
      </c>
      <c r="E28" s="1004" t="s">
        <v>10</v>
      </c>
      <c r="F28" s="492" t="str">
        <f>IF(VLOOKUP(CONCATENATE($C$3,"-",$E28),Languages!$A:$D,1,TRUE)=CONCATENATE($C$3,"-",$E28),VLOOKUP(CONCATENATE($C$3,"-",$E28),Languages!$A:$D,Summary!$C$7,TRUE),NA())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28" s="1686">
        <f t="shared" si="0"/>
        <v>2</v>
      </c>
      <c r="H28" s="488" t="s">
        <v>413</v>
      </c>
      <c r="I28" s="1005"/>
      <c r="J28" s="1005"/>
      <c r="K28" s="1005"/>
      <c r="L28" s="1006"/>
      <c r="M28" s="153"/>
      <c r="N28" s="251"/>
      <c r="O28" s="148"/>
      <c r="P28" s="874" t="str">
        <f>VLOOKUP(VLOOKUP($C$3&amp;"-"&amp;$E28,Import!$C:$D,2,FALSE),Parameters!$C$18:$F$22,Summary!$C$7,FALSE)</f>
        <v xml:space="preserve">0 - Vastaus puuttuu </v>
      </c>
      <c r="Q28" s="910" t="str">
        <f>IF(VLOOKUP($C$3&amp;"-"&amp;$E28,Import!$C:$H,3,FALSE)=0,"",VLOOKUP($C$3&amp;"-"&amp;$E28,Import!$C:$H,3,FALSE))</f>
        <v/>
      </c>
      <c r="R28" s="910" t="str">
        <f>IF(VLOOKUP($C$3&amp;"-"&amp;$E28,Import!$C:$H,4,FALSE)=0,"",VLOOKUP($C$3&amp;"-"&amp;$E28,Import!$C:$H,4,FALSE))</f>
        <v>A5.21</v>
      </c>
      <c r="S28" s="910" t="str">
        <f>IF(VLOOKUP($C$3&amp;"-"&amp;$E28,Import!$C:$H,5,FALSE)=0,"",VLOOKUP($C$3&amp;"-"&amp;$E28,Import!$C:$H,5,FALSE))</f>
        <v>5.21</v>
      </c>
      <c r="T28" s="911" t="str">
        <f>IF(VLOOKUP($C$3&amp;"-"&amp;$E28,Import!$C:$H,6,FALSE)=0,"",VLOOKUP($C$3&amp;"-"&amp;$E28,Import!$C:$H,6,FALSE))</f>
        <v/>
      </c>
      <c r="U28" s="153"/>
      <c r="V28" s="251"/>
    </row>
    <row r="29" spans="1:22" s="288" customFormat="1" ht="45" customHeight="1" x14ac:dyDescent="0.2">
      <c r="A29" s="274"/>
      <c r="B29" s="1748"/>
      <c r="C29" s="523">
        <v>3</v>
      </c>
      <c r="D29" s="1477">
        <v>48</v>
      </c>
      <c r="E29" s="411" t="s">
        <v>11</v>
      </c>
      <c r="F29" s="492" t="str">
        <f>IF(VLOOKUP(CONCATENATE($C$3,"-",$E29),Languages!$A:$D,1,TRUE)=CONCATENATE($C$3,"-",$E29),VLOOKUP(CONCATENATE($C$3,"-",$E29),Languages!$A:$D,Summary!$C$7,TRUE),NA())</f>
        <v>Toimittajien ja muiden kumppaniverkoston toimijoiden priorisointia päivitetään aika ajoin ja määriteltyjen tilanteiden kuten järjestelmämuutosten tai ulkoisten tapahtumien yhteydessä.</v>
      </c>
      <c r="G29" s="1682">
        <f t="shared" si="0"/>
        <v>3</v>
      </c>
      <c r="H29" s="452" t="s">
        <v>414</v>
      </c>
      <c r="I29" s="450"/>
      <c r="J29" s="450"/>
      <c r="K29" s="450"/>
      <c r="L29" s="451"/>
      <c r="M29" s="153"/>
      <c r="N29" s="251"/>
      <c r="O29" s="148"/>
      <c r="P29" s="863" t="str">
        <f>VLOOKUP(VLOOKUP($C$3&amp;"-"&amp;$E29,Import!$C:$D,2,FALSE),Parameters!$C$18:$F$22,Summary!$C$7,FALSE)</f>
        <v xml:space="preserve">0 - Vastaus puuttuu </v>
      </c>
      <c r="Q29" s="902" t="str">
        <f>IF(VLOOKUP($C$3&amp;"-"&amp;$E29,Import!$C:$H,3,FALSE)=0,"",VLOOKUP($C$3&amp;"-"&amp;$E29,Import!$C:$H,3,FALSE))</f>
        <v/>
      </c>
      <c r="R29" s="902" t="str">
        <f>IF(VLOOKUP($C$3&amp;"-"&amp;$E29,Import!$C:$H,4,FALSE)=0,"",VLOOKUP($C$3&amp;"-"&amp;$E29,Import!$C:$H,4,FALSE))</f>
        <v>A5.22</v>
      </c>
      <c r="S29" s="902" t="str">
        <f>IF(VLOOKUP($C$3&amp;"-"&amp;$E29,Import!$C:$H,5,FALSE)=0,"",VLOOKUP($C$3&amp;"-"&amp;$E29,Import!$C:$H,5,FALSE))</f>
        <v>5.22</v>
      </c>
      <c r="T29" s="903" t="str">
        <f>IF(VLOOKUP($C$3&amp;"-"&amp;$E29,Import!$C:$H,6,FALSE)=0,"",VLOOKUP($C$3&amp;"-"&amp;$E29,Import!$C:$H,6,FALSE))</f>
        <v/>
      </c>
      <c r="U29" s="153"/>
      <c r="V29" s="251"/>
    </row>
    <row r="30" spans="1:22" s="176" customFormat="1" ht="30" customHeight="1" x14ac:dyDescent="0.25">
      <c r="A30" s="165"/>
      <c r="B30" s="268"/>
      <c r="C30" s="169">
        <v>2</v>
      </c>
      <c r="D30" s="169"/>
      <c r="E30" s="169" t="str">
        <f>IF(VLOOKUP(CONCATENATE($C$3,"-",C30),Languages!$A:$D,1,TRUE)=CONCATENATE($C$3,"-",C30),VLOOKUP(CONCATENATE($C$3,"-",C30),Languages!$A:$D,Summary!$C$7,TRUE),NA())</f>
        <v>Kumppaniverkostoon liittyvien riskien hallinta</v>
      </c>
      <c r="F30" s="169"/>
      <c r="G30" s="291"/>
      <c r="H30" s="884"/>
      <c r="I30" s="906"/>
      <c r="J30" s="906"/>
      <c r="K30" s="906"/>
      <c r="L30" s="906"/>
      <c r="M30" s="153"/>
      <c r="N30" s="251"/>
      <c r="O30" s="148"/>
      <c r="P30" s="291"/>
      <c r="Q30" s="292"/>
      <c r="R30" s="292"/>
      <c r="S30" s="292"/>
      <c r="T30" s="292"/>
      <c r="U30" s="153"/>
      <c r="V30" s="251"/>
    </row>
    <row r="31" spans="1:22" s="284" customFormat="1" ht="19.95" customHeight="1" x14ac:dyDescent="0.2">
      <c r="A31" s="303"/>
      <c r="B31" s="278"/>
      <c r="C31" s="279" t="str">
        <f>IF(VLOOKUP("GEN-LEVEL",Languages!$A:$D,1,TRUE)="GEN-LEVEL",VLOOKUP("GEN-LEVEL",Languages!$A:$D,Summary!$C$7,TRUE),NA())</f>
        <v>Taso</v>
      </c>
      <c r="D31" s="279"/>
      <c r="E31" s="279"/>
      <c r="F31" s="280" t="str">
        <f>IF(VLOOKUP("GEN-PRACTICE",Languages!$A:$D,1,TRUE)="GEN-PRACTICE",VLOOKUP("GEN-PRACTICE",Languages!$A:$D,Summary!$C$7,TRUE),NA())</f>
        <v>Käytäntö</v>
      </c>
      <c r="G31" s="281"/>
      <c r="H31" s="881" t="s">
        <v>4</v>
      </c>
      <c r="I31" s="882" t="str">
        <f>IF(VLOOKUP("KM112",Languages!$A:$D,1,TRUE)="KM112",VLOOKUP("KM112",Languages!$A:$D,Summary!$C$7,TRUE),NA())</f>
        <v>Kommentit</v>
      </c>
      <c r="J31" s="882" t="str">
        <f>IF(VLOOKUP("KM113",Languages!$A:$D,1,TRUE)="KM113",VLOOKUP("KM113",Languages!$A:$D,Summary!$C$7,TRUE),NA())</f>
        <v>Sisäinen viittaus</v>
      </c>
      <c r="K31" s="882" t="str">
        <f>IF(VLOOKUP("KM114",Languages!$A:$D,1,TRUE)="KM114",VLOOKUP("KM114",Languages!$A:$D,Summary!$C$7,TRUE),NA())</f>
        <v>Ulkoinen viittaus</v>
      </c>
      <c r="L31" s="882" t="str">
        <f>IF(VLOOKUP("KM115",Languages!$A:$D,1,TRUE)="KM115",VLOOKUP("KM115",Languages!$A:$D,Summary!$C$7,TRUE),NA())</f>
        <v>Kehityskohde</v>
      </c>
      <c r="M31" s="282"/>
      <c r="N31" s="283"/>
      <c r="O31" s="278"/>
      <c r="P31" s="459" t="str">
        <f>IF(VLOOKUP("GEN-ANSWER",Languages!$A:$D,1,TRUE)="GEN-ANSWER",VLOOKUP("GEN-ANSWER",Languages!$A:$D,Summary!$C$7,TRUE),NA())</f>
        <v>Vastaus</v>
      </c>
      <c r="Q31" s="459" t="str">
        <f>IF(VLOOKUP("KM112",Languages!$A:$D,1,TRUE)="KM112",VLOOKUP("KM112",Languages!$A:$D,Summary!$C$7,TRUE),NA())</f>
        <v>Kommentit</v>
      </c>
      <c r="R31" s="459" t="str">
        <f>IF(VLOOKUP("KM113",Languages!$A:$D,1,TRUE)="KM113",VLOOKUP("KM113",Languages!$A:$D,Summary!$C$7,TRUE),NA())</f>
        <v>Sisäinen viittaus</v>
      </c>
      <c r="S31" s="459" t="str">
        <f>IF(VLOOKUP("KM114",Languages!$A:$D,1,TRUE)="KM114",VLOOKUP("KM114",Languages!$A:$D,Summary!$C$7,TRUE),NA())</f>
        <v>Ulkoinen viittaus</v>
      </c>
      <c r="T31" s="459" t="str">
        <f>IF(VLOOKUP("KM115",Languages!$A:$D,1,TRUE)="KM115",VLOOKUP("KM115",Languages!$A:$D,Summary!$C$7,TRUE),NA())</f>
        <v>Kehityskohde</v>
      </c>
      <c r="U31" s="282"/>
      <c r="V31" s="283"/>
    </row>
    <row r="32" spans="1:22" s="295" customFormat="1" ht="45" customHeight="1" x14ac:dyDescent="0.2">
      <c r="A32" s="304"/>
      <c r="B32" s="1746"/>
      <c r="C32" s="1763">
        <v>1</v>
      </c>
      <c r="D32" s="1413">
        <v>49</v>
      </c>
      <c r="E32" s="393" t="s">
        <v>17</v>
      </c>
      <c r="F32" s="463" t="str">
        <f>IF(VLOOKUP(CONCATENATE($C$3,"-",$E32),Languages!$A:$D,1,TRUE)=CONCATENATE($C$3,"-",$E32),VLOOKUP(CONCATENATE($C$3,"-",$E32),Languages!$A:$D,Summary!$C$7,TRUE),NA())</f>
        <v>Toimittajien ja muiden kumppaniverkoston toimijoiden valintaan vaikuttaa arvio niiden kyberturvallisuuskelpoisuuksista. Tasolla 1 tämän ei tarvitse olla systemaattista ja säännöllistä.</v>
      </c>
      <c r="G32" s="1683">
        <f t="shared" ref="G32:G44" si="1">IFERROR(INT(LEFT($H32,1)),0)</f>
        <v>3</v>
      </c>
      <c r="H32" s="441" t="s">
        <v>414</v>
      </c>
      <c r="I32" s="505"/>
      <c r="J32" s="442"/>
      <c r="K32" s="442"/>
      <c r="L32" s="443"/>
      <c r="M32" s="153"/>
      <c r="N32" s="251"/>
      <c r="O32" s="148"/>
      <c r="P32" s="866" t="str">
        <f>VLOOKUP(VLOOKUP($C$3&amp;"-"&amp;$E32,Import!$C:$D,2,FALSE),Parameters!$C$18:$F$22,Summary!$C$7,FALSE)</f>
        <v xml:space="preserve">0 - Vastaus puuttuu </v>
      </c>
      <c r="Q32" s="908" t="str">
        <f>IF(VLOOKUP($C$3&amp;"-"&amp;$E32,Import!$C:$H,3,FALSE)=0,"",VLOOKUP($C$3&amp;"-"&amp;$E32,Import!$C:$H,3,FALSE))</f>
        <v/>
      </c>
      <c r="R32" s="908" t="str">
        <f>IF(VLOOKUP($C$3&amp;"-"&amp;$E32,Import!$C:$H,4,FALSE)=0,"",VLOOKUP($C$3&amp;"-"&amp;$E32,Import!$C:$H,4,FALSE))</f>
        <v>A5.19
A5.23</v>
      </c>
      <c r="S32" s="908" t="str">
        <f>IF(VLOOKUP($C$3&amp;"-"&amp;$E32,Import!$C:$H,5,FALSE)=0,"",VLOOKUP($C$3&amp;"-"&amp;$E32,Import!$C:$H,5,FALSE))</f>
        <v>5.19
5.23</v>
      </c>
      <c r="T32" s="909" t="str">
        <f>IF(VLOOKUP($C$3&amp;"-"&amp;$E32,Import!$C:$H,6,FALSE)=0,"",VLOOKUP($C$3&amp;"-"&amp;$E32,Import!$C:$H,6,FALSE))</f>
        <v/>
      </c>
      <c r="U32" s="153"/>
      <c r="V32" s="251"/>
    </row>
    <row r="33" spans="1:22" s="295" customFormat="1" ht="45" customHeight="1" x14ac:dyDescent="0.2">
      <c r="A33" s="304"/>
      <c r="B33" s="1746"/>
      <c r="C33" s="1764"/>
      <c r="D33" s="1460">
        <v>50</v>
      </c>
      <c r="E33" s="394" t="s">
        <v>18</v>
      </c>
      <c r="F33" s="470" t="str">
        <f>IF(VLOOKUP(CONCATENATE($C$3,"-",$E33),Languages!$A:$D,1,TRUE)=CONCATENATE($C$3,"-",$E33),VLOOKUP(CONCATENATE($C$3,"-",$E33),Languages!$A:$D,Summary!$C$7,TRUE),NA())</f>
        <v>Tuotteiden ja palveluiden valintaan vaikuttaa arvio niiden kyberkyvykkyyksistä. Tasolla 1 tämän ei tarvitse olla systemaattista ja säännöllistä.</v>
      </c>
      <c r="G33" s="1686">
        <f t="shared" si="1"/>
        <v>3</v>
      </c>
      <c r="H33" s="445" t="s">
        <v>414</v>
      </c>
      <c r="I33" s="505"/>
      <c r="J33" s="440"/>
      <c r="K33" s="440"/>
      <c r="L33" s="449"/>
      <c r="M33" s="153"/>
      <c r="N33" s="251"/>
      <c r="O33" s="148"/>
      <c r="P33" s="874" t="str">
        <f>VLOOKUP(VLOOKUP($C$3&amp;"-"&amp;$E33,Import!$C:$D,2,FALSE),Parameters!$C$18:$F$22,Summary!$C$7,FALSE)</f>
        <v xml:space="preserve">0 - Vastaus puuttuu </v>
      </c>
      <c r="Q33" s="900" t="str">
        <f>IF(VLOOKUP($C$3&amp;"-"&amp;$E33,Import!$C:$H,3,FALSE)=0,"",VLOOKUP($C$3&amp;"-"&amp;$E33,Import!$C:$H,3,FALSE))</f>
        <v/>
      </c>
      <c r="R33" s="900" t="str">
        <f>IF(VLOOKUP($C$3&amp;"-"&amp;$E33,Import!$C:$H,4,FALSE)=0,"",VLOOKUP($C$3&amp;"-"&amp;$E33,Import!$C:$H,4,FALSE))</f>
        <v>A5.20</v>
      </c>
      <c r="S33" s="900" t="str">
        <f>IF(VLOOKUP($C$3&amp;"-"&amp;$E33,Import!$C:$H,5,FALSE)=0,"",VLOOKUP($C$3&amp;"-"&amp;$E33,Import!$C:$H,5,FALSE))</f>
        <v>5.20</v>
      </c>
      <c r="T33" s="901" t="str">
        <f>IF(VLOOKUP($C$3&amp;"-"&amp;$E33,Import!$C:$H,6,FALSE)=0,"",VLOOKUP($C$3&amp;"-"&amp;$E33,Import!$C:$H,6,FALSE))</f>
        <v/>
      </c>
      <c r="U33" s="153"/>
      <c r="V33" s="251"/>
    </row>
    <row r="34" spans="1:22" s="295" customFormat="1" ht="60" customHeight="1" x14ac:dyDescent="0.2">
      <c r="A34" s="304"/>
      <c r="B34" s="296"/>
      <c r="C34" s="1772">
        <v>2</v>
      </c>
      <c r="D34" s="1387" t="s">
        <v>3696</v>
      </c>
      <c r="E34" s="393" t="s">
        <v>19</v>
      </c>
      <c r="F34" s="463" t="str">
        <f>IF(VLOOKUP(CONCATENATE($C$3,"-",$E34),Languages!$A:$D,1,TRUE)=CONCATENATE($C$3,"-",$E34),VLOOKUP(CONCATENATE($C$3,"-",$E34),Languages!$A:$D,Summary!$C$7,TRUE),NA())</f>
        <v>Määriteltyjä menetelmiä noudatetaan, kun tunnistetaan kyberturvallisuusvaatimuksia ja toteutetaan niihin liittyviä suojaustoimia, joilla suojaudutaan toimittajista ja kumppaniverkoston toimijoista aiheutuvilta riskeiltä.</v>
      </c>
      <c r="G34" s="1683">
        <f t="shared" si="1"/>
        <v>3</v>
      </c>
      <c r="H34" s="441" t="s">
        <v>414</v>
      </c>
      <c r="I34" s="505"/>
      <c r="J34" s="438"/>
      <c r="K34" s="438"/>
      <c r="L34" s="447"/>
      <c r="M34" s="153"/>
      <c r="N34" s="251"/>
      <c r="O34" s="148"/>
      <c r="P34" s="866" t="str">
        <f>VLOOKUP(VLOOKUP($C$3&amp;"-"&amp;$E34,Import!$C:$D,2,FALSE),Parameters!$C$18:$F$22,Summary!$C$7,FALSE)</f>
        <v xml:space="preserve">0 - Vastaus puuttuu </v>
      </c>
      <c r="Q34" s="898" t="str">
        <f>IF(VLOOKUP($C$3&amp;"-"&amp;$E34,Import!$C:$H,3,FALSE)=0,"",VLOOKUP($C$3&amp;"-"&amp;$E34,Import!$C:$H,3,FALSE))</f>
        <v>11.8</v>
      </c>
      <c r="R34" s="898" t="str">
        <f>IF(VLOOKUP($C$3&amp;"-"&amp;$E34,Import!$C:$H,4,FALSE)=0,"",VLOOKUP($C$3&amp;"-"&amp;$E34,Import!$C:$H,4,FALSE))</f>
        <v>A5.21</v>
      </c>
      <c r="S34" s="898" t="str">
        <f>IF(VLOOKUP($C$3&amp;"-"&amp;$E34,Import!$C:$H,5,FALSE)=0,"",VLOOKUP($C$3&amp;"-"&amp;$E34,Import!$C:$H,5,FALSE))</f>
        <v>5.21</v>
      </c>
      <c r="T34" s="899" t="str">
        <f>IF(VLOOKUP($C$3&amp;"-"&amp;$E34,Import!$C:$H,6,FALSE)=0,"",VLOOKUP($C$3&amp;"-"&amp;$E34,Import!$C:$H,6,FALSE))</f>
        <v/>
      </c>
      <c r="U34" s="153"/>
      <c r="V34" s="251"/>
    </row>
    <row r="35" spans="1:22" s="295" customFormat="1" ht="34.950000000000003" customHeight="1" x14ac:dyDescent="0.2">
      <c r="A35" s="304"/>
      <c r="B35" s="296"/>
      <c r="C35" s="1773"/>
      <c r="D35" s="1465">
        <v>49</v>
      </c>
      <c r="E35" s="293" t="s">
        <v>20</v>
      </c>
      <c r="F35" s="464" t="str">
        <f>IF(VLOOKUP(CONCATENATE($C$3,"-",$E35),Languages!$A:$D,1,TRUE)=CONCATENATE($C$3,"-",$E35),VLOOKUP(CONCATENATE($C$3,"-",$E35),Languages!$A:$D,Summary!$C$7,TRUE),NA())</f>
        <v>Määriteltyjä menetelmiä noudatetaan, kun arvioidaan ja valitaan toimittajia ja muita kumppaniverkoston toimijoita.</v>
      </c>
      <c r="G35" s="1684">
        <f t="shared" si="1"/>
        <v>2</v>
      </c>
      <c r="H35" s="306" t="s">
        <v>413</v>
      </c>
      <c r="I35" s="505"/>
      <c r="J35" s="439"/>
      <c r="K35" s="439"/>
      <c r="L35" s="448"/>
      <c r="M35" s="153"/>
      <c r="N35" s="251"/>
      <c r="O35" s="148"/>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A5.21</v>
      </c>
      <c r="S35" s="893" t="str">
        <f>IF(VLOOKUP($C$3&amp;"-"&amp;$E35,Import!$C:$H,5,FALSE)=0,"",VLOOKUP($C$3&amp;"-"&amp;$E35,Import!$C:$H,5,FALSE))</f>
        <v>5.21</v>
      </c>
      <c r="T35" s="894" t="str">
        <f>IF(VLOOKUP($C$3&amp;"-"&amp;$E35,Import!$C:$H,6,FALSE)=0,"",VLOOKUP($C$3&amp;"-"&amp;$E35,Import!$C:$H,6,FALSE))</f>
        <v/>
      </c>
      <c r="U35" s="153"/>
      <c r="V35" s="251"/>
    </row>
    <row r="36" spans="1:22" s="295" customFormat="1" ht="34.950000000000003" customHeight="1" x14ac:dyDescent="0.2">
      <c r="A36" s="304"/>
      <c r="B36" s="296"/>
      <c r="C36" s="1773"/>
      <c r="D36" s="1407">
        <v>51</v>
      </c>
      <c r="E36" s="293" t="s">
        <v>21</v>
      </c>
      <c r="F36" s="464" t="str">
        <f>IF(VLOOKUP(CONCATENATE($C$3,"-",$E36),Languages!$A:$D,1,TRUE)=CONCATENATE($C$3,"-",$E36),VLOOKUP(CONCATENATE($C$3,"-",$E36),Languages!$A:$D,Summary!$C$7,TRUE),NA())</f>
        <v>Tiukempia suojaustoimia toteutetaan korkean prioriteetin toimittajille ja muille kumppaniverkoston toimijoille.</v>
      </c>
      <c r="G36" s="1684">
        <f t="shared" si="1"/>
        <v>3</v>
      </c>
      <c r="H36" s="306" t="s">
        <v>414</v>
      </c>
      <c r="I36" s="505"/>
      <c r="J36" s="439"/>
      <c r="K36" s="439"/>
      <c r="L36" s="448"/>
      <c r="M36" s="153"/>
      <c r="N36" s="251"/>
      <c r="O36" s="148"/>
      <c r="P36" s="869" t="str">
        <f>VLOOKUP(VLOOKUP($C$3&amp;"-"&amp;$E36,Import!$C:$D,2,FALSE),Parameters!$C$18:$F$22,Summary!$C$7,FALSE)</f>
        <v xml:space="preserve">0 - Vastaus puuttuu </v>
      </c>
      <c r="Q36" s="893" t="str">
        <f>IF(VLOOKUP($C$3&amp;"-"&amp;$E36,Import!$C:$H,3,FALSE)=0,"",VLOOKUP($C$3&amp;"-"&amp;$E36,Import!$C:$H,3,FALSE))</f>
        <v/>
      </c>
      <c r="R36" s="893" t="str">
        <f>IF(VLOOKUP($C$3&amp;"-"&amp;$E36,Import!$C:$H,4,FALSE)=0,"",VLOOKUP($C$3&amp;"-"&amp;$E36,Import!$C:$H,4,FALSE))</f>
        <v>A5.21</v>
      </c>
      <c r="S36" s="893" t="str">
        <f>IF(VLOOKUP($C$3&amp;"-"&amp;$E36,Import!$C:$H,5,FALSE)=0,"",VLOOKUP($C$3&amp;"-"&amp;$E36,Import!$C:$H,5,FALSE))</f>
        <v>5.21</v>
      </c>
      <c r="T36" s="894" t="str">
        <f>IF(VLOOKUP($C$3&amp;"-"&amp;$E36,Import!$C:$H,6,FALSE)=0,"",VLOOKUP($C$3&amp;"-"&amp;$E36,Import!$C:$H,6,FALSE))</f>
        <v/>
      </c>
      <c r="U36" s="153"/>
      <c r="V36" s="251"/>
    </row>
    <row r="37" spans="1:22" s="295" customFormat="1" ht="42.6" customHeight="1" x14ac:dyDescent="0.2">
      <c r="A37" s="304"/>
      <c r="B37" s="296"/>
      <c r="C37" s="1773"/>
      <c r="D37" s="1478">
        <v>52</v>
      </c>
      <c r="E37" s="293" t="s">
        <v>103</v>
      </c>
      <c r="F37" s="464" t="str">
        <f>IF(VLOOKUP(CONCATENATE($C$3,"-",$E37),Languages!$A:$D,1,TRUE)=CONCATENATE($C$3,"-",$E37),VLOOKUP(CONCATENATE($C$3,"-",$E37),Languages!$A:$D,Summary!$C$7,TRUE),NA())</f>
        <v>Kyberturvallisuusvaatimukset (esimerkiksi haavoittuvuustiedotus, poikkeamatapausten SLA vaatimukset) ovat osa toimittajien ja muiden kumppaniverkoston toimijoiden kanssa laadittavia sopimuksia.</v>
      </c>
      <c r="G37" s="1684">
        <f t="shared" si="1"/>
        <v>2</v>
      </c>
      <c r="H37" s="306" t="s">
        <v>413</v>
      </c>
      <c r="I37" s="439"/>
      <c r="J37" s="439"/>
      <c r="K37" s="439"/>
      <c r="L37" s="448"/>
      <c r="M37" s="153"/>
      <c r="N37" s="251"/>
      <c r="O37" s="148"/>
      <c r="P37" s="869" t="str">
        <f>VLOOKUP(VLOOKUP($C$3&amp;"-"&amp;$E37,Import!$C:$D,2,FALSE),Parameters!$C$18:$F$22,Summary!$C$7,FALSE)</f>
        <v xml:space="preserve">0 - Vastaus puuttuu </v>
      </c>
      <c r="Q37" s="893" t="str">
        <f>IF(VLOOKUP($C$3&amp;"-"&amp;$E37,Import!$C:$H,3,FALSE)=0,"",VLOOKUP($C$3&amp;"-"&amp;$E37,Import!$C:$H,3,FALSE))</f>
        <v/>
      </c>
      <c r="R37" s="893" t="str">
        <f>IF(VLOOKUP($C$3&amp;"-"&amp;$E37,Import!$C:$H,4,FALSE)=0,"",VLOOKUP($C$3&amp;"-"&amp;$E37,Import!$C:$H,4,FALSE))</f>
        <v>A5.20
A6.6</v>
      </c>
      <c r="S37" s="893" t="str">
        <f>IF(VLOOKUP($C$3&amp;"-"&amp;$E37,Import!$C:$H,5,FALSE)=0,"",VLOOKUP($C$3&amp;"-"&amp;$E37,Import!$C:$H,5,FALSE))</f>
        <v>5.20
6.6</v>
      </c>
      <c r="T37" s="894" t="str">
        <f>IF(VLOOKUP($C$3&amp;"-"&amp;$E37,Import!$C:$H,6,FALSE)=0,"",VLOOKUP($C$3&amp;"-"&amp;$E37,Import!$C:$H,6,FALSE))</f>
        <v/>
      </c>
      <c r="U37" s="153"/>
      <c r="V37" s="251"/>
    </row>
    <row r="38" spans="1:22" s="295" customFormat="1" ht="34.950000000000003" customHeight="1" x14ac:dyDescent="0.2">
      <c r="A38" s="304"/>
      <c r="B38" s="296"/>
      <c r="C38" s="1774"/>
      <c r="D38" s="1479">
        <v>52</v>
      </c>
      <c r="E38" s="394" t="s">
        <v>165</v>
      </c>
      <c r="F38" s="470" t="str">
        <f>IF(VLOOKUP(CONCATENATE($C$3,"-",$E38),Languages!$A:$D,1,TRUE)=CONCATENATE($C$3,"-",$E38),VLOOKUP(CONCATENATE($C$3,"-",$E38),Languages!$A:$D,Summary!$C$7,TRUE),NA())</f>
        <v>Toimittajat ja muut kumppaniverkoston toimijat osoittavat aika ajoin kykynsä täyttää asetetut kyberturvallisuusvaatimukset.</v>
      </c>
      <c r="G38" s="1686">
        <f t="shared" si="1"/>
        <v>3</v>
      </c>
      <c r="H38" s="445" t="s">
        <v>414</v>
      </c>
      <c r="I38" s="440"/>
      <c r="J38" s="440"/>
      <c r="K38" s="440"/>
      <c r="L38" s="449"/>
      <c r="M38" s="153"/>
      <c r="N38" s="251"/>
      <c r="O38" s="148"/>
      <c r="P38" s="874" t="str">
        <f>VLOOKUP(VLOOKUP($C$3&amp;"-"&amp;$E38,Import!$C:$D,2,FALSE),Parameters!$C$18:$F$22,Summary!$C$7,FALSE)</f>
        <v xml:space="preserve">0 - Vastaus puuttuu </v>
      </c>
      <c r="Q38" s="900" t="str">
        <f>IF(VLOOKUP($C$3&amp;"-"&amp;$E38,Import!$C:$H,3,FALSE)=0,"",VLOOKUP($C$3&amp;"-"&amp;$E38,Import!$C:$H,3,FALSE))</f>
        <v>11.1, 11.8</v>
      </c>
      <c r="R38" s="900" t="str">
        <f>IF(VLOOKUP($C$3&amp;"-"&amp;$E38,Import!$C:$H,4,FALSE)=0,"",VLOOKUP($C$3&amp;"-"&amp;$E38,Import!$C:$H,4,FALSE))</f>
        <v>A5.21
A5.22</v>
      </c>
      <c r="S38" s="900" t="str">
        <f>IF(VLOOKUP($C$3&amp;"-"&amp;$E38,Import!$C:$H,5,FALSE)=0,"",VLOOKUP($C$3&amp;"-"&amp;$E38,Import!$C:$H,5,FALSE))</f>
        <v>5.21
5.22</v>
      </c>
      <c r="T38" s="901" t="str">
        <f>IF(VLOOKUP($C$3&amp;"-"&amp;$E38,Import!$C:$H,6,FALSE)=0,"",VLOOKUP($C$3&amp;"-"&amp;$E38,Import!$C:$H,6,FALSE))</f>
        <v/>
      </c>
      <c r="U38" s="153"/>
      <c r="V38" s="251"/>
    </row>
    <row r="39" spans="1:22" s="295" customFormat="1" ht="45" customHeight="1" x14ac:dyDescent="0.2">
      <c r="A39" s="304"/>
      <c r="B39" s="296"/>
      <c r="C39" s="1775">
        <v>3</v>
      </c>
      <c r="D39" s="1456">
        <v>52</v>
      </c>
      <c r="E39" s="393" t="s">
        <v>167</v>
      </c>
      <c r="F39" s="463" t="str">
        <f>IF(VLOOKUP(CONCATENATE($C$3,"-",$E39),Languages!$A:$D,1,TRUE)=CONCATENATE($C$3,"-",$E39),VLOOKUP(CONCATENATE($C$3,"-",$E39),Languages!$A:$D,Summary!$C$7,TRUE),NA())</f>
        <v>Toimittajille ja muille kumppaniverkoston toimijoille asetetut kyberturvallisuusvaatimukset sisältävät soveltuvin osin vaatimuksia turvallisesta ohjelmisto- ja tuotekehityksestä.</v>
      </c>
      <c r="G39" s="1683">
        <f t="shared" si="1"/>
        <v>3</v>
      </c>
      <c r="H39" s="441" t="s">
        <v>414</v>
      </c>
      <c r="I39" s="438"/>
      <c r="J39" s="438"/>
      <c r="K39" s="438"/>
      <c r="L39" s="447"/>
      <c r="M39" s="153"/>
      <c r="N39" s="251"/>
      <c r="O39" s="148"/>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A5.21</v>
      </c>
      <c r="S39" s="898" t="str">
        <f>IF(VLOOKUP($C$3&amp;"-"&amp;$E39,Import!$C:$H,5,FALSE)=0,"",VLOOKUP($C$3&amp;"-"&amp;$E39,Import!$C:$H,5,FALSE))</f>
        <v>5.21</v>
      </c>
      <c r="T39" s="899" t="str">
        <f>IF(VLOOKUP($C$3&amp;"-"&amp;$E39,Import!$C:$H,6,FALSE)=0,"",VLOOKUP($C$3&amp;"-"&amp;$E39,Import!$C:$H,6,FALSE))</f>
        <v/>
      </c>
      <c r="U39" s="153"/>
      <c r="V39" s="251"/>
    </row>
    <row r="40" spans="1:22" s="295" customFormat="1" ht="42.6" customHeight="1" x14ac:dyDescent="0.2">
      <c r="A40" s="304"/>
      <c r="B40" s="296"/>
      <c r="C40" s="1776"/>
      <c r="D40" s="1458">
        <v>50</v>
      </c>
      <c r="E40" s="293" t="s">
        <v>198</v>
      </c>
      <c r="F40" s="464" t="str">
        <f>IF(VLOOKUP(CONCATENATE($C$3,"-",$E40),Languages!$A:$D,1,TRUE)=CONCATENATE($C$3,"-",$E40),VLOOKUP(CONCATENATE($C$3,"-",$E40),Languages!$A:$D,Summary!$C$7,TRUE),NA())</f>
        <v>Tuotteiden valintakriteereissä on huomioitu asianmukaisesti käyttöiän tai käyttötuen päättymisen ajankohdat.</v>
      </c>
      <c r="G40" s="1684">
        <f t="shared" si="1"/>
        <v>2</v>
      </c>
      <c r="H40" s="306" t="s">
        <v>413</v>
      </c>
      <c r="I40" s="439"/>
      <c r="J40" s="439"/>
      <c r="K40" s="439"/>
      <c r="L40" s="448"/>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A5.21</v>
      </c>
      <c r="S40" s="893" t="str">
        <f>IF(VLOOKUP($C$3&amp;"-"&amp;$E40,Import!$C:$H,5,FALSE)=0,"",VLOOKUP($C$3&amp;"-"&amp;$E40,Import!$C:$H,5,FALSE))</f>
        <v>5.21</v>
      </c>
      <c r="T40" s="894" t="str">
        <f>IF(VLOOKUP($C$3&amp;"-"&amp;$E40,Import!$C:$H,6,FALSE)=0,"",VLOOKUP($C$3&amp;"-"&amp;$E40,Import!$C:$H,6,FALSE))</f>
        <v/>
      </c>
      <c r="U40" s="153"/>
      <c r="V40" s="251"/>
    </row>
    <row r="41" spans="1:22" s="295" customFormat="1" ht="46.2" customHeight="1" x14ac:dyDescent="0.2">
      <c r="A41" s="304"/>
      <c r="B41" s="296"/>
      <c r="C41" s="1776"/>
      <c r="D41" s="1458">
        <v>50</v>
      </c>
      <c r="E41" s="293" t="s">
        <v>200</v>
      </c>
      <c r="F41" s="464" t="str">
        <f>IF(VLOOKUP(CONCATENATE($C$3,"-",$E41),Languages!$A:$D,1,TRUE)=CONCATENATE($C$3,"-",$E41),VLOOKUP(CONCATENATE($C$3,"-",$E41),Languages!$A:$D,Summary!$C$7,TRUE),NA())</f>
        <v>Valintakriteereiden osana on huomioitu asianmukaisesti toimet väärennettyjä tai vaarantuneita ohjelmistoja, laitteita tai palveluita vastaan.</v>
      </c>
      <c r="G41" s="1684">
        <f t="shared" si="1"/>
        <v>3</v>
      </c>
      <c r="H41" s="306" t="s">
        <v>414</v>
      </c>
      <c r="I41" s="439"/>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A5.21</v>
      </c>
      <c r="S41" s="893" t="str">
        <f>IF(VLOOKUP($C$3&amp;"-"&amp;$E41,Import!$C:$H,5,FALSE)=0,"",VLOOKUP($C$3&amp;"-"&amp;$E41,Import!$C:$H,5,FALSE))</f>
        <v>5.21</v>
      </c>
      <c r="T41" s="894" t="str">
        <f>IF(VLOOKUP($C$3&amp;"-"&amp;$E41,Import!$C:$H,6,FALSE)=0,"",VLOOKUP($C$3&amp;"-"&amp;$E41,Import!$C:$H,6,FALSE))</f>
        <v/>
      </c>
      <c r="U41" s="153"/>
      <c r="V41" s="251"/>
    </row>
    <row r="42" spans="1:22" s="295" customFormat="1" ht="46.2" customHeight="1" x14ac:dyDescent="0.2">
      <c r="A42" s="304"/>
      <c r="B42" s="989"/>
      <c r="C42" s="1776"/>
      <c r="D42" s="1458">
        <v>50</v>
      </c>
      <c r="E42" s="1002" t="s">
        <v>202</v>
      </c>
      <c r="F42" s="470" t="str">
        <f>IF(VLOOKUP(CONCATENATE($C$3,"-",$E42),Languages!$A:$D,1,TRUE)=CONCATENATE($C$3,"-",$E42),VLOOKUP(CONCATENATE($C$3,"-",$E42),Languages!$A:$D,Summary!$C$7,TRUE),NA())</f>
        <v xml:space="preserve">Korkean prioriteetin  omaisuuserien (laitteiden, ohjelmistojen ja tietovarantojen) valintakriteerit sisältävät ns. materiaaliluettelon (bill of materials) ainakin on keskeisten osien, kuten laitteiston ja ohjemlmistojen osalta. </v>
      </c>
      <c r="G42" s="1684">
        <f t="shared" si="1"/>
        <v>1</v>
      </c>
      <c r="H42" s="497" t="s">
        <v>2469</v>
      </c>
      <c r="I42" s="489"/>
      <c r="J42" s="489"/>
      <c r="K42" s="489"/>
      <c r="L42" s="490"/>
      <c r="M42" s="153"/>
      <c r="N42" s="251"/>
      <c r="O42" s="148"/>
      <c r="P42" s="869" t="str">
        <f>VLOOKUP(VLOOKUP($C$3&amp;"-"&amp;$E42,Import!$C:$D,2,FALSE),Parameters!$C$18:$F$22,Summary!$C$7,FALSE)</f>
        <v xml:space="preserve">0 - Vastaus puuttuu </v>
      </c>
      <c r="Q42" s="893" t="str">
        <f>IF(VLOOKUP($C$3&amp;"-"&amp;$E42,Import!$C:$H,3,FALSE)=0,"",VLOOKUP($C$3&amp;"-"&amp;$E42,Import!$C:$H,3,FALSE))</f>
        <v/>
      </c>
      <c r="R42" s="893" t="str">
        <f>IF(VLOOKUP($C$3&amp;"-"&amp;$E42,Import!$C:$H,4,FALSE)=0,"",VLOOKUP($C$3&amp;"-"&amp;$E42,Import!$C:$H,4,FALSE))</f>
        <v>A5.21</v>
      </c>
      <c r="S42" s="893" t="str">
        <f>IF(VLOOKUP($C$3&amp;"-"&amp;$E42,Import!$C:$H,5,FALSE)=0,"",VLOOKUP($C$3&amp;"-"&amp;$E42,Import!$C:$H,5,FALSE))</f>
        <v>5.21</v>
      </c>
      <c r="T42" s="894" t="str">
        <f>IF(VLOOKUP($C$3&amp;"-"&amp;$E42,Import!$C:$H,6,FALSE)=0,"",VLOOKUP($C$3&amp;"-"&amp;$E42,Import!$C:$H,6,FALSE))</f>
        <v/>
      </c>
      <c r="U42" s="153"/>
      <c r="V42" s="251"/>
    </row>
    <row r="43" spans="1:22" s="295" customFormat="1" ht="46.2" customHeight="1" x14ac:dyDescent="0.2">
      <c r="A43" s="304"/>
      <c r="B43" s="989"/>
      <c r="C43" s="1776"/>
      <c r="D43" s="1458">
        <v>50</v>
      </c>
      <c r="E43" s="1002" t="s">
        <v>203</v>
      </c>
      <c r="F43" s="470" t="str">
        <f>IF(VLOOKUP(CONCATENATE($C$3,"-",$E43),Languages!$A:$D,1,TRUE)=CONCATENATE($C$3,"-",$E43),VLOOKUP(CONCATENATE($C$3,"-",$E43),Languages!$A:$D,Summary!$C$7,TRUE),NA())</f>
        <v>Korkean prioriteetin  omaisuuserien (laitteiden, ohjelmistojen ja tietovarantojen) valintakriteereissä on huomioitu kaikki kolmannen osapuolen hosting ympäristöt  ja lähdekoodi</v>
      </c>
      <c r="G43" s="1684">
        <f t="shared" si="1"/>
        <v>2</v>
      </c>
      <c r="H43" s="497" t="s">
        <v>413</v>
      </c>
      <c r="I43" s="489"/>
      <c r="J43" s="489"/>
      <c r="K43" s="489"/>
      <c r="L43" s="490"/>
      <c r="M43" s="153"/>
      <c r="N43" s="251"/>
      <c r="O43" s="148"/>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A5.19
A5.21</v>
      </c>
      <c r="S43" s="893" t="str">
        <f>IF(VLOOKUP($C$3&amp;"-"&amp;$E43,Import!$C:$H,5,FALSE)=0,"",VLOOKUP($C$3&amp;"-"&amp;$E43,Import!$C:$H,5,FALSE))</f>
        <v>5.19
5.21</v>
      </c>
      <c r="T43" s="894" t="str">
        <f>IF(VLOOKUP($C$3&amp;"-"&amp;$E43,Import!$C:$H,6,FALSE)=0,"",VLOOKUP($C$3&amp;"-"&amp;$E43,Import!$C:$H,6,FALSE))</f>
        <v/>
      </c>
      <c r="U43" s="153"/>
      <c r="V43" s="251"/>
    </row>
    <row r="44" spans="1:22" s="295" customFormat="1" ht="51" customHeight="1" x14ac:dyDescent="0.2">
      <c r="A44" s="304"/>
      <c r="B44" s="296"/>
      <c r="C44" s="1777"/>
      <c r="D44" s="1458">
        <v>50</v>
      </c>
      <c r="E44" s="394" t="s">
        <v>204</v>
      </c>
      <c r="F44" s="470" t="str">
        <f>IF(VLOOKUP(CONCATENATE($C$3,"-",$E44),Languages!$A:$D,1,TRUE)=CONCATENATE($C$3,"-",$E44),VLOOKUP(CONCATENATE($C$3,"-",$E44),Languages!$A:$D,Summary!$C$7,TRUE),NA())</f>
        <v>Hankittavien laitteiden, ohjelmistojen ja tietovarantojen hyväksyntätestaukseen kuuluu kyberturvallisuusvaatimusten testaus.</v>
      </c>
      <c r="G44" s="1686">
        <f t="shared" si="1"/>
        <v>2</v>
      </c>
      <c r="H44" s="445" t="s">
        <v>413</v>
      </c>
      <c r="I44" s="440"/>
      <c r="J44" s="440"/>
      <c r="K44" s="440"/>
      <c r="L44" s="449"/>
      <c r="M44" s="153"/>
      <c r="N44" s="251"/>
      <c r="O44" s="148"/>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A5.21
A8.30</v>
      </c>
      <c r="S44" s="893" t="str">
        <f>IF(VLOOKUP($C$3&amp;"-"&amp;$E44,Import!$C:$H,5,FALSE)=0,"",VLOOKUP($C$3&amp;"-"&amp;$E44,Import!$C:$H,5,FALSE))</f>
        <v>5.21
8.30</v>
      </c>
      <c r="T44" s="894" t="str">
        <f>IF(VLOOKUP($C$3&amp;"-"&amp;$E44,Import!$C:$H,6,FALSE)=0,"",VLOOKUP($C$3&amp;"-"&amp;$E44,Import!$C:$H,6,FALSE))</f>
        <v/>
      </c>
      <c r="U44" s="153"/>
      <c r="V44" s="251"/>
    </row>
    <row r="45" spans="1:22" s="176" customFormat="1" ht="30" customHeight="1" x14ac:dyDescent="0.25">
      <c r="A45" s="165"/>
      <c r="B45" s="268"/>
      <c r="C45" s="169">
        <v>3</v>
      </c>
      <c r="D45" s="169"/>
      <c r="E45" s="169" t="str">
        <f>IF(VLOOKUP(CONCATENATE($C$3,"-",C45),Languages!$A:$D,1,TRUE)=CONCATENATE($C$3,"-",C45),VLOOKUP(CONCATENATE($C$3,"-",C45),Languages!$A:$D,Summary!$C$7,TRUE),NA())</f>
        <v>Yleisiä hallintatoimia</v>
      </c>
      <c r="F45" s="169"/>
      <c r="G45" s="291"/>
      <c r="H45" s="884"/>
      <c r="I45" s="906"/>
      <c r="J45" s="906"/>
      <c r="K45" s="906"/>
      <c r="L45" s="906"/>
      <c r="M45" s="153"/>
      <c r="N45" s="251"/>
      <c r="O45" s="148"/>
      <c r="P45" s="291"/>
      <c r="Q45" s="292"/>
      <c r="R45" s="292"/>
      <c r="S45" s="292"/>
      <c r="T45" s="292"/>
      <c r="U45" s="153"/>
      <c r="V45" s="251"/>
    </row>
    <row r="46" spans="1:22" s="284" customFormat="1" ht="19.95" customHeight="1" x14ac:dyDescent="0.2">
      <c r="A46" s="303"/>
      <c r="B46" s="278"/>
      <c r="C46" s="279" t="str">
        <f>IF(VLOOKUP("GEN-LEVEL",Languages!$A:$D,1,TRUE)="GEN-LEVEL",VLOOKUP("GEN-LEVEL",Languages!$A:$D,Summary!$C$7,TRUE),NA())</f>
        <v>Taso</v>
      </c>
      <c r="D46" s="279"/>
      <c r="E46" s="279"/>
      <c r="F46" s="280" t="str">
        <f>IF(VLOOKUP("GEN-PRACTICE",Languages!$A:$D,1,TRUE)="GEN-PRACTICE",VLOOKUP("GEN-PRACTICE",Languages!$A:$D,Summary!$C$7,TRUE),NA())</f>
        <v>Käytäntö</v>
      </c>
      <c r="G46" s="281"/>
      <c r="H46" s="881" t="s">
        <v>4</v>
      </c>
      <c r="I46" s="882" t="str">
        <f>IF(VLOOKUP("KM112",Languages!$A:$D,1,TRUE)="KM112",VLOOKUP("KM112",Languages!$A:$D,Summary!$C$7,TRUE),NA())</f>
        <v>Kommentit</v>
      </c>
      <c r="J46" s="882" t="str">
        <f>IF(VLOOKUP("KM113",Languages!$A:$D,1,TRUE)="KM113",VLOOKUP("KM113",Languages!$A:$D,Summary!$C$7,TRUE),NA())</f>
        <v>Sisäinen viittaus</v>
      </c>
      <c r="K46" s="882" t="str">
        <f>IF(VLOOKUP("KM114",Languages!$A:$D,1,TRUE)="KM114",VLOOKUP("KM114",Languages!$A:$D,Summary!$C$7,TRUE),NA())</f>
        <v>Ulkoinen viittaus</v>
      </c>
      <c r="L46" s="882" t="str">
        <f>IF(VLOOKUP("KM115",Languages!$A:$D,1,TRUE)="KM115",VLOOKUP("KM115",Languages!$A:$D,Summary!$C$7,TRUE),NA())</f>
        <v>Kehityskohde</v>
      </c>
      <c r="M46" s="282"/>
      <c r="N46" s="283"/>
      <c r="O46" s="278"/>
      <c r="P46" s="459" t="str">
        <f>IF(VLOOKUP("GEN-ANSWER",Languages!$A:$D,1,TRUE)="GEN-ANSWER",VLOOKUP("GEN-ANSWER",Languages!$A:$D,Summary!$C$7,TRUE),NA())</f>
        <v>Vastaus</v>
      </c>
      <c r="Q46" s="459" t="str">
        <f>IF(VLOOKUP("KM112",Languages!$A:$D,1,TRUE)="KM112",VLOOKUP("KM112",Languages!$A:$D,Summary!$C$7,TRUE),NA())</f>
        <v>Kommentit</v>
      </c>
      <c r="R46" s="459" t="str">
        <f>IF(VLOOKUP("KM113",Languages!$A:$D,1,TRUE)="KM113",VLOOKUP("KM113",Languages!$A:$D,Summary!$C$7,TRUE),NA())</f>
        <v>Sisäinen viittaus</v>
      </c>
      <c r="S46" s="459" t="str">
        <f>IF(VLOOKUP("KM114",Languages!$A:$D,1,TRUE)="KM114",VLOOKUP("KM114",Languages!$A:$D,Summary!$C$7,TRUE),NA())</f>
        <v>Ulkoinen viittaus</v>
      </c>
      <c r="T46" s="459" t="str">
        <f>IF(VLOOKUP("KM115",Languages!$A:$D,1,TRUE)="KM115",VLOOKUP("KM115",Languages!$A:$D,Summary!$C$7,TRUE),NA())</f>
        <v>Kehityskohde</v>
      </c>
      <c r="U46" s="282"/>
      <c r="V46" s="283"/>
    </row>
    <row r="47" spans="1:22" s="310" customFormat="1" ht="19.95" customHeight="1" x14ac:dyDescent="0.2">
      <c r="A47" s="283"/>
      <c r="B47" s="278"/>
      <c r="C47" s="453">
        <v>1</v>
      </c>
      <c r="D47" s="1382"/>
      <c r="E47" s="398"/>
      <c r="F47" s="399"/>
      <c r="G47" s="401"/>
      <c r="H47" s="885"/>
      <c r="I47" s="886"/>
      <c r="J47" s="886"/>
      <c r="K47" s="886"/>
      <c r="L47" s="887"/>
      <c r="M47" s="153"/>
      <c r="N47" s="251"/>
      <c r="O47" s="148"/>
      <c r="P47" s="513"/>
      <c r="Q47" s="400"/>
      <c r="R47" s="400"/>
      <c r="S47" s="400"/>
      <c r="T47" s="402"/>
      <c r="U47" s="153"/>
      <c r="V47" s="251"/>
    </row>
    <row r="48" spans="1:22" s="295" customFormat="1" ht="34.950000000000003" customHeight="1" x14ac:dyDescent="0.2">
      <c r="A48" s="304"/>
      <c r="B48" s="1746"/>
      <c r="C48" s="1772">
        <v>2</v>
      </c>
      <c r="D48" s="1377"/>
      <c r="E48" s="393" t="s">
        <v>22</v>
      </c>
      <c r="F48" s="463" t="str">
        <f>IF(VLOOKUP(CONCATENATE($C$3,"-",$E48),Languages!$A:$D,1,TRUE)=CONCATENATE($C$3,"-",$E48),VLOOKUP(CONCATENATE($C$3,"-",$E48),Languages!$A:$D,Summary!$C$7,TRUE),NA())</f>
        <v>THIRD-PARTIES-osion toimintaa varten on määritetty dokumentoidut toimintatavat, joita noudatetaan ja ylläpidetään säännöllisesti.</v>
      </c>
      <c r="G48" s="1683">
        <f t="shared" ref="G48:G53" si="2">IFERROR(INT(LEFT($H48,1)),0)</f>
        <v>2</v>
      </c>
      <c r="H48" s="441" t="s">
        <v>413</v>
      </c>
      <c r="I48" s="438"/>
      <c r="J48" s="438"/>
      <c r="K48" s="438"/>
      <c r="L48" s="447"/>
      <c r="M48" s="153"/>
      <c r="N48" s="251"/>
      <c r="O48" s="148"/>
      <c r="P48" s="866" t="str">
        <f>VLOOKUP(VLOOKUP($C$3&amp;"-"&amp;$E48,Import!$C:$D,2,FALSE),Parameters!$C$18:$F$22,Summary!$C$7,FALSE)</f>
        <v xml:space="preserve">0 - Vastaus puuttuu </v>
      </c>
      <c r="Q48" s="898" t="str">
        <f>IF(VLOOKUP($C$3&amp;"-"&amp;$E48,Import!$C:$H,3,FALSE)=0,"",VLOOKUP($C$3&amp;"-"&amp;$E48,Import!$C:$H,3,FALSE))</f>
        <v/>
      </c>
      <c r="R48" s="898" t="str">
        <f>IF(VLOOKUP($C$3&amp;"-"&amp;$E48,Import!$C:$H,4,FALSE)=0,"",VLOOKUP($C$3&amp;"-"&amp;$E48,Import!$C:$H,4,FALSE))</f>
        <v xml:space="preserve">A5.37 </v>
      </c>
      <c r="S48" s="898" t="str">
        <f>IF(VLOOKUP($C$3&amp;"-"&amp;$E48,Import!$C:$H,5,FALSE)=0,"",VLOOKUP($C$3&amp;"-"&amp;$E48,Import!$C:$H,5,FALSE))</f>
        <v xml:space="preserve">5.37 </v>
      </c>
      <c r="T48" s="899" t="str">
        <f>IF(VLOOKUP($C$3&amp;"-"&amp;$E48,Import!$C:$H,6,FALSE)=0,"",VLOOKUP($C$3&amp;"-"&amp;$E48,Import!$C:$H,6,FALSE))</f>
        <v/>
      </c>
      <c r="U48" s="153"/>
      <c r="V48" s="251"/>
    </row>
    <row r="49" spans="1:22" s="295" customFormat="1" ht="34.950000000000003" customHeight="1" x14ac:dyDescent="0.2">
      <c r="A49" s="304"/>
      <c r="B49" s="1746"/>
      <c r="C49" s="1774"/>
      <c r="D49" s="1378"/>
      <c r="E49" s="394" t="s">
        <v>23</v>
      </c>
      <c r="F49" s="470" t="str">
        <f>IF(VLOOKUP(CONCATENATE($C$3,"-",$E49),Languages!$A:$D,1,TRUE)=CONCATENATE($C$3,"-",$E49),VLOOKUP(CONCATENATE($C$3,"-",$E49),Languages!$A:$D,Summary!$C$7,TRUE),NA())</f>
        <v>THIRD-PARTIES-osion toimintaa varten on tarjolla riittävät resurssit (henkilöstö, rahoitus ja työkalut).</v>
      </c>
      <c r="G49" s="1686">
        <f t="shared" si="2"/>
        <v>3</v>
      </c>
      <c r="H49" s="445" t="s">
        <v>414</v>
      </c>
      <c r="I49" s="440"/>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ISO27001 7.1
A8.6</v>
      </c>
      <c r="S49" s="900" t="str">
        <f>IF(VLOOKUP($C$3&amp;"-"&amp;$E49,Import!$C:$H,5,FALSE)=0,"",VLOOKUP($C$3&amp;"-"&amp;$E49,Import!$C:$H,5,FALSE))</f>
        <v>8.6</v>
      </c>
      <c r="T49" s="901" t="str">
        <f>IF(VLOOKUP($C$3&amp;"-"&amp;$E49,Import!$C:$H,6,FALSE)=0,"",VLOOKUP($C$3&amp;"-"&amp;$E49,Import!$C:$H,6,FALSE))</f>
        <v/>
      </c>
      <c r="U49" s="153"/>
      <c r="V49" s="251"/>
    </row>
    <row r="50" spans="1:22" s="295" customFormat="1" ht="47.4" customHeight="1" x14ac:dyDescent="0.2">
      <c r="A50" s="304"/>
      <c r="B50" s="1746"/>
      <c r="C50" s="1775">
        <v>3</v>
      </c>
      <c r="D50" s="1379"/>
      <c r="E50" s="393" t="s">
        <v>24</v>
      </c>
      <c r="F50" s="463" t="str">
        <f>IF(VLOOKUP(CONCATENATE($C$3,"-",$E50),Languages!$A:$D,1,TRUE)=CONCATENATE($C$3,"-",$E50),VLOOKUP(CONCATENATE($C$3,"-",$E50),Languages!$A:$D,Summary!$C$7,TRUE),NA())</f>
        <v>THIRD-PARTIES-osion toimintaa ohjataan vaatimuksilla, jotka on asetettu organisaation johtotason politiikassa (tai vastaavassa ohjeistuksessa).</v>
      </c>
      <c r="G50" s="1683">
        <f t="shared" si="2"/>
        <v>3</v>
      </c>
      <c r="H50" s="441" t="s">
        <v>414</v>
      </c>
      <c r="I50" s="438"/>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
      </c>
      <c r="R50" s="898" t="str">
        <f>IF(VLOOKUP($C$3&amp;"-"&amp;$E50,Import!$C:$H,4,FALSE)=0,"",VLOOKUP($C$3&amp;"-"&amp;$E50,Import!$C:$H,4,FALSE))</f>
        <v>ISO27001 5.2</v>
      </c>
      <c r="S50" s="898" t="str">
        <f>IF(VLOOKUP($C$3&amp;"-"&amp;$E50,Import!$C:$H,5,FALSE)=0,"",VLOOKUP($C$3&amp;"-"&amp;$E50,Import!$C:$H,5,FALSE))</f>
        <v/>
      </c>
      <c r="T50" s="899" t="str">
        <f>IF(VLOOKUP($C$3&amp;"-"&amp;$E50,Import!$C:$H,6,FALSE)=0,"",VLOOKUP($C$3&amp;"-"&amp;$E50,Import!$C:$H,6,FALSE))</f>
        <v/>
      </c>
      <c r="U50" s="153"/>
      <c r="V50" s="251"/>
    </row>
    <row r="51" spans="1:22" s="295" customFormat="1" ht="34.950000000000003" customHeight="1" x14ac:dyDescent="0.2">
      <c r="A51" s="304"/>
      <c r="B51" s="1746"/>
      <c r="C51" s="1776"/>
      <c r="D51" s="1380"/>
      <c r="E51" s="293" t="s">
        <v>25</v>
      </c>
      <c r="F51" s="464" t="str">
        <f>IF(VLOOKUP(CONCATENATE($C$3,"-",$E51),Languages!$A:$D,1,TRUE)=CONCATENATE($C$3,"-",$E51),VLOOKUP(CONCATENATE($C$3,"-",$E51),Languages!$A:$D,Summary!$C$7,TRUE),NA())</f>
        <v xml:space="preserve">THIRD-PARTIES-osion toiminnan suorittamiseen tarvittavat vastuut, tilivelvollisuudet ja valtuutukset on jalkautettu soveltuville työntekijöille. </v>
      </c>
      <c r="G51" s="1684">
        <f t="shared" si="2"/>
        <v>1</v>
      </c>
      <c r="H51" s="306" t="s">
        <v>2469</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ISO27001 5.3</v>
      </c>
      <c r="S51" s="893" t="str">
        <f>IF(VLOOKUP($C$3&amp;"-"&amp;$E51,Import!$C:$H,5,FALSE)=0,"",VLOOKUP($C$3&amp;"-"&amp;$E51,Import!$C:$H,5,FALSE))</f>
        <v/>
      </c>
      <c r="T51" s="894" t="str">
        <f>IF(VLOOKUP($C$3&amp;"-"&amp;$E51,Import!$C:$H,6,FALSE)=0,"",VLOOKUP($C$3&amp;"-"&amp;$E51,Import!$C:$H,6,FALSE))</f>
        <v/>
      </c>
      <c r="U51" s="153"/>
      <c r="V51" s="251"/>
    </row>
    <row r="52" spans="1:22" s="295" customFormat="1" ht="47.4" customHeight="1" x14ac:dyDescent="0.2">
      <c r="A52" s="304"/>
      <c r="B52" s="1746"/>
      <c r="C52" s="1776"/>
      <c r="D52" s="1380"/>
      <c r="E52" s="293" t="s">
        <v>26</v>
      </c>
      <c r="F52" s="464" t="str">
        <f>IF(VLOOKUP(CONCATENATE($C$3,"-",$E52),Languages!$A:$D,1,TRUE)=CONCATENATE($C$3,"-",$E52),VLOOKUP(CONCATENATE($C$3,"-",$E52),Languages!$A:$D,Summary!$C$7,TRUE),NA())</f>
        <v>THIRD-PARTIES-osion toimintaa suorittavilla työntekijöillä on riittävät tiedot ja taidot tehtäviensä suorittamiseen.</v>
      </c>
      <c r="G52" s="1684">
        <f t="shared" si="2"/>
        <v>3</v>
      </c>
      <c r="H52" s="306" t="s">
        <v>414</v>
      </c>
      <c r="I52" s="439"/>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
      </c>
      <c r="R52" s="893" t="str">
        <f>IF(VLOOKUP($C$3&amp;"-"&amp;$E52,Import!$C:$H,4,FALSE)=0,"",VLOOKUP($C$3&amp;"-"&amp;$E52,Import!$C:$H,4,FALSE))</f>
        <v>ISO27001 7.2</v>
      </c>
      <c r="S52" s="893" t="str">
        <f>IF(VLOOKUP($C$3&amp;"-"&amp;$E52,Import!$C:$H,5,FALSE)=0,"",VLOOKUP($C$3&amp;"-"&amp;$E52,Import!$C:$H,5,FALSE))</f>
        <v/>
      </c>
      <c r="T52" s="894" t="str">
        <f>IF(VLOOKUP($C$3&amp;"-"&amp;$E52,Import!$C:$H,6,FALSE)=0,"",VLOOKUP($C$3&amp;"-"&amp;$E52,Import!$C:$H,6,FALSE))</f>
        <v/>
      </c>
      <c r="U52" s="153"/>
      <c r="V52" s="251"/>
    </row>
    <row r="53" spans="1:22" s="295" customFormat="1" ht="34.950000000000003" customHeight="1" x14ac:dyDescent="0.2">
      <c r="A53" s="304"/>
      <c r="B53" s="1746"/>
      <c r="C53" s="1777"/>
      <c r="D53" s="1381"/>
      <c r="E53" s="394" t="s">
        <v>27</v>
      </c>
      <c r="F53" s="470" t="str">
        <f>IF(VLOOKUP(CONCATENATE($C$3,"-",$E53),Languages!$A:$D,1,TRUE)=CONCATENATE($C$3,"-",$E53),VLOOKUP(CONCATENATE($C$3,"-",$E53),Languages!$A:$D,Summary!$C$7,TRUE),NA())</f>
        <v>THIRD-PARTIES-osion toiminnan vaikuttavuutta arvioidaan ja seurataan.</v>
      </c>
      <c r="G53" s="1686">
        <f t="shared" si="2"/>
        <v>2</v>
      </c>
      <c r="H53" s="445" t="s">
        <v>413</v>
      </c>
      <c r="I53" s="440"/>
      <c r="J53" s="440"/>
      <c r="K53" s="440"/>
      <c r="L53" s="449"/>
      <c r="M53" s="153"/>
      <c r="N53" s="251"/>
      <c r="O53" s="148"/>
      <c r="P53" s="874" t="str">
        <f>VLOOKUP(VLOOKUP($C$3&amp;"-"&amp;$E53,Import!$C:$D,2,FALSE),Parameters!$C$18:$F$22,Summary!$C$7,FALSE)</f>
        <v xml:space="preserve">0 - Vastaus puuttuu </v>
      </c>
      <c r="Q53" s="900" t="str">
        <f>IF(VLOOKUP($C$3&amp;"-"&amp;$E53,Import!$C:$H,3,FALSE)=0,"",VLOOKUP($C$3&amp;"-"&amp;$E53,Import!$C:$H,3,FALSE))</f>
        <v/>
      </c>
      <c r="R53" s="900" t="str">
        <f>IF(VLOOKUP($C$3&amp;"-"&amp;$E53,Import!$C:$H,4,FALSE)=0,"",VLOOKUP($C$3&amp;"-"&amp;$E53,Import!$C:$H,4,FALSE))</f>
        <v>ISO27001 9.1-9.3 
A5.35</v>
      </c>
      <c r="S53" s="900" t="str">
        <f>IF(VLOOKUP($C$3&amp;"-"&amp;$E53,Import!$C:$H,5,FALSE)=0,"",VLOOKUP($C$3&amp;"-"&amp;$E53,Import!$C:$H,5,FALSE))</f>
        <v>5.35</v>
      </c>
      <c r="T53" s="901" t="str">
        <f>IF(VLOOKUP($C$3&amp;"-"&amp;$E53,Import!$C:$H,6,FALSE)=0,"",VLOOKUP($C$3&amp;"-"&amp;$E53,Import!$C:$H,6,FALSE))</f>
        <v/>
      </c>
      <c r="U53" s="153"/>
      <c r="V53" s="251"/>
    </row>
    <row r="54" spans="1:22" x14ac:dyDescent="0.2">
      <c r="A54" s="180"/>
      <c r="B54" s="328"/>
      <c r="C54" s="329"/>
      <c r="D54" s="329"/>
      <c r="E54" s="330"/>
      <c r="F54" s="331"/>
      <c r="G54" s="332"/>
      <c r="H54" s="333"/>
      <c r="I54" s="334"/>
      <c r="J54" s="334"/>
      <c r="K54" s="334"/>
      <c r="L54" s="334"/>
      <c r="M54" s="153"/>
      <c r="N54" s="251"/>
      <c r="O54" s="148"/>
      <c r="P54" s="333"/>
      <c r="Q54" s="334"/>
      <c r="R54" s="334"/>
      <c r="S54" s="334"/>
      <c r="T54" s="334"/>
      <c r="U54" s="153"/>
      <c r="V54" s="251"/>
    </row>
    <row r="55" spans="1:22" x14ac:dyDescent="0.25">
      <c r="A55" s="180"/>
      <c r="B55" s="180"/>
      <c r="C55" s="180"/>
      <c r="D55" s="180"/>
      <c r="E55" s="180"/>
      <c r="F55" s="180"/>
      <c r="G55" s="335"/>
      <c r="H55" s="180"/>
      <c r="I55" s="180"/>
      <c r="J55" s="180"/>
      <c r="K55" s="180"/>
      <c r="L55" s="180"/>
      <c r="M55" s="472"/>
      <c r="N55" s="308"/>
      <c r="O55" s="472"/>
      <c r="P55" s="180"/>
      <c r="Q55" s="180"/>
      <c r="R55" s="180"/>
      <c r="S55" s="180"/>
      <c r="T55" s="180"/>
      <c r="U55" s="472"/>
      <c r="V55" s="308"/>
    </row>
    <row r="56" spans="1:22" x14ac:dyDescent="0.25">
      <c r="N56" s="338"/>
      <c r="V56" s="338"/>
    </row>
    <row r="57" spans="1:22" x14ac:dyDescent="0.25">
      <c r="N57" s="338"/>
      <c r="V57" s="338"/>
    </row>
    <row r="58" spans="1:22" x14ac:dyDescent="0.25">
      <c r="N58" s="338"/>
      <c r="V58" s="338"/>
    </row>
    <row r="59" spans="1:22" x14ac:dyDescent="0.25">
      <c r="N59" s="338"/>
      <c r="V59" s="338"/>
    </row>
    <row r="60" spans="1:22" x14ac:dyDescent="0.25">
      <c r="N60" s="338"/>
      <c r="V60" s="338"/>
    </row>
    <row r="61" spans="1:22" x14ac:dyDescent="0.25">
      <c r="N61" s="338"/>
      <c r="V61" s="338"/>
    </row>
  </sheetData>
  <sheetProtection sheet="1" formatCells="0" formatColumns="0" formatRows="0"/>
  <mergeCells count="34">
    <mergeCell ref="J8:K8"/>
    <mergeCell ref="J10:K11"/>
    <mergeCell ref="C32:C33"/>
    <mergeCell ref="C15:L15"/>
    <mergeCell ref="C24:C25"/>
    <mergeCell ref="C26:C27"/>
    <mergeCell ref="R13:R14"/>
    <mergeCell ref="S13:S14"/>
    <mergeCell ref="T13:T14"/>
    <mergeCell ref="B52:B53"/>
    <mergeCell ref="B48:B51"/>
    <mergeCell ref="C48:C49"/>
    <mergeCell ref="C50:C53"/>
    <mergeCell ref="C39:C44"/>
    <mergeCell ref="C34:C38"/>
    <mergeCell ref="B24:B25"/>
    <mergeCell ref="B26:B29"/>
    <mergeCell ref="B32:B33"/>
    <mergeCell ref="C6:L6"/>
    <mergeCell ref="C13:L13"/>
    <mergeCell ref="R17:R18"/>
    <mergeCell ref="S17:S18"/>
    <mergeCell ref="T17:T18"/>
    <mergeCell ref="P17:P18"/>
    <mergeCell ref="Q17:Q18"/>
    <mergeCell ref="C17:L17"/>
    <mergeCell ref="P15:P16"/>
    <mergeCell ref="Q15:Q16"/>
    <mergeCell ref="R15:R16"/>
    <mergeCell ref="S15:S16"/>
    <mergeCell ref="T15:T16"/>
    <mergeCell ref="P3:T11"/>
    <mergeCell ref="P13:P14"/>
    <mergeCell ref="Q13:Q14"/>
  </mergeCells>
  <conditionalFormatting sqref="G24:G29 G32:G44 G48:G53">
    <cfRule type="containsText" dxfId="197" priority="21" operator="containsText" text="0">
      <formula>NOT(ISERROR(SEARCH("0",G24)))</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4:T27 P48:T53 P29:T29 P32:T4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G24:G29 G32:G44 G48:G53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H24:H29 H32:H44 H48:H53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V7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81640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74</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98" t="str">
        <f>VLOOKUP($C$3,Infoimport!$B$4:$C$14,2,FALSE)</f>
        <v xml:space="preserve">WORKFORCE, tiedot Infoimport-välilehdeltä
</v>
      </c>
      <c r="Q3" s="1798"/>
      <c r="R3" s="1798"/>
      <c r="S3" s="1798"/>
      <c r="T3" s="1798"/>
      <c r="U3" s="795"/>
      <c r="V3" s="251"/>
    </row>
    <row r="4" spans="1:22" s="317" customFormat="1" ht="25.05" customHeight="1" x14ac:dyDescent="0.3">
      <c r="A4" s="315"/>
      <c r="B4" s="316"/>
      <c r="C4" s="154" t="str">
        <f>IF(VLOOKUP($C$3,Languages!$A:$D,1,TRUE)=$C$3,VLOOKUP($C$3,Languages!$A:$D,Summary!$C$7,TRUE),NA())</f>
        <v>Henkilöstön johtaminen ja kehittäminen (WORKFORCE)</v>
      </c>
      <c r="D4" s="154"/>
      <c r="E4" s="257"/>
      <c r="F4" s="258"/>
      <c r="G4" s="319"/>
      <c r="H4" s="318"/>
      <c r="I4" s="260" t="str">
        <f ca="1">VLOOKUP(VLOOKUP(CONCATENATE($C$3),Data!$K:$O,5,FALSE),Parameters!$C$7:$F$10,Summary!$C$7,FALSE)</f>
        <v>Kypsyystaso 1</v>
      </c>
      <c r="J4" s="684"/>
      <c r="K4" s="261"/>
      <c r="L4" s="147"/>
      <c r="M4" s="153"/>
      <c r="N4" s="251"/>
      <c r="O4" s="794"/>
      <c r="P4" s="1798"/>
      <c r="Q4" s="1798"/>
      <c r="R4" s="1798"/>
      <c r="S4" s="1798"/>
      <c r="T4" s="1798"/>
      <c r="U4" s="795"/>
      <c r="V4" s="251"/>
    </row>
    <row r="5" spans="1:22" ht="10.050000000000001" customHeight="1" x14ac:dyDescent="0.25">
      <c r="A5" s="177"/>
      <c r="B5" s="307"/>
      <c r="C5" s="320"/>
      <c r="D5" s="320"/>
      <c r="E5" s="321"/>
      <c r="F5" s="321"/>
      <c r="G5" s="260"/>
      <c r="H5" s="260"/>
      <c r="I5" s="783"/>
      <c r="J5" s="261"/>
      <c r="K5" s="261"/>
      <c r="L5" s="147"/>
      <c r="M5" s="153"/>
      <c r="N5" s="251"/>
      <c r="O5" s="794"/>
      <c r="P5" s="1798"/>
      <c r="Q5" s="1798"/>
      <c r="R5" s="1798"/>
      <c r="S5" s="1798"/>
      <c r="T5" s="1798"/>
      <c r="U5" s="795"/>
      <c r="V5" s="251"/>
    </row>
    <row r="6" spans="1:22" ht="94.95" customHeight="1" x14ac:dyDescent="0.2">
      <c r="A6" s="177"/>
      <c r="B6" s="307"/>
      <c r="C6" s="1743"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743"/>
      <c r="E6" s="1743"/>
      <c r="F6" s="1743"/>
      <c r="G6" s="1743"/>
      <c r="H6" s="1743"/>
      <c r="I6" s="1743"/>
      <c r="J6" s="1743"/>
      <c r="K6" s="1743"/>
      <c r="L6" s="1743"/>
      <c r="M6" s="153"/>
      <c r="N6" s="251"/>
      <c r="O6" s="794"/>
      <c r="P6" s="1798"/>
      <c r="Q6" s="1798"/>
      <c r="R6" s="1798"/>
      <c r="S6" s="1798"/>
      <c r="T6" s="1798"/>
      <c r="U6" s="795"/>
      <c r="V6" s="251"/>
    </row>
    <row r="7" spans="1:22" ht="14.4" customHeight="1" x14ac:dyDescent="0.2">
      <c r="A7" s="177"/>
      <c r="B7" s="307"/>
      <c r="C7" s="263">
        <v>1</v>
      </c>
      <c r="D7" s="263"/>
      <c r="E7" s="264" t="s">
        <v>1</v>
      </c>
      <c r="F7" s="265" t="str">
        <f>IF(VLOOKUP(CONCATENATE($C$3,"-",C7),Languages!$A:$D,1,TRUE)=CONCATENATE($C$3,"-",C7),VLOOKUP(CONCATENATE($C$3,"-",C7),Languages!$A:$D,Summary!$C$7,TRUE),NA())</f>
        <v>Kyberturvallisuuden vastuiden jakaminen</v>
      </c>
      <c r="I7" s="266" t="str">
        <f ca="1">VLOOKUP(VLOOKUP(CONCATENATE($C$3,"-",$C7),Data!$K:$O,5,FALSE),Parameters!$C$7:$F$10,Summary!$C$7,FALSE)</f>
        <v>Kypsyystaso 2</v>
      </c>
      <c r="J7" s="461" t="str">
        <f>IF(VLOOKUP("KM110",Languages!$A:$D,1,TRUE)="KM110",VLOOKUP("KM110",Languages!$A:$D,Summary!$C$7,TRUE),NA())</f>
        <v>Päivämäärä</v>
      </c>
      <c r="K7" s="435"/>
      <c r="L7" s="147"/>
      <c r="M7" s="153"/>
      <c r="N7" s="251"/>
      <c r="O7" s="794"/>
      <c r="P7" s="1798"/>
      <c r="Q7" s="1798"/>
      <c r="R7" s="1798"/>
      <c r="S7" s="1798"/>
      <c r="T7" s="1798"/>
      <c r="U7" s="795"/>
      <c r="V7" s="251"/>
    </row>
    <row r="8" spans="1:22" ht="14.4" customHeight="1" x14ac:dyDescent="0.25">
      <c r="A8" s="177"/>
      <c r="B8" s="307"/>
      <c r="C8" s="263">
        <v>2</v>
      </c>
      <c r="D8" s="263"/>
      <c r="E8" s="264" t="s">
        <v>1</v>
      </c>
      <c r="F8" s="265" t="str">
        <f>IF(VLOOKUP(CONCATENATE($C$3,"-",C8),Languages!$A:$D,1,TRUE)=CONCATENATE($C$3,"-",C8),VLOOKUP(CONCATENATE($C$3,"-",C8),Languages!$A:$D,Summary!$C$7,TRUE),NA())</f>
        <v>Kyberturvallisuuteen keskittyvän henkilöstön kehittäminen</v>
      </c>
      <c r="G8" s="323"/>
      <c r="I8" s="266" t="str">
        <f ca="1">VLOOKUP(VLOOKUP(CONCATENATE($C$3,"-",$C8),Data!$K:$O,5,FALSE),Parameters!$C$7:$F$10,Summary!$C$7,FALSE)</f>
        <v>Kypsyystaso 1</v>
      </c>
      <c r="J8" s="1762"/>
      <c r="K8" s="1745"/>
      <c r="L8" s="147"/>
      <c r="M8" s="153"/>
      <c r="N8" s="251"/>
      <c r="O8" s="794"/>
      <c r="P8" s="1798"/>
      <c r="Q8" s="1798"/>
      <c r="R8" s="1798"/>
      <c r="S8" s="1798"/>
      <c r="T8" s="1798"/>
      <c r="U8" s="795"/>
      <c r="V8" s="251"/>
    </row>
    <row r="9" spans="1:22" ht="14.4" customHeight="1" x14ac:dyDescent="0.2">
      <c r="A9" s="177"/>
      <c r="B9" s="307"/>
      <c r="C9" s="263">
        <v>3</v>
      </c>
      <c r="D9" s="263"/>
      <c r="E9" s="264" t="s">
        <v>1</v>
      </c>
      <c r="F9" s="265" t="str">
        <f>IF(VLOOKUP(CONCATENATE($C$3,"-",C9),Languages!$A:$D,1,TRUE)=CONCATENATE($C$3,"-",C9),VLOOKUP(CONCATENATE($C$3,"-",C9),Languages!$A:$D,Summary!$C$7,TRUE),NA())</f>
        <v>Henkilöstöhallinnon prosessit</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794"/>
      <c r="P9" s="1798"/>
      <c r="Q9" s="1798"/>
      <c r="R9" s="1798"/>
      <c r="S9" s="1798"/>
      <c r="T9" s="1798"/>
      <c r="U9" s="795"/>
      <c r="V9" s="251"/>
    </row>
    <row r="10" spans="1:22" ht="14.4" customHeight="1" x14ac:dyDescent="0.2">
      <c r="A10" s="177"/>
      <c r="B10" s="307"/>
      <c r="C10" s="263">
        <v>4</v>
      </c>
      <c r="D10" s="263"/>
      <c r="E10" s="264" t="s">
        <v>1</v>
      </c>
      <c r="F10" s="265" t="str">
        <f>IF(VLOOKUP(CONCATENATE($C$3,"-",C10),Languages!$A:$D,1,TRUE)=CONCATENATE($C$3,"-",C10),VLOOKUP(CONCATENATE($C$3,"-",C10),Languages!$A:$D,Summary!$C$7,TRUE),NA())</f>
        <v>Koulutus ja kybertietoisuuden lisääminen</v>
      </c>
      <c r="G10" s="1083"/>
      <c r="I10" s="266" t="str">
        <f ca="1">VLOOKUP(VLOOKUP(CONCATENATE($C$3,"-",$C10),Data!$K:$O,5,FALSE),Parameters!$C$7:$F$10,Summary!$C$7,FALSE)</f>
        <v>Kypsyystaso 1</v>
      </c>
      <c r="J10" s="1758"/>
      <c r="K10" s="1759"/>
      <c r="L10" s="147"/>
      <c r="M10" s="153"/>
      <c r="N10" s="251"/>
      <c r="O10" s="794"/>
      <c r="P10" s="1798"/>
      <c r="Q10" s="1798"/>
      <c r="R10" s="1798"/>
      <c r="S10" s="1798"/>
      <c r="T10" s="1798"/>
      <c r="U10" s="795"/>
      <c r="V10" s="251"/>
    </row>
    <row r="11" spans="1:22" ht="14.4" customHeight="1" x14ac:dyDescent="0.2">
      <c r="A11" s="177"/>
      <c r="B11" s="307"/>
      <c r="C11" s="263">
        <v>5</v>
      </c>
      <c r="D11" s="263"/>
      <c r="E11" s="264" t="s">
        <v>1</v>
      </c>
      <c r="F11" s="265" t="str">
        <f>IF(VLOOKUP(CONCATENATE($C$3,"-",C11),Languages!$A:$D,1,TRUE)=CONCATENATE($C$3,"-",C11),VLOOKUP(CONCATENATE($C$3,"-",C11),Languages!$A:$D,Summary!$C$7,TRUE),NA())</f>
        <v>Yleisiä hallintatoimia</v>
      </c>
      <c r="G11" s="1083"/>
      <c r="I11" s="266" t="str">
        <f ca="1">VLOOKUP(VLOOKUP(CONCATENATE($C$3,"-",$C11),Data!$K:$O,5,FALSE),Parameters!$C$7:$F$10,Summary!$C$7,FALSE)</f>
        <v>Kypsyystaso 1</v>
      </c>
      <c r="J11" s="1760"/>
      <c r="K11" s="1761"/>
      <c r="L11" s="147"/>
      <c r="M11" s="153"/>
      <c r="N11" s="251"/>
      <c r="O11" s="794"/>
      <c r="P11" s="1798"/>
      <c r="Q11" s="1798"/>
      <c r="R11" s="1798"/>
      <c r="S11" s="1798"/>
      <c r="T11" s="1798"/>
      <c r="U11" s="795"/>
      <c r="V11" s="251"/>
    </row>
    <row r="12" spans="1:22" s="176" customFormat="1" ht="30" customHeight="1" x14ac:dyDescent="0.25">
      <c r="A12" s="165"/>
      <c r="B12" s="268"/>
      <c r="C12" s="169">
        <v>1</v>
      </c>
      <c r="D12" s="169"/>
      <c r="E12" s="169" t="str">
        <f>IF(VLOOKUP(CONCATENATE($C$3,"-",C12),Languages!$A:$D,1,TRUE)=CONCATENATE($C$3,"-",C12),VLOOKUP(CONCATENATE($C$3,"-",C12),Languages!$A:$D,Summary!$C$7,TRUE),NA())</f>
        <v>Kyberturvallisuuden vastuiden jakaminen</v>
      </c>
      <c r="F12" s="169"/>
      <c r="G12" s="270"/>
      <c r="H12" s="270"/>
      <c r="I12" s="271"/>
      <c r="J12" s="271"/>
      <c r="K12" s="271"/>
      <c r="L12" s="271"/>
      <c r="M12" s="153"/>
      <c r="N12" s="251"/>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251"/>
    </row>
    <row r="13" spans="1:22" s="277" customFormat="1" ht="49.95" customHeight="1" x14ac:dyDescent="0.2">
      <c r="A13" s="274"/>
      <c r="B13" s="275"/>
      <c r="C13" s="1765"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765"/>
      <c r="E13" s="1765"/>
      <c r="F13" s="1765"/>
      <c r="G13" s="1765"/>
      <c r="H13" s="1765"/>
      <c r="I13" s="1765"/>
      <c r="J13" s="1765"/>
      <c r="K13" s="1765"/>
      <c r="L13" s="1765"/>
      <c r="M13" s="153"/>
      <c r="N13" s="251"/>
      <c r="O13" s="794"/>
      <c r="P13" s="1741" t="str">
        <f>IF(VLOOKUP(CONCATENATE($C$3,"-",$C12),Import!$C$11:$H$470,2,FALSE)=0,"",VLOOKUP(CONCATENATE($C$3,"-",$C12),Import!$C$11:$H$470,2,FALSE))</f>
        <v/>
      </c>
      <c r="Q13" s="1739" t="str">
        <f>IF(VLOOKUP(CONCATENATE($C$3,"-",$C12),Import!$C$11:$H$470,3,FALSE)=0,"",VLOOKUP(CONCATENATE($C$3,"-",$C12),Import!$C$11:$H$470,3,FALSE))</f>
        <v>2.2, 6.1, 6.2, 6.3, 6.4, 7.2, 11.1</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795"/>
      <c r="V13" s="251"/>
    </row>
    <row r="14" spans="1:22" s="176" customFormat="1" ht="30" customHeight="1" x14ac:dyDescent="0.25">
      <c r="A14" s="165"/>
      <c r="B14" s="268"/>
      <c r="C14" s="169">
        <v>2</v>
      </c>
      <c r="D14" s="169"/>
      <c r="E14" s="169" t="str">
        <f>IF(VLOOKUP(CONCATENATE($C$3,"-",C14),Languages!$A:$D,1,TRUE)=CONCATENATE($C$3,"-",C14),VLOOKUP(CONCATENATE($C$3,"-",C14),Languages!$A:$D,Summary!$C$7,TRUE),NA())</f>
        <v>Kyberturvallisuuteen keskittyvän henkilöstön kehittäminen</v>
      </c>
      <c r="F14" s="169"/>
      <c r="G14" s="291"/>
      <c r="H14" s="291" t="s">
        <v>16</v>
      </c>
      <c r="I14" s="292"/>
      <c r="J14" s="292"/>
      <c r="K14" s="292"/>
      <c r="L14" s="292"/>
      <c r="M14" s="153"/>
      <c r="N14" s="251"/>
      <c r="O14" s="794"/>
      <c r="P14" s="1742"/>
      <c r="Q14" s="1740"/>
      <c r="R14" s="1740"/>
      <c r="S14" s="1740"/>
      <c r="T14" s="1740"/>
      <c r="U14" s="795"/>
      <c r="V14" s="251"/>
    </row>
    <row r="15" spans="1:22" s="277" customFormat="1" ht="65.55" customHeight="1" x14ac:dyDescent="0.2">
      <c r="A15" s="274"/>
      <c r="B15" s="275"/>
      <c r="C15" s="1765"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765"/>
      <c r="E15" s="1765"/>
      <c r="F15" s="1765"/>
      <c r="G15" s="1765"/>
      <c r="H15" s="1765"/>
      <c r="I15" s="1765"/>
      <c r="J15" s="1765"/>
      <c r="K15" s="1765"/>
      <c r="L15" s="1765"/>
      <c r="M15" s="153"/>
      <c r="N15" s="251"/>
      <c r="O15" s="794"/>
      <c r="P15" s="1741" t="str">
        <f>IF(VLOOKUP(CONCATENATE($C$3,"-",$C14),Import!$C$11:$H$470,2,FALSE)=0,"",VLOOKUP(CONCATENATE($C$3,"-",$C14),Import!$C$11:$H$470,2,FALSE))</f>
        <v/>
      </c>
      <c r="Q15" s="1739" t="str">
        <f>IF(VLOOKUP(CONCATENATE($C$3,"-",$C14),Import!$C$11:$H$470,3,FALSE)=0,"",VLOOKUP(CONCATENATE($C$3,"-",$C14),Import!$C$11:$H$470,3,FALSE))</f>
        <v>2.2, 6.1, 6.5, 9.2, 11.1, 11.1.1</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795"/>
      <c r="V15" s="251"/>
    </row>
    <row r="16" spans="1:22" s="176" customFormat="1" ht="30" customHeight="1" x14ac:dyDescent="0.25">
      <c r="A16" s="165"/>
      <c r="B16" s="268"/>
      <c r="C16" s="169">
        <v>3</v>
      </c>
      <c r="D16" s="169"/>
      <c r="E16" s="169" t="str">
        <f>IF(VLOOKUP(CONCATENATE($C$3,"-",C16),Languages!$A:$D,1,TRUE)=CONCATENATE($C$3,"-",C16),VLOOKUP(CONCATENATE($C$3,"-",C16),Languages!$A:$D,Summary!$C$7,TRUE),NA())</f>
        <v>Henkilöstöhallinnon prosessit</v>
      </c>
      <c r="F16" s="169"/>
      <c r="G16" s="291"/>
      <c r="H16" s="291" t="s">
        <v>16</v>
      </c>
      <c r="I16" s="292"/>
      <c r="J16" s="292"/>
      <c r="K16" s="292"/>
      <c r="L16" s="292"/>
      <c r="M16" s="153"/>
      <c r="N16" s="251"/>
      <c r="O16" s="794"/>
      <c r="P16" s="1742"/>
      <c r="Q16" s="1740"/>
      <c r="R16" s="1740"/>
      <c r="S16" s="1740"/>
      <c r="T16" s="1740"/>
      <c r="U16" s="795"/>
      <c r="V16" s="251"/>
    </row>
    <row r="17" spans="1:22" s="295" customFormat="1" ht="49.95" customHeight="1" x14ac:dyDescent="0.2">
      <c r="A17" s="304"/>
      <c r="B17" s="1080"/>
      <c r="C17" s="1765"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765"/>
      <c r="E17" s="1765"/>
      <c r="F17" s="1765"/>
      <c r="G17" s="1765"/>
      <c r="H17" s="1765"/>
      <c r="I17" s="1765"/>
      <c r="J17" s="1765"/>
      <c r="K17" s="1765"/>
      <c r="L17" s="1765"/>
      <c r="M17" s="153"/>
      <c r="N17" s="251"/>
      <c r="O17" s="794"/>
      <c r="P17" s="1741" t="str">
        <f>IF(VLOOKUP(CONCATENATE($C$3,"-",$C16),Import!$C$11:$H$470,2,FALSE)=0,"",VLOOKUP(CONCATENATE($C$3,"-",$C16),Import!$C$11:$H$470,2,FALSE))</f>
        <v/>
      </c>
      <c r="Q17" s="1739" t="str">
        <f>IF(VLOOKUP(CONCATENATE($C$3,"-",$C16),Import!$C$11:$H$470,3,FALSE)=0,"",VLOOKUP(CONCATENATE($C$3,"-",$C16),Import!$C$11:$H$470,3,FALSE))</f>
        <v>2.2, 6.1, 6.3</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795"/>
      <c r="V17" s="251"/>
    </row>
    <row r="18" spans="1:22" s="176" customFormat="1" ht="30" customHeight="1" x14ac:dyDescent="0.25">
      <c r="A18" s="165"/>
      <c r="B18" s="268"/>
      <c r="C18" s="169">
        <v>4</v>
      </c>
      <c r="D18" s="169"/>
      <c r="E18" s="169" t="str">
        <f>IF(VLOOKUP(CONCATENATE($C$3,"-",C18),Languages!$A:$D,1,TRUE)=CONCATENATE($C$3,"-",C18),VLOOKUP(CONCATENATE($C$3,"-",C18),Languages!$A:$D,Summary!$C$7,TRUE),NA())</f>
        <v>Koulutus ja kybertietoisuuden lisääminen</v>
      </c>
      <c r="F18" s="169"/>
      <c r="G18" s="291"/>
      <c r="H18" s="291" t="s">
        <v>16</v>
      </c>
      <c r="I18" s="292"/>
      <c r="J18" s="292"/>
      <c r="K18" s="292"/>
      <c r="L18" s="292"/>
      <c r="M18" s="153"/>
      <c r="N18" s="251"/>
      <c r="O18" s="794"/>
      <c r="P18" s="1742"/>
      <c r="Q18" s="1740"/>
      <c r="R18" s="1740"/>
      <c r="S18" s="1740"/>
      <c r="T18" s="1740"/>
      <c r="U18" s="795"/>
      <c r="V18" s="251"/>
    </row>
    <row r="19" spans="1:22" s="295" customFormat="1" ht="84.6" customHeight="1" x14ac:dyDescent="0.2">
      <c r="A19" s="304"/>
      <c r="B19" s="1080"/>
      <c r="C19" s="1765"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765"/>
      <c r="E19" s="1765"/>
      <c r="F19" s="1765"/>
      <c r="G19" s="1765"/>
      <c r="H19" s="1765"/>
      <c r="I19" s="1765"/>
      <c r="J19" s="1765"/>
      <c r="K19" s="1765"/>
      <c r="L19" s="1765"/>
      <c r="M19" s="153"/>
      <c r="N19" s="251"/>
      <c r="O19" s="794"/>
      <c r="P19" s="1741" t="str">
        <f>IF(VLOOKUP(CONCATENATE($C$3,"-",$C18),Import!$C$11:$H$470,2,FALSE)=0,"",VLOOKUP(CONCATENATE($C$3,"-",$C18),Import!$C$11:$H$470,2,FALSE))</f>
        <v/>
      </c>
      <c r="Q19" s="1739" t="str">
        <f>IF(VLOOKUP(CONCATENATE($C$3,"-",$C18),Import!$C$11:$H$470,3,FALSE)=0,"",VLOOKUP(CONCATENATE($C$3,"-",$C18),Import!$C$11:$H$470,3,FALSE))</f>
        <v>1.5, 2.2, 6.5, 6.5.1, 6.6</v>
      </c>
      <c r="R19" s="1739" t="str">
        <f>IF(VLOOKUP(CONCATENATE($C$3,"-",$C18),Import!$C$11:$H$470,4,FALSE)=0,"",VLOOKUP(CONCATENATE($C$3,"-",$C18),Import!$C$11:$H$470,4,FALSE))</f>
        <v/>
      </c>
      <c r="S19" s="1739" t="str">
        <f>IF(VLOOKUP(CONCATENATE($C$3,"-",$C18),Import!$C$11:$H$470,5,FALSE)=0,"",VLOOKUP(CONCATENATE($C$3,"-",$C18),Import!$C$11:$H$470,5,FALSE))</f>
        <v/>
      </c>
      <c r="T19" s="1739" t="str">
        <f>IF(VLOOKUP(CONCATENATE($C$3,"-",$C18),Import!$C$11:$H$470,6,FALSE)=0,"",VLOOKUP(CONCATENATE($C$3,"-",$C18),Import!$C$11:$H$470,6,FALSE))</f>
        <v/>
      </c>
      <c r="U19" s="795"/>
      <c r="V19" s="251"/>
    </row>
    <row r="20" spans="1:22" s="176" customFormat="1" ht="30"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53"/>
      <c r="N20" s="251"/>
      <c r="O20" s="794"/>
      <c r="P20" s="1742"/>
      <c r="Q20" s="1740"/>
      <c r="R20" s="1740"/>
      <c r="S20" s="1740"/>
      <c r="T20" s="1740"/>
      <c r="U20" s="795"/>
      <c r="V20" s="251"/>
    </row>
    <row r="21" spans="1:22" s="277" customFormat="1" ht="49.8" customHeight="1" x14ac:dyDescent="0.2">
      <c r="A21" s="304"/>
      <c r="B21" s="305"/>
      <c r="C21" s="1765"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65"/>
      <c r="E21" s="1765"/>
      <c r="F21" s="1765"/>
      <c r="G21" s="1765"/>
      <c r="H21" s="1765"/>
      <c r="I21" s="1765"/>
      <c r="J21" s="1765"/>
      <c r="K21" s="1765"/>
      <c r="L21" s="1765"/>
      <c r="M21" s="153"/>
      <c r="N21" s="251"/>
      <c r="O21" s="794"/>
      <c r="P21" s="1741" t="str">
        <f>IF(VLOOKUP(CONCATENATE($C$3,"-",$C20),Import!$C$11:$H$470,2,FALSE)=0,"",VLOOKUP(CONCATENATE($C$3,"-",$C20),Import!$C$11:$H$470,2,FALSE))</f>
        <v/>
      </c>
      <c r="Q21" s="1739" t="str">
        <f>IF(VLOOKUP(CONCATENATE($C$3,"-",$C20),Import!$C$11:$H$470,3,FALSE)=0,"",VLOOKUP(CONCATENATE($C$3,"-",$C20),Import!$C$11:$H$470,3,FALSE))</f>
        <v/>
      </c>
      <c r="R21" s="1739" t="str">
        <f>IF(VLOOKUP(CONCATENATE($C$3,"-",$C20),Import!$C$11:$H$470,4,FALSE)=0,"",VLOOKUP(CONCATENATE($C$3,"-",$C20),Import!$C$11:$H$470,4,FALSE))</f>
        <v>ISO/IEC27001:2023</v>
      </c>
      <c r="S21" s="1739" t="str">
        <f>IF(VLOOKUP(CONCATENATE($C$3,"-",$C20),Import!$C$11:$H$470,5,FALSE)=0,"",VLOOKUP(CONCATENATE($C$3,"-",$C20),Import!$C$11:$H$470,5,FALSE))</f>
        <v>ISO/IEC27002:2022</v>
      </c>
      <c r="T21" s="1739" t="str">
        <f>IF(VLOOKUP(CONCATENATE($C$3,"-",$C20),Import!$C$11:$H$470,6,FALSE)=0,"",VLOOKUP(CONCATENATE($C$3,"-",$C20),Import!$C$11:$H$470,6,FALSE))</f>
        <v/>
      </c>
      <c r="U21" s="795"/>
      <c r="V21" s="251"/>
    </row>
    <row r="22" spans="1:22" s="277" customFormat="1" ht="19.8" customHeight="1" x14ac:dyDescent="0.2">
      <c r="A22" s="304"/>
      <c r="B22" s="305"/>
      <c r="C22" s="1081"/>
      <c r="D22" s="1375"/>
      <c r="E22" s="1081"/>
      <c r="F22" s="1081"/>
      <c r="G22" s="1081"/>
      <c r="H22" s="1081"/>
      <c r="I22" s="1081"/>
      <c r="J22" s="1081"/>
      <c r="K22" s="1081"/>
      <c r="L22" s="1081"/>
      <c r="M22" s="153"/>
      <c r="N22" s="251"/>
      <c r="O22" s="1090"/>
      <c r="P22" s="1742"/>
      <c r="Q22" s="1740"/>
      <c r="R22" s="1740"/>
      <c r="S22" s="1740"/>
      <c r="T22" s="1740"/>
      <c r="U22" s="1090"/>
      <c r="V22" s="251"/>
    </row>
    <row r="23" spans="1:22" s="277" customFormat="1" ht="19.8" customHeight="1" x14ac:dyDescent="0.2">
      <c r="A23" s="304"/>
      <c r="B23" s="1086"/>
      <c r="C23" s="1087"/>
      <c r="D23" s="1087"/>
      <c r="E23" s="1087"/>
      <c r="F23" s="1087"/>
      <c r="G23" s="1087"/>
      <c r="H23" s="1087"/>
      <c r="I23" s="1087"/>
      <c r="J23" s="1087"/>
      <c r="K23" s="1087"/>
      <c r="L23" s="1087"/>
      <c r="M23" s="1088"/>
      <c r="N23" s="251"/>
      <c r="O23" s="796"/>
      <c r="P23" s="1084"/>
      <c r="Q23" s="1084"/>
      <c r="R23" s="1084"/>
      <c r="S23" s="1084"/>
      <c r="T23" s="1084"/>
      <c r="U23" s="797"/>
      <c r="V23" s="251"/>
    </row>
    <row r="24" spans="1:22"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25">
      <c r="A26" s="165"/>
      <c r="B26" s="268"/>
      <c r="C26" s="169">
        <v>1</v>
      </c>
      <c r="D26" s="169"/>
      <c r="E26" s="169" t="str">
        <f>IF(VLOOKUP(CONCATENATE($C$3,"-",C26),Languages!$A:$D,1,TRUE)=CONCATENATE($C$3,"-",C26),VLOOKUP(CONCATENATE($C$3,"-",C26),Languages!$A:$D,Summary!$C$7,TRUE),NA())</f>
        <v>Kyberturvallisuuden vastuiden jakaminen</v>
      </c>
      <c r="F26" s="169"/>
      <c r="G26" s="270"/>
      <c r="H26" s="270"/>
      <c r="I26" s="271"/>
      <c r="J26" s="271"/>
      <c r="K26" s="271"/>
      <c r="L26" s="271"/>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34.950000000000003" customHeight="1" x14ac:dyDescent="0.2">
      <c r="A28" s="274"/>
      <c r="B28" s="1748"/>
      <c r="C28" s="1790">
        <v>1</v>
      </c>
      <c r="D28" s="1412">
        <v>53</v>
      </c>
      <c r="E28" s="385" t="s">
        <v>5</v>
      </c>
      <c r="F28" s="463" t="str">
        <f>IF(VLOOKUP(CONCATENATE($C$3,"-",$E28),Languages!$A:$D,1,TRUE)=CONCATENATE($C$3,"-",$E28),VLOOKUP(CONCATENATE($C$3,"-",$E28),Languages!$A:$D,Summary!$C$7,TRUE),NA())</f>
        <v>Erilaisia tarkastuksia (esimerkiksi taustojen tarkistuksia, huumetestejä) suoritetaan uusia työntekijöitä palkatessa. Tasolla 1 tämän ei tarvitse olla systemaattista ja säännöllistä.</v>
      </c>
      <c r="G28" s="1683">
        <f t="shared" ref="G28:G34" si="0">IFERROR(INT(LEFT($H28,1)),0)</f>
        <v>3</v>
      </c>
      <c r="H28" s="441" t="s">
        <v>414</v>
      </c>
      <c r="I28" s="505"/>
      <c r="J28" s="442"/>
      <c r="K28" s="442"/>
      <c r="L28" s="443"/>
      <c r="M28" s="153"/>
      <c r="N28" s="251"/>
      <c r="O28" s="148"/>
      <c r="P28" s="866" t="str">
        <f>VLOOKUP(VLOOKUP($C$3&amp;"-"&amp;$E28,Import!$C:$D,2,FALSE),Parameters!$C$18:$F$22,Summary!$C$7,FALSE)</f>
        <v xml:space="preserve">0 - Vastaus puuttuu </v>
      </c>
      <c r="Q28" s="908" t="str">
        <f>IF(VLOOKUP($C$3&amp;"-"&amp;$E28,Import!$C:$H,3,FALSE)=0,"",VLOOKUP($C$3&amp;"-"&amp;$E28,Import!$C:$H,3,FALSE))</f>
        <v/>
      </c>
      <c r="R28" s="908" t="str">
        <f>IF(VLOOKUP($C$3&amp;"-"&amp;$E28,Import!$C:$H,4,FALSE)=0,"",VLOOKUP($C$3&amp;"-"&amp;$E28,Import!$C:$H,4,FALSE))</f>
        <v>A6.1
A6.6</v>
      </c>
      <c r="S28" s="908" t="str">
        <f>IF(VLOOKUP($C$3&amp;"-"&amp;$E28,Import!$C:$H,5,FALSE)=0,"",VLOOKUP($C$3&amp;"-"&amp;$E28,Import!$C:$H,5,FALSE))</f>
        <v>6.1
6.6</v>
      </c>
      <c r="T28" s="909" t="str">
        <f>IF(VLOOKUP($C$3&amp;"-"&amp;$E28,Import!$C:$H,6,FALSE)=0,"",VLOOKUP($C$3&amp;"-"&amp;$E28,Import!$C:$H,6,FALSE))</f>
        <v/>
      </c>
      <c r="U28" s="153"/>
      <c r="V28" s="251"/>
    </row>
    <row r="29" spans="1:22" s="288" customFormat="1" ht="41.4" customHeight="1" x14ac:dyDescent="0.2">
      <c r="A29" s="274"/>
      <c r="B29" s="1748"/>
      <c r="C29" s="1792"/>
      <c r="D29" s="1397">
        <v>54</v>
      </c>
      <c r="E29" s="404" t="s">
        <v>7</v>
      </c>
      <c r="F29" s="470" t="str">
        <f>IF(VLOOKUP(CONCATENATE($C$3,"-",$E29),Languages!$A:$D,1,TRUE)=CONCATENATE($C$3,"-",$E29),VLOOKUP(CONCATENATE($C$3,"-",$E29),Languages!$A:$D,Summary!$C$7,TRUE),NA())</f>
        <v>Työsuhteen päättymiseen liittyvissä menettelyissä huomioidaan kyberturvallisuus. Tasolla 1 tämän ei tarvitse olla systemaattista ja säännöllistä.</v>
      </c>
      <c r="G29" s="1686">
        <f t="shared" si="0"/>
        <v>3</v>
      </c>
      <c r="H29" s="445" t="s">
        <v>414</v>
      </c>
      <c r="I29" s="505"/>
      <c r="J29" s="437"/>
      <c r="K29" s="437"/>
      <c r="L29" s="446"/>
      <c r="M29" s="153"/>
      <c r="N29" s="251"/>
      <c r="O29" s="148"/>
      <c r="P29" s="874" t="str">
        <f>VLOOKUP(VLOOKUP($C$3&amp;"-"&amp;$E29,Import!$C:$D,2,FALSE),Parameters!$C$18:$F$22,Summary!$C$7,FALSE)</f>
        <v xml:space="preserve">0 - Vastaus puuttuu </v>
      </c>
      <c r="Q29" s="910" t="str">
        <f>IF(VLOOKUP($C$3&amp;"-"&amp;$E29,Import!$C:$H,3,FALSE)=0,"",VLOOKUP($C$3&amp;"-"&amp;$E29,Import!$C:$H,3,FALSE))</f>
        <v/>
      </c>
      <c r="R29" s="910" t="str">
        <f>IF(VLOOKUP($C$3&amp;"-"&amp;$E29,Import!$C:$H,4,FALSE)=0,"",VLOOKUP($C$3&amp;"-"&amp;$E29,Import!$C:$H,4,FALSE))</f>
        <v>A5.11 
A6.5</v>
      </c>
      <c r="S29" s="910" t="str">
        <f>IF(VLOOKUP($C$3&amp;"-"&amp;$E29,Import!$C:$H,5,FALSE)=0,"",VLOOKUP($C$3&amp;"-"&amp;$E29,Import!$C:$H,5,FALSE))</f>
        <v>5.11 
6.5</v>
      </c>
      <c r="T29" s="911" t="str">
        <f>IF(VLOOKUP($C$3&amp;"-"&amp;$E29,Import!$C:$H,6,FALSE)=0,"",VLOOKUP($C$3&amp;"-"&amp;$E29,Import!$C:$H,6,FALSE))</f>
        <v/>
      </c>
      <c r="U29" s="153"/>
      <c r="V29" s="251"/>
    </row>
    <row r="30" spans="1:22" s="288" customFormat="1" ht="34.950000000000003" customHeight="1" x14ac:dyDescent="0.2">
      <c r="A30" s="274"/>
      <c r="B30" s="1748"/>
      <c r="C30" s="1766">
        <v>2</v>
      </c>
      <c r="D30" s="1412">
        <v>53</v>
      </c>
      <c r="E30" s="385" t="s">
        <v>8</v>
      </c>
      <c r="F30" s="463" t="str">
        <f>IF(VLOOKUP(CONCATENATE($C$3,"-",$E30),Languages!$A:$D,1,TRUE)=CONCATENATE($C$3,"-",$E30),VLOOKUP(CONCATENATE($C$3,"-",$E30),Languages!$A:$D,Summary!$C$7,TRUE),NA())</f>
        <v>Soveltuvia tarkastuksia suoritetaan sellaisille työntekijöille, joilla on käyttö- tai pääsyoikeus toiminnon kannalta tärkeisiin laitteisiin, ohjelmistoihin tai tietovarantoihin.</v>
      </c>
      <c r="G30" s="1683">
        <f t="shared" si="0"/>
        <v>3</v>
      </c>
      <c r="H30" s="441" t="s">
        <v>414</v>
      </c>
      <c r="I30" s="505"/>
      <c r="J30" s="442"/>
      <c r="K30" s="442"/>
      <c r="L30" s="443"/>
      <c r="M30" s="153"/>
      <c r="N30" s="251"/>
      <c r="O30" s="148"/>
      <c r="P30" s="866" t="str">
        <f>VLOOKUP(VLOOKUP($C$3&amp;"-"&amp;$E30,Import!$C:$D,2,FALSE),Parameters!$C$18:$F$22,Summary!$C$7,FALSE)</f>
        <v xml:space="preserve">0 - Vastaus puuttuu </v>
      </c>
      <c r="Q30" s="908" t="str">
        <f>IF(VLOOKUP($C$3&amp;"-"&amp;$E30,Import!$C:$H,3,FALSE)=0,"",VLOOKUP($C$3&amp;"-"&amp;$E30,Import!$C:$H,3,FALSE))</f>
        <v/>
      </c>
      <c r="R30" s="908" t="str">
        <f>IF(VLOOKUP($C$3&amp;"-"&amp;$E30,Import!$C:$H,4,FALSE)=0,"",VLOOKUP($C$3&amp;"-"&amp;$E30,Import!$C:$H,4,FALSE))</f>
        <v xml:space="preserve">A6.1
</v>
      </c>
      <c r="S30" s="908" t="str">
        <f>IF(VLOOKUP($C$3&amp;"-"&amp;$E30,Import!$C:$H,5,FALSE)=0,"",VLOOKUP($C$3&amp;"-"&amp;$E30,Import!$C:$H,5,FALSE))</f>
        <v xml:space="preserve">6.1
</v>
      </c>
      <c r="T30" s="909" t="str">
        <f>IF(VLOOKUP($C$3&amp;"-"&amp;$E30,Import!$C:$H,6,FALSE)=0,"",VLOOKUP($C$3&amp;"-"&amp;$E30,Import!$C:$H,6,FALSE))</f>
        <v/>
      </c>
      <c r="U30" s="153"/>
      <c r="V30" s="251"/>
    </row>
    <row r="31" spans="1:22" s="288" customFormat="1" ht="34.950000000000003" customHeight="1" x14ac:dyDescent="0.2">
      <c r="A31" s="274"/>
      <c r="B31" s="1748"/>
      <c r="C31" s="1767"/>
      <c r="D31" s="1397">
        <v>54</v>
      </c>
      <c r="E31" s="404" t="s">
        <v>9</v>
      </c>
      <c r="F31" s="468" t="str">
        <f>IF(VLOOKUP(CONCATENATE($C$3,"-",$E31),Languages!$A:$D,1,TRUE)=CONCATENATE($C$3,"-",$E31),VLOOKUP(CONCATENATE($C$3,"-",$E31),Languages!$A:$D,Summary!$C$7,TRUE),NA())</f>
        <v>Työntekijöiden sisäisiin siirtoihin liittyvissä menettelyissä huomioidaan kyberturvallisuus. (huomioidaan kriittiset työyhdistelmät, oikeudet, tarve mahdollisille taustatarkistuksille/ turvallisuusselvityksille)</v>
      </c>
      <c r="G31" s="1686">
        <f t="shared" si="0"/>
        <v>2</v>
      </c>
      <c r="H31" s="445" t="s">
        <v>413</v>
      </c>
      <c r="I31" s="505"/>
      <c r="J31" s="437"/>
      <c r="K31" s="437"/>
      <c r="L31" s="446"/>
      <c r="M31" s="153"/>
      <c r="N31" s="251"/>
      <c r="O31" s="148"/>
      <c r="P31" s="874" t="str">
        <f>VLOOKUP(VLOOKUP($C$3&amp;"-"&amp;$E31,Import!$C:$D,2,FALSE),Parameters!$C$18:$F$22,Summary!$C$7,FALSE)</f>
        <v xml:space="preserve">0 - Vastaus puuttuu </v>
      </c>
      <c r="Q31" s="910" t="str">
        <f>IF(VLOOKUP($C$3&amp;"-"&amp;$E31,Import!$C:$H,3,FALSE)=0,"",VLOOKUP($C$3&amp;"-"&amp;$E31,Import!$C:$H,3,FALSE))</f>
        <v/>
      </c>
      <c r="R31" s="910" t="str">
        <f>IF(VLOOKUP($C$3&amp;"-"&amp;$E31,Import!$C:$H,4,FALSE)=0,"",VLOOKUP($C$3&amp;"-"&amp;$E31,Import!$C:$H,4,FALSE))</f>
        <v>A5.3 
A6.5</v>
      </c>
      <c r="S31" s="910" t="str">
        <f>IF(VLOOKUP($C$3&amp;"-"&amp;$E31,Import!$C:$H,5,FALSE)=0,"",VLOOKUP($C$3&amp;"-"&amp;$E31,Import!$C:$H,5,FALSE))</f>
        <v>5.3 
6.5</v>
      </c>
      <c r="T31" s="911" t="str">
        <f>IF(VLOOKUP($C$3&amp;"-"&amp;$E31,Import!$C:$H,6,FALSE)=0,"",VLOOKUP($C$3&amp;"-"&amp;$E31,Import!$C:$H,6,FALSE))</f>
        <v/>
      </c>
      <c r="U31" s="153"/>
      <c r="V31" s="251"/>
    </row>
    <row r="32" spans="1:22" s="288" customFormat="1" ht="60.6" customHeight="1" x14ac:dyDescent="0.2">
      <c r="A32" s="274"/>
      <c r="B32" s="1748"/>
      <c r="C32" s="1767"/>
      <c r="D32" s="1413">
        <v>55</v>
      </c>
      <c r="E32" s="387" t="s">
        <v>10</v>
      </c>
      <c r="F32" s="467" t="str">
        <f>IF(VLOOKUP(CONCATENATE($C$3,"-",$E32),Languages!$A:$D,1,TRUE)=CONCATENATE($C$3,"-",$E32),VLOOKUP(CONCATENATE($C$3,"-",$E32),Languages!$A:$D,Summary!$C$7,TRUE),NA())</f>
        <v>Henkilöstö on tietoinen vastuistaan ja velvoitteistaan koskien (IT ja OT) laitteiden, ohjelmistojen ja tietovarantojen suojaamista ja hyväksyttävää käyttöä.</v>
      </c>
      <c r="G32" s="1683">
        <f t="shared" si="0"/>
        <v>3</v>
      </c>
      <c r="H32" s="441" t="s">
        <v>414</v>
      </c>
      <c r="I32" s="505"/>
      <c r="J32" s="438"/>
      <c r="K32" s="438"/>
      <c r="L32" s="447"/>
      <c r="M32" s="153"/>
      <c r="N32" s="251"/>
      <c r="O32" s="148"/>
      <c r="P32" s="866" t="str">
        <f>VLOOKUP(VLOOKUP($C$3&amp;"-"&amp;$E32,Import!$C:$D,2,FALSE),Parameters!$C$18:$F$22,Summary!$C$7,FALSE)</f>
        <v xml:space="preserve">0 - Vastaus puuttuu </v>
      </c>
      <c r="Q32" s="898" t="str">
        <f>IF(VLOOKUP($C$3&amp;"-"&amp;$E32,Import!$C:$H,3,FALSE)=0,"",VLOOKUP($C$3&amp;"-"&amp;$E32,Import!$C:$H,3,FALSE))</f>
        <v>11.1</v>
      </c>
      <c r="R32" s="898" t="str">
        <f>IF(VLOOKUP($C$3&amp;"-"&amp;$E32,Import!$C:$H,4,FALSE)=0,"",VLOOKUP($C$3&amp;"-"&amp;$E32,Import!$C:$H,4,FALSE))</f>
        <v>A6.2</v>
      </c>
      <c r="S32" s="898" t="str">
        <f>IF(VLOOKUP($C$3&amp;"-"&amp;$E32,Import!$C:$H,5,FALSE)=0,"",VLOOKUP($C$3&amp;"-"&amp;$E32,Import!$C:$H,5,FALSE))</f>
        <v>6.2</v>
      </c>
      <c r="T32" s="899" t="str">
        <f>IF(VLOOKUP($C$3&amp;"-"&amp;$E32,Import!$C:$H,6,FALSE)=0,"",VLOOKUP($C$3&amp;"-"&amp;$E32,Import!$C:$H,6,FALSE))</f>
        <v/>
      </c>
      <c r="U32" s="153"/>
      <c r="V32" s="251"/>
    </row>
    <row r="33" spans="1:22" s="288" customFormat="1" ht="60.6" customHeight="1" x14ac:dyDescent="0.2">
      <c r="A33" s="274"/>
      <c r="B33" s="1748"/>
      <c r="C33" s="1770">
        <v>3</v>
      </c>
      <c r="D33" s="1408"/>
      <c r="E33" s="1003" t="s">
        <v>11</v>
      </c>
      <c r="F33" s="468" t="str">
        <f>IF(VLOOKUP(CONCATENATE($C$3,"-",$E33),Languages!$A:$D,1,TRUE)=CONCATENATE($C$3,"-",$E33),VLOOKUP(CONCATENATE($C$3,"-",$E33),Languages!$A:$D,Summary!$C$7,TRUE),NA())</f>
        <v>Jokaista työtehtävää varten teetetään soveltuvat tarkistukset, jotka ovat suhteessa työtehtävän riskeihin (mukaan lukien työntekijät, toimittajat ja alihankkijat).</v>
      </c>
      <c r="G33" s="1683">
        <f t="shared" si="0"/>
        <v>2</v>
      </c>
      <c r="H33" s="997" t="s">
        <v>413</v>
      </c>
      <c r="I33" s="998"/>
      <c r="J33" s="998"/>
      <c r="K33" s="998"/>
      <c r="L33" s="999"/>
      <c r="M33" s="153"/>
      <c r="N33" s="251"/>
      <c r="O33" s="148"/>
      <c r="P33" s="866" t="str">
        <f>VLOOKUP(VLOOKUP($C$3&amp;"-"&amp;$E33,Import!$C:$D,2,FALSE),Parameters!$C$18:$F$22,Summary!$C$7,FALSE)</f>
        <v xml:space="preserve">0 - Vastaus puuttuu </v>
      </c>
      <c r="Q33" s="1000"/>
      <c r="R33" s="1000"/>
      <c r="S33" s="1000"/>
      <c r="T33" s="1001"/>
      <c r="U33" s="153"/>
      <c r="V33" s="251"/>
    </row>
    <row r="34" spans="1:22" s="288" customFormat="1" ht="45" customHeight="1" x14ac:dyDescent="0.2">
      <c r="A34" s="274"/>
      <c r="B34" s="1748"/>
      <c r="C34" s="1771"/>
      <c r="D34" s="1414">
        <v>55</v>
      </c>
      <c r="E34" s="390" t="s">
        <v>12</v>
      </c>
      <c r="F34" s="468" t="str">
        <f>IF(VLOOKUP(CONCATENATE($C$3,"-",$E34),Languages!$A:$D,1,TRUE)=CONCATENATE($C$3,"-",$E34),VLOOKUP(CONCATENATE($C$3,"-",$E34),Languages!$A:$D,Summary!$C$7,TRUE),NA())</f>
        <v xml:space="preserve">Organisaatiolla on muodollinen vastuullisuusprosessi, johon sisältyy kurinpitomenettelyhenkilöstölle, joka ei noudata määriteltyjä turvallisuuspolitiikkoja ja menettelyjä. </v>
      </c>
      <c r="G34" s="1686">
        <f t="shared" si="0"/>
        <v>2</v>
      </c>
      <c r="H34" s="445" t="s">
        <v>413</v>
      </c>
      <c r="I34" s="440"/>
      <c r="J34" s="440"/>
      <c r="K34" s="440"/>
      <c r="L34" s="449"/>
      <c r="M34" s="153"/>
      <c r="N34" s="251"/>
      <c r="O34" s="148"/>
      <c r="P34" s="874" t="str">
        <f>VLOOKUP(VLOOKUP($C$3&amp;"-"&amp;$E34,Import!$C:$D,2,FALSE),Parameters!$C$18:$F$22,Summary!$C$7,FALSE)</f>
        <v xml:space="preserve">0 - Vastaus puuttuu </v>
      </c>
      <c r="Q34" s="900" t="str">
        <f>IF(VLOOKUP($C$3&amp;"-"&amp;$E34,Import!$C:$H,3,FALSE)=0,"",VLOOKUP($C$3&amp;"-"&amp;$E34,Import!$C:$H,3,FALSE))</f>
        <v/>
      </c>
      <c r="R34" s="900" t="str">
        <f>IF(VLOOKUP($C$3&amp;"-"&amp;$E34,Import!$C:$H,4,FALSE)=0,"",VLOOKUP($C$3&amp;"-"&amp;$E34,Import!$C:$H,4,FALSE))</f>
        <v>A6.4</v>
      </c>
      <c r="S34" s="900" t="str">
        <f>IF(VLOOKUP($C$3&amp;"-"&amp;$E34,Import!$C:$H,5,FALSE)=0,"",VLOOKUP($C$3&amp;"-"&amp;$E34,Import!$C:$H,5,FALSE))</f>
        <v>6.4</v>
      </c>
      <c r="T34" s="901" t="str">
        <f>IF(VLOOKUP($C$3&amp;"-"&amp;$E34,Import!$C:$H,6,FALSE)=0,"",VLOOKUP($C$3&amp;"-"&amp;$E34,Import!$C:$H,6,FALSE))</f>
        <v/>
      </c>
      <c r="U34" s="153"/>
      <c r="V34" s="251"/>
    </row>
    <row r="35" spans="1:22" s="176" customFormat="1" ht="30" customHeight="1" x14ac:dyDescent="0.25">
      <c r="A35" s="165"/>
      <c r="B35" s="268"/>
      <c r="C35" s="169">
        <v>2</v>
      </c>
      <c r="D35" s="169"/>
      <c r="E35" s="169" t="str">
        <f>IF(VLOOKUP(CONCATENATE($C$3,"-",C35),Languages!$A:$D,1,TRUE)=CONCATENATE($C$3,"-",C35),VLOOKUP(CONCATENATE($C$3,"-",C35),Languages!$A:$D,Summary!$C$7,TRUE),NA())</f>
        <v>Kyberturvallisuuteen keskittyvän henkilöstön kehittäminen</v>
      </c>
      <c r="F35" s="169"/>
      <c r="G35" s="291"/>
      <c r="H35" s="884"/>
      <c r="I35" s="906"/>
      <c r="J35" s="906"/>
      <c r="K35" s="906"/>
      <c r="L35" s="906"/>
      <c r="M35" s="153"/>
      <c r="N35" s="251"/>
      <c r="O35" s="148"/>
      <c r="P35" s="291"/>
      <c r="Q35" s="292"/>
      <c r="R35" s="292"/>
      <c r="S35" s="292"/>
      <c r="T35" s="292"/>
      <c r="U35" s="153"/>
      <c r="V35" s="251"/>
    </row>
    <row r="36" spans="1:22" s="284" customFormat="1" ht="19.95" customHeight="1" x14ac:dyDescent="0.2">
      <c r="A36" s="303"/>
      <c r="B36" s="278"/>
      <c r="C36" s="279" t="str">
        <f>IF(VLOOKUP("GEN-LEVEL",Languages!$A:$D,1,TRUE)="GEN-LEVEL",VLOOKUP("GEN-LEVEL",Languages!$A:$D,Summary!$C$7,TRUE),NA())</f>
        <v>Taso</v>
      </c>
      <c r="D36" s="279"/>
      <c r="E36" s="279"/>
      <c r="F36" s="280" t="str">
        <f>IF(VLOOKUP("GEN-PRACTICE",Languages!$A:$D,1,TRUE)="GEN-PRACTICE",VLOOKUP("GEN-PRACTICE",Languages!$A:$D,Summary!$C$7,TRUE),NA())</f>
        <v>Käytäntö</v>
      </c>
      <c r="G36" s="281"/>
      <c r="H36" s="881" t="s">
        <v>4</v>
      </c>
      <c r="I36" s="882" t="str">
        <f>IF(VLOOKUP("KM112",Languages!$A:$D,1,TRUE)="KM112",VLOOKUP("KM112",Languages!$A:$D,Summary!$C$7,TRUE),NA())</f>
        <v>Kommentit</v>
      </c>
      <c r="J36" s="882" t="str">
        <f>IF(VLOOKUP("KM113",Languages!$A:$D,1,TRUE)="KM113",VLOOKUP("KM113",Languages!$A:$D,Summary!$C$7,TRUE),NA())</f>
        <v>Sisäinen viittaus</v>
      </c>
      <c r="K36" s="882" t="str">
        <f>IF(VLOOKUP("KM114",Languages!$A:$D,1,TRUE)="KM114",VLOOKUP("KM114",Languages!$A:$D,Summary!$C$7,TRUE),NA())</f>
        <v>Ulkoinen viittaus</v>
      </c>
      <c r="L36" s="882" t="str">
        <f>IF(VLOOKUP("KM115",Languages!$A:$D,1,TRUE)="KM115",VLOOKUP("KM115",Languages!$A:$D,Summary!$C$7,TRUE),NA())</f>
        <v>Kehityskohde</v>
      </c>
      <c r="M36" s="282"/>
      <c r="N36" s="283"/>
      <c r="O36" s="278"/>
      <c r="P36" s="459" t="str">
        <f>IF(VLOOKUP("GEN-ANSWER",Languages!$A:$D,1,TRUE)="GEN-ANSWER",VLOOKUP("GEN-ANSWER",Languages!$A:$D,Summary!$C$7,TRUE),NA())</f>
        <v>Vastaus</v>
      </c>
      <c r="Q36" s="459" t="str">
        <f>IF(VLOOKUP("KM112",Languages!$A:$D,1,TRUE)="KM112",VLOOKUP("KM112",Languages!$A:$D,Summary!$C$7,TRUE),NA())</f>
        <v>Kommentit</v>
      </c>
      <c r="R36" s="459" t="str">
        <f>IF(VLOOKUP("KM113",Languages!$A:$D,1,TRUE)="KM113",VLOOKUP("KM113",Languages!$A:$D,Summary!$C$7,TRUE),NA())</f>
        <v>Sisäinen viittaus</v>
      </c>
      <c r="S36" s="459" t="str">
        <f>IF(VLOOKUP("KM114",Languages!$A:$D,1,TRUE)="KM114",VLOOKUP("KM114",Languages!$A:$D,Summary!$C$7,TRUE),NA())</f>
        <v>Ulkoinen viittaus</v>
      </c>
      <c r="T36" s="459" t="str">
        <f>IF(VLOOKUP("KM115",Languages!$A:$D,1,TRUE)="KM115",VLOOKUP("KM115",Languages!$A:$D,Summary!$C$7,TRUE),NA())</f>
        <v>Kehityskohde</v>
      </c>
      <c r="U36" s="282"/>
      <c r="V36" s="283"/>
    </row>
    <row r="37" spans="1:22" s="295" customFormat="1" ht="45" customHeight="1" x14ac:dyDescent="0.2">
      <c r="A37" s="304"/>
      <c r="B37" s="1746"/>
      <c r="C37" s="992">
        <v>1</v>
      </c>
      <c r="D37" s="1396">
        <v>56</v>
      </c>
      <c r="E37" s="393" t="s">
        <v>17</v>
      </c>
      <c r="F37" s="463" t="str">
        <f>IF(VLOOKUP(CONCATENATE($C$3,"-",$E37),Languages!$A:$D,1,TRUE)=CONCATENATE($C$3,"-",$E37),VLOOKUP(CONCATENATE($C$3,"-",$E37),Languages!$A:$D,Summary!$C$7,TRUE),NA())</f>
        <v>Henkilöstön kyberturvallisuustietoisuutta kohotetaan erilaisin toimin. Tasolla 1 tämän ei tarvitse olla systemaattista ja säännöllistä.</v>
      </c>
      <c r="G37" s="1683">
        <f t="shared" ref="G37:G43" si="1">IFERROR(INT(LEFT($H37,1)),0)</f>
        <v>3</v>
      </c>
      <c r="H37" s="441" t="s">
        <v>414</v>
      </c>
      <c r="I37" s="505"/>
      <c r="J37" s="442"/>
      <c r="K37" s="442"/>
      <c r="L37" s="443"/>
      <c r="M37" s="153"/>
      <c r="N37" s="251"/>
      <c r="O37" s="148"/>
      <c r="P37" s="866" t="str">
        <f>VLOOKUP(VLOOKUP($C$3&amp;"-"&amp;$E37,Import!$C:$D,2,FALSE),Parameters!$C$18:$F$22,Summary!$C$7,FALSE)</f>
        <v xml:space="preserve">0 - Vastaus puuttuu </v>
      </c>
      <c r="Q37" s="908" t="str">
        <f>IF(VLOOKUP($C$3&amp;"-"&amp;$E37,Import!$C:$H,3,FALSE)=0,"",VLOOKUP($C$3&amp;"-"&amp;$E37,Import!$C:$H,3,FALSE))</f>
        <v>11.1</v>
      </c>
      <c r="R37" s="908" t="str">
        <f>IF(VLOOKUP($C$3&amp;"-"&amp;$E37,Import!$C:$H,4,FALSE)=0,"",VLOOKUP($C$3&amp;"-"&amp;$E37,Import!$C:$H,4,FALSE))</f>
        <v>ISO27001 7.3
A6.3</v>
      </c>
      <c r="S37" s="908" t="str">
        <f>IF(VLOOKUP($C$3&amp;"-"&amp;$E37,Import!$C:$H,5,FALSE)=0,"",VLOOKUP($C$3&amp;"-"&amp;$E37,Import!$C:$H,5,FALSE))</f>
        <v>6.3</v>
      </c>
      <c r="T37" s="909" t="str">
        <f>IF(VLOOKUP($C$3&amp;"-"&amp;$E37,Import!$C:$H,6,FALSE)=0,"",VLOOKUP($C$3&amp;"-"&amp;$E37,Import!$C:$H,6,FALSE))</f>
        <v/>
      </c>
      <c r="U37" s="153"/>
      <c r="V37" s="251"/>
    </row>
    <row r="38" spans="1:22" s="295" customFormat="1" ht="60" customHeight="1" x14ac:dyDescent="0.2">
      <c r="A38" s="304"/>
      <c r="B38" s="1746"/>
      <c r="C38" s="1766">
        <v>2</v>
      </c>
      <c r="D38" s="1415">
        <v>56</v>
      </c>
      <c r="E38" s="394" t="s">
        <v>18</v>
      </c>
      <c r="F38" s="470" t="str">
        <f>IF(VLOOKUP(CONCATENATE($C$3,"-",$E38),Languages!$A:$D,1,TRUE)=CONCATENATE($C$3,"-",$E38),VLOOKUP(CONCATENATE($C$3,"-",$E38),Languages!$A:$D,Summary!$C$7,TRUE),NA())</f>
        <v>Kyberturvallisuustietoisuudelle on asetettu tavoitteet, joita ylläpidetään ja seurataan.</v>
      </c>
      <c r="G38" s="1686">
        <f t="shared" si="1"/>
        <v>2</v>
      </c>
      <c r="H38" s="445" t="s">
        <v>413</v>
      </c>
      <c r="I38" s="440"/>
      <c r="J38" s="440"/>
      <c r="K38" s="440"/>
      <c r="L38" s="449"/>
      <c r="M38" s="153"/>
      <c r="N38" s="251"/>
      <c r="O38" s="148"/>
      <c r="P38" s="874" t="str">
        <f>VLOOKUP(VLOOKUP($C$3&amp;"-"&amp;$E38,Import!$C:$D,2,FALSE),Parameters!$C$18:$F$22,Summary!$C$7,FALSE)</f>
        <v xml:space="preserve">0 - Vastaus puuttuu </v>
      </c>
      <c r="Q38" s="900" t="str">
        <f>IF(VLOOKUP($C$3&amp;"-"&amp;$E38,Import!$C:$H,3,FALSE)=0,"",VLOOKUP($C$3&amp;"-"&amp;$E38,Import!$C:$H,3,FALSE))</f>
        <v>11.1</v>
      </c>
      <c r="R38" s="900" t="str">
        <f>IF(VLOOKUP($C$3&amp;"-"&amp;$E38,Import!$C:$H,4,FALSE)=0,"",VLOOKUP($C$3&amp;"-"&amp;$E38,Import!$C:$H,4,FALSE))</f>
        <v>ISO27001 7.3
A6.3</v>
      </c>
      <c r="S38" s="900" t="str">
        <f>IF(VLOOKUP($C$3&amp;"-"&amp;$E38,Import!$C:$H,5,FALSE)=0,"",VLOOKUP($C$3&amp;"-"&amp;$E38,Import!$C:$H,5,FALSE))</f>
        <v>6.3</v>
      </c>
      <c r="T38" s="901" t="str">
        <f>IF(VLOOKUP($C$3&amp;"-"&amp;$E38,Import!$C:$H,6,FALSE)=0,"",VLOOKUP($C$3&amp;"-"&amp;$E38,Import!$C:$H,6,FALSE))</f>
        <v/>
      </c>
      <c r="U38" s="153"/>
      <c r="V38" s="251"/>
    </row>
    <row r="39" spans="1:22" s="295" customFormat="1" ht="45" customHeight="1" x14ac:dyDescent="0.2">
      <c r="A39" s="304"/>
      <c r="B39" s="296"/>
      <c r="C39" s="1767"/>
      <c r="D39" s="1396">
        <v>56</v>
      </c>
      <c r="E39" s="393" t="s">
        <v>19</v>
      </c>
      <c r="F39" s="463" t="str">
        <f>IF(VLOOKUP(CONCATENATE($C$3,"-",$E39),Languages!$A:$D,1,TRUE)=CONCATENATE($C$3,"-",$E39),VLOOKUP(CONCATENATE($C$3,"-",$E39),Languages!$A:$D,Summary!$C$7,TRUE),NA())</f>
        <v>Kyberturvallisuustietoisuuden tavoitteet ovat linjassa organisaation määrittämän uhkaprofiilin kanssa [kts. THREAT-2e].</v>
      </c>
      <c r="G39" s="1683">
        <f t="shared" si="1"/>
        <v>3</v>
      </c>
      <c r="H39" s="441" t="s">
        <v>414</v>
      </c>
      <c r="I39" s="438"/>
      <c r="J39" s="438"/>
      <c r="K39" s="438"/>
      <c r="L39" s="447"/>
      <c r="M39" s="153"/>
      <c r="N39" s="251"/>
      <c r="O39" s="148"/>
      <c r="P39" s="866" t="str">
        <f>VLOOKUP(VLOOKUP($C$3&amp;"-"&amp;$E39,Import!$C:$D,2,FALSE),Parameters!$C$18:$F$22,Summary!$C$7,FALSE)</f>
        <v xml:space="preserve">0 - Vastaus puuttuu </v>
      </c>
      <c r="Q39" s="898" t="str">
        <f>IF(VLOOKUP($C$3&amp;"-"&amp;$E39,Import!$C:$H,3,FALSE)=0,"",VLOOKUP($C$3&amp;"-"&amp;$E39,Import!$C:$H,3,FALSE))</f>
        <v>11.1</v>
      </c>
      <c r="R39" s="898" t="str">
        <f>IF(VLOOKUP($C$3&amp;"-"&amp;$E39,Import!$C:$H,4,FALSE)=0,"",VLOOKUP($C$3&amp;"-"&amp;$E39,Import!$C:$H,4,FALSE))</f>
        <v>ISO27001 6.2
ISO27001 7.3 
A6.3</v>
      </c>
      <c r="S39" s="898" t="str">
        <f>IF(VLOOKUP($C$3&amp;"-"&amp;$E39,Import!$C:$H,5,FALSE)=0,"",VLOOKUP($C$3&amp;"-"&amp;$E39,Import!$C:$H,5,FALSE))</f>
        <v>6.3</v>
      </c>
      <c r="T39" s="899" t="str">
        <f>IF(VLOOKUP($C$3&amp;"-"&amp;$E39,Import!$C:$H,6,FALSE)=0,"",VLOOKUP($C$3&amp;"-"&amp;$E39,Import!$C:$H,6,FALSE))</f>
        <v/>
      </c>
      <c r="U39" s="153"/>
      <c r="V39" s="251"/>
    </row>
    <row r="40" spans="1:22" s="295" customFormat="1" ht="45" customHeight="1" x14ac:dyDescent="0.2">
      <c r="A40" s="304"/>
      <c r="B40" s="296"/>
      <c r="C40" s="1767"/>
      <c r="D40" s="1415">
        <v>56</v>
      </c>
      <c r="E40" s="394" t="s">
        <v>20</v>
      </c>
      <c r="F40" s="470" t="str">
        <f>IF(VLOOKUP(CONCATENATE($C$3,"-",$E40),Languages!$A:$D,1,TRUE)=CONCATENATE($C$3,"-",$E40),VLOOKUP(CONCATENATE($C$3,"-",$E40),Languages!$A:$D,Summary!$C$7,TRUE),NA())</f>
        <v>Kyberturvallisuustietoisuutta parantava toiminta on säännöllistä.</v>
      </c>
      <c r="G40" s="1686">
        <f t="shared" si="1"/>
        <v>2</v>
      </c>
      <c r="H40" s="445" t="s">
        <v>413</v>
      </c>
      <c r="I40" s="1690" t="s">
        <v>4278</v>
      </c>
      <c r="J40" s="440"/>
      <c r="K40" s="440"/>
      <c r="L40" s="449"/>
      <c r="M40" s="153"/>
      <c r="N40" s="251"/>
      <c r="O40" s="148"/>
      <c r="P40" s="874" t="str">
        <f>VLOOKUP(VLOOKUP($C$3&amp;"-"&amp;$E40,Import!$C:$D,2,FALSE),Parameters!$C$18:$F$22,Summary!$C$7,FALSE)</f>
        <v xml:space="preserve">0 - Vastaus puuttuu </v>
      </c>
      <c r="Q40" s="900" t="str">
        <f>IF(VLOOKUP($C$3&amp;"-"&amp;$E40,Import!$C:$H,3,FALSE)=0,"",VLOOKUP($C$3&amp;"-"&amp;$E40,Import!$C:$H,3,FALSE))</f>
        <v/>
      </c>
      <c r="R40" s="900" t="str">
        <f>IF(VLOOKUP($C$3&amp;"-"&amp;$E40,Import!$C:$H,4,FALSE)=0,"",VLOOKUP($C$3&amp;"-"&amp;$E40,Import!$C:$H,4,FALSE))</f>
        <v>ISO27001 6.2
ISO27001 7.3
6.3</v>
      </c>
      <c r="S40" s="900" t="str">
        <f>IF(VLOOKUP($C$3&amp;"-"&amp;$E40,Import!$C:$H,5,FALSE)=0,"",VLOOKUP($C$3&amp;"-"&amp;$E40,Import!$C:$H,5,FALSE))</f>
        <v>6.3</v>
      </c>
      <c r="T40" s="901" t="str">
        <f>IF(VLOOKUP($C$3&amp;"-"&amp;$E40,Import!$C:$H,6,FALSE)=0,"",VLOOKUP($C$3&amp;"-"&amp;$E40,Import!$C:$H,6,FALSE))</f>
        <v/>
      </c>
      <c r="U40" s="153"/>
      <c r="V40" s="251"/>
    </row>
    <row r="41" spans="1:22" s="295" customFormat="1" ht="34.950000000000003" customHeight="1" x14ac:dyDescent="0.2">
      <c r="A41" s="304"/>
      <c r="B41" s="296"/>
      <c r="C41" s="1775">
        <v>3</v>
      </c>
      <c r="D41" s="1396">
        <v>56</v>
      </c>
      <c r="E41" s="393" t="s">
        <v>21</v>
      </c>
      <c r="F41" s="463" t="str">
        <f>IF(VLOOKUP(CONCATENATE($C$3,"-",$E41),Languages!$A:$D,1,TRUE)=CONCATENATE($C$3,"-",$E41),VLOOKUP(CONCATENATE($C$3,"-",$E41),Languages!$A:$D,Summary!$C$7,TRUE),NA())</f>
        <v>Kyberturvallisuustietoisuutta edistävä toiminta on sisällytetty toimenkuvauksiin.</v>
      </c>
      <c r="G41" s="1683">
        <f t="shared" si="1"/>
        <v>3</v>
      </c>
      <c r="H41" s="441" t="s">
        <v>414</v>
      </c>
      <c r="I41" s="438"/>
      <c r="J41" s="438"/>
      <c r="K41" s="438"/>
      <c r="L41" s="447"/>
      <c r="M41" s="153"/>
      <c r="N41" s="251"/>
      <c r="O41" s="148"/>
      <c r="P41" s="866" t="str">
        <f>VLOOKUP(VLOOKUP($C$3&amp;"-"&amp;$E41,Import!$C:$D,2,FALSE),Parameters!$C$18:$F$22,Summary!$C$7,FALSE)</f>
        <v xml:space="preserve">0 - Vastaus puuttuu </v>
      </c>
      <c r="Q41" s="898" t="str">
        <f>IF(VLOOKUP($C$3&amp;"-"&amp;$E41,Import!$C:$H,3,FALSE)=0,"",VLOOKUP($C$3&amp;"-"&amp;$E41,Import!$C:$H,3,FALSE))</f>
        <v/>
      </c>
      <c r="R41" s="898" t="str">
        <f>IF(VLOOKUP($C$3&amp;"-"&amp;$E41,Import!$C:$H,4,FALSE)=0,"",VLOOKUP($C$3&amp;"-"&amp;$E41,Import!$C:$H,4,FALSE))</f>
        <v>ISO27001 7.2
6.3</v>
      </c>
      <c r="S41" s="898" t="str">
        <f>IF(VLOOKUP($C$3&amp;"-"&amp;$E41,Import!$C:$H,5,FALSE)=0,"",VLOOKUP($C$3&amp;"-"&amp;$E41,Import!$C:$H,5,FALSE))</f>
        <v>6.3</v>
      </c>
      <c r="T41" s="899" t="str">
        <f>IF(VLOOKUP($C$3&amp;"-"&amp;$E41,Import!$C:$H,6,FALSE)=0,"",VLOOKUP($C$3&amp;"-"&amp;$E41,Import!$C:$H,6,FALSE))</f>
        <v/>
      </c>
      <c r="U41" s="153"/>
      <c r="V41" s="251"/>
    </row>
    <row r="42" spans="1:22" s="295" customFormat="1" ht="34.950000000000003" customHeight="1" x14ac:dyDescent="0.2">
      <c r="A42" s="304"/>
      <c r="B42" s="989"/>
      <c r="C42" s="1776"/>
      <c r="D42" s="1408"/>
      <c r="E42" s="996" t="s">
        <v>103</v>
      </c>
      <c r="F42" s="470" t="str">
        <f>IF(VLOOKUP(CONCATENATE($C$3,"-",$E42),Languages!$A:$D,1,TRUE)=CONCATENATE($C$3,"-",$E42),VLOOKUP(CONCATENATE($C$3,"-",$E42),Languages!$A:$D,Summary!$C$7,TRUE),NA())</f>
        <v>Kyberturvallisuustietoisuuden kohottamisen toimenpiteet ovat linjassa organisaation ennalta määriteltyjen toimintatilojen kanssa [kts. SITUATION-3g].</v>
      </c>
      <c r="G42" s="1683">
        <f t="shared" si="1"/>
        <v>2</v>
      </c>
      <c r="H42" s="997" t="s">
        <v>413</v>
      </c>
      <c r="I42" s="998"/>
      <c r="J42" s="998"/>
      <c r="K42" s="998"/>
      <c r="L42" s="999"/>
      <c r="M42" s="153"/>
      <c r="N42" s="251"/>
      <c r="O42" s="148"/>
      <c r="P42" s="866" t="str">
        <f>VLOOKUP(VLOOKUP($C$3&amp;"-"&amp;$E42,Import!$C:$D,2,FALSE),Parameters!$C$18:$F$22,Summary!$C$7,FALSE)</f>
        <v xml:space="preserve">0 - Vastaus puuttuu </v>
      </c>
      <c r="Q42" s="1000"/>
      <c r="R42" s="1000"/>
      <c r="S42" s="1000"/>
      <c r="T42" s="1001"/>
      <c r="U42" s="153"/>
      <c r="V42" s="251"/>
    </row>
    <row r="43" spans="1:22" s="295" customFormat="1" ht="43.95" customHeight="1" x14ac:dyDescent="0.2">
      <c r="A43" s="304"/>
      <c r="B43" s="296"/>
      <c r="C43" s="1777"/>
      <c r="D43" s="1415">
        <v>56</v>
      </c>
      <c r="E43" s="394" t="s">
        <v>165</v>
      </c>
      <c r="F43" s="470" t="str">
        <f>IF(VLOOKUP(CONCATENATE($C$3,"-",$E43),Languages!$A:$D,1,TRUE)=CONCATENATE($C$3,"-",$E43),VLOOKUP(CONCATENATE($C$3,"-",$E43),Languages!$A:$D,Summary!$C$7,TRUE),NA())</f>
        <v>Kyberturvallisuustietoisuutta parantavien toimenpiteiden tehokkuutta arvioidaan säännöllisesti ja tiettyjen muutosten yhteydessä kuten järjestelmämuutokset, ulkoiset tapahtumat. Toimintaa kehitetään tarvittaessa.</v>
      </c>
      <c r="G43" s="1686">
        <f t="shared" si="1"/>
        <v>3</v>
      </c>
      <c r="H43" s="445" t="s">
        <v>414</v>
      </c>
      <c r="I43" s="440"/>
      <c r="J43" s="440"/>
      <c r="K43" s="440"/>
      <c r="L43" s="449"/>
      <c r="M43" s="153"/>
      <c r="N43" s="251"/>
      <c r="O43" s="148"/>
      <c r="P43" s="874" t="str">
        <f>VLOOKUP(VLOOKUP($C$3&amp;"-"&amp;$E43,Import!$C:$D,2,FALSE),Parameters!$C$18:$F$22,Summary!$C$7,FALSE)</f>
        <v xml:space="preserve">0 - Vastaus puuttuu </v>
      </c>
      <c r="Q43" s="900" t="str">
        <f>IF(VLOOKUP($C$3&amp;"-"&amp;$E43,Import!$C:$H,3,FALSE)=0,"",VLOOKUP($C$3&amp;"-"&amp;$E43,Import!$C:$H,3,FALSE))</f>
        <v/>
      </c>
      <c r="R43" s="900" t="str">
        <f>IF(VLOOKUP($C$3&amp;"-"&amp;$E43,Import!$C:$H,4,FALSE)=0,"",VLOOKUP($C$3&amp;"-"&amp;$E43,Import!$C:$H,4,FALSE))</f>
        <v>ISO27001 10
ISO27001 9.1
A6.3</v>
      </c>
      <c r="S43" s="900" t="str">
        <f>IF(VLOOKUP($C$3&amp;"-"&amp;$E43,Import!$C:$H,5,FALSE)=0,"",VLOOKUP($C$3&amp;"-"&amp;$E43,Import!$C:$H,5,FALSE))</f>
        <v>6.3</v>
      </c>
      <c r="T43" s="901" t="str">
        <f>IF(VLOOKUP($C$3&amp;"-"&amp;$E43,Import!$C:$H,6,FALSE)=0,"",VLOOKUP($C$3&amp;"-"&amp;$E43,Import!$C:$H,6,FALSE))</f>
        <v/>
      </c>
      <c r="U43" s="153"/>
      <c r="V43" s="251"/>
    </row>
    <row r="44" spans="1:22" s="176" customFormat="1" ht="30" customHeight="1" x14ac:dyDescent="0.25">
      <c r="A44" s="165"/>
      <c r="B44" s="268"/>
      <c r="C44" s="169">
        <v>3</v>
      </c>
      <c r="D44" s="169"/>
      <c r="E44" s="169" t="str">
        <f>IF(VLOOKUP(CONCATENATE($C$3,"-",C44),Languages!$A:$D,1,TRUE)=CONCATENATE($C$3,"-",C44),VLOOKUP(CONCATENATE($C$3,"-",C44),Languages!$A:$D,Summary!$C$7,TRUE),NA())</f>
        <v>Henkilöstöhallinnon prosessit</v>
      </c>
      <c r="F44" s="169"/>
      <c r="G44" s="291"/>
      <c r="H44" s="884"/>
      <c r="I44" s="906"/>
      <c r="J44" s="906"/>
      <c r="K44" s="906"/>
      <c r="L44" s="906"/>
      <c r="M44" s="153"/>
      <c r="N44" s="251"/>
      <c r="O44" s="148"/>
      <c r="P44" s="291"/>
      <c r="Q44" s="292"/>
      <c r="R44" s="292"/>
      <c r="S44" s="292"/>
      <c r="T44" s="292"/>
      <c r="U44" s="153"/>
      <c r="V44" s="251"/>
    </row>
    <row r="45" spans="1:22" s="284" customFormat="1" ht="19.95" customHeight="1" x14ac:dyDescent="0.2">
      <c r="A45" s="303"/>
      <c r="B45" s="278"/>
      <c r="C45" s="279" t="str">
        <f>IF(VLOOKUP("GEN-LEVEL",Languages!$A:$D,1,TRUE)="GEN-LEVEL",VLOOKUP("GEN-LEVEL",Languages!$A:$D,Summary!$C$7,TRUE),NA())</f>
        <v>Taso</v>
      </c>
      <c r="D45" s="279"/>
      <c r="E45" s="279"/>
      <c r="F45" s="280" t="str">
        <f>IF(VLOOKUP("GEN-PRACTICE",Languages!$A:$D,1,TRUE)="GEN-PRACTICE",VLOOKUP("GEN-PRACTICE",Languages!$A:$D,Summary!$C$7,TRUE),NA())</f>
        <v>Käytäntö</v>
      </c>
      <c r="G45" s="281"/>
      <c r="H45" s="881" t="s">
        <v>4</v>
      </c>
      <c r="I45" s="882" t="str">
        <f>IF(VLOOKUP("KM112",Languages!$A:$D,1,TRUE)="KM112",VLOOKUP("KM112",Languages!$A:$D,Summary!$C$7,TRUE),NA())</f>
        <v>Kommentit</v>
      </c>
      <c r="J45" s="882" t="str">
        <f>IF(VLOOKUP("KM113",Languages!$A:$D,1,TRUE)="KM113",VLOOKUP("KM113",Languages!$A:$D,Summary!$C$7,TRUE),NA())</f>
        <v>Sisäinen viittaus</v>
      </c>
      <c r="K45" s="882" t="str">
        <f>IF(VLOOKUP("KM114",Languages!$A:$D,1,TRUE)="KM114",VLOOKUP("KM114",Languages!$A:$D,Summary!$C$7,TRUE),NA())</f>
        <v>Ulkoinen viittaus</v>
      </c>
      <c r="L45" s="882" t="str">
        <f>IF(VLOOKUP("KM115",Languages!$A:$D,1,TRUE)="KM115",VLOOKUP("KM115",Languages!$A:$D,Summary!$C$7,TRUE),NA())</f>
        <v>Kehityskohde</v>
      </c>
      <c r="M45" s="282"/>
      <c r="N45" s="283"/>
      <c r="O45" s="278"/>
      <c r="P45" s="459" t="str">
        <f>IF(VLOOKUP("GEN-ANSWER",Languages!$A:$D,1,TRUE)="GEN-ANSWER",VLOOKUP("GEN-ANSWER",Languages!$A:$D,Summary!$C$7,TRUE),NA())</f>
        <v>Vastaus</v>
      </c>
      <c r="Q45" s="459" t="str">
        <f>IF(VLOOKUP("KM112",Languages!$A:$D,1,TRUE)="KM112",VLOOKUP("KM112",Languages!$A:$D,Summary!$C$7,TRUE),NA())</f>
        <v>Kommentit</v>
      </c>
      <c r="R45" s="459" t="str">
        <f>IF(VLOOKUP("KM113",Languages!$A:$D,1,TRUE)="KM113",VLOOKUP("KM113",Languages!$A:$D,Summary!$C$7,TRUE),NA())</f>
        <v>Sisäinen viittaus</v>
      </c>
      <c r="S45" s="459" t="str">
        <f>IF(VLOOKUP("KM114",Languages!$A:$D,1,TRUE)="KM114",VLOOKUP("KM114",Languages!$A:$D,Summary!$C$7,TRUE),NA())</f>
        <v>Ulkoinen viittaus</v>
      </c>
      <c r="T45" s="459" t="str">
        <f>IF(VLOOKUP("KM115",Languages!$A:$D,1,TRUE)="KM115",VLOOKUP("KM115",Languages!$A:$D,Summary!$C$7,TRUE),NA())</f>
        <v>Kehityskohde</v>
      </c>
      <c r="U45" s="282"/>
      <c r="V45" s="283"/>
    </row>
    <row r="46" spans="1:22" s="295" customFormat="1" ht="45" customHeight="1" x14ac:dyDescent="0.2">
      <c r="A46" s="304"/>
      <c r="B46" s="296"/>
      <c r="C46" s="1763">
        <v>1</v>
      </c>
      <c r="D46" s="1416">
        <v>57</v>
      </c>
      <c r="E46" s="393" t="s">
        <v>22</v>
      </c>
      <c r="F46" s="463" t="str">
        <f>IF(VLOOKUP(CONCATENATE($C$3,"-",$E46),Languages!$A:$D,1,TRUE)=CONCATENATE($C$3,"-",$E46),VLOOKUP(CONCATENATE($C$3,"-",$E46),Languages!$A:$D,Summary!$C$7,TRUE),NA())</f>
        <v>Toiminnon kyberturvallisuuteen liittyvät vastuut on tunnistettu. Tasolla 1 tämän ei tarvitse olla systemaattista ja säännöllistä.</v>
      </c>
      <c r="G46" s="1683">
        <f t="shared" ref="G46:G51" si="2">IFERROR(INT(LEFT($H46,1)),0)</f>
        <v>4</v>
      </c>
      <c r="H46" s="441" t="s">
        <v>6</v>
      </c>
      <c r="I46" s="505"/>
      <c r="J46" s="438"/>
      <c r="K46" s="438"/>
      <c r="L46" s="447"/>
      <c r="M46" s="153"/>
      <c r="N46" s="251"/>
      <c r="O46" s="148"/>
      <c r="P46" s="866" t="str">
        <f>VLOOKUP(VLOOKUP($C$3&amp;"-"&amp;$E46,Import!$C:$D,2,FALSE),Parameters!$C$18:$F$22,Summary!$C$7,FALSE)</f>
        <v xml:space="preserve">0 - Vastaus puuttuu </v>
      </c>
      <c r="Q46" s="898" t="str">
        <f>IF(VLOOKUP($C$3&amp;"-"&amp;$E46,Import!$C:$H,3,FALSE)=0,"",VLOOKUP($C$3&amp;"-"&amp;$E46,Import!$C:$H,3,FALSE))</f>
        <v>11.1</v>
      </c>
      <c r="R46" s="898" t="str">
        <f>IF(VLOOKUP($C$3&amp;"-"&amp;$E46,Import!$C:$H,4,FALSE)=0,"",VLOOKUP($C$3&amp;"-"&amp;$E46,Import!$C:$H,4,FALSE))</f>
        <v>A5.2
A6.2</v>
      </c>
      <c r="S46" s="898" t="str">
        <f>IF(VLOOKUP($C$3&amp;"-"&amp;$E46,Import!$C:$H,5,FALSE)=0,"",VLOOKUP($C$3&amp;"-"&amp;$E46,Import!$C:$H,5,FALSE))</f>
        <v>5.2
6.2</v>
      </c>
      <c r="T46" s="899" t="str">
        <f>IF(VLOOKUP($C$3&amp;"-"&amp;$E46,Import!$C:$H,6,FALSE)=0,"",VLOOKUP($C$3&amp;"-"&amp;$E46,Import!$C:$H,6,FALSE))</f>
        <v/>
      </c>
      <c r="U46" s="153"/>
      <c r="V46" s="251"/>
    </row>
    <row r="47" spans="1:22" s="295" customFormat="1" ht="45" customHeight="1" x14ac:dyDescent="0.2">
      <c r="A47" s="304"/>
      <c r="B47" s="296"/>
      <c r="C47" s="1764"/>
      <c r="D47" s="1397">
        <v>58</v>
      </c>
      <c r="E47" s="394" t="s">
        <v>23</v>
      </c>
      <c r="F47" s="470" t="str">
        <f>IF(VLOOKUP(CONCATENATE($C$3,"-",$E47),Languages!$A:$D,1,TRUE)=CONCATENATE($C$3,"-",$E47),VLOOKUP(CONCATENATE($C$3,"-",$E47),Languages!$A:$D,Summary!$C$7,TRUE),NA())</f>
        <v>Kyberturvallisuuteen liittyvät vastuut on osoitettu nimetyille henkilöille. Tasolla 1 tämän ei tarvitse olla systemaattista ja säännöllistä.</v>
      </c>
      <c r="G47" s="1686">
        <f t="shared" si="2"/>
        <v>3</v>
      </c>
      <c r="H47" s="445" t="s">
        <v>414</v>
      </c>
      <c r="I47" s="505"/>
      <c r="J47" s="440"/>
      <c r="K47" s="440"/>
      <c r="L47" s="449"/>
      <c r="M47" s="153"/>
      <c r="N47" s="251"/>
      <c r="O47" s="148"/>
      <c r="P47" s="874" t="str">
        <f>VLOOKUP(VLOOKUP($C$3&amp;"-"&amp;$E47,Import!$C:$D,2,FALSE),Parameters!$C$18:$F$22,Summary!$C$7,FALSE)</f>
        <v xml:space="preserve">0 - Vastaus puuttuu </v>
      </c>
      <c r="Q47" s="900" t="str">
        <f>IF(VLOOKUP($C$3&amp;"-"&amp;$E47,Import!$C:$H,3,FALSE)=0,"",VLOOKUP($C$3&amp;"-"&amp;$E47,Import!$C:$H,3,FALSE))</f>
        <v>11.1</v>
      </c>
      <c r="R47" s="900" t="str">
        <f>IF(VLOOKUP($C$3&amp;"-"&amp;$E47,Import!$C:$H,4,FALSE)=0,"",VLOOKUP($C$3&amp;"-"&amp;$E47,Import!$C:$H,4,FALSE))</f>
        <v>A5.2
A6.2</v>
      </c>
      <c r="S47" s="900" t="str">
        <f>IF(VLOOKUP($C$3&amp;"-"&amp;$E47,Import!$C:$H,5,FALSE)=0,"",VLOOKUP($C$3&amp;"-"&amp;$E47,Import!$C:$H,5,FALSE))</f>
        <v>5.2
6.2</v>
      </c>
      <c r="T47" s="901" t="str">
        <f>IF(VLOOKUP($C$3&amp;"-"&amp;$E47,Import!$C:$H,6,FALSE)=0,"",VLOOKUP($C$3&amp;"-"&amp;$E47,Import!$C:$H,6,FALSE))</f>
        <v/>
      </c>
      <c r="U47" s="153"/>
      <c r="V47" s="251"/>
    </row>
    <row r="48" spans="1:22" s="295" customFormat="1" ht="45" customHeight="1" x14ac:dyDescent="0.2">
      <c r="A48" s="304"/>
      <c r="B48" s="296"/>
      <c r="C48" s="1772">
        <v>2</v>
      </c>
      <c r="D48" s="1401">
        <v>58</v>
      </c>
      <c r="E48" s="393" t="s">
        <v>24</v>
      </c>
      <c r="F48" s="463" t="str">
        <f>IF(VLOOKUP(CONCATENATE($C$3,"-",$E48),Languages!$A:$D,1,TRUE)=CONCATENATE($C$3,"-",$E48),VLOOKUP(CONCATENATE($C$3,"-",$E48),Languages!$A:$D,Summary!$C$7,TRUE),NA())</f>
        <v>Kyberturvallisuuteen liittyvät vastuut on osoitettu nimetyille rooleille (mukaan lukien mahdolliset ulkoiset palveluntarjoajat).</v>
      </c>
      <c r="G48" s="1683">
        <f t="shared" si="2"/>
        <v>3</v>
      </c>
      <c r="H48" s="441" t="s">
        <v>414</v>
      </c>
      <c r="I48" s="505"/>
      <c r="J48" s="438"/>
      <c r="K48" s="438"/>
      <c r="L48" s="447"/>
      <c r="M48" s="153"/>
      <c r="N48" s="251"/>
      <c r="O48" s="148"/>
      <c r="P48" s="866" t="str">
        <f>VLOOKUP(VLOOKUP($C$3&amp;"-"&amp;$E48,Import!$C:$D,2,FALSE),Parameters!$C$18:$F$22,Summary!$C$7,FALSE)</f>
        <v xml:space="preserve">0 - Vastaus puuttuu </v>
      </c>
      <c r="Q48" s="898" t="str">
        <f>IF(VLOOKUP($C$3&amp;"-"&amp;$E48,Import!$C:$H,3,FALSE)=0,"",VLOOKUP($C$3&amp;"-"&amp;$E48,Import!$C:$H,3,FALSE))</f>
        <v>11.1</v>
      </c>
      <c r="R48" s="898" t="str">
        <f>IF(VLOOKUP($C$3&amp;"-"&amp;$E48,Import!$C:$H,4,FALSE)=0,"",VLOOKUP($C$3&amp;"-"&amp;$E48,Import!$C:$H,4,FALSE))</f>
        <v>A5.2
A6.2</v>
      </c>
      <c r="S48" s="898" t="str">
        <f>IF(VLOOKUP($C$3&amp;"-"&amp;$E48,Import!$C:$H,5,FALSE)=0,"",VLOOKUP($C$3&amp;"-"&amp;$E48,Import!$C:$H,5,FALSE))</f>
        <v>5.2
6.2</v>
      </c>
      <c r="T48" s="899" t="str">
        <f>IF(VLOOKUP($C$3&amp;"-"&amp;$E48,Import!$C:$H,6,FALSE)=0,"",VLOOKUP($C$3&amp;"-"&amp;$E48,Import!$C:$H,6,FALSE))</f>
        <v/>
      </c>
      <c r="U48" s="153"/>
      <c r="V48" s="251"/>
    </row>
    <row r="49" spans="1:22" s="295" customFormat="1" ht="34.950000000000003" customHeight="1" x14ac:dyDescent="0.2">
      <c r="A49" s="304"/>
      <c r="B49" s="296"/>
      <c r="C49" s="1774"/>
      <c r="D49" s="1417">
        <v>57</v>
      </c>
      <c r="E49" s="394" t="s">
        <v>25</v>
      </c>
      <c r="F49" s="470" t="str">
        <f>IF(VLOOKUP(CONCATENATE($C$3,"-",$E49),Languages!$A:$D,1,TRUE)=CONCATENATE($C$3,"-",$E49),VLOOKUP(CONCATENATE($C$3,"-",$E49),Languages!$A:$D,Summary!$C$7,TRUE),NA())</f>
        <v>Kyberturvallisuuteen liittyvät vastuut on dokumentoitu.</v>
      </c>
      <c r="G49" s="1686">
        <f t="shared" si="2"/>
        <v>2</v>
      </c>
      <c r="H49" s="445" t="s">
        <v>413</v>
      </c>
      <c r="I49" s="440"/>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xml:space="preserve">A5.2
</v>
      </c>
      <c r="S49" s="900" t="str">
        <f>IF(VLOOKUP($C$3&amp;"-"&amp;$E49,Import!$C:$H,5,FALSE)=0,"",VLOOKUP($C$3&amp;"-"&amp;$E49,Import!$C:$H,5,FALSE))</f>
        <v xml:space="preserve">5.2
</v>
      </c>
      <c r="T49" s="901" t="str">
        <f>IF(VLOOKUP($C$3&amp;"-"&amp;$E49,Import!$C:$H,6,FALSE)=0,"",VLOOKUP($C$3&amp;"-"&amp;$E49,Import!$C:$H,6,FALSE))</f>
        <v/>
      </c>
      <c r="U49" s="153"/>
      <c r="V49" s="251"/>
    </row>
    <row r="50" spans="1:22" s="295" customFormat="1" ht="40.799999999999997" customHeight="1" x14ac:dyDescent="0.2">
      <c r="A50" s="304"/>
      <c r="B50" s="296"/>
      <c r="C50" s="1775">
        <v>3</v>
      </c>
      <c r="D50" s="1418">
        <v>57</v>
      </c>
      <c r="E50" s="1025" t="s">
        <v>26</v>
      </c>
      <c r="F50" s="1024" t="str">
        <f>IF(VLOOKUP(CONCATENATE($C$3,"-",$E50),Languages!$A:$D,1,TRUE)=CONCATENATE($C$3,"-",$E50),VLOOKUP(CONCATENATE($C$3,"-",$E50),Languages!$A:$D,Summary!$C$7,TRUE),NA())</f>
        <v>Kyberturvallisuuteen liittyvät vastuut ja työtehtävien vaatimukset tarkastetaan ja päivitetään aika ajoin ja määriteltyjen tilanteiden kuten järjestelmämuutosten yhteydessä tai organisaatiorakenteen muuttuessa.</v>
      </c>
      <c r="G50" s="1688">
        <f t="shared" si="2"/>
        <v>3</v>
      </c>
      <c r="H50" s="488" t="s">
        <v>414</v>
      </c>
      <c r="I50" s="1026"/>
      <c r="J50" s="1026"/>
      <c r="K50" s="1026"/>
      <c r="L50" s="1027"/>
      <c r="M50" s="153"/>
      <c r="N50" s="251"/>
      <c r="O50" s="148"/>
      <c r="P50" s="923" t="str">
        <f>VLOOKUP(VLOOKUP($C$3&amp;"-"&amp;$E50,Import!$C:$D,2,FALSE),Parameters!$C$18:$F$22,Summary!$C$7,FALSE)</f>
        <v xml:space="preserve">0 - Vastaus puuttuu </v>
      </c>
      <c r="Q50" s="1028" t="str">
        <f>IF(VLOOKUP($C$3&amp;"-"&amp;$E50,Import!$C:$H,3,FALSE)=0,"",VLOOKUP($C$3&amp;"-"&amp;$E50,Import!$C:$H,3,FALSE))</f>
        <v/>
      </c>
      <c r="R50" s="1028" t="str">
        <f>IF(VLOOKUP($C$3&amp;"-"&amp;$E50,Import!$C:$H,4,FALSE)=0,"",VLOOKUP($C$3&amp;"-"&amp;$E50,Import!$C:$H,4,FALSE))</f>
        <v>A5.2
A6.2</v>
      </c>
      <c r="S50" s="1028" t="str">
        <f>IF(VLOOKUP($C$3&amp;"-"&amp;$E50,Import!$C:$H,5,FALSE)=0,"",VLOOKUP($C$3&amp;"-"&amp;$E50,Import!$C:$H,5,FALSE))</f>
        <v>5.2
6.2</v>
      </c>
      <c r="T50" s="1029" t="str">
        <f>IF(VLOOKUP($C$3&amp;"-"&amp;$E50,Import!$C:$H,6,FALSE)=0,"",VLOOKUP($C$3&amp;"-"&amp;$E50,Import!$C:$H,6,FALSE))</f>
        <v/>
      </c>
      <c r="U50" s="153"/>
      <c r="V50" s="251"/>
    </row>
    <row r="51" spans="1:22" s="295" customFormat="1" ht="45" customHeight="1" x14ac:dyDescent="0.2">
      <c r="A51" s="304"/>
      <c r="B51" s="296"/>
      <c r="C51" s="1777"/>
      <c r="D51" s="1419">
        <v>58</v>
      </c>
      <c r="E51" s="396" t="s">
        <v>27</v>
      </c>
      <c r="F51" s="462" t="str">
        <f>IF(VLOOKUP(CONCATENATE($C$3,"-",$E51),Languages!$A:$D,1,TRUE)=CONCATENATE($C$3,"-",$E51),VLOOKUP(CONCATENATE($C$3,"-",$E51),Languages!$A:$D,Summary!$C$7,TRUE),NA())</f>
        <v>Osoitettuja kyberturvallisuuden vastuita hallitaan siten, että varmistutaan niiden riittävyydestä ja riittävästä päällekkäisyydestä (mukaan lukien henkilöstönvaihdosten suunnittelu).</v>
      </c>
      <c r="G51" s="1682">
        <f t="shared" si="2"/>
        <v>2</v>
      </c>
      <c r="H51" s="452" t="s">
        <v>413</v>
      </c>
      <c r="I51" s="450"/>
      <c r="J51" s="450"/>
      <c r="K51" s="450"/>
      <c r="L51" s="451"/>
      <c r="M51" s="153"/>
      <c r="N51" s="251"/>
      <c r="O51" s="148"/>
      <c r="P51" s="863" t="str">
        <f>VLOOKUP(VLOOKUP($C$3&amp;"-"&amp;$E51,Import!$C:$D,2,FALSE),Parameters!$C$18:$F$22,Summary!$C$7,FALSE)</f>
        <v xml:space="preserve">0 - Vastaus puuttuu </v>
      </c>
      <c r="Q51" s="902" t="str">
        <f>IF(VLOOKUP($C$3&amp;"-"&amp;$E51,Import!$C:$H,3,FALSE)=0,"",VLOOKUP($C$3&amp;"-"&amp;$E51,Import!$C:$H,3,FALSE))</f>
        <v/>
      </c>
      <c r="R51" s="902" t="str">
        <f>IF(VLOOKUP($C$3&amp;"-"&amp;$E51,Import!$C:$H,4,FALSE)=0,"",VLOOKUP($C$3&amp;"-"&amp;$E51,Import!$C:$H,4,FALSE))</f>
        <v>A5.2</v>
      </c>
      <c r="S51" s="902" t="str">
        <f>IF(VLOOKUP($C$3&amp;"-"&amp;$E51,Import!$C:$H,5,FALSE)=0,"",VLOOKUP($C$3&amp;"-"&amp;$E51,Import!$C:$H,5,FALSE))</f>
        <v>5.2</v>
      </c>
      <c r="T51" s="903" t="str">
        <f>IF(VLOOKUP($C$3&amp;"-"&amp;$E51,Import!$C:$H,6,FALSE)=0,"",VLOOKUP($C$3&amp;"-"&amp;$E51,Import!$C:$H,6,FALSE))</f>
        <v/>
      </c>
      <c r="U51" s="153"/>
      <c r="V51" s="251"/>
    </row>
    <row r="52" spans="1:22" s="176" customFormat="1" ht="30" customHeight="1" x14ac:dyDescent="0.25">
      <c r="A52" s="165"/>
      <c r="B52" s="268"/>
      <c r="C52" s="169">
        <v>4</v>
      </c>
      <c r="D52" s="169"/>
      <c r="E52" s="169" t="str">
        <f>IF(VLOOKUP(CONCATENATE($C$3,"-",C52),Languages!$A:$D,1,TRUE)=CONCATENATE($C$3,"-",C52),VLOOKUP(CONCATENATE($C$3,"-",C52),Languages!$A:$D,Summary!$C$7,TRUE),NA())</f>
        <v>Koulutus ja kybertietoisuuden lisääminen</v>
      </c>
      <c r="F52" s="169"/>
      <c r="G52" s="291"/>
      <c r="H52" s="884"/>
      <c r="I52" s="906"/>
      <c r="J52" s="906"/>
      <c r="K52" s="906"/>
      <c r="L52" s="906"/>
      <c r="M52" s="153"/>
      <c r="N52" s="251"/>
      <c r="O52" s="148"/>
      <c r="P52" s="291"/>
      <c r="Q52" s="292"/>
      <c r="R52" s="292"/>
      <c r="S52" s="292"/>
      <c r="T52" s="292"/>
      <c r="U52" s="153"/>
      <c r="V52" s="251"/>
    </row>
    <row r="53" spans="1:22" s="284" customFormat="1" ht="19.95" customHeight="1" x14ac:dyDescent="0.2">
      <c r="A53" s="303"/>
      <c r="B53" s="278"/>
      <c r="C53" s="279" t="str">
        <f>IF(VLOOKUP("GEN-LEVEL",Languages!$A:$D,1,TRUE)="GEN-LEVEL",VLOOKUP("GEN-LEVEL",Languages!$A:$D,Summary!$C$7,TRUE),NA())</f>
        <v>Taso</v>
      </c>
      <c r="D53" s="279"/>
      <c r="E53" s="279"/>
      <c r="F53" s="280" t="str">
        <f>IF(VLOOKUP("GEN-PRACTICE",Languages!$A:$D,1,TRUE)="GEN-PRACTICE",VLOOKUP("GEN-PRACTICE",Languages!$A:$D,Summary!$C$7,TRUE),NA())</f>
        <v>Käytäntö</v>
      </c>
      <c r="G53" s="281"/>
      <c r="H53" s="881" t="s">
        <v>4</v>
      </c>
      <c r="I53" s="882" t="str">
        <f>IF(VLOOKUP("KM112",Languages!$A:$D,1,TRUE)="KM112",VLOOKUP("KM112",Languages!$A:$D,Summary!$C$7,TRUE),NA())</f>
        <v>Kommentit</v>
      </c>
      <c r="J53" s="882" t="str">
        <f>IF(VLOOKUP("KM113",Languages!$A:$D,1,TRUE)="KM113",VLOOKUP("KM113",Languages!$A:$D,Summary!$C$7,TRUE),NA())</f>
        <v>Sisäinen viittaus</v>
      </c>
      <c r="K53" s="882" t="str">
        <f>IF(VLOOKUP("KM114",Languages!$A:$D,1,TRUE)="KM114",VLOOKUP("KM114",Languages!$A:$D,Summary!$C$7,TRUE),NA())</f>
        <v>Ulkoinen viittaus</v>
      </c>
      <c r="L53" s="882" t="str">
        <f>IF(VLOOKUP("KM115",Languages!$A:$D,1,TRUE)="KM115",VLOOKUP("KM115",Languages!$A:$D,Summary!$C$7,TRUE),NA())</f>
        <v>Kehityskohde</v>
      </c>
      <c r="M53" s="282"/>
      <c r="N53" s="283"/>
      <c r="O53" s="278"/>
      <c r="P53" s="459" t="str">
        <f>IF(VLOOKUP("GEN-ANSWER",Languages!$A:$D,1,TRUE)="GEN-ANSWER",VLOOKUP("GEN-ANSWER",Languages!$A:$D,Summary!$C$7,TRUE),NA())</f>
        <v>Vastaus</v>
      </c>
      <c r="Q53" s="459" t="str">
        <f>IF(VLOOKUP("KM112",Languages!$A:$D,1,TRUE)="KM112",VLOOKUP("KM112",Languages!$A:$D,Summary!$C$7,TRUE),NA())</f>
        <v>Kommentit</v>
      </c>
      <c r="R53" s="459" t="str">
        <f>IF(VLOOKUP("KM113",Languages!$A:$D,1,TRUE)="KM113",VLOOKUP("KM113",Languages!$A:$D,Summary!$C$7,TRUE),NA())</f>
        <v>Sisäinen viittaus</v>
      </c>
      <c r="S53" s="459" t="str">
        <f>IF(VLOOKUP("KM114",Languages!$A:$D,1,TRUE)="KM114",VLOOKUP("KM114",Languages!$A:$D,Summary!$C$7,TRUE),NA())</f>
        <v>Ulkoinen viittaus</v>
      </c>
      <c r="T53" s="459" t="str">
        <f>IF(VLOOKUP("KM115",Languages!$A:$D,1,TRUE)="KM115",VLOOKUP("KM115",Languages!$A:$D,Summary!$C$7,TRUE),NA())</f>
        <v>Kehityskohde</v>
      </c>
      <c r="U53" s="282"/>
      <c r="V53" s="283"/>
    </row>
    <row r="54" spans="1:22" s="295" customFormat="1" ht="42.6" customHeight="1" x14ac:dyDescent="0.2">
      <c r="A54" s="304"/>
      <c r="B54" s="296"/>
      <c r="C54" s="1763">
        <v>1</v>
      </c>
      <c r="D54" s="1409">
        <v>59</v>
      </c>
      <c r="E54" s="396" t="s">
        <v>117</v>
      </c>
      <c r="F54" s="462" t="str">
        <f>IF(VLOOKUP(CONCATENATE($C$3,"-",$E54),Languages!$A:$D,1,TRUE)=CONCATENATE($C$3,"-",$E54),VLOOKUP(CONCATENATE($C$3,"-",$E54),Languages!$A:$D,Summary!$C$7,TRUE),NA())</f>
        <v>Kyberturvallisuuskoulutusta on saatavana sellaisille työntekijöille, joille on osoitettu kyberturvallisuuteen liittyviä vastuita. Tasolla 1 tämän ei tarvitse olla systemaattista ja säännöllistä.</v>
      </c>
      <c r="G54" s="1682">
        <f t="shared" ref="G54:G59" si="3">IFERROR(INT(LEFT($H54,1)),0)</f>
        <v>4</v>
      </c>
      <c r="H54" s="452" t="s">
        <v>6</v>
      </c>
      <c r="I54" s="505"/>
      <c r="J54" s="450"/>
      <c r="K54" s="450"/>
      <c r="L54" s="451"/>
      <c r="M54" s="153"/>
      <c r="N54" s="251"/>
      <c r="O54" s="148"/>
      <c r="P54" s="863" t="str">
        <f>VLOOKUP(VLOOKUP($C$3&amp;"-"&amp;$E54,Import!$C:$D,2,FALSE),Parameters!$C$18:$F$22,Summary!$C$7,FALSE)</f>
        <v xml:space="preserve">0 - Vastaus puuttuu </v>
      </c>
      <c r="Q54" s="902" t="str">
        <f>IF(VLOOKUP($C$3&amp;"-"&amp;$E54,Import!$C:$H,3,FALSE)=0,"",VLOOKUP($C$3&amp;"-"&amp;$E54,Import!$C:$H,3,FALSE))</f>
        <v>11.2, 11.8</v>
      </c>
      <c r="R54" s="902" t="str">
        <f>IF(VLOOKUP($C$3&amp;"-"&amp;$E54,Import!$C:$H,4,FALSE)=0,"",VLOOKUP($C$3&amp;"-"&amp;$E54,Import!$C:$H,4,FALSE))</f>
        <v>A6.3</v>
      </c>
      <c r="S54" s="902" t="str">
        <f>IF(VLOOKUP($C$3&amp;"-"&amp;$E54,Import!$C:$H,5,FALSE)=0,"",VLOOKUP($C$3&amp;"-"&amp;$E54,Import!$C:$H,5,FALSE))</f>
        <v>6.3</v>
      </c>
      <c r="T54" s="903" t="str">
        <f>IF(VLOOKUP($C$3&amp;"-"&amp;$E54,Import!$C:$H,6,FALSE)=0,"",VLOOKUP($C$3&amp;"-"&amp;$E54,Import!$C:$H,6,FALSE))</f>
        <v/>
      </c>
      <c r="U54" s="153"/>
      <c r="V54" s="251"/>
    </row>
    <row r="55" spans="1:22" s="295" customFormat="1" ht="34.950000000000003" customHeight="1" x14ac:dyDescent="0.2">
      <c r="A55" s="304"/>
      <c r="B55" s="296"/>
      <c r="C55" s="1764"/>
      <c r="D55" s="1387" t="s">
        <v>1629</v>
      </c>
      <c r="E55" s="396" t="s">
        <v>120</v>
      </c>
      <c r="F55" s="462" t="str">
        <f>IF(VLOOKUP(CONCATENATE($C$3,"-",$E55),Languages!$A:$D,1,TRUE)=CONCATENATE($C$3,"-",$E55),VLOOKUP(CONCATENATE($C$3,"-",$E55),Languages!$A:$D,Summary!$C$7,TRUE),NA())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55" s="1682">
        <f t="shared" si="3"/>
        <v>3</v>
      </c>
      <c r="H55" s="452" t="s">
        <v>414</v>
      </c>
      <c r="I55" s="505"/>
      <c r="J55" s="450"/>
      <c r="K55" s="450"/>
      <c r="L55" s="451"/>
      <c r="M55" s="153"/>
      <c r="N55" s="251"/>
      <c r="O55" s="148"/>
      <c r="P55" s="866" t="str">
        <f>VLOOKUP(VLOOKUP($C$3&amp;"-"&amp;$E55,Import!$C:$D,2,FALSE),Parameters!$C$18:$F$22,Summary!$C$7,FALSE)</f>
        <v xml:space="preserve">0 - Vastaus puuttuu </v>
      </c>
      <c r="Q55" s="898" t="str">
        <f>IF(VLOOKUP($C$3&amp;"-"&amp;$E55,Import!$C:$H,3,FALSE)=0,"",VLOOKUP($C$3&amp;"-"&amp;$E55,Import!$C:$H,3,FALSE))</f>
        <v>11.2, 11.8</v>
      </c>
      <c r="R55" s="898" t="str">
        <f>IF(VLOOKUP($C$3&amp;"-"&amp;$E55,Import!$C:$H,4,FALSE)=0,"",VLOOKUP($C$3&amp;"-"&amp;$E55,Import!$C:$H,4,FALSE))</f>
        <v>A6.3</v>
      </c>
      <c r="S55" s="898" t="str">
        <f>IF(VLOOKUP($C$3&amp;"-"&amp;$E55,Import!$C:$H,5,FALSE)=0,"",VLOOKUP($C$3&amp;"-"&amp;$E55,Import!$C:$H,5,FALSE))</f>
        <v>6.3</v>
      </c>
      <c r="T55" s="899" t="str">
        <f>IF(VLOOKUP($C$3&amp;"-"&amp;$E55,Import!$C:$H,6,FALSE)=0,"",VLOOKUP($C$3&amp;"-"&amp;$E55,Import!$C:$H,6,FALSE))</f>
        <v/>
      </c>
      <c r="U55" s="153"/>
      <c r="V55" s="251"/>
    </row>
    <row r="56" spans="1:22" s="295" customFormat="1" ht="44.4" customHeight="1" x14ac:dyDescent="0.2">
      <c r="A56" s="304"/>
      <c r="B56" s="296"/>
      <c r="C56" s="1772">
        <v>2</v>
      </c>
      <c r="D56" s="1389" t="s">
        <v>1629</v>
      </c>
      <c r="E56" s="396" t="s">
        <v>123</v>
      </c>
      <c r="F56" s="462" t="str">
        <f>IF(VLOOKUP(CONCATENATE($C$3,"-",$E56),Languages!$A:$D,1,TRUE)=CONCATENATE($C$3,"-",$E56),VLOOKUP(CONCATENATE($C$3,"-",$E56),Languages!$A:$D,Summary!$C$7,TRUE),NA())</f>
        <v xml:space="preserve">Tunnistettuihin kyberturvallisuuden osaamispuutteisiin (tiedot, taidot ja kyvyt, pätevyydet) puututaan kouluttamalla, rekrytoimalla ja vaihtuvuuden pienenemiseen tähtäävillä toimilla. </v>
      </c>
      <c r="G56" s="1682">
        <f t="shared" si="3"/>
        <v>2</v>
      </c>
      <c r="H56" s="452" t="s">
        <v>413</v>
      </c>
      <c r="I56" s="505"/>
      <c r="J56" s="450"/>
      <c r="K56" s="450"/>
      <c r="L56" s="451"/>
      <c r="M56" s="153"/>
      <c r="N56" s="251"/>
      <c r="O56" s="148"/>
      <c r="P56" s="874" t="str">
        <f>VLOOKUP(VLOOKUP($C$3&amp;"-"&amp;$E56,Import!$C:$D,2,FALSE),Parameters!$C$18:$F$22,Summary!$C$7,FALSE)</f>
        <v xml:space="preserve">0 - Vastaus puuttuu </v>
      </c>
      <c r="Q56" s="900" t="str">
        <f>IF(VLOOKUP($C$3&amp;"-"&amp;$E56,Import!$C:$H,3,FALSE)=0,"",VLOOKUP($C$3&amp;"-"&amp;$E56,Import!$C:$H,3,FALSE))</f>
        <v>11.2, 11.8</v>
      </c>
      <c r="R56" s="900" t="str">
        <f>IF(VLOOKUP($C$3&amp;"-"&amp;$E56,Import!$C:$H,4,FALSE)=0,"",VLOOKUP($C$3&amp;"-"&amp;$E56,Import!$C:$H,4,FALSE))</f>
        <v>A6.3</v>
      </c>
      <c r="S56" s="900" t="str">
        <f>IF(VLOOKUP($C$3&amp;"-"&amp;$E56,Import!$C:$H,5,FALSE)=0,"",VLOOKUP($C$3&amp;"-"&amp;$E56,Import!$C:$H,5,FALSE))</f>
        <v>6.3</v>
      </c>
      <c r="T56" s="901" t="str">
        <f>IF(VLOOKUP($C$3&amp;"-"&amp;$E56,Import!$C:$H,6,FALSE)=0,"",VLOOKUP($C$3&amp;"-"&amp;$E56,Import!$C:$H,6,FALSE))</f>
        <v/>
      </c>
      <c r="U56" s="153"/>
      <c r="V56" s="251"/>
    </row>
    <row r="57" spans="1:22" s="295" customFormat="1" ht="45" customHeight="1" x14ac:dyDescent="0.2">
      <c r="A57" s="304"/>
      <c r="B57" s="296"/>
      <c r="C57" s="1774"/>
      <c r="D57" s="1410">
        <v>59</v>
      </c>
      <c r="E57" s="396" t="s">
        <v>126</v>
      </c>
      <c r="F57" s="462" t="str">
        <f>IF(VLOOKUP(CONCATENATE($C$3,"-",$E57),Languages!$A:$D,1,TRUE)=CONCATENATE($C$3,"-",$E57),VLOOKUP(CONCATENATE($C$3,"-",$E57),Languages!$A:$D,Summary!$C$7,TRUE),NA())</f>
        <v>Kyberturvallisuuskoulutus on edellytyksenä käyttö- tai pääsyoikeuksien myöntämiselle toiminnon kannalta tärkeisiin laitteisiin, ohjelmistoihin ja tietovarantoihin.</v>
      </c>
      <c r="G57" s="1682">
        <f t="shared" si="3"/>
        <v>2</v>
      </c>
      <c r="H57" s="452" t="s">
        <v>413</v>
      </c>
      <c r="I57" s="505"/>
      <c r="J57" s="450"/>
      <c r="K57" s="450"/>
      <c r="L57" s="451"/>
      <c r="M57" s="153"/>
      <c r="N57" s="251"/>
      <c r="O57" s="148"/>
      <c r="P57" s="866" t="str">
        <f>VLOOKUP(VLOOKUP($C$3&amp;"-"&amp;$E57,Import!$C:$D,2,FALSE),Parameters!$C$18:$F$22,Summary!$C$7,FALSE)</f>
        <v xml:space="preserve">0 - Vastaus puuttuu </v>
      </c>
      <c r="Q57" s="898" t="str">
        <f>IF(VLOOKUP($C$3&amp;"-"&amp;$E57,Import!$C:$H,3,FALSE)=0,"",VLOOKUP($C$3&amp;"-"&amp;$E57,Import!$C:$H,3,FALSE))</f>
        <v>11.2, 11.8</v>
      </c>
      <c r="R57" s="898" t="str">
        <f>IF(VLOOKUP($C$3&amp;"-"&amp;$E57,Import!$C:$H,4,FALSE)=0,"",VLOOKUP($C$3&amp;"-"&amp;$E57,Import!$C:$H,4,FALSE))</f>
        <v>A6.3</v>
      </c>
      <c r="S57" s="898" t="str">
        <f>IF(VLOOKUP($C$3&amp;"-"&amp;$E57,Import!$C:$H,5,FALSE)=0,"",VLOOKUP($C$3&amp;"-"&amp;$E57,Import!$C:$H,5,FALSE))</f>
        <v>6.3</v>
      </c>
      <c r="T57" s="899" t="str">
        <f>IF(VLOOKUP($C$3&amp;"-"&amp;$E57,Import!$C:$H,6,FALSE)=0,"",VLOOKUP($C$3&amp;"-"&amp;$E57,Import!$C:$H,6,FALSE))</f>
        <v/>
      </c>
      <c r="U57" s="153"/>
      <c r="V57" s="251"/>
    </row>
    <row r="58" spans="1:22" s="295" customFormat="1" ht="45" customHeight="1" x14ac:dyDescent="0.2">
      <c r="A58" s="304"/>
      <c r="B58" s="989"/>
      <c r="C58" s="1775">
        <v>3</v>
      </c>
      <c r="D58" s="1387" t="s">
        <v>1629</v>
      </c>
      <c r="E58" s="996" t="s">
        <v>129</v>
      </c>
      <c r="F58" s="1024" t="str">
        <f>IF(VLOOKUP(CONCATENATE($C$3,"-",$E58),Languages!$A:$D,1,TRUE)=CONCATENATE($C$3,"-",$E58),VLOOKUP(CONCATENATE($C$3,"-",$E58),Languages!$A:$D,Summary!$C$7,TRUE),NA())</f>
        <v>Koulutustoiminnan tehokkuutta arvioidaan aika ajoin ja koulutusta kehitetään tarpeen mukaan.</v>
      </c>
      <c r="G58" s="1689">
        <f t="shared" si="3"/>
        <v>3</v>
      </c>
      <c r="H58" s="997" t="s">
        <v>414</v>
      </c>
      <c r="I58" s="998"/>
      <c r="J58" s="998"/>
      <c r="K58" s="998"/>
      <c r="L58" s="999"/>
      <c r="M58" s="153"/>
      <c r="N58" s="251"/>
      <c r="O58" s="148"/>
      <c r="P58" s="866" t="str">
        <f>VLOOKUP(VLOOKUP($C$3&amp;"-"&amp;$E58,Import!$C:$D,2,FALSE),Parameters!$C$18:$F$22,Summary!$C$7,FALSE)</f>
        <v xml:space="preserve">0 - Vastaus puuttuu </v>
      </c>
      <c r="Q58" s="898" t="str">
        <f>IF(VLOOKUP($C$3&amp;"-"&amp;$E58,Import!$C:$H,3,FALSE)=0,"",VLOOKUP($C$3&amp;"-"&amp;$E58,Import!$C:$H,3,FALSE))</f>
        <v/>
      </c>
      <c r="R58" s="898" t="str">
        <f>IF(VLOOKUP($C$3&amp;"-"&amp;$E58,Import!$C:$H,4,FALSE)=0,"",VLOOKUP($C$3&amp;"-"&amp;$E58,Import!$C:$H,4,FALSE))</f>
        <v>A6.3</v>
      </c>
      <c r="S58" s="898" t="str">
        <f>IF(VLOOKUP($C$3&amp;"-"&amp;$E58,Import!$C:$H,5,FALSE)=0,"",VLOOKUP($C$3&amp;"-"&amp;$E58,Import!$C:$H,5,FALSE))</f>
        <v>6.3</v>
      </c>
      <c r="T58" s="899" t="str">
        <f>IF(VLOOKUP($C$3&amp;"-"&amp;$E58,Import!$C:$H,6,FALSE)=0,"",VLOOKUP($C$3&amp;"-"&amp;$E58,Import!$C:$H,6,FALSE))</f>
        <v/>
      </c>
      <c r="U58" s="153"/>
      <c r="V58" s="251"/>
    </row>
    <row r="59" spans="1:22" s="295" customFormat="1" ht="60" customHeight="1" x14ac:dyDescent="0.2">
      <c r="A59" s="304"/>
      <c r="B59" s="296"/>
      <c r="C59" s="1777"/>
      <c r="D59" s="1411">
        <v>59</v>
      </c>
      <c r="E59" s="394" t="s">
        <v>131</v>
      </c>
      <c r="F59" s="470" t="str">
        <f>IF(VLOOKUP(CONCATENATE($C$3,"-",$E59),Languages!$A:$D,1,TRUE)=CONCATENATE($C$3,"-",$E59),VLOOKUP(CONCATENATE($C$3,"-",$E59),Languages!$A:$D,Summary!$C$7,TRUE),NA())</f>
        <v>Koulutusohjelmat sisältävät jatkokoulutusta ja muita ammatillisia kehitysmahdollisuuksia henkilöstölle, jolla on merkittävisä kyberturvallisuusvastuita.</v>
      </c>
      <c r="G59" s="1686">
        <f t="shared" si="3"/>
        <v>2</v>
      </c>
      <c r="H59" s="445" t="s">
        <v>413</v>
      </c>
      <c r="I59" s="440"/>
      <c r="J59" s="440"/>
      <c r="K59" s="440"/>
      <c r="L59" s="449"/>
      <c r="M59" s="153"/>
      <c r="N59" s="251"/>
      <c r="O59" s="148"/>
      <c r="P59" s="874" t="str">
        <f>VLOOKUP(VLOOKUP($C$3&amp;"-"&amp;$E59,Import!$C:$D,2,FALSE),Parameters!$C$18:$F$22,Summary!$C$7,FALSE)</f>
        <v xml:space="preserve">0 - Vastaus puuttuu </v>
      </c>
      <c r="Q59" s="900" t="str">
        <f>IF(VLOOKUP($C$3&amp;"-"&amp;$E59,Import!$C:$H,3,FALSE)=0,"",VLOOKUP($C$3&amp;"-"&amp;$E59,Import!$C:$H,3,FALSE))</f>
        <v/>
      </c>
      <c r="R59" s="900" t="str">
        <f>IF(VLOOKUP($C$3&amp;"-"&amp;$E59,Import!$C:$H,4,FALSE)=0,"",VLOOKUP($C$3&amp;"-"&amp;$E59,Import!$C:$H,4,FALSE))</f>
        <v xml:space="preserve">ISO27001 7.2
A6.3
</v>
      </c>
      <c r="S59" s="900" t="str">
        <f>IF(VLOOKUP($C$3&amp;"-"&amp;$E59,Import!$C:$H,5,FALSE)=0,"",VLOOKUP($C$3&amp;"-"&amp;$E59,Import!$C:$H,5,FALSE))</f>
        <v>6.3</v>
      </c>
      <c r="T59" s="901" t="str">
        <f>IF(VLOOKUP($C$3&amp;"-"&amp;$E59,Import!$C:$H,6,FALSE)=0,"",VLOOKUP($C$3&amp;"-"&amp;$E59,Import!$C:$H,6,FALSE))</f>
        <v/>
      </c>
      <c r="U59" s="153"/>
      <c r="V59" s="251"/>
    </row>
    <row r="60" spans="1:22" s="176" customFormat="1" ht="30" customHeight="1" x14ac:dyDescent="0.25">
      <c r="A60" s="165"/>
      <c r="B60" s="268"/>
      <c r="C60" s="169">
        <v>5</v>
      </c>
      <c r="D60" s="169"/>
      <c r="E60" s="169" t="str">
        <f>IF(VLOOKUP(CONCATENATE($C$3,"-",C60),Languages!$A:$D,1,TRUE)=CONCATENATE($C$3,"-",C60),VLOOKUP(CONCATENATE($C$3,"-",C60),Languages!$A:$D,Summary!$C$7,TRUE),NA())</f>
        <v>Yleisiä hallintatoimia</v>
      </c>
      <c r="F60" s="169"/>
      <c r="G60" s="291"/>
      <c r="H60" s="884"/>
      <c r="I60" s="906"/>
      <c r="J60" s="906"/>
      <c r="K60" s="906"/>
      <c r="L60" s="906"/>
      <c r="M60" s="153"/>
      <c r="N60" s="251"/>
      <c r="O60" s="148"/>
      <c r="P60" s="291"/>
      <c r="Q60" s="292"/>
      <c r="R60" s="292"/>
      <c r="S60" s="292"/>
      <c r="T60" s="292"/>
      <c r="U60" s="153"/>
      <c r="V60" s="251"/>
    </row>
    <row r="61" spans="1:22" s="284" customFormat="1" ht="19.95" customHeight="1" x14ac:dyDescent="0.2">
      <c r="A61" s="303"/>
      <c r="B61" s="278"/>
      <c r="C61" s="279" t="str">
        <f>IF(VLOOKUP("GEN-LEVEL",Languages!$A:$D,1,TRUE)="GEN-LEVEL",VLOOKUP("GEN-LEVEL",Languages!$A:$D,Summary!$C$7,TRUE),NA())</f>
        <v>Taso</v>
      </c>
      <c r="D61" s="279"/>
      <c r="E61" s="279"/>
      <c r="F61" s="280" t="str">
        <f>IF(VLOOKUP("GEN-PRACTICE",Languages!$A:$D,1,TRUE)="GEN-PRACTICE",VLOOKUP("GEN-PRACTICE",Languages!$A:$D,Summary!$C$7,TRUE),NA())</f>
        <v>Käytäntö</v>
      </c>
      <c r="G61" s="281"/>
      <c r="H61" s="881" t="s">
        <v>4</v>
      </c>
      <c r="I61" s="882" t="str">
        <f>IF(VLOOKUP("KM112",Languages!$A:$D,1,TRUE)="KM112",VLOOKUP("KM112",Languages!$A:$D,Summary!$C$7,TRUE),NA())</f>
        <v>Kommentit</v>
      </c>
      <c r="J61" s="882" t="str">
        <f>IF(VLOOKUP("KM113",Languages!$A:$D,1,TRUE)="KM113",VLOOKUP("KM113",Languages!$A:$D,Summary!$C$7,TRUE),NA())</f>
        <v>Sisäinen viittaus</v>
      </c>
      <c r="K61" s="882" t="str">
        <f>IF(VLOOKUP("KM114",Languages!$A:$D,1,TRUE)="KM114",VLOOKUP("KM114",Languages!$A:$D,Summary!$C$7,TRUE),NA())</f>
        <v>Ulkoinen viittaus</v>
      </c>
      <c r="L61" s="882" t="str">
        <f>IF(VLOOKUP("KM115",Languages!$A:$D,1,TRUE)="KM115",VLOOKUP("KM115",Languages!$A:$D,Summary!$C$7,TRUE),NA())</f>
        <v>Kehityskohde</v>
      </c>
      <c r="M61" s="282"/>
      <c r="N61" s="283"/>
      <c r="O61" s="278"/>
      <c r="P61" s="459" t="str">
        <f>IF(VLOOKUP("GEN-ANSWER",Languages!$A:$D,1,TRUE)="GEN-ANSWER",VLOOKUP("GEN-ANSWER",Languages!$A:$D,Summary!$C$7,TRUE),NA())</f>
        <v>Vastaus</v>
      </c>
      <c r="Q61" s="459" t="str">
        <f>IF(VLOOKUP("KM112",Languages!$A:$D,1,TRUE)="KM112",VLOOKUP("KM112",Languages!$A:$D,Summary!$C$7,TRUE),NA())</f>
        <v>Kommentit</v>
      </c>
      <c r="R61" s="459" t="str">
        <f>IF(VLOOKUP("KM113",Languages!$A:$D,1,TRUE)="KM113",VLOOKUP("KM113",Languages!$A:$D,Summary!$C$7,TRUE),NA())</f>
        <v>Sisäinen viittaus</v>
      </c>
      <c r="S61" s="459" t="str">
        <f>IF(VLOOKUP("KM114",Languages!$A:$D,1,TRUE)="KM114",VLOOKUP("KM114",Languages!$A:$D,Summary!$C$7,TRUE),NA())</f>
        <v>Ulkoinen viittaus</v>
      </c>
      <c r="T61" s="459" t="str">
        <f>IF(VLOOKUP("KM115",Languages!$A:$D,1,TRUE)="KM115",VLOOKUP("KM115",Languages!$A:$D,Summary!$C$7,TRUE),NA())</f>
        <v>Kehityskohde</v>
      </c>
      <c r="U61" s="282"/>
      <c r="V61" s="283"/>
    </row>
    <row r="62" spans="1:22" s="310" customFormat="1" ht="19.95" customHeight="1" x14ac:dyDescent="0.2">
      <c r="A62" s="283"/>
      <c r="B62" s="278"/>
      <c r="C62" s="453">
        <v>1</v>
      </c>
      <c r="D62" s="1382"/>
      <c r="E62" s="398"/>
      <c r="F62" s="399"/>
      <c r="G62" s="401"/>
      <c r="H62" s="885"/>
      <c r="I62" s="886"/>
      <c r="J62" s="886"/>
      <c r="K62" s="886"/>
      <c r="L62" s="887"/>
      <c r="M62" s="153"/>
      <c r="N62" s="251"/>
      <c r="O62" s="148"/>
      <c r="P62" s="513"/>
      <c r="Q62" s="400"/>
      <c r="R62" s="400"/>
      <c r="S62" s="400"/>
      <c r="T62" s="402"/>
      <c r="U62" s="153"/>
      <c r="V62" s="251"/>
    </row>
    <row r="63" spans="1:22" s="295" customFormat="1" ht="34.950000000000003" customHeight="1" x14ac:dyDescent="0.2">
      <c r="A63" s="304"/>
      <c r="B63" s="1746"/>
      <c r="C63" s="1772">
        <v>2</v>
      </c>
      <c r="D63" s="1377"/>
      <c r="E63" s="393" t="s">
        <v>134</v>
      </c>
      <c r="F63" s="463" t="str">
        <f>IF(VLOOKUP(CONCATENATE($C$3,"-",$E63),Languages!$A:$D,1,TRUE)=CONCATENATE($C$3,"-",$E63),VLOOKUP(CONCATENATE($C$3,"-",$E63),Languages!$A:$D,Summary!$C$7,TRUE),NA())</f>
        <v>WORKFORCE-osion toimintaa varten on määritetty dokumentoidut toimintatavat, joita noudatetaan ja päivitetään säännöllisesti.</v>
      </c>
      <c r="G63" s="1683">
        <f t="shared" ref="G63:G68" si="4">IFERROR(INT(LEFT($H63,1)),0)</f>
        <v>3</v>
      </c>
      <c r="H63" s="441" t="s">
        <v>414</v>
      </c>
      <c r="I63" s="438"/>
      <c r="J63" s="438"/>
      <c r="K63" s="438"/>
      <c r="L63" s="447"/>
      <c r="M63" s="153"/>
      <c r="N63" s="251"/>
      <c r="O63" s="148"/>
      <c r="P63" s="866" t="str">
        <f>VLOOKUP(VLOOKUP($C$3&amp;"-"&amp;$E63,Import!$C:$D,2,FALSE),Parameters!$C$18:$F$22,Summary!$C$7,FALSE)</f>
        <v xml:space="preserve">0 - Vastaus puuttuu </v>
      </c>
      <c r="Q63" s="898" t="str">
        <f>IF(VLOOKUP($C$3&amp;"-"&amp;$E63,Import!$C:$H,3,FALSE)=0,"",VLOOKUP($C$3&amp;"-"&amp;$E63,Import!$C:$H,3,FALSE))</f>
        <v/>
      </c>
      <c r="R63" s="898" t="str">
        <f>IF(VLOOKUP($C$3&amp;"-"&amp;$E63,Import!$C:$H,4,FALSE)=0,"",VLOOKUP($C$3&amp;"-"&amp;$E63,Import!$C:$H,4,FALSE))</f>
        <v xml:space="preserve">A5.37 </v>
      </c>
      <c r="S63" s="898" t="str">
        <f>IF(VLOOKUP($C$3&amp;"-"&amp;$E63,Import!$C:$H,5,FALSE)=0,"",VLOOKUP($C$3&amp;"-"&amp;$E63,Import!$C:$H,5,FALSE))</f>
        <v xml:space="preserve">5.37 </v>
      </c>
      <c r="T63" s="899" t="str">
        <f>IF(VLOOKUP($C$3&amp;"-"&amp;$E63,Import!$C:$H,6,FALSE)=0,"",VLOOKUP($C$3&amp;"-"&amp;$E63,Import!$C:$H,6,FALSE))</f>
        <v/>
      </c>
      <c r="U63" s="153"/>
      <c r="V63" s="251"/>
    </row>
    <row r="64" spans="1:22" s="295" customFormat="1" ht="34.950000000000003" customHeight="1" x14ac:dyDescent="0.2">
      <c r="A64" s="304"/>
      <c r="B64" s="1746"/>
      <c r="C64" s="1774"/>
      <c r="D64" s="1378"/>
      <c r="E64" s="394" t="s">
        <v>137</v>
      </c>
      <c r="F64" s="470" t="str">
        <f>IF(VLOOKUP(CONCATENATE($C$3,"-",$E64),Languages!$A:$D,1,TRUE)=CONCATENATE($C$3,"-",$E64),VLOOKUP(CONCATENATE($C$3,"-",$E64),Languages!$A:$D,Summary!$C$7,TRUE),NA())</f>
        <v>WORKFORCE-osion toimintaa varten on tarjolla riittävät resurssit (henkilöstö, rahoitus ja työkalut).</v>
      </c>
      <c r="G64" s="1686">
        <f t="shared" si="4"/>
        <v>2</v>
      </c>
      <c r="H64" s="445" t="s">
        <v>413</v>
      </c>
      <c r="I64" s="440"/>
      <c r="J64" s="440"/>
      <c r="K64" s="440"/>
      <c r="L64" s="449"/>
      <c r="M64" s="153"/>
      <c r="N64" s="251"/>
      <c r="O64" s="148"/>
      <c r="P64" s="874" t="str">
        <f>VLOOKUP(VLOOKUP($C$3&amp;"-"&amp;$E64,Import!$C:$D,2,FALSE),Parameters!$C$18:$F$22,Summary!$C$7,FALSE)</f>
        <v xml:space="preserve">0 - Vastaus puuttuu </v>
      </c>
      <c r="Q64" s="900" t="str">
        <f>IF(VLOOKUP($C$3&amp;"-"&amp;$E64,Import!$C:$H,3,FALSE)=0,"",VLOOKUP($C$3&amp;"-"&amp;$E64,Import!$C:$H,3,FALSE))</f>
        <v/>
      </c>
      <c r="R64" s="900" t="str">
        <f>IF(VLOOKUP($C$3&amp;"-"&amp;$E64,Import!$C:$H,4,FALSE)=0,"",VLOOKUP($C$3&amp;"-"&amp;$E64,Import!$C:$H,4,FALSE))</f>
        <v>ISO27001 7.1
A8.6</v>
      </c>
      <c r="S64" s="900" t="str">
        <f>IF(VLOOKUP($C$3&amp;"-"&amp;$E64,Import!$C:$H,5,FALSE)=0,"",VLOOKUP($C$3&amp;"-"&amp;$E64,Import!$C:$H,5,FALSE))</f>
        <v>8.6</v>
      </c>
      <c r="T64" s="901" t="str">
        <f>IF(VLOOKUP($C$3&amp;"-"&amp;$E64,Import!$C:$H,6,FALSE)=0,"",VLOOKUP($C$3&amp;"-"&amp;$E64,Import!$C:$H,6,FALSE))</f>
        <v/>
      </c>
      <c r="U64" s="153"/>
      <c r="V64" s="251"/>
    </row>
    <row r="65" spans="1:22" s="295" customFormat="1" ht="43.2" customHeight="1" x14ac:dyDescent="0.2">
      <c r="A65" s="304"/>
      <c r="B65" s="1746"/>
      <c r="C65" s="1775">
        <v>3</v>
      </c>
      <c r="D65" s="1379"/>
      <c r="E65" s="393" t="s">
        <v>140</v>
      </c>
      <c r="F65" s="463" t="str">
        <f>IF(VLOOKUP(CONCATENATE($C$3,"-",$E65),Languages!$A:$D,1,TRUE)=CONCATENATE($C$3,"-",$E65),VLOOKUP(CONCATENATE($C$3,"-",$E65),Languages!$A:$D,Summary!$C$7,TRUE),NA())</f>
        <v>WORKFORCE-osion toimintaa ohjataan vaatimuksilla, jotka on asetettu organisaation johtotason politiikassa (tai vastaavassa ohjeistuksessa).</v>
      </c>
      <c r="G65" s="1683">
        <f t="shared" si="4"/>
        <v>1</v>
      </c>
      <c r="H65" s="441" t="s">
        <v>2469</v>
      </c>
      <c r="I65" s="438"/>
      <c r="J65" s="438"/>
      <c r="K65" s="438"/>
      <c r="L65" s="447"/>
      <c r="M65" s="153"/>
      <c r="N65" s="251"/>
      <c r="O65" s="148"/>
      <c r="P65" s="866" t="str">
        <f>VLOOKUP(VLOOKUP($C$3&amp;"-"&amp;$E65,Import!$C:$D,2,FALSE),Parameters!$C$18:$F$22,Summary!$C$7,FALSE)</f>
        <v xml:space="preserve">0 - Vastaus puuttuu </v>
      </c>
      <c r="Q65" s="898" t="str">
        <f>IF(VLOOKUP($C$3&amp;"-"&amp;$E65,Import!$C:$H,3,FALSE)=0,"",VLOOKUP($C$3&amp;"-"&amp;$E65,Import!$C:$H,3,FALSE))</f>
        <v/>
      </c>
      <c r="R65" s="898" t="str">
        <f>IF(VLOOKUP($C$3&amp;"-"&amp;$E65,Import!$C:$H,4,FALSE)=0,"",VLOOKUP($C$3&amp;"-"&amp;$E65,Import!$C:$H,4,FALSE))</f>
        <v>ISO27001 5.2</v>
      </c>
      <c r="S65" s="898" t="str">
        <f>IF(VLOOKUP($C$3&amp;"-"&amp;$E65,Import!$C:$H,5,FALSE)=0,"",VLOOKUP($C$3&amp;"-"&amp;$E65,Import!$C:$H,5,FALSE))</f>
        <v/>
      </c>
      <c r="T65" s="899" t="str">
        <f>IF(VLOOKUP($C$3&amp;"-"&amp;$E65,Import!$C:$H,6,FALSE)=0,"",VLOOKUP($C$3&amp;"-"&amp;$E65,Import!$C:$H,6,FALSE))</f>
        <v/>
      </c>
      <c r="U65" s="153"/>
      <c r="V65" s="251"/>
    </row>
    <row r="66" spans="1:22" s="295" customFormat="1" ht="34.950000000000003" customHeight="1" x14ac:dyDescent="0.2">
      <c r="A66" s="304"/>
      <c r="B66" s="1746"/>
      <c r="C66" s="1776"/>
      <c r="D66" s="1380"/>
      <c r="E66" s="293" t="s">
        <v>142</v>
      </c>
      <c r="F66" s="464" t="str">
        <f>IF(VLOOKUP(CONCATENATE($C$3,"-",$E66),Languages!$A:$D,1,TRUE)=CONCATENATE($C$3,"-",$E66),VLOOKUP(CONCATENATE($C$3,"-",$E66),Languages!$A:$D,Summary!$C$7,TRUE),NA())</f>
        <v>WORKFORCE-osion toiminnan suorittamiseen tarvittavat vastuut, tilivelvollisuudet ja valtuutukset on jalkautettu soveltuville työntekijöille.</v>
      </c>
      <c r="G66" s="1684">
        <f t="shared" si="4"/>
        <v>3</v>
      </c>
      <c r="H66" s="306" t="s">
        <v>414</v>
      </c>
      <c r="I66" s="439"/>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
      </c>
      <c r="R66" s="893" t="str">
        <f>IF(VLOOKUP($C$3&amp;"-"&amp;$E66,Import!$C:$H,4,FALSE)=0,"",VLOOKUP($C$3&amp;"-"&amp;$E66,Import!$C:$H,4,FALSE))</f>
        <v>ISO27001 5.3</v>
      </c>
      <c r="S66" s="893" t="str">
        <f>IF(VLOOKUP($C$3&amp;"-"&amp;$E66,Import!$C:$H,5,FALSE)=0,"",VLOOKUP($C$3&amp;"-"&amp;$E66,Import!$C:$H,5,FALSE))</f>
        <v/>
      </c>
      <c r="T66" s="894" t="str">
        <f>IF(VLOOKUP($C$3&amp;"-"&amp;$E66,Import!$C:$H,6,FALSE)=0,"",VLOOKUP($C$3&amp;"-"&amp;$E66,Import!$C:$H,6,FALSE))</f>
        <v/>
      </c>
      <c r="U66" s="153"/>
      <c r="V66" s="251"/>
    </row>
    <row r="67" spans="1:22" s="295" customFormat="1" ht="41.4" customHeight="1" x14ac:dyDescent="0.2">
      <c r="A67" s="304"/>
      <c r="B67" s="1746"/>
      <c r="C67" s="1776"/>
      <c r="D67" s="1380"/>
      <c r="E67" s="293" t="s">
        <v>144</v>
      </c>
      <c r="F67" s="464" t="str">
        <f>IF(VLOOKUP(CONCATENATE($C$3,"-",$E67),Languages!$A:$D,1,TRUE)=CONCATENATE($C$3,"-",$E67),VLOOKUP(CONCATENATE($C$3,"-",$E67),Languages!$A:$D,Summary!$C$7,TRUE),NA())</f>
        <v>WORKFORCE-osion toimintaa suorittavilla työntekijöillä on riittävät tiedot ja taidot tehtäviensä suorittamiseen.</v>
      </c>
      <c r="G67" s="1684">
        <f t="shared" si="4"/>
        <v>3</v>
      </c>
      <c r="H67" s="306" t="s">
        <v>414</v>
      </c>
      <c r="I67" s="439"/>
      <c r="J67" s="439"/>
      <c r="K67" s="439"/>
      <c r="L67" s="448"/>
      <c r="M67" s="153"/>
      <c r="N67" s="251"/>
      <c r="O67" s="148"/>
      <c r="P67" s="869" t="str">
        <f>VLOOKUP(VLOOKUP($C$3&amp;"-"&amp;$E67,Import!$C:$D,2,FALSE),Parameters!$C$18:$F$22,Summary!$C$7,FALSE)</f>
        <v xml:space="preserve">0 - Vastaus puuttuu </v>
      </c>
      <c r="Q67" s="893" t="str">
        <f>IF(VLOOKUP($C$3&amp;"-"&amp;$E67,Import!$C:$H,3,FALSE)=0,"",VLOOKUP($C$3&amp;"-"&amp;$E67,Import!$C:$H,3,FALSE))</f>
        <v/>
      </c>
      <c r="R67" s="893" t="str">
        <f>IF(VLOOKUP($C$3&amp;"-"&amp;$E67,Import!$C:$H,4,FALSE)=0,"",VLOOKUP($C$3&amp;"-"&amp;$E67,Import!$C:$H,4,FALSE))</f>
        <v>ISO27001 7.2</v>
      </c>
      <c r="S67" s="893" t="str">
        <f>IF(VLOOKUP($C$3&amp;"-"&amp;$E67,Import!$C:$H,5,FALSE)=0,"",VLOOKUP($C$3&amp;"-"&amp;$E67,Import!$C:$H,5,FALSE))</f>
        <v/>
      </c>
      <c r="T67" s="894" t="str">
        <f>IF(VLOOKUP($C$3&amp;"-"&amp;$E67,Import!$C:$H,6,FALSE)=0,"",VLOOKUP($C$3&amp;"-"&amp;$E67,Import!$C:$H,6,FALSE))</f>
        <v/>
      </c>
      <c r="U67" s="153"/>
      <c r="V67" s="251"/>
    </row>
    <row r="68" spans="1:22" s="295" customFormat="1" ht="34.950000000000003" customHeight="1" x14ac:dyDescent="0.2">
      <c r="A68" s="304"/>
      <c r="B68" s="1746"/>
      <c r="C68" s="1777"/>
      <c r="D68" s="1381"/>
      <c r="E68" s="394" t="s">
        <v>146</v>
      </c>
      <c r="F68" s="470" t="str">
        <f>IF(VLOOKUP(CONCATENATE($C$3,"-",$E68),Languages!$A:$D,1,TRUE)=CONCATENATE($C$3,"-",$E68),VLOOKUP(CONCATENATE($C$3,"-",$E68),Languages!$A:$D,Summary!$C$7,TRUE),NA())</f>
        <v>WORKFORCE-osion toiminnan vaikuttavuutta arvioidaan ja seurataan.</v>
      </c>
      <c r="G68" s="1686">
        <f t="shared" si="4"/>
        <v>2</v>
      </c>
      <c r="H68" s="445" t="s">
        <v>413</v>
      </c>
      <c r="I68" s="440"/>
      <c r="J68" s="440"/>
      <c r="K68" s="440"/>
      <c r="L68" s="449"/>
      <c r="M68" s="153"/>
      <c r="N68" s="251"/>
      <c r="O68" s="148"/>
      <c r="P68" s="874" t="str">
        <f>VLOOKUP(VLOOKUP($C$3&amp;"-"&amp;$E68,Import!$C:$D,2,FALSE),Parameters!$C$18:$F$22,Summary!$C$7,FALSE)</f>
        <v xml:space="preserve">0 - Vastaus puuttuu </v>
      </c>
      <c r="Q68" s="900" t="str">
        <f>IF(VLOOKUP($C$3&amp;"-"&amp;$E68,Import!$C:$H,3,FALSE)=0,"",VLOOKUP($C$3&amp;"-"&amp;$E68,Import!$C:$H,3,FALSE))</f>
        <v/>
      </c>
      <c r="R68" s="900" t="str">
        <f>IF(VLOOKUP($C$3&amp;"-"&amp;$E68,Import!$C:$H,4,FALSE)=0,"",VLOOKUP($C$3&amp;"-"&amp;$E68,Import!$C:$H,4,FALSE))</f>
        <v>ISO27001 9.1-9.3
A5.35</v>
      </c>
      <c r="S68" s="900" t="str">
        <f>IF(VLOOKUP($C$3&amp;"-"&amp;$E68,Import!$C:$H,5,FALSE)=0,"",VLOOKUP($C$3&amp;"-"&amp;$E68,Import!$C:$H,5,FALSE))</f>
        <v>5.35</v>
      </c>
      <c r="T68" s="901" t="str">
        <f>IF(VLOOKUP($C$3&amp;"-"&amp;$E68,Import!$C:$H,6,FALSE)=0,"",VLOOKUP($C$3&amp;"-"&amp;$E68,Import!$C:$H,6,FALSE))</f>
        <v/>
      </c>
      <c r="U68" s="153"/>
      <c r="V68" s="251"/>
    </row>
    <row r="69" spans="1:22" x14ac:dyDescent="0.2">
      <c r="A69" s="180"/>
      <c r="B69" s="328"/>
      <c r="C69" s="329"/>
      <c r="D69" s="329"/>
      <c r="E69" s="330"/>
      <c r="F69" s="331"/>
      <c r="G69" s="332"/>
      <c r="H69" s="333"/>
      <c r="I69" s="334"/>
      <c r="J69" s="334"/>
      <c r="K69" s="334"/>
      <c r="L69" s="334"/>
      <c r="M69" s="153"/>
      <c r="N69" s="251"/>
      <c r="O69" s="148"/>
      <c r="P69" s="333"/>
      <c r="Q69" s="334"/>
      <c r="R69" s="334"/>
      <c r="S69" s="334"/>
      <c r="T69" s="334"/>
      <c r="U69" s="153"/>
      <c r="V69" s="251"/>
    </row>
    <row r="70" spans="1:22" x14ac:dyDescent="0.25">
      <c r="A70" s="180"/>
      <c r="B70" s="180"/>
      <c r="C70" s="180"/>
      <c r="D70" s="180"/>
      <c r="E70" s="180"/>
      <c r="F70" s="180"/>
      <c r="G70" s="335"/>
      <c r="H70" s="180"/>
      <c r="I70" s="180"/>
      <c r="J70" s="180"/>
      <c r="K70" s="180"/>
      <c r="L70" s="180"/>
      <c r="M70" s="472"/>
      <c r="N70" s="341"/>
      <c r="O70" s="472"/>
      <c r="P70" s="180"/>
      <c r="Q70" s="180"/>
      <c r="R70" s="180"/>
      <c r="S70" s="180"/>
      <c r="T70" s="180"/>
      <c r="U70" s="472"/>
      <c r="V70" s="341"/>
    </row>
    <row r="71" spans="1:22" x14ac:dyDescent="0.25">
      <c r="I71" s="337"/>
      <c r="J71" s="337"/>
      <c r="L71" s="337"/>
      <c r="Q71" s="337"/>
      <c r="R71" s="337"/>
      <c r="T71" s="337"/>
    </row>
  </sheetData>
  <sheetProtection sheet="1" formatCells="0" formatColumns="0" formatRows="0"/>
  <mergeCells count="52">
    <mergeCell ref="C41:C43"/>
    <mergeCell ref="B63:B66"/>
    <mergeCell ref="B67:B68"/>
    <mergeCell ref="C46:C47"/>
    <mergeCell ref="C63:C64"/>
    <mergeCell ref="C65:C68"/>
    <mergeCell ref="C58:C59"/>
    <mergeCell ref="C48:C49"/>
    <mergeCell ref="C50:C51"/>
    <mergeCell ref="C54:C55"/>
    <mergeCell ref="C56:C57"/>
    <mergeCell ref="C6:L6"/>
    <mergeCell ref="B37:B38"/>
    <mergeCell ref="J8:K8"/>
    <mergeCell ref="J10:K11"/>
    <mergeCell ref="C13:L13"/>
    <mergeCell ref="B28:B29"/>
    <mergeCell ref="B30:B34"/>
    <mergeCell ref="C28:C29"/>
    <mergeCell ref="C15:L15"/>
    <mergeCell ref="C17:L17"/>
    <mergeCell ref="C19:L19"/>
    <mergeCell ref="C21:L21"/>
    <mergeCell ref="C30:C32"/>
    <mergeCell ref="C33:C34"/>
    <mergeCell ref="C38:C40"/>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4 G37:G43 G46:G51 G54:G59 G63:G68">
    <cfRule type="containsText" dxfId="196" priority="29" operator="containsText" text="0">
      <formula>NOT(ISERROR(SEARCH("0",G28)))</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28:T32 P43:T43 P46:T51 P59:T59 P63:T68 P34:T34 P37:T41 P54:T5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G28:G34 G37:G43 G46:G51 G54:G59 G63:G68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H63:H68 H54:H59 H37:H43 H28:H34 H46:H51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39" customWidth="1"/>
    <col min="3" max="3" width="2.6328125" style="139" customWidth="1"/>
    <col min="4" max="4" width="2.6328125" style="299" customWidth="1"/>
    <col min="5" max="5" width="40.6328125" style="299" customWidth="1"/>
    <col min="6" max="8" width="12.6328125" style="137" customWidth="1"/>
    <col min="9" max="9" width="13.1796875" style="137" customWidth="1"/>
    <col min="10" max="10" width="12.6328125" style="364" customWidth="1"/>
    <col min="11" max="12" width="12.6328125" style="137" customWidth="1"/>
    <col min="13" max="13" width="1.6328125" style="139" customWidth="1"/>
    <col min="14" max="14" width="1.6328125" style="302" customWidth="1"/>
    <col min="15" max="16" width="9.08984375" style="137" customWidth="1"/>
    <col min="17" max="17" width="9.08984375" style="139" customWidth="1"/>
    <col min="18" max="16384" width="9.26953125" style="139"/>
  </cols>
  <sheetData>
    <row r="1" spans="1:16" x14ac:dyDescent="0.25">
      <c r="A1" s="134"/>
      <c r="B1" s="134"/>
      <c r="C1" s="134"/>
      <c r="D1" s="134"/>
      <c r="E1" s="134"/>
      <c r="F1" s="134"/>
      <c r="G1" s="134"/>
      <c r="H1" s="134"/>
      <c r="I1" s="134"/>
      <c r="J1" s="134"/>
      <c r="K1" s="134"/>
      <c r="L1" s="134"/>
      <c r="M1" s="134"/>
      <c r="N1" s="134"/>
    </row>
    <row r="2" spans="1:16" s="256" customFormat="1" ht="25.05" customHeight="1" x14ac:dyDescent="0.2">
      <c r="A2" s="251"/>
      <c r="B2" s="141"/>
      <c r="C2" s="346" t="s">
        <v>671</v>
      </c>
      <c r="D2" s="144"/>
      <c r="E2" s="144"/>
      <c r="F2" s="254"/>
      <c r="G2" s="144"/>
      <c r="H2" s="144"/>
      <c r="I2" s="144"/>
      <c r="J2" s="144"/>
      <c r="K2" s="144"/>
      <c r="L2" s="144"/>
      <c r="M2" s="146"/>
      <c r="N2" s="251"/>
      <c r="O2" s="255"/>
      <c r="P2" s="255"/>
    </row>
    <row r="3" spans="1:16" ht="25.05" customHeight="1" x14ac:dyDescent="0.3">
      <c r="A3" s="134"/>
      <c r="B3" s="156"/>
      <c r="C3" s="154" t="str">
        <f>IF(VLOOKUP($C$2,Languages!$A:$D,1,TRUE)=$C$2,VLOOKUP($C$2,Languages!$A:$D,Summary!$C$7,TRUE),NA())</f>
        <v>Kyberturvallisuuden investointien taso</v>
      </c>
      <c r="D3" s="257"/>
      <c r="E3" s="257"/>
      <c r="F3" s="347"/>
      <c r="G3" s="321"/>
      <c r="H3" s="348"/>
      <c r="I3" s="321"/>
      <c r="J3" s="321"/>
      <c r="K3" s="321"/>
      <c r="L3" s="321"/>
      <c r="M3" s="160"/>
      <c r="N3" s="134"/>
    </row>
    <row r="4" spans="1:16" ht="10.050000000000001" customHeight="1" x14ac:dyDescent="0.25">
      <c r="A4" s="134"/>
      <c r="B4" s="156"/>
      <c r="C4" s="262"/>
      <c r="D4" s="158"/>
      <c r="E4" s="158"/>
      <c r="F4" s="158"/>
      <c r="G4" s="158"/>
      <c r="H4" s="158"/>
      <c r="I4" s="158"/>
      <c r="J4" s="158"/>
      <c r="K4" s="158"/>
      <c r="L4" s="261"/>
      <c r="M4" s="160"/>
      <c r="N4" s="134"/>
    </row>
    <row r="5" spans="1:16" ht="79.95" customHeight="1" x14ac:dyDescent="0.25">
      <c r="A5" s="134"/>
      <c r="B5" s="156"/>
      <c r="C5" s="1799"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799"/>
      <c r="E5" s="1799"/>
      <c r="F5" s="1799"/>
      <c r="G5" s="1799"/>
      <c r="H5" s="1799"/>
      <c r="I5" s="1799"/>
      <c r="J5" s="1799"/>
      <c r="K5" s="1799"/>
      <c r="L5" s="1799"/>
      <c r="M5" s="160"/>
      <c r="N5" s="134"/>
    </row>
    <row r="6" spans="1:16" s="176" customFormat="1" ht="4.95" customHeight="1" thickBot="1" x14ac:dyDescent="0.35">
      <c r="A6" s="165"/>
      <c r="B6" s="268"/>
      <c r="C6" s="349"/>
      <c r="D6" s="349"/>
      <c r="E6" s="349"/>
      <c r="F6" s="350"/>
      <c r="G6" s="351"/>
      <c r="H6" s="351"/>
      <c r="I6" s="351"/>
      <c r="J6" s="352"/>
      <c r="K6" s="352"/>
      <c r="L6" s="351"/>
      <c r="M6" s="272"/>
      <c r="N6" s="273"/>
      <c r="O6" s="174"/>
      <c r="P6" s="174"/>
    </row>
    <row r="7" spans="1:16" s="176" customFormat="1" ht="30" customHeight="1" x14ac:dyDescent="0.25">
      <c r="A7" s="165"/>
      <c r="B7" s="268"/>
      <c r="C7" s="1806" t="str">
        <f>IF(VLOOKUP("INVEST-03",Languages!$A:$D,1,TRUE)="INVEST-03",VLOOKUP("INVEST-03",Languages!$A:$D,Summary!$C$7,TRUE),NA())</f>
        <v>Kategoria</v>
      </c>
      <c r="D7" s="1806"/>
      <c r="E7" s="1806"/>
      <c r="F7" s="353" t="str">
        <f>IF(VLOOKUP("INVEST-04",Languages!$A:$D,1,TRUE)="INVEST-04",VLOOKUP("INVEST-04",Languages!$A:$D,Summary!$C$7,TRUE),NA())</f>
        <v>Henkilöstö (sisäinen)</v>
      </c>
      <c r="G7" s="353" t="str">
        <f>IF(VLOOKUP("INVEST-05",Languages!$A:$D,1,TRUE)="INVEST-05",VLOOKUP("INVEST-05",Languages!$A:$D,Summary!$C$7,TRUE),NA())</f>
        <v>Konsultointi</v>
      </c>
      <c r="H7" s="353" t="str">
        <f>IF(VLOOKUP("INVEST-06",Languages!$A:$D,1,TRUE)="INVEST-06",VLOOKUP("INVEST-06",Languages!$A:$D,Summary!$C$7,TRUE),NA())</f>
        <v>Palvelut</v>
      </c>
      <c r="I7" s="353" t="str">
        <f>IF(VLOOKUP("INVEST-07",Languages!$A:$D,1,TRUE)="INVEST-07",VLOOKUP("INVEST-07",Languages!$A:$D,Summary!$C$7,TRUE),NA())</f>
        <v>Ohjelmisto-lisenssit</v>
      </c>
      <c r="J7" s="353" t="str">
        <f>IF(VLOOKUP("INVEST-08",Languages!$A:$D,1,TRUE)="INVEST-08",VLOOKUP("INVEST-08",Languages!$A:$D,Summary!$C$7,TRUE),NA())</f>
        <v>Laite-investoinnit</v>
      </c>
      <c r="K7" s="281" t="str">
        <f>IF(VLOOKUP("INVEST-09",Languages!$A:$D,1,TRUE)="INVEST-09",VLOOKUP("INVEST-09",Languages!$A:$D,Summary!$C$7,TRUE),NA())</f>
        <v>Yhteensä</v>
      </c>
      <c r="L7" s="354" t="str">
        <f>IF(VLOOKUP("INVEST-10",Languages!$A:$D,1,TRUE)="INVEST-10",VLOOKUP("INVEST-10",Languages!$A:$D,Summary!$C$7,TRUE),NA())</f>
        <v>Suunniteltu</v>
      </c>
      <c r="M7" s="272"/>
      <c r="N7" s="273"/>
      <c r="O7" s="174"/>
      <c r="P7" s="174"/>
    </row>
    <row r="8" spans="1:16" s="176" customFormat="1" ht="30" customHeight="1" x14ac:dyDescent="0.25">
      <c r="A8" s="165"/>
      <c r="B8" s="355" t="s">
        <v>56</v>
      </c>
      <c r="C8" s="1807" t="str">
        <f>IF(VLOOKUP($B8,Languages!$A:$D,1,TRUE)=$B8,VLOOKUP($B8,Languages!$A:$D,Summary!$C$7,TRUE),NA())</f>
        <v>Kriittisten palveluiden suojaaminen (CRITICAL)</v>
      </c>
      <c r="D8" s="1808"/>
      <c r="E8" s="1808"/>
      <c r="F8" s="529"/>
      <c r="G8" s="529"/>
      <c r="H8" s="529"/>
      <c r="I8" s="529"/>
      <c r="J8" s="529"/>
      <c r="K8" s="357">
        <f>SUM(F8:J8)</f>
        <v>0</v>
      </c>
      <c r="L8" s="530"/>
      <c r="M8" s="272"/>
      <c r="N8" s="273"/>
      <c r="O8" s="174"/>
      <c r="P8" s="174"/>
    </row>
    <row r="9" spans="1:16" s="176" customFormat="1" ht="30" customHeight="1" x14ac:dyDescent="0.25">
      <c r="A9" s="165"/>
      <c r="B9" s="355" t="s">
        <v>48</v>
      </c>
      <c r="C9" s="1802" t="str">
        <f>IF(VLOOKUP($B9,Languages!$A:$D,1,TRUE)=$B9,VLOOKUP($B9,Languages!$A:$D,Summary!$C$7,TRUE),NA())</f>
        <v>Omaisuuden, muutosten ja konfiguraation hallinta (ASSET)</v>
      </c>
      <c r="D9" s="1803"/>
      <c r="E9" s="1803"/>
      <c r="F9" s="531"/>
      <c r="G9" s="531"/>
      <c r="H9" s="531"/>
      <c r="I9" s="531"/>
      <c r="J9" s="531"/>
      <c r="K9" s="356">
        <f t="shared" ref="K9:K18" si="0">SUM(F9:J9)</f>
        <v>0</v>
      </c>
      <c r="L9" s="532"/>
      <c r="M9" s="272"/>
      <c r="N9" s="273"/>
      <c r="O9" s="174"/>
      <c r="P9" s="174"/>
    </row>
    <row r="10" spans="1:16" s="176" customFormat="1" ht="30" customHeight="1" x14ac:dyDescent="0.25">
      <c r="A10" s="165"/>
      <c r="B10" s="355" t="s">
        <v>64</v>
      </c>
      <c r="C10" s="1802" t="str">
        <f>IF(VLOOKUP($B10,Languages!$A:$D,1,TRUE)=$B10,VLOOKUP($B10,Languages!$A:$D,Summary!$C$7,TRUE),NA())</f>
        <v>Uhkien ja haavoittuvuuksien hallinta (THREAT)</v>
      </c>
      <c r="D10" s="1803"/>
      <c r="E10" s="1803"/>
      <c r="F10" s="533"/>
      <c r="G10" s="533"/>
      <c r="H10" s="533"/>
      <c r="I10" s="533"/>
      <c r="J10" s="533"/>
      <c r="K10" s="356">
        <f t="shared" si="0"/>
        <v>0</v>
      </c>
      <c r="L10" s="534"/>
      <c r="M10" s="272"/>
      <c r="N10" s="273"/>
      <c r="O10" s="174"/>
      <c r="P10" s="174"/>
    </row>
    <row r="11" spans="1:16" s="176" customFormat="1" ht="30" customHeight="1" x14ac:dyDescent="0.25">
      <c r="A11" s="165"/>
      <c r="B11" s="355" t="s">
        <v>0</v>
      </c>
      <c r="C11" s="1802" t="str">
        <f>IF(VLOOKUP($B11,Languages!$A:$D,1,TRUE)=$B11,VLOOKUP($B11,Languages!$A:$D,Summary!$C$7,TRUE),NA())</f>
        <v>Riskienhallinta (RISK)</v>
      </c>
      <c r="D11" s="1803"/>
      <c r="E11" s="1803"/>
      <c r="F11" s="533"/>
      <c r="G11" s="533"/>
      <c r="H11" s="533"/>
      <c r="I11" s="533"/>
      <c r="J11" s="533"/>
      <c r="K11" s="356">
        <f t="shared" si="0"/>
        <v>0</v>
      </c>
      <c r="L11" s="534"/>
      <c r="M11" s="272"/>
      <c r="N11" s="273"/>
      <c r="O11" s="174"/>
      <c r="P11" s="174"/>
    </row>
    <row r="12" spans="1:16" s="176" customFormat="1" ht="30" customHeight="1" x14ac:dyDescent="0.25">
      <c r="A12" s="165"/>
      <c r="B12" s="355" t="s">
        <v>59</v>
      </c>
      <c r="C12" s="1802" t="str">
        <f>IF(VLOOKUP($B12,Languages!$A:$D,1,TRUE)=$B12,VLOOKUP($B12,Languages!$A:$D,Summary!$C$7,TRUE),NA())</f>
        <v>Identiteetin- ja pääsynhallinta (ACCESS)</v>
      </c>
      <c r="D12" s="1803"/>
      <c r="E12" s="1803"/>
      <c r="F12" s="533"/>
      <c r="G12" s="533"/>
      <c r="H12" s="533"/>
      <c r="I12" s="533"/>
      <c r="J12" s="533"/>
      <c r="K12" s="356">
        <f t="shared" si="0"/>
        <v>0</v>
      </c>
      <c r="L12" s="534"/>
      <c r="M12" s="272"/>
      <c r="N12" s="273"/>
      <c r="O12" s="174"/>
      <c r="P12" s="174"/>
    </row>
    <row r="13" spans="1:16" s="176" customFormat="1" ht="30" customHeight="1" x14ac:dyDescent="0.25">
      <c r="A13" s="165"/>
      <c r="B13" s="355" t="s">
        <v>67</v>
      </c>
      <c r="C13" s="1802" t="str">
        <f>IF(VLOOKUP($B13,Languages!$A:$D,1,TRUE)=$B13,VLOOKUP($B13,Languages!$A:$D,Summary!$C$7,TRUE),NA())</f>
        <v>Tilannekuva (SITUATION)</v>
      </c>
      <c r="D13" s="1803"/>
      <c r="E13" s="1803"/>
      <c r="F13" s="533"/>
      <c r="G13" s="533"/>
      <c r="H13" s="533"/>
      <c r="I13" s="533"/>
      <c r="J13" s="533"/>
      <c r="K13" s="356">
        <f t="shared" si="0"/>
        <v>0</v>
      </c>
      <c r="L13" s="534"/>
      <c r="M13" s="272"/>
      <c r="N13" s="273"/>
      <c r="O13" s="174"/>
      <c r="P13" s="174"/>
    </row>
    <row r="14" spans="1:16" s="176" customFormat="1" ht="30" customHeight="1" x14ac:dyDescent="0.25">
      <c r="A14" s="165"/>
      <c r="B14" s="355" t="s">
        <v>69</v>
      </c>
      <c r="C14" s="1802" t="str">
        <f>IF(VLOOKUP($B14,Languages!$A:$D,1,TRUE)=$B14,VLOOKUP($B14,Languages!$A:$D,Summary!$C$7,TRUE),NA())</f>
        <v>Tapahtumien ja poikkeamien hallinta, toiminnan jatkuvuus (RESPONSE)</v>
      </c>
      <c r="D14" s="1803"/>
      <c r="E14" s="1803"/>
      <c r="F14" s="533"/>
      <c r="G14" s="533"/>
      <c r="H14" s="533"/>
      <c r="I14" s="533"/>
      <c r="J14" s="533"/>
      <c r="K14" s="356">
        <f t="shared" si="0"/>
        <v>0</v>
      </c>
      <c r="L14" s="534"/>
      <c r="M14" s="272"/>
      <c r="N14" s="273"/>
      <c r="O14" s="174"/>
      <c r="P14" s="174"/>
    </row>
    <row r="15" spans="1:16" s="176" customFormat="1" ht="30" customHeight="1" x14ac:dyDescent="0.25">
      <c r="A15" s="165"/>
      <c r="B15" s="355" t="s">
        <v>2540</v>
      </c>
      <c r="C15" s="1802" t="str">
        <f>IF(VLOOKUP($B15,Languages!$A:$D,1,TRUE)=$B15,VLOOKUP($B15,Languages!$A:$D,Summary!$C$7,TRUE),NA())</f>
        <v>Kumppaniverkoston riskien hallinta (THIRD-PARTIES)</v>
      </c>
      <c r="D15" s="1803"/>
      <c r="E15" s="1803"/>
      <c r="F15" s="533"/>
      <c r="G15" s="533"/>
      <c r="H15" s="533"/>
      <c r="I15" s="533"/>
      <c r="J15" s="533"/>
      <c r="K15" s="356">
        <f t="shared" si="0"/>
        <v>0</v>
      </c>
      <c r="L15" s="534"/>
      <c r="M15" s="272"/>
      <c r="N15" s="273"/>
      <c r="O15" s="174"/>
      <c r="P15" s="174"/>
    </row>
    <row r="16" spans="1:16" s="176" customFormat="1" ht="30" customHeight="1" x14ac:dyDescent="0.25">
      <c r="A16" s="165"/>
      <c r="B16" s="355" t="s">
        <v>74</v>
      </c>
      <c r="C16" s="1802" t="str">
        <f>IF(VLOOKUP($B16,Languages!$A:$D,1,TRUE)=$B16,VLOOKUP($B16,Languages!$A:$D,Summary!$C$7,TRUE),NA())</f>
        <v>Henkilöstön johtaminen ja kehittäminen (WORKFORCE)</v>
      </c>
      <c r="D16" s="1803"/>
      <c r="E16" s="1803"/>
      <c r="F16" s="533"/>
      <c r="G16" s="533"/>
      <c r="H16" s="533"/>
      <c r="I16" s="533"/>
      <c r="J16" s="533"/>
      <c r="K16" s="356">
        <f t="shared" si="0"/>
        <v>0</v>
      </c>
      <c r="L16" s="534"/>
      <c r="M16" s="272"/>
      <c r="N16" s="273"/>
      <c r="O16" s="174"/>
      <c r="P16" s="174"/>
    </row>
    <row r="17" spans="1:16" s="176" customFormat="1" ht="30" customHeight="1" x14ac:dyDescent="0.25">
      <c r="A17" s="165"/>
      <c r="B17" s="355" t="s">
        <v>77</v>
      </c>
      <c r="C17" s="1802" t="str">
        <f>IF(VLOOKUP($B17,Languages!$A:$D,1,TRUE)=$B17,VLOOKUP($B17,Languages!$A:$D,Summary!$C$7,TRUE),NA())</f>
        <v>Kyberturvallisuusarkkitehtuuri (ARCHITECTURE)</v>
      </c>
      <c r="D17" s="1803"/>
      <c r="E17" s="1803"/>
      <c r="F17" s="533"/>
      <c r="G17" s="533"/>
      <c r="H17" s="533"/>
      <c r="I17" s="533"/>
      <c r="J17" s="533"/>
      <c r="K17" s="356">
        <f t="shared" si="0"/>
        <v>0</v>
      </c>
      <c r="L17" s="534"/>
      <c r="M17" s="272"/>
      <c r="N17" s="273"/>
      <c r="O17" s="174"/>
      <c r="P17" s="174"/>
    </row>
    <row r="18" spans="1:16" s="176" customFormat="1" ht="30" customHeight="1" x14ac:dyDescent="0.25">
      <c r="A18" s="165"/>
      <c r="B18" s="355" t="s">
        <v>79</v>
      </c>
      <c r="C18" s="1804" t="str">
        <f>IF(VLOOKUP($B18,Languages!$A:$D,1,TRUE)=$B18,VLOOKUP($B18,Languages!$A:$D,Summary!$C$7,TRUE),NA())</f>
        <v>Kyberturvallisuuden hallinta (PROGRAM)</v>
      </c>
      <c r="D18" s="1805"/>
      <c r="E18" s="1805"/>
      <c r="F18" s="535"/>
      <c r="G18" s="535"/>
      <c r="H18" s="535"/>
      <c r="I18" s="535"/>
      <c r="J18" s="535"/>
      <c r="K18" s="528">
        <f t="shared" si="0"/>
        <v>0</v>
      </c>
      <c r="L18" s="536"/>
      <c r="M18" s="272"/>
      <c r="N18" s="273"/>
      <c r="O18" s="174"/>
      <c r="P18" s="174"/>
    </row>
    <row r="19" spans="1:16" s="176" customFormat="1" ht="30" customHeight="1" x14ac:dyDescent="0.25">
      <c r="A19" s="165"/>
      <c r="B19" s="355"/>
      <c r="C19" s="1800" t="str">
        <f>IF(VLOOKUP("INVEST-11",Languages!$A:$D,1,TRUE)="INVEST-11",VLOOKUP("INVEST-11",Languages!$A:$D,Summary!$C$7,TRUE),NA())</f>
        <v>Yhteensä (x 1 000 €)</v>
      </c>
      <c r="D19" s="1800"/>
      <c r="E19" s="1801"/>
      <c r="F19" s="357">
        <f t="shared" ref="F19:L19" si="1">SUM(F8:F18)</f>
        <v>0</v>
      </c>
      <c r="G19" s="357">
        <f t="shared" si="1"/>
        <v>0</v>
      </c>
      <c r="H19" s="357">
        <f t="shared" si="1"/>
        <v>0</v>
      </c>
      <c r="I19" s="357">
        <f t="shared" si="1"/>
        <v>0</v>
      </c>
      <c r="J19" s="357">
        <f t="shared" si="1"/>
        <v>0</v>
      </c>
      <c r="K19" s="357">
        <f t="shared" si="1"/>
        <v>0</v>
      </c>
      <c r="L19" s="357">
        <f t="shared" si="1"/>
        <v>0</v>
      </c>
      <c r="M19" s="272"/>
      <c r="N19" s="273"/>
      <c r="O19" s="174"/>
      <c r="P19" s="174"/>
    </row>
    <row r="20" spans="1:16" s="176" customFormat="1" ht="30" customHeight="1" x14ac:dyDescent="0.3">
      <c r="A20" s="165"/>
      <c r="B20" s="268"/>
      <c r="C20" s="358"/>
      <c r="D20" s="359"/>
      <c r="E20" s="359"/>
      <c r="F20" s="323"/>
      <c r="G20" s="360"/>
      <c r="H20" s="360"/>
      <c r="I20" s="360"/>
      <c r="J20" s="361"/>
      <c r="K20" s="361"/>
      <c r="L20" s="360"/>
      <c r="M20" s="272"/>
      <c r="N20" s="273"/>
      <c r="O20" s="174"/>
      <c r="P20" s="174"/>
    </row>
    <row r="21" spans="1:16" x14ac:dyDescent="0.25">
      <c r="A21" s="235"/>
      <c r="B21" s="236"/>
      <c r="C21" s="297"/>
      <c r="D21" s="237"/>
      <c r="E21" s="237"/>
      <c r="F21" s="298"/>
      <c r="G21" s="298"/>
      <c r="H21" s="298"/>
      <c r="I21" s="298"/>
      <c r="J21" s="362"/>
      <c r="K21" s="363"/>
      <c r="L21" s="298"/>
      <c r="M21" s="242"/>
      <c r="N21" s="235"/>
    </row>
    <row r="22" spans="1:16" x14ac:dyDescent="0.25">
      <c r="A22" s="235"/>
      <c r="B22" s="235"/>
      <c r="C22" s="235"/>
      <c r="D22" s="235"/>
      <c r="E22" s="235"/>
      <c r="F22" s="235"/>
      <c r="G22" s="235"/>
      <c r="H22" s="235"/>
      <c r="I22" s="235"/>
      <c r="J22" s="235"/>
      <c r="K22" s="235"/>
      <c r="L22" s="235"/>
      <c r="M22" s="235"/>
      <c r="N22" s="235"/>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V102"/>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6328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77</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39" t="str">
        <f>VLOOKUP($C$3,Infoimport!$B$4:$C$14,2,FALSE)</f>
        <v xml:space="preserve">ARCHITECTURE, tiedot Infoimport-välilehdeltä
</v>
      </c>
      <c r="Q3" s="1739"/>
      <c r="R3" s="1739"/>
      <c r="S3" s="1739"/>
      <c r="T3" s="1739"/>
      <c r="U3" s="795"/>
      <c r="V3" s="251"/>
    </row>
    <row r="4" spans="1:22" s="317" customFormat="1" ht="25.05" customHeight="1" x14ac:dyDescent="0.3">
      <c r="A4" s="315"/>
      <c r="B4" s="316"/>
      <c r="C4" s="154" t="str">
        <f>IF(VLOOKUP($C$3,Languages!$A:$D,1,TRUE)=$C$3,VLOOKUP($C$3,Languages!$A:$D,Summary!$C$7,TRUE),NA())</f>
        <v>Kyberturvallisuusarkkitehtuuri (ARCHITECTURE)</v>
      </c>
      <c r="D4" s="154"/>
      <c r="E4" s="257"/>
      <c r="F4" s="258"/>
      <c r="G4" s="319"/>
      <c r="H4" s="318"/>
      <c r="I4" s="260" t="str">
        <f ca="1">VLOOKUP(VLOOKUP(CONCATENATE($C$3),Data!$K:$O,5,FALSE),Parameters!$C$7:$F$10,Summary!$C$7,FALSE)</f>
        <v>Kypsyystaso 1</v>
      </c>
      <c r="J4" s="684"/>
      <c r="K4" s="261"/>
      <c r="L4" s="147"/>
      <c r="M4" s="153"/>
      <c r="N4" s="251"/>
      <c r="O4" s="794"/>
      <c r="P4" s="1739"/>
      <c r="Q4" s="1739"/>
      <c r="R4" s="1739"/>
      <c r="S4" s="1739"/>
      <c r="T4" s="1739"/>
      <c r="U4" s="795"/>
      <c r="V4" s="251"/>
    </row>
    <row r="5" spans="1:22" ht="10.050000000000001" customHeight="1" x14ac:dyDescent="0.25">
      <c r="A5" s="177"/>
      <c r="B5" s="307"/>
      <c r="C5" s="320"/>
      <c r="D5" s="320"/>
      <c r="E5" s="321"/>
      <c r="F5" s="321"/>
      <c r="G5" s="260"/>
      <c r="H5" s="260"/>
      <c r="I5" s="783"/>
      <c r="J5" s="261"/>
      <c r="K5" s="261"/>
      <c r="L5" s="147"/>
      <c r="M5" s="153"/>
      <c r="N5" s="251"/>
      <c r="O5" s="794"/>
      <c r="P5" s="1739"/>
      <c r="Q5" s="1739"/>
      <c r="R5" s="1739"/>
      <c r="S5" s="1739"/>
      <c r="T5" s="1739"/>
      <c r="U5" s="795"/>
      <c r="V5" s="251"/>
    </row>
    <row r="6" spans="1:22" ht="60" customHeight="1" x14ac:dyDescent="0.2">
      <c r="A6" s="177"/>
      <c r="B6" s="307"/>
      <c r="C6" s="1743"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743"/>
      <c r="E6" s="1743"/>
      <c r="F6" s="1743"/>
      <c r="G6" s="1743"/>
      <c r="H6" s="1743"/>
      <c r="I6" s="1743"/>
      <c r="J6" s="1743"/>
      <c r="K6" s="1743"/>
      <c r="L6" s="1743"/>
      <c r="M6" s="153"/>
      <c r="N6" s="251"/>
      <c r="O6" s="794"/>
      <c r="P6" s="1739"/>
      <c r="Q6" s="1739"/>
      <c r="R6" s="1739"/>
      <c r="S6" s="1739"/>
      <c r="T6" s="1739"/>
      <c r="U6" s="795"/>
      <c r="V6" s="251"/>
    </row>
    <row r="7" spans="1:22" ht="14.4" customHeight="1" x14ac:dyDescent="0.2">
      <c r="A7" s="177"/>
      <c r="B7" s="307"/>
      <c r="C7" s="263">
        <v>1</v>
      </c>
      <c r="D7" s="263"/>
      <c r="E7" s="264" t="s">
        <v>1</v>
      </c>
      <c r="F7" s="265" t="str">
        <f>IF(VLOOKUP(CONCATENATE($C$3,"-",C7),Languages!$A:$D,1,TRUE)=CONCATENATE($C$3,"-",C7),VLOOKUP(CONCATENATE($C$3,"-",C7),Languages!$A:$D,Summary!$C$7,TRUE),NA())</f>
        <v>Kyberarkkitehtuurin kehittäminen</v>
      </c>
      <c r="I7" s="266" t="str">
        <f ca="1">VLOOKUP(VLOOKUP(CONCATENATE($C$3,"-",$C7),Data!$K:$O,5,FALSE),Parameters!$C$7:$F$10,Summary!$C$7,FALSE)</f>
        <v>Kypsyystaso 1</v>
      </c>
      <c r="J7" s="461" t="str">
        <f>IF(VLOOKUP("KM110",Languages!$A:$D,1,TRUE)="KM110",VLOOKUP("KM110",Languages!$A:$D,Summary!$C$7,TRUE),NA())</f>
        <v>Päivämäärä</v>
      </c>
      <c r="K7" s="435"/>
      <c r="L7" s="147"/>
      <c r="M7" s="153"/>
      <c r="N7" s="251"/>
      <c r="O7" s="794"/>
      <c r="P7" s="1739"/>
      <c r="Q7" s="1739"/>
      <c r="R7" s="1739"/>
      <c r="S7" s="1739"/>
      <c r="T7" s="1739"/>
      <c r="U7" s="795"/>
      <c r="V7" s="251"/>
    </row>
    <row r="8" spans="1:22" ht="14.4" customHeight="1" x14ac:dyDescent="0.25">
      <c r="A8" s="177"/>
      <c r="B8" s="307"/>
      <c r="C8" s="263">
        <v>2</v>
      </c>
      <c r="D8" s="263"/>
      <c r="E8" s="264" t="s">
        <v>1</v>
      </c>
      <c r="F8" s="265" t="str">
        <f>IF(VLOOKUP(CONCATENATE($C$3,"-",C8),Languages!$A:$D,1,TRUE)=CONCATENATE($C$3,"-",C8),VLOOKUP(CONCATENATE($C$3,"-",C8),Languages!$A:$D,Summary!$C$7,TRUE),NA())</f>
        <v>Tietoverkkojen suojaus osana kyberarkkitehtuuria</v>
      </c>
      <c r="G8" s="323"/>
      <c r="I8" s="266" t="str">
        <f ca="1">VLOOKUP(VLOOKUP(CONCATENATE($C$3,"-",$C8),Data!$K:$O,5,FALSE),Parameters!$C$7:$F$10,Summary!$C$7,FALSE)</f>
        <v>Kypsyystaso 2</v>
      </c>
      <c r="J8" s="1762"/>
      <c r="K8" s="1745"/>
      <c r="L8" s="147"/>
      <c r="M8" s="153"/>
      <c r="N8" s="251"/>
      <c r="O8" s="794"/>
      <c r="P8" s="1739"/>
      <c r="Q8" s="1739"/>
      <c r="R8" s="1739"/>
      <c r="S8" s="1739"/>
      <c r="T8" s="1739"/>
      <c r="U8" s="795"/>
      <c r="V8" s="251"/>
    </row>
    <row r="9" spans="1:22" ht="14.4" customHeight="1" x14ac:dyDescent="0.2">
      <c r="A9" s="177"/>
      <c r="B9" s="307"/>
      <c r="C9" s="263">
        <v>3</v>
      </c>
      <c r="D9" s="263"/>
      <c r="E9" s="264" t="s">
        <v>1</v>
      </c>
      <c r="F9" s="265" t="str">
        <f>IF(VLOOKUP(CONCATENATE($C$3,"-",C9),Languages!$A:$D,1,TRUE)=CONCATENATE($C$3,"-",C9),VLOOKUP(CONCATENATE($C$3,"-",C9),Languages!$A:$D,Summary!$C$7,TRUE),NA())</f>
        <v>Laitteiden ja ohjelmistojen turvallisuus osana kyberarkkitehtuuria</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794"/>
      <c r="P9" s="1739"/>
      <c r="Q9" s="1739"/>
      <c r="R9" s="1739"/>
      <c r="S9" s="1739"/>
      <c r="T9" s="1739"/>
      <c r="U9" s="795"/>
      <c r="V9" s="251"/>
    </row>
    <row r="10" spans="1:22" ht="14.4" customHeight="1" x14ac:dyDescent="0.2">
      <c r="A10" s="177"/>
      <c r="B10" s="307"/>
      <c r="C10" s="263">
        <v>4</v>
      </c>
      <c r="D10" s="263"/>
      <c r="E10" s="264" t="s">
        <v>1</v>
      </c>
      <c r="F10" s="265" t="str">
        <f>IF(VLOOKUP(CONCATENATE($C$3,"-",C10),Languages!$A:$D,1,TRUE)=CONCATENATE($C$3,"-",C10),VLOOKUP(CONCATENATE($C$3,"-",C10),Languages!$A:$D,Summary!$C$7,TRUE),NA())</f>
        <v>Sovellusturvallisuus osana kyberarkkitehtuuria</v>
      </c>
      <c r="G10" s="1083"/>
      <c r="I10" s="266" t="str">
        <f ca="1">VLOOKUP(VLOOKUP(CONCATENATE($C$3,"-",$C10),Data!$K:$O,5,FALSE),Parameters!$C$7:$F$10,Summary!$C$7,FALSE)</f>
        <v>Kypsyystaso 2</v>
      </c>
      <c r="J10" s="1758"/>
      <c r="K10" s="1759"/>
      <c r="L10" s="147"/>
      <c r="M10" s="153"/>
      <c r="N10" s="251"/>
      <c r="O10" s="794"/>
      <c r="P10" s="1739"/>
      <c r="Q10" s="1739"/>
      <c r="R10" s="1739"/>
      <c r="S10" s="1739"/>
      <c r="T10" s="1739"/>
      <c r="U10" s="795"/>
      <c r="V10" s="251"/>
    </row>
    <row r="11" spans="1:22" ht="14.4" customHeight="1" x14ac:dyDescent="0.2">
      <c r="A11" s="177"/>
      <c r="B11" s="307"/>
      <c r="C11" s="263">
        <v>5</v>
      </c>
      <c r="D11" s="263"/>
      <c r="E11" s="264" t="s">
        <v>1</v>
      </c>
      <c r="F11" s="265" t="str">
        <f>IF(VLOOKUP(CONCATENATE($C$3,"-",C11),Languages!$A:$D,1,TRUE)=CONCATENATE($C$3,"-",C11),VLOOKUP(CONCATENATE($C$3,"-",C11),Languages!$A:$D,Summary!$C$7,TRUE),NA())</f>
        <v>Tietojen suojaus osana kyberarkkitehtuuria</v>
      </c>
      <c r="G11" s="1083"/>
      <c r="I11" s="266" t="str">
        <f ca="1">VLOOKUP(VLOOKUP(CONCATENATE($C$3,"-",$C11),Data!$K:$O,5,FALSE),Parameters!$C$7:$F$10,Summary!$C$7,FALSE)</f>
        <v>Kypsyystaso 1</v>
      </c>
      <c r="J11" s="1760"/>
      <c r="K11" s="1761"/>
      <c r="L11" s="147"/>
      <c r="M11" s="153"/>
      <c r="N11" s="251"/>
      <c r="O11" s="794"/>
      <c r="P11" s="1739"/>
      <c r="Q11" s="1739"/>
      <c r="R11" s="1739"/>
      <c r="S11" s="1739"/>
      <c r="T11" s="1739"/>
      <c r="U11" s="795"/>
      <c r="V11" s="251"/>
    </row>
    <row r="12" spans="1:22" ht="14.4" customHeight="1" x14ac:dyDescent="0.25">
      <c r="A12" s="177"/>
      <c r="B12" s="307"/>
      <c r="C12" s="263">
        <v>6</v>
      </c>
      <c r="D12" s="263"/>
      <c r="E12" s="264" t="s">
        <v>1</v>
      </c>
      <c r="F12" s="265" t="str">
        <f>IF(VLOOKUP(CONCATENATE($C$3,"-",C12),Languages!$A:$D,1,TRUE)=CONCATENATE($C$3,"-",C12),VLOOKUP(CONCATENATE($C$3,"-",C12),Languages!$A:$D,Summary!$C$7,TRUE),NA())</f>
        <v>Yleisiä hallintatoimia</v>
      </c>
      <c r="G12" s="1083"/>
      <c r="I12" s="266" t="str">
        <f ca="1">VLOOKUP(VLOOKUP(CONCATENATE($C$3,"-",$C12),Data!$K:$O,5,FALSE),Parameters!$C$7:$F$10,Summary!$C$7,FALSE)</f>
        <v>Kypsyystaso 1</v>
      </c>
      <c r="J12" s="783"/>
      <c r="K12" s="325"/>
      <c r="L12" s="147"/>
      <c r="M12" s="153"/>
      <c r="N12" s="251"/>
      <c r="O12" s="794"/>
      <c r="P12" s="1739"/>
      <c r="Q12" s="1739"/>
      <c r="R12" s="1739"/>
      <c r="S12" s="1739"/>
      <c r="T12" s="1739"/>
      <c r="U12" s="795"/>
      <c r="V12" s="251"/>
    </row>
    <row r="13" spans="1:22" s="176" customFormat="1" ht="30" customHeight="1" x14ac:dyDescent="0.25">
      <c r="A13" s="165"/>
      <c r="B13" s="268"/>
      <c r="C13" s="169">
        <v>1</v>
      </c>
      <c r="D13" s="169"/>
      <c r="E13" s="169" t="str">
        <f>IF(VLOOKUP(CONCATENATE($C$3,"-",C13),Languages!$A:$D,1,TRUE)=CONCATENATE($C$3,"-",C13),VLOOKUP(CONCATENATE($C$3,"-",C13),Languages!$A:$D,Summary!$C$7,TRUE),NA())</f>
        <v>Kyberarkkitehtuurin kehittäminen</v>
      </c>
      <c r="F13" s="169"/>
      <c r="G13" s="270"/>
      <c r="H13" s="270"/>
      <c r="I13" s="271"/>
      <c r="J13" s="271"/>
      <c r="K13" s="271"/>
      <c r="L13" s="271"/>
      <c r="M13" s="153"/>
      <c r="N13" s="251"/>
      <c r="O13" s="794"/>
      <c r="P13" s="459" t="str">
        <f>IF(VLOOKUP("GEN-ANSWER",Languages!$A:$D,1,TRUE)="GEN-ANSWER",VLOOKUP("GEN-ANSWER",Languages!$A:$D,Summary!$C$7,TRUE),NA())</f>
        <v>Vastaus</v>
      </c>
      <c r="Q13" s="459" t="str">
        <f>IF(VLOOKUP("KM112",Languages!$A:$D,1,TRUE)="KM112",VLOOKUP("KM112",Languages!$A:$D,Summary!$C$7,TRUE),NA())</f>
        <v>Kommentit</v>
      </c>
      <c r="R13" s="459" t="str">
        <f>IF(VLOOKUP("KM113",Languages!$A:$D,1,TRUE)="KM113",VLOOKUP("KM113",Languages!$A:$D,Summary!$C$7,TRUE),NA())</f>
        <v>Sisäinen viittaus</v>
      </c>
      <c r="S13" s="459" t="str">
        <f>IF(VLOOKUP("KM114",Languages!$A:$D,1,TRUE)="KM114",VLOOKUP("KM114",Languages!$A:$D,Summary!$C$7,TRUE),NA())</f>
        <v>Ulkoinen viittaus</v>
      </c>
      <c r="T13" s="459" t="str">
        <f>IF(VLOOKUP("KM115",Languages!$A:$D,1,TRUE)="KM115",VLOOKUP("KM115",Languages!$A:$D,Summary!$C$7,TRUE),NA())</f>
        <v>Kehityskohde</v>
      </c>
      <c r="U13" s="795"/>
      <c r="V13" s="251"/>
    </row>
    <row r="14" spans="1:22" s="277" customFormat="1" ht="84.45" customHeight="1" x14ac:dyDescent="0.2">
      <c r="A14" s="274"/>
      <c r="B14" s="275"/>
      <c r="C14" s="1765"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765"/>
      <c r="E14" s="1765"/>
      <c r="F14" s="1765"/>
      <c r="G14" s="1765"/>
      <c r="H14" s="1765"/>
      <c r="I14" s="1765"/>
      <c r="J14" s="1765"/>
      <c r="K14" s="1765"/>
      <c r="L14" s="1765"/>
      <c r="M14" s="153"/>
      <c r="N14" s="251"/>
      <c r="O14" s="794"/>
      <c r="P14" s="1741" t="str">
        <f>IF(VLOOKUP(CONCATENATE($C$3,"-",$C13),Import!$C$11:$H$470,2,FALSE)=0,"",VLOOKUP(CONCATENATE($C$3,"-",$C13),Import!$C$11:$H$470,2,FALSE))</f>
        <v/>
      </c>
      <c r="Q14" s="1739" t="str">
        <f>IF(VLOOKUP(CONCATENATE($C$3,"-",$C13),Import!$C$11:$H$470,3,FALSE)=0,"",VLOOKUP(CONCATENATE($C$3,"-",$C13),Import!$C$11:$H$470,3,FALSE))</f>
        <v>1.1, 1.3, 2.3, 10.3</v>
      </c>
      <c r="R14" s="1739" t="str">
        <f>IF(VLOOKUP(CONCATENATE($C$3,"-",$C13),Import!$C$11:$H$470,4,FALSE)=0,"",VLOOKUP(CONCATENATE($C$3,"-",$C13),Import!$C$11:$H$470,4,FALSE))</f>
        <v/>
      </c>
      <c r="S14" s="1739" t="str">
        <f>IF(VLOOKUP(CONCATENATE($C$3,"-",$C13),Import!$C$11:$H$470,5,FALSE)=0,"",VLOOKUP(CONCATENATE($C$3,"-",$C13),Import!$C$11:$H$470,5,FALSE))</f>
        <v/>
      </c>
      <c r="T14" s="1739" t="str">
        <f>IF(VLOOKUP(CONCATENATE($C$3,"-",$C13),Import!$C$11:$H$470,6,FALSE)=0,"",VLOOKUP(CONCATENATE($C$3,"-",$C13),Import!$C$11:$H$470,6,FALSE))</f>
        <v/>
      </c>
      <c r="U14" s="795"/>
      <c r="V14" s="251"/>
    </row>
    <row r="15" spans="1:22" s="176" customFormat="1" ht="30" customHeight="1" x14ac:dyDescent="0.25">
      <c r="A15" s="165"/>
      <c r="B15" s="268"/>
      <c r="C15" s="169">
        <v>2</v>
      </c>
      <c r="D15" s="169"/>
      <c r="E15" s="169" t="str">
        <f>IF(VLOOKUP(CONCATENATE($C$3,"-",C15),Languages!$A:$D,1,TRUE)=CONCATENATE($C$3,"-",C15),VLOOKUP(CONCATENATE($C$3,"-",C15),Languages!$A:$D,Summary!$C$7,TRUE),NA())</f>
        <v>Tietoverkkojen suojaus osana kyberarkkitehtuuria</v>
      </c>
      <c r="F15" s="169"/>
      <c r="G15" s="291"/>
      <c r="H15" s="291" t="s">
        <v>16</v>
      </c>
      <c r="I15" s="292"/>
      <c r="J15" s="292"/>
      <c r="K15" s="292"/>
      <c r="L15" s="292"/>
      <c r="M15" s="153"/>
      <c r="N15" s="251"/>
      <c r="O15" s="794"/>
      <c r="P15" s="1742"/>
      <c r="Q15" s="1740"/>
      <c r="R15" s="1740"/>
      <c r="S15" s="1740"/>
      <c r="T15" s="1740"/>
      <c r="U15" s="795"/>
      <c r="V15" s="251"/>
    </row>
    <row r="16" spans="1:22" s="277" customFormat="1" ht="30" customHeight="1" x14ac:dyDescent="0.2">
      <c r="A16" s="274"/>
      <c r="B16" s="275"/>
      <c r="C16" s="1765"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765"/>
      <c r="E16" s="1765"/>
      <c r="F16" s="1765"/>
      <c r="G16" s="1765"/>
      <c r="H16" s="1765"/>
      <c r="I16" s="1765"/>
      <c r="J16" s="1765"/>
      <c r="K16" s="1765"/>
      <c r="L16" s="1765"/>
      <c r="M16" s="153"/>
      <c r="N16" s="251"/>
      <c r="O16" s="794"/>
      <c r="P16" s="1741" t="str">
        <f>IF(VLOOKUP(CONCATENATE($C$3,"-",$C15),Import!$C$11:$H$470,2,FALSE)=0,"",VLOOKUP(CONCATENATE($C$3,"-",$C15),Import!$C$11:$H$470,2,FALSE))</f>
        <v/>
      </c>
      <c r="Q16" s="1739" t="str">
        <f>IF(VLOOKUP(CONCATENATE($C$3,"-",$C15),Import!$C$11:$H$470,3,FALSE)=0,"",VLOOKUP(CONCATENATE($C$3,"-",$C15),Import!$C$11:$H$470,3,FALSE))</f>
        <v>3.8, 11.3, 11.4</v>
      </c>
      <c r="R16" s="1739" t="str">
        <f>IF(VLOOKUP(CONCATENATE($C$3,"-",$C15),Import!$C$11:$H$470,4,FALSE)=0,"",VLOOKUP(CONCATENATE($C$3,"-",$C15),Import!$C$11:$H$470,4,FALSE))</f>
        <v/>
      </c>
      <c r="S16" s="1739" t="str">
        <f>IF(VLOOKUP(CONCATENATE($C$3,"-",$C15),Import!$C$11:$H$470,5,FALSE)=0,"",VLOOKUP(CONCATENATE($C$3,"-",$C15),Import!$C$11:$H$470,5,FALSE))</f>
        <v/>
      </c>
      <c r="T16" s="1739" t="str">
        <f>IF(VLOOKUP(CONCATENATE($C$3,"-",$C15),Import!$C$11:$H$470,6,FALSE)=0,"",VLOOKUP(CONCATENATE($C$3,"-",$C15),Import!$C$11:$H$470,6,FALSE))</f>
        <v/>
      </c>
      <c r="U16" s="795"/>
      <c r="V16" s="251"/>
    </row>
    <row r="17" spans="1:22" s="176" customFormat="1" ht="30" customHeight="1" x14ac:dyDescent="0.25">
      <c r="A17" s="165"/>
      <c r="B17" s="268"/>
      <c r="C17" s="169">
        <v>3</v>
      </c>
      <c r="D17" s="169"/>
      <c r="E17" s="169" t="str">
        <f>IF(VLOOKUP(CONCATENATE($C$3,"-",C17),Languages!$A:$D,1,TRUE)=CONCATENATE($C$3,"-",C17),VLOOKUP(CONCATENATE($C$3,"-",C17),Languages!$A:$D,Summary!$C$7,TRUE),NA())</f>
        <v>Laitteiden ja ohjelmistojen turvallisuus osana kyberarkkitehtuuria</v>
      </c>
      <c r="F17" s="169"/>
      <c r="G17" s="291"/>
      <c r="H17" s="291" t="s">
        <v>16</v>
      </c>
      <c r="I17" s="292"/>
      <c r="J17" s="292"/>
      <c r="K17" s="292"/>
      <c r="L17" s="292"/>
      <c r="M17" s="153"/>
      <c r="N17" s="251"/>
      <c r="O17" s="794"/>
      <c r="P17" s="1742"/>
      <c r="Q17" s="1740"/>
      <c r="R17" s="1740"/>
      <c r="S17" s="1740"/>
      <c r="T17" s="1740"/>
      <c r="U17" s="795"/>
      <c r="V17" s="251"/>
    </row>
    <row r="18" spans="1:22" s="295" customFormat="1" ht="30" customHeight="1" x14ac:dyDescent="0.2">
      <c r="A18" s="304"/>
      <c r="B18" s="1080"/>
      <c r="C18" s="1765"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765"/>
      <c r="E18" s="1765"/>
      <c r="F18" s="1765"/>
      <c r="G18" s="1765"/>
      <c r="H18" s="1765"/>
      <c r="I18" s="1765"/>
      <c r="J18" s="1765"/>
      <c r="K18" s="1765"/>
      <c r="L18" s="1765"/>
      <c r="M18" s="153"/>
      <c r="N18" s="251"/>
      <c r="O18" s="794"/>
      <c r="P18" s="1741" t="str">
        <f>IF(VLOOKUP(CONCATENATE($C$3,"-",$C17),Import!$C$11:$H$470,2,FALSE)=0,"",VLOOKUP(CONCATENATE($C$3,"-",$C17),Import!$C$11:$H$470,2,FALSE))</f>
        <v/>
      </c>
      <c r="Q18" s="1739" t="str">
        <f>IF(VLOOKUP(CONCATENATE($C$3,"-",$C17),Import!$C$11:$H$470,3,FALSE)=0,"",VLOOKUP(CONCATENATE($C$3,"-",$C17),Import!$C$11:$H$470,3,FALSE))</f>
        <v>3.2, 3.3, 3.3.1, 3.4, 3.9, 5.2, 7.1, 7.4, 7.5, 11.3, 11.5, 11.7, 11.10, 12.1</v>
      </c>
      <c r="R18" s="1739" t="str">
        <f>IF(VLOOKUP(CONCATENATE($C$3,"-",$C17),Import!$C$11:$H$470,4,FALSE)=0,"",VLOOKUP(CONCATENATE($C$3,"-",$C17),Import!$C$11:$H$470,4,FALSE))</f>
        <v/>
      </c>
      <c r="S18" s="1739" t="str">
        <f>IF(VLOOKUP(CONCATENATE($C$3,"-",$C17),Import!$C$11:$H$470,5,FALSE)=0,"",VLOOKUP(CONCATENATE($C$3,"-",$C17),Import!$C$11:$H$470,5,FALSE))</f>
        <v/>
      </c>
      <c r="T18" s="1739" t="str">
        <f>IF(VLOOKUP(CONCATENATE($C$3,"-",$C17),Import!$C$11:$H$470,6,FALSE)=0,"",VLOOKUP(CONCATENATE($C$3,"-",$C17),Import!$C$11:$H$470,6,FALSE))</f>
        <v/>
      </c>
      <c r="U18" s="795"/>
      <c r="V18" s="251"/>
    </row>
    <row r="19" spans="1:22" s="176" customFormat="1" ht="30" customHeight="1" x14ac:dyDescent="0.25">
      <c r="A19" s="165"/>
      <c r="B19" s="268"/>
      <c r="C19" s="169">
        <v>4</v>
      </c>
      <c r="D19" s="169"/>
      <c r="E19" s="169" t="str">
        <f>IF(VLOOKUP(CONCATENATE($C$3,"-",C19),Languages!$A:$D,1,TRUE)=CONCATENATE($C$3,"-",C19),VLOOKUP(CONCATENATE($C$3,"-",C19),Languages!$A:$D,Summary!$C$7,TRUE),NA())</f>
        <v>Sovellusturvallisuus osana kyberarkkitehtuuria</v>
      </c>
      <c r="F19" s="169"/>
      <c r="G19" s="291"/>
      <c r="H19" s="291" t="s">
        <v>16</v>
      </c>
      <c r="I19" s="292"/>
      <c r="J19" s="292"/>
      <c r="K19" s="292"/>
      <c r="L19" s="292"/>
      <c r="M19" s="153"/>
      <c r="N19" s="251"/>
      <c r="O19" s="794"/>
      <c r="P19" s="1742"/>
      <c r="Q19" s="1740"/>
      <c r="R19" s="1740"/>
      <c r="S19" s="1740"/>
      <c r="T19" s="1740"/>
      <c r="U19" s="795"/>
      <c r="V19" s="251"/>
    </row>
    <row r="20" spans="1:22" s="295" customFormat="1" ht="30" customHeight="1" x14ac:dyDescent="0.2">
      <c r="A20" s="304"/>
      <c r="B20" s="1080"/>
      <c r="C20" s="1765"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765"/>
      <c r="E20" s="1765"/>
      <c r="F20" s="1765"/>
      <c r="G20" s="1765"/>
      <c r="H20" s="1765"/>
      <c r="I20" s="1765"/>
      <c r="J20" s="1765"/>
      <c r="K20" s="1765"/>
      <c r="L20" s="1765"/>
      <c r="M20" s="153"/>
      <c r="N20" s="251"/>
      <c r="O20" s="794"/>
      <c r="P20" s="1741" t="str">
        <f>IF(VLOOKUP(CONCATENATE($C$3,"-",$C19),Import!$C$11:$H$470,2,FALSE)=0,"",VLOOKUP(CONCATENATE($C$3,"-",$C19),Import!$C$11:$H$470,2,FALSE))</f>
        <v/>
      </c>
      <c r="Q20" s="1739" t="str">
        <f>IF(VLOOKUP(CONCATENATE($C$3,"-",$C19),Import!$C$11:$H$470,3,FALSE)=0,"",VLOOKUP(CONCATENATE($C$3,"-",$C19),Import!$C$11:$H$470,3,FALSE))</f>
        <v>3.1.1, 3.2, 3.5, 3.7, 11.5</v>
      </c>
      <c r="R20" s="1739" t="str">
        <f>IF(VLOOKUP(CONCATENATE($C$3,"-",$C19),Import!$C$11:$H$470,4,FALSE)=0,"",VLOOKUP(CONCATENATE($C$3,"-",$C19),Import!$C$11:$H$470,4,FALSE))</f>
        <v/>
      </c>
      <c r="S20" s="1739" t="str">
        <f>IF(VLOOKUP(CONCATENATE($C$3,"-",$C19),Import!$C$11:$H$470,5,FALSE)=0,"",VLOOKUP(CONCATENATE($C$3,"-",$C19),Import!$C$11:$H$470,5,FALSE))</f>
        <v/>
      </c>
      <c r="T20" s="1739" t="str">
        <f>IF(VLOOKUP(CONCATENATE($C$3,"-",$C19),Import!$C$11:$H$470,6,FALSE)=0,"",VLOOKUP(CONCATENATE($C$3,"-",$C19),Import!$C$11:$H$470,6,FALSE))</f>
        <v/>
      </c>
      <c r="U20" s="795"/>
      <c r="V20" s="251"/>
    </row>
    <row r="21" spans="1:22" s="176" customFormat="1" ht="30" customHeight="1" x14ac:dyDescent="0.25">
      <c r="A21" s="165"/>
      <c r="B21" s="268"/>
      <c r="C21" s="169">
        <v>5</v>
      </c>
      <c r="D21" s="169"/>
      <c r="E21" s="169" t="str">
        <f>IF(VLOOKUP(CONCATENATE($C$3,"-",C21),Languages!$A:$D,1,TRUE)=CONCATENATE($C$3,"-",C21),VLOOKUP(CONCATENATE($C$3,"-",C21),Languages!$A:$D,Summary!$C$7,TRUE),NA())</f>
        <v>Tietojen suojaus osana kyberarkkitehtuuria</v>
      </c>
      <c r="F21" s="169"/>
      <c r="G21" s="291"/>
      <c r="H21" s="291" t="s">
        <v>16</v>
      </c>
      <c r="I21" s="292"/>
      <c r="J21" s="292"/>
      <c r="K21" s="292"/>
      <c r="L21" s="292"/>
      <c r="M21" s="153"/>
      <c r="N21" s="251"/>
      <c r="O21" s="794"/>
      <c r="P21" s="1742"/>
      <c r="Q21" s="1740"/>
      <c r="R21" s="1740"/>
      <c r="S21" s="1740"/>
      <c r="T21" s="1740"/>
      <c r="U21" s="795"/>
      <c r="V21" s="251"/>
    </row>
    <row r="22" spans="1:22" s="295" customFormat="1" ht="30" customHeight="1" x14ac:dyDescent="0.2">
      <c r="A22" s="304"/>
      <c r="B22" s="1080"/>
      <c r="C22" s="1765"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765"/>
      <c r="E22" s="1765"/>
      <c r="F22" s="1765"/>
      <c r="G22" s="1765"/>
      <c r="H22" s="1765"/>
      <c r="I22" s="1765"/>
      <c r="J22" s="1765"/>
      <c r="K22" s="1765"/>
      <c r="L22" s="1765"/>
      <c r="M22" s="153"/>
      <c r="N22" s="251"/>
      <c r="O22" s="794"/>
      <c r="P22" s="1741" t="str">
        <f>IF(VLOOKUP(CONCATENATE($C$3,"-",$C21),Import!$C$11:$H$470,2,FALSE)=0,"",VLOOKUP(CONCATENATE($C$3,"-",$C21),Import!$C$11:$H$470,2,FALSE))</f>
        <v/>
      </c>
      <c r="Q22" s="1739" t="str">
        <f>IF(VLOOKUP(CONCATENATE($C$3,"-",$C21),Import!$C$11:$H$470,3,FALSE)=0,"",VLOOKUP(CONCATENATE($C$3,"-",$C21),Import!$C$11:$H$470,3,FALSE))</f>
        <v>3.4, 5.2, 8.1, 8.2, 8.3, 9.8, 10.3, 11.8, 11.11</v>
      </c>
      <c r="R22" s="1739" t="str">
        <f>IF(VLOOKUP(CONCATENATE($C$3,"-",$C21),Import!$C$11:$H$470,4,FALSE)=0,"",VLOOKUP(CONCATENATE($C$3,"-",$C21),Import!$C$11:$H$470,4,FALSE))</f>
        <v/>
      </c>
      <c r="S22" s="1739" t="str">
        <f>IF(VLOOKUP(CONCATENATE($C$3,"-",$C21),Import!$C$11:$H$470,5,FALSE)=0,"",VLOOKUP(CONCATENATE($C$3,"-",$C21),Import!$C$11:$H$470,5,FALSE))</f>
        <v/>
      </c>
      <c r="T22" s="1739" t="str">
        <f>IF(VLOOKUP(CONCATENATE($C$3,"-",$C21),Import!$C$11:$H$470,6,FALSE)=0,"",VLOOKUP(CONCATENATE($C$3,"-",$C21),Import!$C$11:$H$470,6,FALSE))</f>
        <v/>
      </c>
      <c r="U22" s="795"/>
      <c r="V22" s="251"/>
    </row>
    <row r="23" spans="1:22" s="176" customFormat="1" ht="30" customHeight="1" x14ac:dyDescent="0.25">
      <c r="A23" s="165"/>
      <c r="B23" s="268"/>
      <c r="C23" s="169">
        <v>6</v>
      </c>
      <c r="D23" s="169"/>
      <c r="E23" s="169" t="str">
        <f>IF(VLOOKUP(CONCATENATE($C$3,"-",C23),Languages!$A:$D,1,TRUE)=CONCATENATE($C$3,"-",C23),VLOOKUP(CONCATENATE($C$3,"-",C23),Languages!$A:$D,Summary!$C$7,TRUE),NA())</f>
        <v>Yleisiä hallintatoimia</v>
      </c>
      <c r="F23" s="169"/>
      <c r="G23" s="291"/>
      <c r="H23" s="291" t="s">
        <v>16</v>
      </c>
      <c r="I23" s="292"/>
      <c r="J23" s="292"/>
      <c r="K23" s="292"/>
      <c r="L23" s="292"/>
      <c r="M23" s="153"/>
      <c r="N23" s="251"/>
      <c r="O23" s="794"/>
      <c r="P23" s="1742"/>
      <c r="Q23" s="1740"/>
      <c r="R23" s="1740"/>
      <c r="S23" s="1740"/>
      <c r="T23" s="1740"/>
      <c r="U23" s="795"/>
      <c r="V23" s="251"/>
    </row>
    <row r="24" spans="1:22" s="277" customFormat="1" ht="49.8" customHeight="1" x14ac:dyDescent="0.2">
      <c r="A24" s="304"/>
      <c r="B24" s="305"/>
      <c r="C24" s="1765"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765"/>
      <c r="E24" s="1765"/>
      <c r="F24" s="1765"/>
      <c r="G24" s="1765"/>
      <c r="H24" s="1765"/>
      <c r="I24" s="1765"/>
      <c r="J24" s="1765"/>
      <c r="K24" s="1765"/>
      <c r="L24" s="1765"/>
      <c r="M24" s="153"/>
      <c r="N24" s="251"/>
      <c r="O24" s="794"/>
      <c r="P24" s="1741" t="str">
        <f>IF(VLOOKUP(CONCATENATE($C$3,"-",$C23),Import!$C$11:$H$470,2,FALSE)=0,"",VLOOKUP(CONCATENATE($C$3,"-",$C23),Import!$C$11:$H$470,2,FALSE))</f>
        <v/>
      </c>
      <c r="Q24" s="1739" t="str">
        <f>IF(VLOOKUP(CONCATENATE($C$3,"-",$C23),Import!$C$11:$H$470,3,FALSE)=0,"",VLOOKUP(CONCATENATE($C$3,"-",$C23),Import!$C$11:$H$470,3,FALSE))</f>
        <v>11.8</v>
      </c>
      <c r="R24" s="1739" t="str">
        <f>IF(VLOOKUP(CONCATENATE($C$3,"-",$C23),Import!$C$11:$H$470,4,FALSE)=0,"",VLOOKUP(CONCATENATE($C$3,"-",$C23),Import!$C$11:$H$470,4,FALSE))</f>
        <v/>
      </c>
      <c r="S24" s="1739" t="str">
        <f>IF(VLOOKUP(CONCATENATE($C$3,"-",$C23),Import!$C$11:$H$470,5,FALSE)=0,"",VLOOKUP(CONCATENATE($C$3,"-",$C23),Import!$C$11:$H$470,5,FALSE))</f>
        <v/>
      </c>
      <c r="T24" s="1739" t="str">
        <f>IF(VLOOKUP(CONCATENATE($C$3,"-",$C23),Import!$C$11:$H$470,6,FALSE)=0,"",VLOOKUP(CONCATENATE($C$3,"-",$C23),Import!$C$11:$H$470,6,FALSE))</f>
        <v/>
      </c>
      <c r="U24" s="795"/>
      <c r="V24" s="251"/>
    </row>
    <row r="25" spans="1:22" s="277" customFormat="1" ht="20.399999999999999" customHeight="1" x14ac:dyDescent="0.2">
      <c r="A25" s="304"/>
      <c r="B25" s="305"/>
      <c r="C25" s="1081"/>
      <c r="D25" s="1375"/>
      <c r="E25" s="1081"/>
      <c r="F25" s="1081"/>
      <c r="G25" s="1081"/>
      <c r="H25" s="1081"/>
      <c r="I25" s="1081"/>
      <c r="J25" s="1081"/>
      <c r="K25" s="1081"/>
      <c r="L25" s="1081"/>
      <c r="M25" s="153"/>
      <c r="N25" s="251"/>
      <c r="O25" s="1090"/>
      <c r="P25" s="1742"/>
      <c r="Q25" s="1740"/>
      <c r="R25" s="1740"/>
      <c r="S25" s="1740"/>
      <c r="T25" s="1740"/>
      <c r="U25" s="1090"/>
      <c r="V25" s="251"/>
    </row>
    <row r="26" spans="1:22" s="277" customFormat="1" ht="20.399999999999999" customHeight="1" x14ac:dyDescent="0.2">
      <c r="A26" s="304"/>
      <c r="B26" s="1086"/>
      <c r="C26" s="1087"/>
      <c r="D26" s="1087"/>
      <c r="E26" s="1087"/>
      <c r="F26" s="1087"/>
      <c r="G26" s="1087"/>
      <c r="H26" s="1087"/>
      <c r="I26" s="1087"/>
      <c r="J26" s="1087"/>
      <c r="K26" s="1087"/>
      <c r="L26" s="1087"/>
      <c r="M26" s="1088"/>
      <c r="N26" s="251"/>
      <c r="O26" s="796"/>
      <c r="P26" s="1079"/>
      <c r="Q26" s="1079"/>
      <c r="R26" s="1079"/>
      <c r="S26" s="1079"/>
      <c r="T26" s="1079"/>
      <c r="U26" s="797"/>
      <c r="V26" s="251"/>
    </row>
    <row r="27" spans="1:22" s="277" customFormat="1" ht="18" customHeight="1" x14ac:dyDescent="0.25">
      <c r="A27" s="304"/>
      <c r="B27" s="646"/>
      <c r="C27" s="646"/>
      <c r="D27" s="646"/>
      <c r="E27" s="646"/>
      <c r="F27" s="646"/>
      <c r="G27" s="646"/>
      <c r="H27" s="646"/>
      <c r="I27" s="646"/>
      <c r="J27" s="646"/>
      <c r="K27" s="646"/>
      <c r="L27" s="646"/>
      <c r="M27" s="647"/>
      <c r="N27" s="134"/>
      <c r="O27" s="134"/>
      <c r="P27" s="250"/>
      <c r="Q27" s="249"/>
      <c r="R27" s="757"/>
      <c r="S27" s="249"/>
      <c r="T27" s="249"/>
      <c r="U27" s="134"/>
      <c r="V27" s="134"/>
    </row>
    <row r="28" spans="1:22" s="277" customFormat="1" ht="19.95" customHeight="1" x14ac:dyDescent="0.2">
      <c r="A28" s="304"/>
      <c r="B28" s="641"/>
      <c r="C28" s="639"/>
      <c r="D28" s="639"/>
      <c r="E28" s="639"/>
      <c r="F28" s="639"/>
      <c r="G28" s="639"/>
      <c r="H28" s="639"/>
      <c r="I28" s="639"/>
      <c r="J28" s="639"/>
      <c r="K28" s="639"/>
      <c r="L28" s="639"/>
      <c r="M28" s="640"/>
      <c r="N28" s="251"/>
      <c r="O28" s="460" t="str">
        <f>IF(VLOOKUP("KM116",Languages!$A:$D,1,TRUE)="KM116",VLOOKUP("KM116",Languages!$A:$D,Summary!$C$7,TRUE),NA())</f>
        <v>EDELLINEN ARVIOINTI</v>
      </c>
      <c r="P28" s="426"/>
      <c r="Q28" s="254"/>
      <c r="R28" s="758" t="str">
        <f>IF(VLOOKUP("KM110",Languages!$A:$D,1,TRUE)="KM110",VLOOKUP("KM110",Languages!$A:$D,Summary!$C$7,TRUE),NA())</f>
        <v>Päivämäärä</v>
      </c>
      <c r="S28" s="254"/>
      <c r="T28" s="254"/>
      <c r="U28" s="146"/>
      <c r="V28" s="251"/>
    </row>
    <row r="29" spans="1:22" s="176" customFormat="1" ht="19.95" customHeight="1" x14ac:dyDescent="0.25">
      <c r="A29" s="165"/>
      <c r="B29" s="268"/>
      <c r="C29" s="169">
        <v>1</v>
      </c>
      <c r="D29" s="169"/>
      <c r="E29" s="169" t="str">
        <f>IF(VLOOKUP(CONCATENATE($C$3,"-",C29),Languages!$A:$D,1,TRUE)=CONCATENATE($C$3,"-",C29),VLOOKUP(CONCATENATE($C$3,"-",C29),Languages!$A:$D,Summary!$C$7,TRUE),NA())</f>
        <v>Kyberarkkitehtuurin kehittäminen</v>
      </c>
      <c r="F29" s="169"/>
      <c r="G29" s="270"/>
      <c r="H29" s="270"/>
      <c r="I29" s="271"/>
      <c r="J29" s="271"/>
      <c r="K29" s="271"/>
      <c r="L29" s="271"/>
      <c r="M29" s="153"/>
      <c r="N29" s="304"/>
      <c r="O29" s="305"/>
      <c r="P29" s="427"/>
      <c r="Q29" s="422"/>
      <c r="R29" s="684"/>
      <c r="S29" s="756"/>
      <c r="T29" s="756"/>
      <c r="U29" s="276"/>
      <c r="V29" s="304"/>
    </row>
    <row r="30" spans="1:22" s="284" customFormat="1" ht="19.95" customHeight="1" x14ac:dyDescent="0.2">
      <c r="A30" s="303"/>
      <c r="B30" s="278"/>
      <c r="C30" s="279" t="str">
        <f>IF(VLOOKUP("GEN-LEVEL",Languages!$A:$D,1,TRUE)="GEN-LEVEL",VLOOKUP("GEN-LEVEL",Languages!$A:$D,Summary!$C$7,TRUE),NA())</f>
        <v>Taso</v>
      </c>
      <c r="D30" s="279"/>
      <c r="E30" s="279"/>
      <c r="F30" s="280" t="str">
        <f>IF(VLOOKUP("GEN-PRACTICE",Languages!$A:$D,1,TRUE)="GEN-PRACTICE",VLOOKUP("GEN-PRACTICE",Languages!$A:$D,Summary!$C$7,TRUE),NA())</f>
        <v>Käytäntö</v>
      </c>
      <c r="G30" s="281"/>
      <c r="H30" s="881" t="str">
        <f>IF(VLOOKUP("GEN-ANSWER",Languages!$A:$D,1,TRUE)="GEN-ANSWER",VLOOKUP("GEN-ANSWER",Languages!$A:$D,Summary!$C$7,TRUE),NA())</f>
        <v>Vastaus</v>
      </c>
      <c r="I30" s="882" t="str">
        <f>IF(VLOOKUP("KM112",Languages!$A:$D,1,TRUE)="KM112",VLOOKUP("KM112",Languages!$A:$D,Summary!$C$7,TRUE),NA())</f>
        <v>Kommentit</v>
      </c>
      <c r="J30" s="882" t="str">
        <f>IF(VLOOKUP("KM113",Languages!$A:$D,1,TRUE)="KM113",VLOOKUP("KM113",Languages!$A:$D,Summary!$C$7,TRUE),NA())</f>
        <v>Sisäinen viittaus</v>
      </c>
      <c r="K30" s="882" t="str">
        <f>IF(VLOOKUP("KM114",Languages!$A:$D,1,TRUE)="KM114",VLOOKUP("KM114",Languages!$A:$D,Summary!$C$7,TRUE),NA())</f>
        <v>Ulkoinen viittaus</v>
      </c>
      <c r="L30" s="882" t="str">
        <f>IF(VLOOKUP("KM115",Languages!$A:$D,1,TRUE)="KM115",VLOOKUP("KM115",Languages!$A:$D,Summary!$C$7,TRUE),NA())</f>
        <v>Kehityskohde</v>
      </c>
      <c r="M30" s="282"/>
      <c r="N30" s="283"/>
      <c r="O30" s="278"/>
      <c r="P30" s="459" t="str">
        <f>IF(VLOOKUP("GEN-ANSWER",Languages!$A:$D,1,TRUE)="GEN-ANSWER",VLOOKUP("GEN-ANSWER",Languages!$A:$D,Summary!$C$7,TRUE),NA())</f>
        <v>Vastaus</v>
      </c>
      <c r="Q30" s="459" t="str">
        <f>IF(VLOOKUP("KM112",Languages!$A:$D,1,TRUE)="KM112",VLOOKUP("KM112",Languages!$A:$D,Summary!$C$7,TRUE),NA())</f>
        <v>Kommentit</v>
      </c>
      <c r="R30" s="459" t="str">
        <f>IF(VLOOKUP("KM113",Languages!$A:$D,1,TRUE)="KM113",VLOOKUP("KM113",Languages!$A:$D,Summary!$C$7,TRUE),NA())</f>
        <v>Sisäinen viittaus</v>
      </c>
      <c r="S30" s="459" t="str">
        <f>IF(VLOOKUP("KM114",Languages!$A:$D,1,TRUE)="KM114",VLOOKUP("KM114",Languages!$A:$D,Summary!$C$7,TRUE),NA())</f>
        <v>Ulkoinen viittaus</v>
      </c>
      <c r="T30" s="459" t="str">
        <f>IF(VLOOKUP("KM115",Languages!$A:$D,1,TRUE)="KM115",VLOOKUP("KM115",Languages!$A:$D,Summary!$C$7,TRUE),NA())</f>
        <v>Kehityskohde</v>
      </c>
      <c r="U30" s="282"/>
      <c r="V30" s="283"/>
    </row>
    <row r="31" spans="1:22" s="288" customFormat="1" ht="67.2" customHeight="1" x14ac:dyDescent="0.2">
      <c r="A31" s="274"/>
      <c r="B31" s="412"/>
      <c r="C31" s="517">
        <v>1</v>
      </c>
      <c r="D31" s="1455">
        <v>60</v>
      </c>
      <c r="E31" s="388" t="s">
        <v>5</v>
      </c>
      <c r="F31" s="462" t="str">
        <f>IF(VLOOKUP(CONCATENATE($C$3,"-",$E31),Languages!$A:$D,1,TRUE)=CONCATENATE($C$3,"-",$E31),VLOOKUP(CONCATENATE($C$3,"-",$E31),Languages!$A:$D,Summary!$C$7,TRUE),NA())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1" s="1682">
        <f t="shared" ref="G31:G41" si="0">IFERROR(INT(LEFT($H31,1)),0)</f>
        <v>4</v>
      </c>
      <c r="H31" s="452" t="s">
        <v>6</v>
      </c>
      <c r="I31" s="494"/>
      <c r="J31" s="482"/>
      <c r="K31" s="482"/>
      <c r="L31" s="483"/>
      <c r="M31" s="153"/>
      <c r="N31" s="251"/>
      <c r="O31" s="148"/>
      <c r="P31" s="863" t="str">
        <f>VLOOKUP(VLOOKUP($C$3&amp;"-"&amp;$E31,Import!$C:$D,2,FALSE),Parameters!$C$18:$F$22,Summary!$C$7,FALSE)</f>
        <v xml:space="preserve">0 - Vastaus puuttuu </v>
      </c>
      <c r="Q31" s="888" t="str">
        <f>IF(VLOOKUP($C$3&amp;"-"&amp;$E31,Import!$C:$H,3,FALSE)=0,"",VLOOKUP($C$3&amp;"-"&amp;$E31,Import!$C:$H,3,FALSE))</f>
        <v/>
      </c>
      <c r="R31" s="888" t="str">
        <f>IF(VLOOKUP($C$3&amp;"-"&amp;$E31,Import!$C:$H,4,FALSE)=0,"",VLOOKUP($C$3&amp;"-"&amp;$E31,Import!$C:$H,4,FALSE))</f>
        <v>ISO27001 6.2
A8.27</v>
      </c>
      <c r="S31" s="888" t="str">
        <f>IF(VLOOKUP($C$3&amp;"-"&amp;$E31,Import!$C:$H,5,FALSE)=0,"",VLOOKUP($C$3&amp;"-"&amp;$E31,Import!$C:$H,5,FALSE))</f>
        <v>8.27</v>
      </c>
      <c r="T31" s="889" t="str">
        <f>IF(VLOOKUP($C$3&amp;"-"&amp;$E31,Import!$C:$H,6,FALSE)=0,"",VLOOKUP($C$3&amp;"-"&amp;$E31,Import!$C:$H,6,FALSE))</f>
        <v/>
      </c>
      <c r="U31" s="153"/>
      <c r="V31" s="251"/>
    </row>
    <row r="32" spans="1:22" s="288" customFormat="1" ht="81.599999999999994" customHeight="1" x14ac:dyDescent="0.2">
      <c r="A32" s="274"/>
      <c r="B32" s="412"/>
      <c r="C32" s="1766">
        <v>2</v>
      </c>
      <c r="D32" s="1456">
        <v>60</v>
      </c>
      <c r="E32" s="385" t="s">
        <v>7</v>
      </c>
      <c r="F32" s="463" t="str">
        <f>IF(VLOOKUP(CONCATENATE($C$3,"-",$E32),Languages!$A:$D,1,TRUE)=CONCATENATE($C$3,"-",$E32),VLOOKUP(CONCATENATE($C$3,"-",$E32),Languages!$A:$D,Summary!$C$7,TRUE),NA())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32" s="1683">
        <f t="shared" si="0"/>
        <v>2</v>
      </c>
      <c r="H32" s="441" t="s">
        <v>413</v>
      </c>
      <c r="I32" s="442"/>
      <c r="J32" s="442"/>
      <c r="K32" s="442"/>
      <c r="L32" s="443"/>
      <c r="M32" s="153"/>
      <c r="N32" s="251"/>
      <c r="O32" s="148"/>
      <c r="P32" s="866" t="str">
        <f>VLOOKUP(VLOOKUP($C$3&amp;"-"&amp;$E32,Import!$C:$D,2,FALSE),Parameters!$C$18:$F$22,Summary!$C$7,FALSE)</f>
        <v xml:space="preserve">0 - Vastaus puuttuu </v>
      </c>
      <c r="Q32" s="908" t="str">
        <f>IF(VLOOKUP($C$3&amp;"-"&amp;$E32,Import!$C:$H,3,FALSE)=0,"",VLOOKUP($C$3&amp;"-"&amp;$E32,Import!$C:$H,3,FALSE))</f>
        <v/>
      </c>
      <c r="R32" s="908" t="str">
        <f>IF(VLOOKUP($C$3&amp;"-"&amp;$E32,Import!$C:$H,4,FALSE)=0,"",VLOOKUP($C$3&amp;"-"&amp;$E32,Import!$C:$H,4,FALSE))</f>
        <v>ISO27001 8.1</v>
      </c>
      <c r="S32" s="908" t="str">
        <f>IF(VLOOKUP($C$3&amp;"-"&amp;$E32,Import!$C:$H,5,FALSE)=0,"",VLOOKUP($C$3&amp;"-"&amp;$E32,Import!$C:$H,5,FALSE))</f>
        <v/>
      </c>
      <c r="T32" s="909" t="str">
        <f>IF(VLOOKUP($C$3&amp;"-"&amp;$E32,Import!$C:$H,6,FALSE)=0,"",VLOOKUP($C$3&amp;"-"&amp;$E32,Import!$C:$H,6,FALSE))</f>
        <v/>
      </c>
      <c r="U32" s="153"/>
      <c r="V32" s="251"/>
    </row>
    <row r="33" spans="1:22" s="288" customFormat="1" ht="60" customHeight="1" x14ac:dyDescent="0.2">
      <c r="A33" s="274"/>
      <c r="B33" s="412"/>
      <c r="C33" s="1767"/>
      <c r="D33" s="1458">
        <v>61</v>
      </c>
      <c r="E33" s="285" t="s">
        <v>8</v>
      </c>
      <c r="F33" s="464" t="str">
        <f>IF(VLOOKUP(CONCATENATE($C$3,"-",$E33),Languages!$A:$D,1,TRUE)=CONCATENATE($C$3,"-",$E33),VLOOKUP(CONCATENATE($C$3,"-",$E33),Languages!$A:$D,Summary!$C$7,TRUE),NA())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G33" s="1684">
        <f t="shared" si="0"/>
        <v>2</v>
      </c>
      <c r="H33" s="306" t="s">
        <v>413</v>
      </c>
      <c r="I33" s="436"/>
      <c r="J33" s="436"/>
      <c r="K33" s="436"/>
      <c r="L33" s="444"/>
      <c r="M33" s="153"/>
      <c r="N33" s="251"/>
      <c r="O33" s="148"/>
      <c r="P33" s="869" t="str">
        <f>VLOOKUP(VLOOKUP($C$3&amp;"-"&amp;$E33,Import!$C:$D,2,FALSE),Parameters!$C$18:$F$22,Summary!$C$7,FALSE)</f>
        <v xml:space="preserve">0 - Vastaus puuttuu </v>
      </c>
      <c r="Q33" s="891" t="str">
        <f>IF(VLOOKUP($C$3&amp;"-"&amp;$E33,Import!$C:$H,3,FALSE)=0,"",VLOOKUP($C$3&amp;"-"&amp;$E33,Import!$C:$H,3,FALSE))</f>
        <v/>
      </c>
      <c r="R33" s="891" t="str">
        <f>IF(VLOOKUP($C$3&amp;"-"&amp;$E33,Import!$C:$H,4,FALSE)=0,"",VLOOKUP($C$3&amp;"-"&amp;$E33,Import!$C:$H,4,FALSE))</f>
        <v>A8.27</v>
      </c>
      <c r="S33" s="891" t="str">
        <f>IF(VLOOKUP($C$3&amp;"-"&amp;$E33,Import!$C:$H,5,FALSE)=0,"",VLOOKUP($C$3&amp;"-"&amp;$E33,Import!$C:$H,5,FALSE))</f>
        <v>8.27</v>
      </c>
      <c r="T33" s="892" t="str">
        <f>IF(VLOOKUP($C$3&amp;"-"&amp;$E33,Import!$C:$H,6,FALSE)=0,"",VLOOKUP($C$3&amp;"-"&amp;$E33,Import!$C:$H,6,FALSE))</f>
        <v/>
      </c>
      <c r="U33" s="153"/>
      <c r="V33" s="251"/>
    </row>
    <row r="34" spans="1:22" s="288" customFormat="1" ht="72.599999999999994" customHeight="1" x14ac:dyDescent="0.2">
      <c r="A34" s="274"/>
      <c r="B34" s="412"/>
      <c r="C34" s="1767"/>
      <c r="D34" s="1461">
        <v>62</v>
      </c>
      <c r="E34" s="285" t="s">
        <v>9</v>
      </c>
      <c r="F34" s="465" t="str">
        <f>IF(VLOOKUP(CONCATENATE($C$3,"-",$E34),Languages!$A:$D,1,TRUE)=CONCATENATE($C$3,"-",$E34),VLOOKUP(CONCATENATE($C$3,"-",$E34),Languages!$A:$D,Summary!$C$7,TRUE),NA())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G34" s="1684">
        <f t="shared" si="0"/>
        <v>2</v>
      </c>
      <c r="H34" s="306" t="s">
        <v>413</v>
      </c>
      <c r="I34" s="436"/>
      <c r="J34" s="436"/>
      <c r="K34" s="436"/>
      <c r="L34" s="444"/>
      <c r="M34" s="153"/>
      <c r="N34" s="251"/>
      <c r="O34" s="148"/>
      <c r="P34" s="869" t="str">
        <f>VLOOKUP(VLOOKUP($C$3&amp;"-"&amp;$E34,Import!$C:$D,2,FALSE),Parameters!$C$18:$F$22,Summary!$C$7,FALSE)</f>
        <v xml:space="preserve">0 - Vastaus puuttuu </v>
      </c>
      <c r="Q34" s="891" t="str">
        <f>IF(VLOOKUP($C$3&amp;"-"&amp;$E34,Import!$C:$H,3,FALSE)=0,"",VLOOKUP($C$3&amp;"-"&amp;$E34,Import!$C:$H,3,FALSE))</f>
        <v/>
      </c>
      <c r="R34" s="891" t="str">
        <f>IF(VLOOKUP($C$3&amp;"-"&amp;$E34,Import!$C:$H,4,FALSE)=0,"",VLOOKUP($C$3&amp;"-"&amp;$E34,Import!$C:$H,4,FALSE))</f>
        <v>A8.27</v>
      </c>
      <c r="S34" s="891" t="str">
        <f>IF(VLOOKUP($C$3&amp;"-"&amp;$E34,Import!$C:$H,5,FALSE)=0,"",VLOOKUP($C$3&amp;"-"&amp;$E34,Import!$C:$H,5,FALSE))</f>
        <v>8.27</v>
      </c>
      <c r="T34" s="892" t="str">
        <f>IF(VLOOKUP($C$3&amp;"-"&amp;$E34,Import!$C:$H,6,FALSE)=0,"",VLOOKUP($C$3&amp;"-"&amp;$E34,Import!$C:$H,6,FALSE))</f>
        <v/>
      </c>
      <c r="U34" s="153"/>
      <c r="V34" s="251"/>
    </row>
    <row r="35" spans="1:22" s="288" customFormat="1" ht="43.2" customHeight="1" x14ac:dyDescent="0.2">
      <c r="A35" s="274"/>
      <c r="B35" s="412"/>
      <c r="C35" s="1767"/>
      <c r="D35" s="1461">
        <v>62</v>
      </c>
      <c r="E35" s="289" t="s">
        <v>10</v>
      </c>
      <c r="F35" s="465" t="str">
        <f>IF(VLOOKUP(CONCATENATE($C$3,"-",$E35),Languages!$A:$D,1,TRUE)=CONCATENATE($C$3,"-",$E35),VLOOKUP(CONCATENATE($C$3,"-",$E35),Languages!$A:$D,Summary!$C$7,TRUE),NA())</f>
        <v xml:space="preserve">Organisaation johto tukee aktiivisesti ja näkyvästi organisaation kyberarkkitehtuuria (ja sen kehitystä). </v>
      </c>
      <c r="G35" s="1684">
        <f t="shared" si="0"/>
        <v>2</v>
      </c>
      <c r="H35" s="306" t="s">
        <v>413</v>
      </c>
      <c r="I35" s="439"/>
      <c r="J35" s="439"/>
      <c r="K35" s="439"/>
      <c r="L35" s="448"/>
      <c r="M35" s="153"/>
      <c r="N35" s="251"/>
      <c r="O35" s="148"/>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A5.1
A8.27</v>
      </c>
      <c r="S35" s="893" t="str">
        <f>IF(VLOOKUP($C$3&amp;"-"&amp;$E35,Import!$C:$H,5,FALSE)=0,"",VLOOKUP($C$3&amp;"-"&amp;$E35,Import!$C:$H,5,FALSE))</f>
        <v>5.1
8.27</v>
      </c>
      <c r="T35" s="894" t="str">
        <f>IF(VLOOKUP($C$3&amp;"-"&amp;$E35,Import!$C:$H,6,FALSE)=0,"",VLOOKUP($C$3&amp;"-"&amp;$E35,Import!$C:$H,6,FALSE))</f>
        <v/>
      </c>
      <c r="U35" s="153"/>
      <c r="V35" s="251"/>
    </row>
    <row r="36" spans="1:22" s="288" customFormat="1" ht="34.950000000000003" customHeight="1" x14ac:dyDescent="0.2">
      <c r="A36" s="274"/>
      <c r="B36" s="412"/>
      <c r="C36" s="1767"/>
      <c r="D36" s="1459">
        <v>61</v>
      </c>
      <c r="E36" s="386" t="s">
        <v>11</v>
      </c>
      <c r="F36" s="466" t="str">
        <f>IF(VLOOKUP(CONCATENATE($C$3,"-",$E36),Languages!$A:$D,1,TRUE)=CONCATENATE($C$3,"-",$E36),VLOOKUP(CONCATENATE($C$3,"-",$E36),Languages!$A:$D,Summary!$C$7,TRUE),NA())</f>
        <v>Kyberarkkitehtuuri määrittää kyberturvallisuusvaatimukset toiminnon kannalta tärkeille laitteille, ohjelmistoille ja tietovarannoille.</v>
      </c>
      <c r="G36" s="1685">
        <f t="shared" si="0"/>
        <v>1</v>
      </c>
      <c r="H36" s="497" t="s">
        <v>2469</v>
      </c>
      <c r="I36" s="494"/>
      <c r="J36" s="489"/>
      <c r="K36" s="489"/>
      <c r="L36" s="490"/>
      <c r="M36" s="153"/>
      <c r="N36" s="251"/>
      <c r="O36" s="148"/>
      <c r="P36" s="895" t="str">
        <f>VLOOKUP(VLOOKUP($C$3&amp;"-"&amp;$E36,Import!$C:$D,2,FALSE),Parameters!$C$18:$F$22,Summary!$C$7,FALSE)</f>
        <v xml:space="preserve">0 - Vastaus puuttuu </v>
      </c>
      <c r="Q36" s="896" t="str">
        <f>IF(VLOOKUP($C$3&amp;"-"&amp;$E36,Import!$C:$H,3,FALSE)=0,"",VLOOKUP($C$3&amp;"-"&amp;$E36,Import!$C:$H,3,FALSE))</f>
        <v>11.4, 11.6, 11.10</v>
      </c>
      <c r="R36" s="896" t="str">
        <f>IF(VLOOKUP($C$3&amp;"-"&amp;$E36,Import!$C:$H,4,FALSE)=0,"",VLOOKUP($C$3&amp;"-"&amp;$E36,Import!$C:$H,4,FALSE))</f>
        <v>A8.27</v>
      </c>
      <c r="S36" s="896" t="str">
        <f>IF(VLOOKUP($C$3&amp;"-"&amp;$E36,Import!$C:$H,5,FALSE)=0,"",VLOOKUP($C$3&amp;"-"&amp;$E36,Import!$C:$H,5,FALSE))</f>
        <v>8.27</v>
      </c>
      <c r="T36" s="897" t="str">
        <f>IF(VLOOKUP($C$3&amp;"-"&amp;$E36,Import!$C:$H,6,FALSE)=0,"",VLOOKUP($C$3&amp;"-"&amp;$E36,Import!$C:$H,6,FALSE))</f>
        <v/>
      </c>
      <c r="U36" s="153"/>
      <c r="V36" s="251"/>
    </row>
    <row r="37" spans="1:22" s="288" customFormat="1" ht="60" customHeight="1" x14ac:dyDescent="0.2">
      <c r="A37" s="274"/>
      <c r="B37" s="381"/>
      <c r="C37" s="1768"/>
      <c r="D37" s="1395" t="s">
        <v>1629</v>
      </c>
      <c r="E37" s="411" t="s">
        <v>12</v>
      </c>
      <c r="F37" s="492" t="str">
        <f>IF(VLOOKUP(CONCATENATE($C$3,"-",$E37),Languages!$A:$D,1,TRUE)=CONCATENATE($C$3,"-",$E37),VLOOKUP(CONCATENATE($C$3,"-",$E37),Languages!$A:$D,Summary!$C$7,TRUE),NA())</f>
        <v>Kyberturvallisuuden suojausmekanismit on valittu ja toteutettu siten, että kyberturvallisuusvaatimukset toteutuvat.</v>
      </c>
      <c r="G37" s="1682">
        <f t="shared" si="0"/>
        <v>1</v>
      </c>
      <c r="H37" s="452" t="s">
        <v>2469</v>
      </c>
      <c r="I37" s="494"/>
      <c r="J37" s="450"/>
      <c r="K37" s="450"/>
      <c r="L37" s="451"/>
      <c r="M37" s="153"/>
      <c r="N37" s="251"/>
      <c r="O37" s="148"/>
      <c r="P37" s="863" t="str">
        <f>VLOOKUP(VLOOKUP($C$3&amp;"-"&amp;$E37,Import!$C:$D,2,FALSE),Parameters!$C$18:$F$22,Summary!$C$7,FALSE)</f>
        <v xml:space="preserve">0 - Vastaus puuttuu </v>
      </c>
      <c r="Q37" s="902" t="str">
        <f>IF(VLOOKUP($C$3&amp;"-"&amp;$E37,Import!$C:$H,3,FALSE)=0,"",VLOOKUP($C$3&amp;"-"&amp;$E37,Import!$C:$H,3,FALSE))</f>
        <v>11.4, 11.6, 11.10</v>
      </c>
      <c r="R37" s="902" t="str">
        <f>IF(VLOOKUP($C$3&amp;"-"&amp;$E37,Import!$C:$H,4,FALSE)=0,"",VLOOKUP($C$3&amp;"-"&amp;$E37,Import!$C:$H,4,FALSE))</f>
        <v>A8.27</v>
      </c>
      <c r="S37" s="902" t="str">
        <f>IF(VLOOKUP($C$3&amp;"-"&amp;$E37,Import!$C:$H,5,FALSE)=0,"",VLOOKUP($C$3&amp;"-"&amp;$E37,Import!$C:$H,5,FALSE))</f>
        <v>8.27</v>
      </c>
      <c r="T37" s="903" t="str">
        <f>IF(VLOOKUP($C$3&amp;"-"&amp;$E37,Import!$C:$H,6,FALSE)=0,"",VLOOKUP($C$3&amp;"-"&amp;$E37,Import!$C:$H,6,FALSE))</f>
        <v/>
      </c>
      <c r="U37" s="153"/>
      <c r="V37" s="251"/>
    </row>
    <row r="38" spans="1:22" s="288" customFormat="1" ht="60" customHeight="1" x14ac:dyDescent="0.2">
      <c r="A38" s="274"/>
      <c r="B38" s="381"/>
      <c r="C38" s="1769">
        <v>3</v>
      </c>
      <c r="D38" s="1457">
        <v>60</v>
      </c>
      <c r="E38" s="1018" t="s">
        <v>13</v>
      </c>
      <c r="F38" s="1019" t="str">
        <f>IF(VLOOKUP(CONCATENATE($C$3,"-",$E38),Languages!$A:$D,1,TRUE)=CONCATENATE($C$3,"-",$E38),VLOOKUP(CONCATENATE($C$3,"-",$E38),Languages!$A:$D,Summary!$C$7,TRUE),NA())</f>
        <v>Kyberarkkitehtuurin kehittämissuunnitelma tai strategia ja kyberarkkitehtuurin hallinta ovat linjassa organisaation yritysarkkitehtuuristrategian (myös "kokonaisarkkitehtuuri") ja yritysarkkitehtuurin hallinnan kanssa.</v>
      </c>
      <c r="G38" s="1689">
        <f t="shared" si="0"/>
        <v>2</v>
      </c>
      <c r="H38" s="487" t="s">
        <v>413</v>
      </c>
      <c r="I38" s="1020"/>
      <c r="J38" s="1020"/>
      <c r="K38" s="1020"/>
      <c r="L38" s="1021"/>
      <c r="M38" s="153"/>
      <c r="N38" s="251"/>
      <c r="O38" s="148"/>
      <c r="P38" s="890" t="str">
        <f>VLOOKUP(VLOOKUP($C$3&amp;"-"&amp;$E38,Import!$C:$D,2,FALSE),Parameters!$C$18:$F$22,Summary!$C$7,FALSE)</f>
        <v xml:space="preserve">0 - Vastaus puuttuu </v>
      </c>
      <c r="Q38" s="924" t="str">
        <f>IF(VLOOKUP($C$3&amp;"-"&amp;$E38,Import!$C:$H,3,FALSE)=0,"",VLOOKUP($C$3&amp;"-"&amp;$E38,Import!$C:$H,3,FALSE))</f>
        <v/>
      </c>
      <c r="R38" s="924" t="str">
        <f>IF(VLOOKUP($C$3&amp;"-"&amp;$E38,Import!$C:$H,4,FALSE)=0,"",VLOOKUP($C$3&amp;"-"&amp;$E38,Import!$C:$H,4,FALSE))</f>
        <v>A8.27</v>
      </c>
      <c r="S38" s="924" t="str">
        <f>IF(VLOOKUP($C$3&amp;"-"&amp;$E38,Import!$C:$H,5,FALSE)=0,"",VLOOKUP($C$3&amp;"-"&amp;$E38,Import!$C:$H,5,FALSE))</f>
        <v>8.27</v>
      </c>
      <c r="T38" s="925" t="str">
        <f>IF(VLOOKUP($C$3&amp;"-"&amp;$E38,Import!$C:$H,6,FALSE)=0,"",VLOOKUP($C$3&amp;"-"&amp;$E38,Import!$C:$H,6,FALSE))</f>
        <v/>
      </c>
      <c r="U38" s="153"/>
      <c r="V38" s="251"/>
    </row>
    <row r="39" spans="1:22" s="288" customFormat="1" ht="42.6" customHeight="1" x14ac:dyDescent="0.2">
      <c r="A39" s="274"/>
      <c r="B39" s="380"/>
      <c r="C39" s="1770"/>
      <c r="D39" s="1388" t="s">
        <v>1629</v>
      </c>
      <c r="E39" s="289" t="s">
        <v>14</v>
      </c>
      <c r="F39" s="465" t="str">
        <f>IF(VLOOKUP(CONCATENATE($C$3,"-",$E39),Languages!$A:$D,1,TRUE)=CONCATENATE($C$3,"-",$E39),VLOOKUP(CONCATENATE($C$3,"-",$E39),Languages!$A:$D,Summary!$C$7,TRUE),NA())</f>
        <v>Organisaation järjestelmien ja verkkojen vaatimustenmukaisuutta kyberarkkitehtuuriin nähden arvioidaan aika ajoin ja määriteltyjen tilanteiden kuten järjestelmämuutosten tai ulkoisten tapahtumien yhteydessä.</v>
      </c>
      <c r="G39" s="1684">
        <f t="shared" si="0"/>
        <v>3</v>
      </c>
      <c r="H39" s="306" t="s">
        <v>414</v>
      </c>
      <c r="I39" s="439"/>
      <c r="J39" s="439"/>
      <c r="K39" s="439"/>
      <c r="L39" s="448"/>
      <c r="M39" s="153"/>
      <c r="N39" s="251"/>
      <c r="O39" s="148"/>
      <c r="P39" s="869" t="str">
        <f>VLOOKUP(VLOOKUP($C$3&amp;"-"&amp;$E39,Import!$C:$D,2,FALSE),Parameters!$C$18:$F$22,Summary!$C$7,FALSE)</f>
        <v xml:space="preserve">0 - Vastaus puuttuu </v>
      </c>
      <c r="Q39" s="893" t="str">
        <f>IF(VLOOKUP($C$3&amp;"-"&amp;$E39,Import!$C:$H,3,FALSE)=0,"",VLOOKUP($C$3&amp;"-"&amp;$E39,Import!$C:$H,3,FALSE))</f>
        <v/>
      </c>
      <c r="R39" s="893" t="str">
        <f>IF(VLOOKUP($C$3&amp;"-"&amp;$E39,Import!$C:$H,4,FALSE)=0,"",VLOOKUP($C$3&amp;"-"&amp;$E39,Import!$C:$H,4,FALSE))</f>
        <v>A8.32</v>
      </c>
      <c r="S39" s="893" t="str">
        <f>IF(VLOOKUP($C$3&amp;"-"&amp;$E39,Import!$C:$H,5,FALSE)=0,"",VLOOKUP($C$3&amp;"-"&amp;$E39,Import!$C:$H,5,FALSE))</f>
        <v>8.32</v>
      </c>
      <c r="T39" s="894" t="str">
        <f>IF(VLOOKUP($C$3&amp;"-"&amp;$E39,Import!$C:$H,6,FALSE)=0,"",VLOOKUP($C$3&amp;"-"&amp;$E39,Import!$C:$H,6,FALSE))</f>
        <v/>
      </c>
      <c r="U39" s="153"/>
      <c r="V39" s="251"/>
    </row>
    <row r="40" spans="1:22" s="288" customFormat="1" ht="42.6" customHeight="1" x14ac:dyDescent="0.2">
      <c r="A40" s="274"/>
      <c r="B40" s="987"/>
      <c r="C40" s="1770"/>
      <c r="D40" s="1458">
        <v>61</v>
      </c>
      <c r="E40" s="386" t="s">
        <v>15</v>
      </c>
      <c r="F40" s="468" t="str">
        <f>IF(VLOOKUP(CONCATENATE($C$3,"-",$E40),Languages!$A:$D,1,TRUE)=CONCATENATE($C$3,"-",$E40),VLOOKUP(CONCATENATE($C$3,"-",$E40),Languages!$A:$D,Summary!$C$7,TRUE),NA())</f>
        <v>Kyberturvallisuusarkkitehtuurin kehitystä ohjaavat organisaation riskiarviointien tulokset [kts. RISK-3d] sekä organisaation uhkaprofiili [kts. THREAT-2e].</v>
      </c>
      <c r="G40" s="1684">
        <f t="shared" si="0"/>
        <v>3</v>
      </c>
      <c r="H40" s="497" t="s">
        <v>414</v>
      </c>
      <c r="I40" s="489"/>
      <c r="J40" s="489"/>
      <c r="K40" s="489"/>
      <c r="L40" s="490"/>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ISO27001 8.2</v>
      </c>
      <c r="S40" s="893" t="str">
        <f>IF(VLOOKUP($C$3&amp;"-"&amp;$E40,Import!$C:$H,5,FALSE)=0,"",VLOOKUP($C$3&amp;"-"&amp;$E40,Import!$C:$H,5,FALSE))</f>
        <v/>
      </c>
      <c r="T40" s="894" t="str">
        <f>IF(VLOOKUP($C$3&amp;"-"&amp;$E40,Import!$C:$H,6,FALSE)=0,"",VLOOKUP($C$3&amp;"-"&amp;$E40,Import!$C:$H,6,FALSE))</f>
        <v/>
      </c>
      <c r="U40" s="153"/>
      <c r="V40" s="251"/>
    </row>
    <row r="41" spans="1:22" s="288" customFormat="1" ht="34.950000000000003" customHeight="1" x14ac:dyDescent="0.2">
      <c r="A41" s="274"/>
      <c r="B41" s="380"/>
      <c r="C41" s="1771"/>
      <c r="D41" s="1460">
        <v>61</v>
      </c>
      <c r="E41" s="390" t="s">
        <v>186</v>
      </c>
      <c r="F41" s="468" t="str">
        <f>IF(VLOOKUP(CONCATENATE($C$3,"-",$E41),Languages!$A:$D,1,TRUE)=CONCATENATE($C$3,"-",$E41),VLOOKUP(CONCATENATE($C$3,"-",$E41),Languages!$A:$D,Summary!$C$7,TRUE),NA())</f>
        <v>Kyberarkkitehtuuri käsittelee ennalta määriteltyjä toimintatiloja [kts. SITUATION-3g].</v>
      </c>
      <c r="G41" s="1686">
        <f t="shared" si="0"/>
        <v>1</v>
      </c>
      <c r="H41" s="445" t="s">
        <v>2469</v>
      </c>
      <c r="I41" s="440"/>
      <c r="J41" s="440"/>
      <c r="K41" s="440"/>
      <c r="L41" s="449"/>
      <c r="M41" s="153"/>
      <c r="N41" s="251"/>
      <c r="O41" s="148"/>
      <c r="P41" s="874" t="str">
        <f>VLOOKUP(VLOOKUP($C$3&amp;"-"&amp;$E41,Import!$C:$D,2,FALSE),Parameters!$C$18:$F$22,Summary!$C$7,FALSE)</f>
        <v xml:space="preserve">0 - Vastaus puuttuu </v>
      </c>
      <c r="Q41" s="900" t="str">
        <f>IF(VLOOKUP($C$3&amp;"-"&amp;$E41,Import!$C:$H,3,FALSE)=0,"",VLOOKUP($C$3&amp;"-"&amp;$E41,Import!$C:$H,3,FALSE))</f>
        <v/>
      </c>
      <c r="R41" s="900" t="str">
        <f>IF(VLOOKUP($C$3&amp;"-"&amp;$E41,Import!$C:$H,4,FALSE)=0,"",VLOOKUP($C$3&amp;"-"&amp;$E41,Import!$C:$H,4,FALSE))</f>
        <v>A8.27</v>
      </c>
      <c r="S41" s="900" t="str">
        <f>IF(VLOOKUP($C$3&amp;"-"&amp;$E41,Import!$C:$H,5,FALSE)=0,"",VLOOKUP($C$3&amp;"-"&amp;$E41,Import!$C:$H,5,FALSE))</f>
        <v>8.27</v>
      </c>
      <c r="T41" s="901" t="str">
        <f>IF(VLOOKUP($C$3&amp;"-"&amp;$E41,Import!$C:$H,6,FALSE)=0,"",VLOOKUP($C$3&amp;"-"&amp;$E41,Import!$C:$H,6,FALSE))</f>
        <v/>
      </c>
      <c r="U41" s="153"/>
      <c r="V41" s="251"/>
    </row>
    <row r="42" spans="1:22" s="176" customFormat="1" ht="30" customHeight="1" x14ac:dyDescent="0.25">
      <c r="A42" s="165"/>
      <c r="B42" s="268"/>
      <c r="C42" s="169">
        <v>2</v>
      </c>
      <c r="D42" s="169"/>
      <c r="E42" s="169" t="str">
        <f>IF(VLOOKUP(CONCATENATE($C$3,"-",C42),Languages!$A:$D,1,TRUE)=CONCATENATE($C$3,"-",C42),VLOOKUP(CONCATENATE($C$3,"-",C42),Languages!$A:$D,Summary!$C$7,TRUE),NA())</f>
        <v>Tietoverkkojen suojaus osana kyberarkkitehtuuria</v>
      </c>
      <c r="F42" s="169"/>
      <c r="G42" s="291"/>
      <c r="H42" s="884"/>
      <c r="I42" s="906"/>
      <c r="J42" s="906"/>
      <c r="K42" s="906"/>
      <c r="L42" s="906"/>
      <c r="M42" s="153"/>
      <c r="N42" s="251"/>
      <c r="O42" s="148"/>
      <c r="P42" s="291"/>
      <c r="Q42" s="292"/>
      <c r="R42" s="292"/>
      <c r="S42" s="292"/>
      <c r="T42" s="292"/>
      <c r="U42" s="153"/>
      <c r="V42" s="251"/>
    </row>
    <row r="43" spans="1:22" s="284" customFormat="1" ht="19.95" customHeight="1" x14ac:dyDescent="0.2">
      <c r="A43" s="303"/>
      <c r="B43" s="278"/>
      <c r="C43" s="279" t="str">
        <f>IF(VLOOKUP("GEN-LEVEL",Languages!$A:$D,1,TRUE)="GEN-LEVEL",VLOOKUP("GEN-LEVEL",Languages!$A:$D,Summary!$C$7,TRUE),NA())</f>
        <v>Taso</v>
      </c>
      <c r="D43" s="279"/>
      <c r="E43" s="279"/>
      <c r="F43" s="280" t="str">
        <f>IF(VLOOKUP("GEN-PRACTICE",Languages!$A:$D,1,TRUE)="GEN-PRACTICE",VLOOKUP("GEN-PRACTICE",Languages!$A:$D,Summary!$C$7,TRUE),NA())</f>
        <v>Käytäntö</v>
      </c>
      <c r="G43" s="281"/>
      <c r="H43" s="881" t="s">
        <v>4</v>
      </c>
      <c r="I43" s="882" t="str">
        <f>IF(VLOOKUP("KM112",Languages!$A:$D,1,TRUE)="KM112",VLOOKUP("KM112",Languages!$A:$D,Summary!$C$7,TRUE),NA())</f>
        <v>Kommentit</v>
      </c>
      <c r="J43" s="882" t="str">
        <f>IF(VLOOKUP("KM113",Languages!$A:$D,1,TRUE)="KM113",VLOOKUP("KM113",Languages!$A:$D,Summary!$C$7,TRUE),NA())</f>
        <v>Sisäinen viittaus</v>
      </c>
      <c r="K43" s="882" t="str">
        <f>IF(VLOOKUP("KM114",Languages!$A:$D,1,TRUE)="KM114",VLOOKUP("KM114",Languages!$A:$D,Summary!$C$7,TRUE),NA())</f>
        <v>Ulkoinen viittaus</v>
      </c>
      <c r="L43" s="882" t="str">
        <f>IF(VLOOKUP("KM115",Languages!$A:$D,1,TRUE)="KM115",VLOOKUP("KM115",Languages!$A:$D,Summary!$C$7,TRUE),NA())</f>
        <v>Kehityskohde</v>
      </c>
      <c r="M43" s="282"/>
      <c r="N43" s="283"/>
      <c r="O43" s="278"/>
      <c r="P43" s="459" t="str">
        <f>IF(VLOOKUP("GEN-ANSWER",Languages!$A:$D,1,TRUE)="GEN-ANSWER",VLOOKUP("GEN-ANSWER",Languages!$A:$D,Summary!$C$7,TRUE),NA())</f>
        <v>Vastaus</v>
      </c>
      <c r="Q43" s="459" t="str">
        <f>IF(VLOOKUP("KM112",Languages!$A:$D,1,TRUE)="KM112",VLOOKUP("KM112",Languages!$A:$D,Summary!$C$7,TRUE),NA())</f>
        <v>Kommentit</v>
      </c>
      <c r="R43" s="459" t="str">
        <f>IF(VLOOKUP("KM113",Languages!$A:$D,1,TRUE)="KM113",VLOOKUP("KM113",Languages!$A:$D,Summary!$C$7,TRUE),NA())</f>
        <v>Sisäinen viittaus</v>
      </c>
      <c r="S43" s="459" t="str">
        <f>IF(VLOOKUP("KM114",Languages!$A:$D,1,TRUE)="KM114",VLOOKUP("KM114",Languages!$A:$D,Summary!$C$7,TRUE),NA())</f>
        <v>Ulkoinen viittaus</v>
      </c>
      <c r="T43" s="459" t="str">
        <f>IF(VLOOKUP("KM115",Languages!$A:$D,1,TRUE)="KM115",VLOOKUP("KM115",Languages!$A:$D,Summary!$C$7,TRUE),NA())</f>
        <v>Kehityskohde</v>
      </c>
      <c r="U43" s="282"/>
      <c r="V43" s="283"/>
    </row>
    <row r="44" spans="1:22" s="295" customFormat="1" ht="68.400000000000006" customHeight="1" x14ac:dyDescent="0.2">
      <c r="A44" s="304"/>
      <c r="B44" s="1023"/>
      <c r="C44" s="1763">
        <v>1</v>
      </c>
      <c r="D44" s="1466">
        <v>64</v>
      </c>
      <c r="E44" s="396" t="s">
        <v>17</v>
      </c>
      <c r="F44" s="462" t="str">
        <f>IF(VLOOKUP(CONCATENATE($C$3,"-",$E44),Languages!$A:$D,1,TRUE)=CONCATENATE($C$3,"-",$E44),VLOOKUP(CONCATENATE($C$3,"-",$E44),Languages!$A:$D,Summary!$C$7,TRUE),NA())</f>
        <v>Verkon suojauksia on toteutettu, ainakin tapauskohtaisesti. Tasolla 1 tämän ei tarvitse olla systemaattista tai säännöllistä.</v>
      </c>
      <c r="G44" s="1682">
        <f t="shared" ref="G44:G55" si="1">IFERROR(INT(LEFT($H44,1)),0)</f>
        <v>4</v>
      </c>
      <c r="H44" s="452" t="s">
        <v>6</v>
      </c>
      <c r="I44" s="494"/>
      <c r="J44" s="482"/>
      <c r="K44" s="482"/>
      <c r="L44" s="483"/>
      <c r="M44" s="153"/>
      <c r="N44" s="251"/>
      <c r="O44" s="148"/>
      <c r="P44" s="863" t="str">
        <f>VLOOKUP(VLOOKUP($C$3&amp;"-"&amp;$E44,Import!$C:$D,2,FALSE),Parameters!$C$18:$F$22,Summary!$C$7,FALSE)</f>
        <v xml:space="preserve">0 - Vastaus puuttuu </v>
      </c>
      <c r="Q44" s="888" t="str">
        <f>IF(VLOOKUP($C$3&amp;"-"&amp;$E44,Import!$C:$H,3,FALSE)=0,"",VLOOKUP($C$3&amp;"-"&amp;$E44,Import!$C:$H,3,FALSE))</f>
        <v>11.4</v>
      </c>
      <c r="R44" s="888" t="str">
        <f>IF(VLOOKUP($C$3&amp;"-"&amp;$E44,Import!$C:$H,4,FALSE)=0,"",VLOOKUP($C$3&amp;"-"&amp;$E44,Import!$C:$H,4,FALSE))</f>
        <v>A8.20</v>
      </c>
      <c r="S44" s="888" t="str">
        <f>IF(VLOOKUP($C$3&amp;"-"&amp;$E44,Import!$C:$H,5,FALSE)=0,"",VLOOKUP($C$3&amp;"-"&amp;$E44,Import!$C:$H,5,FALSE))</f>
        <v>8.20</v>
      </c>
      <c r="T44" s="889" t="str">
        <f>IF(VLOOKUP($C$3&amp;"-"&amp;$E44,Import!$C:$H,6,FALSE)=0,"",VLOOKUP($C$3&amp;"-"&amp;$E44,Import!$C:$H,6,FALSE))</f>
        <v/>
      </c>
      <c r="U44" s="153"/>
      <c r="V44" s="251"/>
    </row>
    <row r="45" spans="1:22" s="295" customFormat="1" ht="60" customHeight="1" x14ac:dyDescent="0.2">
      <c r="A45" s="304"/>
      <c r="B45" s="1023"/>
      <c r="C45" s="1764"/>
      <c r="D45" s="1462">
        <v>63</v>
      </c>
      <c r="E45" s="396" t="s">
        <v>18</v>
      </c>
      <c r="F45" s="462" t="str">
        <f>IF(VLOOKUP(CONCATENATE($C$3,"-",$E45),Languages!$A:$D,1,TRUE)=CONCATENATE($C$3,"-",$E45),VLOOKUP(CONCATENATE($C$3,"-",$E45),Languages!$A:$D,Summary!$C$7,TRUE),NA())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45" s="389">
        <f t="shared" si="1"/>
        <v>3</v>
      </c>
      <c r="H45" s="452" t="s">
        <v>414</v>
      </c>
      <c r="I45" s="494"/>
      <c r="J45" s="450"/>
      <c r="K45" s="450"/>
      <c r="L45" s="451"/>
      <c r="M45" s="153"/>
      <c r="N45" s="251"/>
      <c r="O45" s="148"/>
      <c r="P45" s="866" t="str">
        <f>VLOOKUP(VLOOKUP($C$3&amp;"-"&amp;$E45,Import!$C:$D,2,FALSE),Parameters!$C$18:$F$22,Summary!$C$7,FALSE)</f>
        <v xml:space="preserve">0 - Vastaus puuttuu </v>
      </c>
      <c r="Q45" s="898" t="str">
        <f>IF(VLOOKUP($C$3&amp;"-"&amp;$E45,Import!$C:$H,3,FALSE)=0,"",VLOOKUP($C$3&amp;"-"&amp;$E45,Import!$C:$H,3,FALSE))</f>
        <v>11.4</v>
      </c>
      <c r="R45" s="898" t="str">
        <f>IF(VLOOKUP($C$3&amp;"-"&amp;$E45,Import!$C:$H,4,FALSE)=0,"",VLOOKUP($C$3&amp;"-"&amp;$E45,Import!$C:$H,4,FALSE))</f>
        <v>A8.20
A8.21
A8.22</v>
      </c>
      <c r="S45" s="898" t="str">
        <f>IF(VLOOKUP($C$3&amp;"-"&amp;$E45,Import!$C:$H,5,FALSE)=0,"",VLOOKUP($C$3&amp;"-"&amp;$E45,Import!$C:$H,5,FALSE))</f>
        <v>8.20
8.21
8.22</v>
      </c>
      <c r="T45" s="899" t="str">
        <f>IF(VLOOKUP($C$3&amp;"-"&amp;$E45,Import!$C:$H,6,FALSE)=0,"",VLOOKUP($C$3&amp;"-"&amp;$E45,Import!$C:$H,6,FALSE))</f>
        <v/>
      </c>
      <c r="U45" s="153"/>
      <c r="V45" s="251"/>
    </row>
    <row r="46" spans="1:22" s="295" customFormat="1" ht="34.950000000000003" customHeight="1" x14ac:dyDescent="0.2">
      <c r="A46" s="304"/>
      <c r="B46" s="296"/>
      <c r="C46" s="1772">
        <v>2</v>
      </c>
      <c r="D46" s="1465">
        <v>64</v>
      </c>
      <c r="E46" s="1022" t="s">
        <v>19</v>
      </c>
      <c r="F46" s="471" t="str">
        <f>IF(VLOOKUP(CONCATENATE($C$3,"-",$E46),Languages!$A:$D,1,TRUE)=CONCATENATE($C$3,"-",$E46),VLOOKUP(CONCATENATE($C$3,"-",$E46),Languages!$A:$D,Summary!$C$7,TRUE),NA())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46" s="392">
        <f t="shared" si="1"/>
        <v>3</v>
      </c>
      <c r="H46" s="487" t="s">
        <v>414</v>
      </c>
      <c r="I46" s="494"/>
      <c r="J46" s="1020"/>
      <c r="K46" s="1020"/>
      <c r="L46" s="1021"/>
      <c r="M46" s="153"/>
      <c r="N46" s="251"/>
      <c r="O46" s="148"/>
      <c r="P46" s="869" t="str">
        <f>VLOOKUP(VLOOKUP($C$3&amp;"-"&amp;$E46,Import!$C:$D,2,FALSE),Parameters!$C$18:$F$22,Summary!$C$7,FALSE)</f>
        <v xml:space="preserve">0 - Vastaus puuttuu </v>
      </c>
      <c r="Q46" s="893" t="str">
        <f>IF(VLOOKUP($C$3&amp;"-"&amp;$E46,Import!$C:$H,3,FALSE)=0,"",VLOOKUP($C$3&amp;"-"&amp;$E46,Import!$C:$H,3,FALSE))</f>
        <v>11.3, 11.4</v>
      </c>
      <c r="R46" s="893" t="str">
        <f>IF(VLOOKUP($C$3&amp;"-"&amp;$E46,Import!$C:$H,4,FALSE)=0,"",VLOOKUP($C$3&amp;"-"&amp;$E46,Import!$C:$H,4,FALSE))</f>
        <v>A8.20
A8.21</v>
      </c>
      <c r="S46" s="893" t="str">
        <f>IF(VLOOKUP($C$3&amp;"-"&amp;$E46,Import!$C:$H,5,FALSE)=0,"",VLOOKUP($C$3&amp;"-"&amp;$E46,Import!$C:$H,5,FALSE))</f>
        <v>8.20
8.21</v>
      </c>
      <c r="T46" s="894" t="str">
        <f>IF(VLOOKUP($C$3&amp;"-"&amp;$E46,Import!$C:$H,6,FALSE)=0,"",VLOOKUP($C$3&amp;"-"&amp;$E46,Import!$C:$H,6,FALSE))</f>
        <v/>
      </c>
      <c r="U46" s="153"/>
      <c r="V46" s="251"/>
    </row>
    <row r="47" spans="1:22" s="295" customFormat="1" ht="77.400000000000006" customHeight="1" x14ac:dyDescent="0.2">
      <c r="A47" s="304"/>
      <c r="B47" s="379"/>
      <c r="C47" s="1773"/>
      <c r="D47" s="1463">
        <v>63</v>
      </c>
      <c r="E47" s="293" t="s">
        <v>20</v>
      </c>
      <c r="F47" s="464" t="str">
        <f>IF(VLOOKUP(CONCATENATE($C$3,"-",$E47),Languages!$A:$D,1,TRUE)=CONCATENATE($C$3,"-",$E47),VLOOKUP(CONCATENATE($C$3,"-",$E47),Languages!$A:$D,Summary!$C$7,TRUE),NA())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47" s="286">
        <f t="shared" si="1"/>
        <v>3</v>
      </c>
      <c r="H47" s="306" t="s">
        <v>414</v>
      </c>
      <c r="I47" s="494"/>
      <c r="J47" s="439"/>
      <c r="K47" s="439"/>
      <c r="L47" s="448"/>
      <c r="M47" s="153"/>
      <c r="N47" s="251"/>
      <c r="O47" s="148"/>
      <c r="P47" s="869" t="str">
        <f>VLOOKUP(VLOOKUP($C$3&amp;"-"&amp;$E47,Import!$C:$D,2,FALSE),Parameters!$C$18:$F$22,Summary!$C$7,FALSE)</f>
        <v xml:space="preserve">0 - Vastaus puuttuu </v>
      </c>
      <c r="Q47" s="893" t="str">
        <f>IF(VLOOKUP($C$3&amp;"-"&amp;$E47,Import!$C:$H,3,FALSE)=0,"",VLOOKUP($C$3&amp;"-"&amp;$E47,Import!$C:$H,3,FALSE))</f>
        <v>11.4</v>
      </c>
      <c r="R47" s="893" t="str">
        <f>IF(VLOOKUP($C$3&amp;"-"&amp;$E47,Import!$C:$H,4,FALSE)=0,"",VLOOKUP($C$3&amp;"-"&amp;$E47,Import!$C:$H,4,FALSE))</f>
        <v>A8.20
A8.21
A8.22</v>
      </c>
      <c r="S47" s="893" t="str">
        <f>IF(VLOOKUP($C$3&amp;"-"&amp;$E47,Import!$C:$H,5,FALSE)=0,"",VLOOKUP($C$3&amp;"-"&amp;$E47,Import!$C:$H,5,FALSE))</f>
        <v>8.20
8.21
8.22</v>
      </c>
      <c r="T47" s="894" t="str">
        <f>IF(VLOOKUP($C$3&amp;"-"&amp;$E47,Import!$C:$H,6,FALSE)=0,"",VLOOKUP($C$3&amp;"-"&amp;$E47,Import!$C:$H,6,FALSE))</f>
        <v/>
      </c>
      <c r="U47" s="153"/>
      <c r="V47" s="251"/>
    </row>
    <row r="48" spans="1:22" s="295" customFormat="1" ht="56.4" customHeight="1" x14ac:dyDescent="0.2">
      <c r="A48" s="304"/>
      <c r="B48" s="379"/>
      <c r="C48" s="1773"/>
      <c r="D48" s="1465">
        <v>64</v>
      </c>
      <c r="E48" s="293" t="s">
        <v>21</v>
      </c>
      <c r="F48" s="464" t="str">
        <f>IF(VLOOKUP(CONCATENATE($C$3,"-",$E48),Languages!$A:$D,1,TRUE)=CONCATENATE($C$3,"-",$E48),VLOOKUP(CONCATENATE($C$3,"-",$E48),Languages!$A:$D,Summary!$C$7,TRUE),NA())</f>
        <v>Verkkojen suojauksessa huomioidaan pienimmän valtuuden ja pienimmän toiminnallisuuden periaatteet.</v>
      </c>
      <c r="G48" s="286">
        <f t="shared" si="1"/>
        <v>3</v>
      </c>
      <c r="H48" s="306" t="s">
        <v>414</v>
      </c>
      <c r="I48" s="494"/>
      <c r="J48" s="439"/>
      <c r="K48" s="439"/>
      <c r="L48" s="448"/>
      <c r="M48" s="153"/>
      <c r="N48" s="251"/>
      <c r="O48" s="148"/>
      <c r="P48" s="869" t="str">
        <f>VLOOKUP(VLOOKUP($C$3&amp;"-"&amp;$E48,Import!$C:$D,2,FALSE),Parameters!$C$18:$F$22,Summary!$C$7,FALSE)</f>
        <v xml:space="preserve">0 - Vastaus puuttuu </v>
      </c>
      <c r="Q48" s="893" t="str">
        <f>IF(VLOOKUP($C$3&amp;"-"&amp;$E48,Import!$C:$H,3,FALSE)=0,"",VLOOKUP($C$3&amp;"-"&amp;$E48,Import!$C:$H,3,FALSE))</f>
        <v>11.3, 11.7</v>
      </c>
      <c r="R48" s="893" t="str">
        <f>IF(VLOOKUP($C$3&amp;"-"&amp;$E48,Import!$C:$H,4,FALSE)=0,"",VLOOKUP($C$3&amp;"-"&amp;$E48,Import!$C:$H,4,FALSE))</f>
        <v>A8.2
A5.34</v>
      </c>
      <c r="S48" s="893" t="str">
        <f>IF(VLOOKUP($C$3&amp;"-"&amp;$E48,Import!$C:$H,5,FALSE)=0,"",VLOOKUP($C$3&amp;"-"&amp;$E48,Import!$C:$H,5,FALSE))</f>
        <v>8.2 
Huom. 5.34</v>
      </c>
      <c r="T48" s="894" t="str">
        <f>IF(VLOOKUP($C$3&amp;"-"&amp;$E48,Import!$C:$H,6,FALSE)=0,"",VLOOKUP($C$3&amp;"-"&amp;$E48,Import!$C:$H,6,FALSE))</f>
        <v/>
      </c>
      <c r="U48" s="153"/>
      <c r="V48" s="251"/>
    </row>
    <row r="49" spans="1:22" s="295" customFormat="1" ht="54.6" customHeight="1" x14ac:dyDescent="0.2">
      <c r="A49" s="304"/>
      <c r="B49" s="379"/>
      <c r="C49" s="1773"/>
      <c r="D49" s="1414">
        <v>64</v>
      </c>
      <c r="E49" s="394" t="s">
        <v>103</v>
      </c>
      <c r="F49" s="470" t="str">
        <f>IF(VLOOKUP(CONCATENATE($C$3,"-",$E49),Languages!$A:$D,1,TRUE)=CONCATENATE($C$3,"-",$E49),VLOOKUP(CONCATENATE($C$3,"-",$E49),Languages!$A:$D,Summary!$C$7,TRUE),NA())</f>
        <v xml:space="preserve">Verkkojen suojaus sisältää valvonnan, analyysin ja verkkoliikenteen hallinnan (esimerkiksi palomuurit, IDPS) </v>
      </c>
      <c r="G49" s="391">
        <f t="shared" si="1"/>
        <v>2</v>
      </c>
      <c r="H49" s="445" t="s">
        <v>413</v>
      </c>
      <c r="I49" s="494"/>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11.3, 11.4</v>
      </c>
      <c r="R49" s="900" t="str">
        <f>IF(VLOOKUP($C$3&amp;"-"&amp;$E49,Import!$C:$H,4,FALSE)=0,"",VLOOKUP($C$3&amp;"-"&amp;$E49,Import!$C:$H,4,FALSE))</f>
        <v>A8.20</v>
      </c>
      <c r="S49" s="900" t="str">
        <f>IF(VLOOKUP($C$3&amp;"-"&amp;$E49,Import!$C:$H,5,FALSE)=0,"",VLOOKUP($C$3&amp;"-"&amp;$E49,Import!$C:$H,5,FALSE))</f>
        <v>8.20</v>
      </c>
      <c r="T49" s="901" t="str">
        <f>IF(VLOOKUP($C$3&amp;"-"&amp;$E49,Import!$C:$H,6,FALSE)=0,"",VLOOKUP($C$3&amp;"-"&amp;$E49,Import!$C:$H,6,FALSE))</f>
        <v/>
      </c>
      <c r="U49" s="153"/>
      <c r="V49" s="251"/>
    </row>
    <row r="50" spans="1:22" s="295" customFormat="1" ht="43.2" customHeight="1" x14ac:dyDescent="0.2">
      <c r="A50" s="304"/>
      <c r="B50" s="379"/>
      <c r="C50" s="1773"/>
      <c r="D50" s="1413">
        <v>64</v>
      </c>
      <c r="E50" s="393" t="s">
        <v>165</v>
      </c>
      <c r="F50" s="463" t="str">
        <f>IF(VLOOKUP(CONCATENATE($C$3,"-",$E50),Languages!$A:$D,1,TRUE)=CONCATENATE($C$3,"-",$E50),VLOOKUP(CONCATENATE($C$3,"-",$E50),Languages!$A:$D,Summary!$C$7,TRUE),NA())</f>
        <v>Verkkoliikennettä ja sähköpostia valvotaan, analysoidaan ja hallitaan (esimerkiksi estämällä haitallisia linkkejä tai epäilyttäviä latauksia, sähköpostin autentikointi tai IP-osoitteiden estäminen).</v>
      </c>
      <c r="G50" s="384">
        <f t="shared" si="1"/>
        <v>3</v>
      </c>
      <c r="H50" s="441" t="s">
        <v>414</v>
      </c>
      <c r="I50" s="494"/>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11.4, 11.5</v>
      </c>
      <c r="R50" s="898" t="str">
        <f>IF(VLOOKUP($C$3&amp;"-"&amp;$E50,Import!$C:$H,4,FALSE)=0,"",VLOOKUP($C$3&amp;"-"&amp;$E50,Import!$C:$H,4,FALSE))</f>
        <v>A8.20
A8.21
A8.22</v>
      </c>
      <c r="S50" s="898" t="str">
        <f>IF(VLOOKUP($C$3&amp;"-"&amp;$E50,Import!$C:$H,5,FALSE)=0,"",VLOOKUP($C$3&amp;"-"&amp;$E50,Import!$C:$H,5,FALSE))</f>
        <v>8.20
8.21
8.22</v>
      </c>
      <c r="T50" s="899" t="str">
        <f>IF(VLOOKUP($C$3&amp;"-"&amp;$E50,Import!$C:$H,6,FALSE)=0,"",VLOOKUP($C$3&amp;"-"&amp;$E50,Import!$C:$H,6,FALSE))</f>
        <v/>
      </c>
      <c r="U50" s="153"/>
      <c r="V50" s="251"/>
    </row>
    <row r="51" spans="1:22" s="295" customFormat="1" ht="56.4" customHeight="1" x14ac:dyDescent="0.2">
      <c r="A51" s="304"/>
      <c r="B51" s="379"/>
      <c r="C51" s="991">
        <v>3</v>
      </c>
      <c r="D51" s="1463">
        <v>63</v>
      </c>
      <c r="E51" s="293" t="s">
        <v>167</v>
      </c>
      <c r="F51" s="464" t="str">
        <f>IF(VLOOKUP(CONCATENATE($C$3,"-",$E51),Languages!$A:$D,1,TRUE)=CONCATENATE($C$3,"-",$E51),VLOOKUP(CONCATENATE($C$3,"-",$E51),Languages!$A:$D,Summary!$C$7,TRUE),NA())</f>
        <v>Kaikki laitteet, ohjelmistot ja tietovarannot on segmentoitu turvallisuusvyöhykkeisiin perustuen niille asetettuihin kybervaatimuksiin.</v>
      </c>
      <c r="G51" s="286">
        <f t="shared" si="1"/>
        <v>2</v>
      </c>
      <c r="H51" s="306" t="s">
        <v>413</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A8.20
A8.21
A8.22</v>
      </c>
      <c r="S51" s="893" t="str">
        <f>IF(VLOOKUP($C$3&amp;"-"&amp;$E51,Import!$C:$H,5,FALSE)=0,"",VLOOKUP($C$3&amp;"-"&amp;$E51,Import!$C:$H,5,FALSE))</f>
        <v>8.20
8.21
8.22</v>
      </c>
      <c r="T51" s="894" t="str">
        <f>IF(VLOOKUP($C$3&amp;"-"&amp;$E51,Import!$C:$H,6,FALSE)=0,"",VLOOKUP($C$3&amp;"-"&amp;$E51,Import!$C:$H,6,FALSE))</f>
        <v/>
      </c>
      <c r="U51" s="153"/>
      <c r="V51" s="251"/>
    </row>
    <row r="52" spans="1:22" s="295" customFormat="1" ht="60" customHeight="1" x14ac:dyDescent="0.2">
      <c r="A52" s="304"/>
      <c r="B52" s="379"/>
      <c r="C52" s="991"/>
      <c r="D52" s="1463">
        <v>63</v>
      </c>
      <c r="E52" s="293" t="s">
        <v>198</v>
      </c>
      <c r="F52" s="464" t="str">
        <f>IF(VLOOKUP(CONCATENATE($C$3,"-",$E52),Languages!$A:$D,1,TRUE)=CONCATENATE($C$3,"-",$E52),VLOOKUP(CONCATENATE($C$3,"-",$E52),Languages!$A:$D,Summary!$C$7,TRUE),NA())</f>
        <v>Verkkojen erottelu on toteutettu turvallisuuslähtöisesti siten että laitteet, ohjelmistot ja tietovarannot on segmentoitu loogisesti tai fyysisesti omiin turva-alueisiinsa, joilla on jokaisella oma todentamisensa/ autentikointi.</v>
      </c>
      <c r="G52" s="286">
        <f t="shared" si="1"/>
        <v>3</v>
      </c>
      <c r="H52" s="306" t="s">
        <v>414</v>
      </c>
      <c r="I52" s="439"/>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
      </c>
      <c r="R52" s="893" t="str">
        <f>IF(VLOOKUP($C$3&amp;"-"&amp;$E52,Import!$C:$H,4,FALSE)=0,"",VLOOKUP($C$3&amp;"-"&amp;$E52,Import!$C:$H,4,FALSE))</f>
        <v>A8.20
A8.21</v>
      </c>
      <c r="S52" s="893" t="str">
        <f>IF(VLOOKUP($C$3&amp;"-"&amp;$E52,Import!$C:$H,5,FALSE)=0,"",VLOOKUP($C$3&amp;"-"&amp;$E52,Import!$C:$H,5,FALSE))</f>
        <v>8.20
8.21</v>
      </c>
      <c r="T52" s="894" t="str">
        <f>IF(VLOOKUP($C$3&amp;"-"&amp;$E52,Import!$C:$H,6,FALSE)=0,"",VLOOKUP($C$3&amp;"-"&amp;$E52,Import!$C:$H,6,FALSE))</f>
        <v/>
      </c>
      <c r="U52" s="153"/>
      <c r="V52" s="251"/>
    </row>
    <row r="53" spans="1:22" s="295" customFormat="1" ht="45" customHeight="1" x14ac:dyDescent="0.2">
      <c r="A53" s="304"/>
      <c r="B53" s="379"/>
      <c r="C53" s="991"/>
      <c r="D53" s="1463">
        <v>63</v>
      </c>
      <c r="E53" s="293" t="s">
        <v>200</v>
      </c>
      <c r="F53" s="464" t="str">
        <f>IF(VLOOKUP(CONCATENATE($C$3,"-",$E53),Languages!$A:$D,1,TRUE)=CONCATENATE($C$3,"-",$E53),VLOOKUP(CONCATENATE($C$3,"-",$E53),Languages!$A:$D,Summary!$C$7,TRUE),NA())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G53" s="286">
        <f t="shared" si="1"/>
        <v>3</v>
      </c>
      <c r="H53" s="306" t="s">
        <v>414</v>
      </c>
      <c r="I53" s="439"/>
      <c r="J53" s="439"/>
      <c r="K53" s="439"/>
      <c r="L53" s="448"/>
      <c r="M53" s="153"/>
      <c r="N53" s="251"/>
      <c r="O53" s="148"/>
      <c r="P53" s="869" t="str">
        <f>VLOOKUP(VLOOKUP($C$3&amp;"-"&amp;$E53,Import!$C:$D,2,FALSE),Parameters!$C$18:$F$22,Summary!$C$7,FALSE)</f>
        <v xml:space="preserve">0 - Vastaus puuttuu </v>
      </c>
      <c r="Q53" s="893" t="str">
        <f>IF(VLOOKUP($C$3&amp;"-"&amp;$E53,Import!$C:$H,3,FALSE)=0,"",VLOOKUP($C$3&amp;"-"&amp;$E53,Import!$C:$H,3,FALSE))</f>
        <v/>
      </c>
      <c r="R53" s="893" t="str">
        <f>IF(VLOOKUP($C$3&amp;"-"&amp;$E53,Import!$C:$H,4,FALSE)=0,"",VLOOKUP($C$3&amp;"-"&amp;$E53,Import!$C:$H,4,FALSE))</f>
        <v>A8.20
A8.21
A8.22</v>
      </c>
      <c r="S53" s="893" t="str">
        <f>IF(VLOOKUP($C$3&amp;"-"&amp;$E53,Import!$C:$H,5,FALSE)=0,"",VLOOKUP($C$3&amp;"-"&amp;$E53,Import!$C:$H,5,FALSE))</f>
        <v>8.20
8.21
8.22</v>
      </c>
      <c r="T53" s="894" t="str">
        <f>IF(VLOOKUP($C$3&amp;"-"&amp;$E53,Import!$C:$H,6,FALSE)=0,"",VLOOKUP($C$3&amp;"-"&amp;$E53,Import!$C:$H,6,FALSE))</f>
        <v/>
      </c>
      <c r="U53" s="153"/>
      <c r="V53" s="251"/>
    </row>
    <row r="54" spans="1:22" s="295" customFormat="1" ht="44.55" customHeight="1" x14ac:dyDescent="0.2">
      <c r="A54" s="304"/>
      <c r="B54" s="379"/>
      <c r="C54" s="991"/>
      <c r="D54" s="1465">
        <v>64</v>
      </c>
      <c r="E54" s="293" t="s">
        <v>202</v>
      </c>
      <c r="F54" s="464" t="str">
        <f>IF(VLOOKUP(CONCATENATE($C$3,"-",$E54),Languages!$A:$D,1,TRUE)=CONCATENATE($C$3,"-",$E54),VLOOKUP(CONCATENATE($C$3,"-",$E54),Languages!$A:$D,Summary!$C$7,TRUE),NA())</f>
        <v>Laitteiden yhteyksiä verkkoon hallitaan siten, että vain luvalliset laitteet voivat muodostaa yhteyden (esimerkiksi laitetason pääsynhallinta (NAC)).</v>
      </c>
      <c r="G54" s="286">
        <f t="shared" si="1"/>
        <v>2</v>
      </c>
      <c r="H54" s="306" t="s">
        <v>413</v>
      </c>
      <c r="I54" s="439"/>
      <c r="J54" s="439"/>
      <c r="K54" s="439"/>
      <c r="L54" s="448"/>
      <c r="M54" s="153"/>
      <c r="N54" s="251"/>
      <c r="O54" s="148"/>
      <c r="P54" s="869" t="str">
        <f>VLOOKUP(VLOOKUP($C$3&amp;"-"&amp;$E54,Import!$C:$D,2,FALSE),Parameters!$C$18:$F$22,Summary!$C$7,FALSE)</f>
        <v xml:space="preserve">0 - Vastaus puuttuu </v>
      </c>
      <c r="Q54" s="893" t="str">
        <f>IF(VLOOKUP($C$3&amp;"-"&amp;$E54,Import!$C:$H,3,FALSE)=0,"",VLOOKUP($C$3&amp;"-"&amp;$E54,Import!$C:$H,3,FALSE))</f>
        <v/>
      </c>
      <c r="R54" s="893" t="str">
        <f>IF(VLOOKUP($C$3&amp;"-"&amp;$E54,Import!$C:$H,4,FALSE)=0,"",VLOOKUP($C$3&amp;"-"&amp;$E54,Import!$C:$H,4,FALSE))</f>
        <v>A8.20
A8.21</v>
      </c>
      <c r="S54" s="893" t="str">
        <f>IF(VLOOKUP($C$3&amp;"-"&amp;$E54,Import!$C:$H,5,FALSE)=0,"",VLOOKUP($C$3&amp;"-"&amp;$E54,Import!$C:$H,5,FALSE))</f>
        <v>8.20
8.21</v>
      </c>
      <c r="T54" s="894" t="str">
        <f>IF(VLOOKUP($C$3&amp;"-"&amp;$E54,Import!$C:$H,6,FALSE)=0,"",VLOOKUP($C$3&amp;"-"&amp;$E54,Import!$C:$H,6,FALSE))</f>
        <v/>
      </c>
      <c r="U54" s="153"/>
      <c r="V54" s="251"/>
    </row>
    <row r="55" spans="1:22" s="295" customFormat="1" ht="34.950000000000003" customHeight="1" x14ac:dyDescent="0.2">
      <c r="A55" s="304"/>
      <c r="B55" s="379"/>
      <c r="C55" s="990"/>
      <c r="D55" s="1464">
        <v>63</v>
      </c>
      <c r="E55" s="394" t="s">
        <v>203</v>
      </c>
      <c r="F55" s="470" t="str">
        <f>IF(VLOOKUP(CONCATENATE($C$3,"-",$E55),Languages!$A:$D,1,TRUE)=CONCATENATE($C$3,"-",$E55),VLOOKUP(CONCATENATE($C$3,"-",$E55),Languages!$A:$D,Summary!$C$7,TRUE),NA())</f>
        <v>Kyberarkkitehtuuri mahdollistaa saastuneiden laitteiden, ohjelmistojen ja tietovarantojen erottamisen muista.</v>
      </c>
      <c r="G55" s="391">
        <f t="shared" si="1"/>
        <v>2</v>
      </c>
      <c r="H55" s="445" t="s">
        <v>413</v>
      </c>
      <c r="I55" s="440"/>
      <c r="J55" s="440"/>
      <c r="K55" s="440"/>
      <c r="L55" s="449"/>
      <c r="M55" s="153"/>
      <c r="N55" s="251"/>
      <c r="O55" s="148"/>
      <c r="P55" s="874" t="str">
        <f>VLOOKUP(VLOOKUP($C$3&amp;"-"&amp;$E55,Import!$C:$D,2,FALSE),Parameters!$C$18:$F$22,Summary!$C$7,FALSE)</f>
        <v xml:space="preserve">0 - Vastaus puuttuu </v>
      </c>
      <c r="Q55" s="900" t="str">
        <f>IF(VLOOKUP($C$3&amp;"-"&amp;$E55,Import!$C:$H,3,FALSE)=0,"",VLOOKUP($C$3&amp;"-"&amp;$E55,Import!$C:$H,3,FALSE))</f>
        <v/>
      </c>
      <c r="R55" s="900" t="str">
        <f>IF(VLOOKUP($C$3&amp;"-"&amp;$E55,Import!$C:$H,4,FALSE)=0,"",VLOOKUP($C$3&amp;"-"&amp;$E55,Import!$C:$H,4,FALSE))</f>
        <v>A8.20
A8.21</v>
      </c>
      <c r="S55" s="900" t="str">
        <f>IF(VLOOKUP($C$3&amp;"-"&amp;$E55,Import!$C:$H,5,FALSE)=0,"",VLOOKUP($C$3&amp;"-"&amp;$E55,Import!$C:$H,5,FALSE))</f>
        <v>8.20
8.21</v>
      </c>
      <c r="T55" s="901" t="str">
        <f>IF(VLOOKUP($C$3&amp;"-"&amp;$E55,Import!$C:$H,6,FALSE)=0,"",VLOOKUP($C$3&amp;"-"&amp;$E55,Import!$C:$H,6,FALSE))</f>
        <v/>
      </c>
      <c r="U55" s="153"/>
      <c r="V55" s="251"/>
    </row>
    <row r="56" spans="1:22" s="176" customFormat="1" ht="30" customHeight="1" x14ac:dyDescent="0.25">
      <c r="A56" s="165"/>
      <c r="B56" s="268"/>
      <c r="C56" s="169">
        <v>3</v>
      </c>
      <c r="D56" s="169"/>
      <c r="E56" s="169" t="str">
        <f>IF(VLOOKUP(CONCATENATE($C$3,"-",C56),Languages!$A:$D,1,TRUE)=CONCATENATE($C$3,"-",C56),VLOOKUP(CONCATENATE($C$3,"-",C56),Languages!$A:$D,Summary!$C$7,TRUE),NA())</f>
        <v>Laitteiden ja ohjelmistojen turvallisuus osana kyberarkkitehtuuria</v>
      </c>
      <c r="F56" s="169"/>
      <c r="G56" s="291"/>
      <c r="H56" s="884"/>
      <c r="I56" s="906"/>
      <c r="J56" s="906"/>
      <c r="K56" s="906"/>
      <c r="L56" s="906"/>
      <c r="M56" s="153"/>
      <c r="N56" s="251"/>
      <c r="O56" s="148"/>
      <c r="P56" s="291"/>
      <c r="Q56" s="292"/>
      <c r="R56" s="292"/>
      <c r="S56" s="292"/>
      <c r="T56" s="292"/>
      <c r="U56" s="153"/>
      <c r="V56" s="251"/>
    </row>
    <row r="57" spans="1:22" s="284" customFormat="1" ht="19.95" customHeight="1" x14ac:dyDescent="0.2">
      <c r="A57" s="303"/>
      <c r="B57" s="278"/>
      <c r="C57" s="279" t="str">
        <f>IF(VLOOKUP("GEN-LEVEL",Languages!$A:$D,1,TRUE)="GEN-LEVEL",VLOOKUP("GEN-LEVEL",Languages!$A:$D,Summary!$C$7,TRUE),NA())</f>
        <v>Taso</v>
      </c>
      <c r="D57" s="279"/>
      <c r="E57" s="279"/>
      <c r="F57" s="280" t="str">
        <f>IF(VLOOKUP("GEN-PRACTICE",Languages!$A:$D,1,TRUE)="GEN-PRACTICE",VLOOKUP("GEN-PRACTICE",Languages!$A:$D,Summary!$C$7,TRUE),NA())</f>
        <v>Käytäntö</v>
      </c>
      <c r="G57" s="281"/>
      <c r="H57" s="881" t="s">
        <v>4</v>
      </c>
      <c r="I57" s="882" t="str">
        <f>IF(VLOOKUP("KM112",Languages!$A:$D,1,TRUE)="KM112",VLOOKUP("KM112",Languages!$A:$D,Summary!$C$7,TRUE),NA())</f>
        <v>Kommentit</v>
      </c>
      <c r="J57" s="882" t="str">
        <f>IF(VLOOKUP("KM113",Languages!$A:$D,1,TRUE)="KM113",VLOOKUP("KM113",Languages!$A:$D,Summary!$C$7,TRUE),NA())</f>
        <v>Sisäinen viittaus</v>
      </c>
      <c r="K57" s="882" t="str">
        <f>IF(VLOOKUP("KM114",Languages!$A:$D,1,TRUE)="KM114",VLOOKUP("KM114",Languages!$A:$D,Summary!$C$7,TRUE),NA())</f>
        <v>Ulkoinen viittaus</v>
      </c>
      <c r="L57" s="882" t="str">
        <f>IF(VLOOKUP("KM115",Languages!$A:$D,1,TRUE)="KM115",VLOOKUP("KM115",Languages!$A:$D,Summary!$C$7,TRUE),NA())</f>
        <v>Kehityskohde</v>
      </c>
      <c r="M57" s="282"/>
      <c r="N57" s="283"/>
      <c r="O57" s="278"/>
      <c r="P57" s="459" t="str">
        <f>IF(VLOOKUP("GEN-ANSWER",Languages!$A:$D,1,TRUE)="GEN-ANSWER",VLOOKUP("GEN-ANSWER",Languages!$A:$D,Summary!$C$7,TRUE),NA())</f>
        <v>Vastaus</v>
      </c>
      <c r="Q57" s="459" t="str">
        <f>IF(VLOOKUP("KM112",Languages!$A:$D,1,TRUE)="KM112",VLOOKUP("KM112",Languages!$A:$D,Summary!$C$7,TRUE),NA())</f>
        <v>Kommentit</v>
      </c>
      <c r="R57" s="459" t="str">
        <f>IF(VLOOKUP("KM113",Languages!$A:$D,1,TRUE)="KM113",VLOOKUP("KM113",Languages!$A:$D,Summary!$C$7,TRUE),NA())</f>
        <v>Sisäinen viittaus</v>
      </c>
      <c r="S57" s="459" t="str">
        <f>IF(VLOOKUP("KM114",Languages!$A:$D,1,TRUE)="KM114",VLOOKUP("KM114",Languages!$A:$D,Summary!$C$7,TRUE),NA())</f>
        <v>Ulkoinen viittaus</v>
      </c>
      <c r="T57" s="459" t="str">
        <f>IF(VLOOKUP("KM115",Languages!$A:$D,1,TRUE)="KM115",VLOOKUP("KM115",Languages!$A:$D,Summary!$C$7,TRUE),NA())</f>
        <v>Kehityskohde</v>
      </c>
      <c r="U57" s="282"/>
      <c r="V57" s="283"/>
    </row>
    <row r="58" spans="1:22" s="295" customFormat="1" ht="45" customHeight="1" x14ac:dyDescent="0.2">
      <c r="A58" s="304"/>
      <c r="B58" s="379"/>
      <c r="C58" s="1763">
        <v>1</v>
      </c>
      <c r="D58" s="1467">
        <v>65</v>
      </c>
      <c r="E58" s="396" t="s">
        <v>22</v>
      </c>
      <c r="F58" s="462" t="str">
        <f>IF(VLOOKUP(CONCATENATE($C$3,"-",$E58),Languages!$A:$D,1,TRUE)=CONCATENATE($C$3,"-",$E58),VLOOKUP(CONCATENATE($C$3,"-",$E58),Languages!$A:$D,Summary!$C$7,TRUE),NA())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58" s="1682">
        <f t="shared" ref="G58:G70" si="2">IFERROR(INT(LEFT($H58,1)),0)</f>
        <v>3</v>
      </c>
      <c r="H58" s="452" t="s">
        <v>414</v>
      </c>
      <c r="I58" s="494"/>
      <c r="J58" s="450"/>
      <c r="K58" s="450"/>
      <c r="L58" s="451"/>
      <c r="M58" s="153"/>
      <c r="N58" s="251"/>
      <c r="O58" s="148"/>
      <c r="P58" s="863" t="str">
        <f>VLOOKUP(VLOOKUP($C$3&amp;"-"&amp;$E58,Import!$C:$D,2,FALSE),Parameters!$C$18:$F$22,Summary!$C$7,FALSE)</f>
        <v xml:space="preserve">0 - Vastaus puuttuu </v>
      </c>
      <c r="Q58" s="902" t="str">
        <f>IF(VLOOKUP($C$3&amp;"-"&amp;$E58,Import!$C:$H,3,FALSE)=0,"",VLOOKUP($C$3&amp;"-"&amp;$E58,Import!$C:$H,3,FALSE))</f>
        <v>11.7, 11.10</v>
      </c>
      <c r="R58" s="902" t="str">
        <f>IF(VLOOKUP($C$3&amp;"-"&amp;$E58,Import!$C:$H,4,FALSE)=0,"",VLOOKUP($C$3&amp;"-"&amp;$E58,Import!$C:$H,4,FALSE))</f>
        <v>A8.7
A8.26
A8.27</v>
      </c>
      <c r="S58" s="902" t="str">
        <f>IF(VLOOKUP($C$3&amp;"-"&amp;$E58,Import!$C:$H,5,FALSE)=0,"",VLOOKUP($C$3&amp;"-"&amp;$E58,Import!$C:$H,5,FALSE))</f>
        <v>8.7
8.26
8.27</v>
      </c>
      <c r="T58" s="903" t="str">
        <f>IF(VLOOKUP($C$3&amp;"-"&amp;$E58,Import!$C:$H,6,FALSE)=0,"",VLOOKUP($C$3&amp;"-"&amp;$E58,Import!$C:$H,6,FALSE))</f>
        <v/>
      </c>
      <c r="U58" s="153"/>
      <c r="V58" s="251"/>
    </row>
    <row r="59" spans="1:22" s="295" customFormat="1" ht="34.950000000000003" customHeight="1" x14ac:dyDescent="0.2">
      <c r="A59" s="304"/>
      <c r="B59" s="296"/>
      <c r="C59" s="1764"/>
      <c r="D59" s="1467">
        <v>65</v>
      </c>
      <c r="E59" s="396" t="s">
        <v>23</v>
      </c>
      <c r="F59" s="462" t="str">
        <f>IF(VLOOKUP(CONCATENATE($C$3,"-",$E59),Languages!$A:$D,1,TRUE)=CONCATENATE($C$3,"-",$E59),VLOOKUP(CONCATENATE($C$3,"-",$E59),Languages!$A:$D,Summary!$C$7,TRUE),NA())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59" s="1682">
        <f t="shared" si="2"/>
        <v>3</v>
      </c>
      <c r="H59" s="452" t="s">
        <v>414</v>
      </c>
      <c r="I59" s="494"/>
      <c r="J59" s="450"/>
      <c r="K59" s="450"/>
      <c r="L59" s="451"/>
      <c r="M59" s="153"/>
      <c r="N59" s="251"/>
      <c r="O59" s="148"/>
      <c r="P59" s="863" t="str">
        <f>VLOOKUP(VLOOKUP($C$3&amp;"-"&amp;$E59,Import!$C:$D,2,FALSE),Parameters!$C$18:$F$22,Summary!$C$7,FALSE)</f>
        <v xml:space="preserve">0 - Vastaus puuttuu </v>
      </c>
      <c r="Q59" s="902" t="str">
        <f>IF(VLOOKUP($C$3&amp;"-"&amp;$E59,Import!$C:$H,3,FALSE)=0,"",VLOOKUP($C$3&amp;"-"&amp;$E59,Import!$C:$H,3,FALSE))</f>
        <v>11.5, 11.10</v>
      </c>
      <c r="R59" s="902" t="str">
        <f>IF(VLOOKUP($C$3&amp;"-"&amp;$E59,Import!$C:$H,4,FALSE)=0,"",VLOOKUP($C$3&amp;"-"&amp;$E59,Import!$C:$H,4,FALSE))</f>
        <v/>
      </c>
      <c r="S59" s="902" t="str">
        <f>IF(VLOOKUP($C$3&amp;"-"&amp;$E59,Import!$C:$H,5,FALSE)=0,"",VLOOKUP($C$3&amp;"-"&amp;$E59,Import!$C:$H,5,FALSE))</f>
        <v/>
      </c>
      <c r="T59" s="903" t="str">
        <f>IF(VLOOKUP($C$3&amp;"-"&amp;$E59,Import!$C:$H,6,FALSE)=0,"",VLOOKUP($C$3&amp;"-"&amp;$E59,Import!$C:$H,6,FALSE))</f>
        <v/>
      </c>
      <c r="U59" s="153"/>
      <c r="V59" s="251"/>
    </row>
    <row r="60" spans="1:22" s="295" customFormat="1" ht="34.950000000000003" customHeight="1" x14ac:dyDescent="0.2">
      <c r="A60" s="304"/>
      <c r="B60" s="296"/>
      <c r="C60" s="1772">
        <v>2</v>
      </c>
      <c r="D60" s="1468">
        <v>65</v>
      </c>
      <c r="E60" s="393" t="s">
        <v>24</v>
      </c>
      <c r="F60" s="463" t="str">
        <f>IF(VLOOKUP(CONCATENATE($C$3,"-",$E60),Languages!$A:$D,1,TRUE)=CONCATENATE($C$3,"-",$E60),VLOOKUP(CONCATENATE($C$3,"-",$E60),Languages!$A:$D,Summary!$C$7,TRUE),NA())</f>
        <v>Pienimmän käyttöoikeuden periaate on pantu täytäntöön (esimerkiksi rajoittamalla hallinta- tai ylläpitotunnusten oikeuksia).</v>
      </c>
      <c r="G60" s="1683">
        <f t="shared" si="2"/>
        <v>2</v>
      </c>
      <c r="H60" s="441" t="s">
        <v>413</v>
      </c>
      <c r="I60" s="494"/>
      <c r="J60" s="438"/>
      <c r="K60" s="438"/>
      <c r="L60" s="447"/>
      <c r="M60" s="153"/>
      <c r="N60" s="251"/>
      <c r="O60" s="148"/>
      <c r="P60" s="866" t="str">
        <f>VLOOKUP(VLOOKUP($C$3&amp;"-"&amp;$E60,Import!$C:$D,2,FALSE),Parameters!$C$18:$F$22,Summary!$C$7,FALSE)</f>
        <v xml:space="preserve">0 - Vastaus puuttuu </v>
      </c>
      <c r="Q60" s="898" t="str">
        <f>IF(VLOOKUP($C$3&amp;"-"&amp;$E60,Import!$C:$H,3,FALSE)=0,"",VLOOKUP($C$3&amp;"-"&amp;$E60,Import!$C:$H,3,FALSE))</f>
        <v>11.7</v>
      </c>
      <c r="R60" s="898" t="str">
        <f>IF(VLOOKUP($C$3&amp;"-"&amp;$E60,Import!$C:$H,4,FALSE)=0,"",VLOOKUP($C$3&amp;"-"&amp;$E60,Import!$C:$H,4,FALSE))</f>
        <v>A8.18</v>
      </c>
      <c r="S60" s="898" t="str">
        <f>IF(VLOOKUP($C$3&amp;"-"&amp;$E60,Import!$C:$H,5,FALSE)=0,"",VLOOKUP($C$3&amp;"-"&amp;$E60,Import!$C:$H,5,FALSE))</f>
        <v>8.18</v>
      </c>
      <c r="T60" s="899" t="str">
        <f>IF(VLOOKUP($C$3&amp;"-"&amp;$E60,Import!$C:$H,6,FALSE)=0,"",VLOOKUP($C$3&amp;"-"&amp;$E60,Import!$C:$H,6,FALSE))</f>
        <v/>
      </c>
      <c r="U60" s="153"/>
      <c r="V60" s="251"/>
    </row>
    <row r="61" spans="1:22" s="295" customFormat="1" ht="40.799999999999997" customHeight="1" x14ac:dyDescent="0.2">
      <c r="A61" s="304"/>
      <c r="B61" s="296"/>
      <c r="C61" s="1773"/>
      <c r="D61" s="1469">
        <v>65</v>
      </c>
      <c r="E61" s="293" t="s">
        <v>25</v>
      </c>
      <c r="F61" s="464" t="str">
        <f>IF(VLOOKUP(CONCATENATE($C$3,"-",$E61),Languages!$A:$D,1,TRUE)=CONCATENATE($C$3,"-",$E61),VLOOKUP(CONCATENATE($C$3,"-",$E61),Languages!$A:$D,Summary!$C$7,TRUE),NA())</f>
        <v>Pienimmän toiminnallisuuden periaate on pantu täytäntöön (esim. rajoittamalla käytettäviä palveluita, ohjelmia, portteja tai liitettäviä laitteita).</v>
      </c>
      <c r="G61" s="1684">
        <f t="shared" si="2"/>
        <v>2</v>
      </c>
      <c r="H61" s="306" t="s">
        <v>413</v>
      </c>
      <c r="I61" s="494"/>
      <c r="J61" s="439"/>
      <c r="K61" s="439"/>
      <c r="L61" s="448"/>
      <c r="M61" s="153"/>
      <c r="N61" s="251"/>
      <c r="O61" s="148"/>
      <c r="P61" s="869" t="str">
        <f>VLOOKUP(VLOOKUP($C$3&amp;"-"&amp;$E61,Import!$C:$D,2,FALSE),Parameters!$C$18:$F$22,Summary!$C$7,FALSE)</f>
        <v xml:space="preserve">0 - Vastaus puuttuu </v>
      </c>
      <c r="Q61" s="893" t="str">
        <f>IF(VLOOKUP($C$3&amp;"-"&amp;$E61,Import!$C:$H,3,FALSE)=0,"",VLOOKUP($C$3&amp;"-"&amp;$E61,Import!$C:$H,3,FALSE))</f>
        <v>11.3, 11.10</v>
      </c>
      <c r="R61" s="893" t="str">
        <f>IF(VLOOKUP($C$3&amp;"-"&amp;$E61,Import!$C:$H,4,FALSE)=0,"",VLOOKUP($C$3&amp;"-"&amp;$E61,Import!$C:$H,4,FALSE))</f>
        <v>A8.3
A8.18</v>
      </c>
      <c r="S61" s="893" t="str">
        <f>IF(VLOOKUP($C$3&amp;"-"&amp;$E61,Import!$C:$H,5,FALSE)=0,"",VLOOKUP($C$3&amp;"-"&amp;$E61,Import!$C:$H,5,FALSE))</f>
        <v>8.3
8.18</v>
      </c>
      <c r="T61" s="894" t="str">
        <f>IF(VLOOKUP($C$3&amp;"-"&amp;$E61,Import!$C:$H,6,FALSE)=0,"",VLOOKUP($C$3&amp;"-"&amp;$E61,Import!$C:$H,6,FALSE))</f>
        <v/>
      </c>
      <c r="U61" s="153"/>
      <c r="V61" s="251"/>
    </row>
    <row r="62" spans="1:22" s="295" customFormat="1" ht="34.950000000000003" customHeight="1" x14ac:dyDescent="0.2">
      <c r="A62" s="304"/>
      <c r="B62" s="296"/>
      <c r="C62" s="1773"/>
      <c r="D62" s="1458">
        <v>66</v>
      </c>
      <c r="E62" s="293" t="s">
        <v>26</v>
      </c>
      <c r="F62" s="464" t="str">
        <f>IF(VLOOKUP(CONCATENATE($C$3,"-",$E62),Languages!$A:$D,1,TRUE)=CONCATENATE($C$3,"-",$E62),VLOOKUP(CONCATENATE($C$3,"-",$E62),Languages!$A:$D,Summary!$C$7,TRUE),NA())</f>
        <v xml:space="preserve">Turvallisia konfiguraatiota on määritelty ja niitä ylläpidetään sekä käytetään osana laitteiden, ohjelmistojen ja tietovarantojen käyttöönottoprosessia, mikäli tehtävissä / toteutettavissa. </v>
      </c>
      <c r="G62" s="1684">
        <f t="shared" si="2"/>
        <v>3</v>
      </c>
      <c r="H62" s="306" t="s">
        <v>414</v>
      </c>
      <c r="I62" s="494"/>
      <c r="J62" s="439"/>
      <c r="K62" s="439"/>
      <c r="L62" s="448"/>
      <c r="M62" s="153"/>
      <c r="N62" s="251"/>
      <c r="O62" s="148"/>
      <c r="P62" s="869" t="str">
        <f>VLOOKUP(VLOOKUP($C$3&amp;"-"&amp;$E62,Import!$C:$D,2,FALSE),Parameters!$C$18:$F$22,Summary!$C$7,FALSE)</f>
        <v xml:space="preserve">0 - Vastaus puuttuu </v>
      </c>
      <c r="Q62" s="893" t="str">
        <f>IF(VLOOKUP($C$3&amp;"-"&amp;$E62,Import!$C:$H,3,FALSE)=0,"",VLOOKUP($C$3&amp;"-"&amp;$E62,Import!$C:$H,3,FALSE))</f>
        <v>11.10</v>
      </c>
      <c r="R62" s="893" t="str">
        <f>IF(VLOOKUP($C$3&amp;"-"&amp;$E62,Import!$C:$H,4,FALSE)=0,"",VLOOKUP($C$3&amp;"-"&amp;$E62,Import!$C:$H,4,FALSE))</f>
        <v>A8.19</v>
      </c>
      <c r="S62" s="893" t="str">
        <f>IF(VLOOKUP($C$3&amp;"-"&amp;$E62,Import!$C:$H,5,FALSE)=0,"",VLOOKUP($C$3&amp;"-"&amp;$E62,Import!$C:$H,5,FALSE))</f>
        <v>8.19</v>
      </c>
      <c r="T62" s="894" t="str">
        <f>IF(VLOOKUP($C$3&amp;"-"&amp;$E62,Import!$C:$H,6,FALSE)=0,"",VLOOKUP($C$3&amp;"-"&amp;$E62,Import!$C:$H,6,FALSE))</f>
        <v/>
      </c>
      <c r="U62" s="153"/>
      <c r="V62" s="251"/>
    </row>
    <row r="63" spans="1:22" s="295" customFormat="1" ht="45" customHeight="1" x14ac:dyDescent="0.2">
      <c r="A63" s="304"/>
      <c r="B63" s="379"/>
      <c r="C63" s="1773"/>
      <c r="D63" s="1458">
        <v>66</v>
      </c>
      <c r="E63" s="293" t="s">
        <v>27</v>
      </c>
      <c r="F63" s="464" t="str">
        <f>IF(VLOOKUP(CONCATENATE($C$3,"-",$E63),Languages!$A:$D,1,TRUE)=CONCATENATE($C$3,"-",$E63),VLOOKUP(CONCATENATE($C$3,"-",$E63),Languages!$A:$D,Summary!$C$7,TRUE),NA())</f>
        <v>Tietoturvaohjelmistot vaaditaan soveltuvin osin osana laitteiden konfiguraatiota (esimerkiksi päätelaitteen turva- ja havainnointiratkaisut tai päätelaitekohtaiset palomuuriratkaisut).</v>
      </c>
      <c r="G63" s="1684">
        <f t="shared" si="2"/>
        <v>3</v>
      </c>
      <c r="H63" s="306" t="s">
        <v>414</v>
      </c>
      <c r="I63" s="494"/>
      <c r="J63" s="439"/>
      <c r="K63" s="439"/>
      <c r="L63" s="448"/>
      <c r="M63" s="153"/>
      <c r="N63" s="251"/>
      <c r="O63" s="148"/>
      <c r="P63" s="869" t="str">
        <f>VLOOKUP(VLOOKUP($C$3&amp;"-"&amp;$E63,Import!$C:$D,2,FALSE),Parameters!$C$18:$F$22,Summary!$C$7,FALSE)</f>
        <v xml:space="preserve">0 - Vastaus puuttuu </v>
      </c>
      <c r="Q63" s="893" t="str">
        <f>IF(VLOOKUP($C$3&amp;"-"&amp;$E63,Import!$C:$H,3,FALSE)=0,"",VLOOKUP($C$3&amp;"-"&amp;$E63,Import!$C:$H,3,FALSE))</f>
        <v>11.5</v>
      </c>
      <c r="R63" s="893" t="str">
        <f>IF(VLOOKUP($C$3&amp;"-"&amp;$E63,Import!$C:$H,4,FALSE)=0,"",VLOOKUP($C$3&amp;"-"&amp;$E63,Import!$C:$H,4,FALSE))</f>
        <v>A8.1</v>
      </c>
      <c r="S63" s="893" t="str">
        <f>IF(VLOOKUP($C$3&amp;"-"&amp;$E63,Import!$C:$H,5,FALSE)=0,"",VLOOKUP($C$3&amp;"-"&amp;$E63,Import!$C:$H,5,FALSE))</f>
        <v>8.1</v>
      </c>
      <c r="T63" s="894" t="str">
        <f>IF(VLOOKUP($C$3&amp;"-"&amp;$E63,Import!$C:$H,6,FALSE)=0,"",VLOOKUP($C$3&amp;"-"&amp;$E63,Import!$C:$H,6,FALSE))</f>
        <v/>
      </c>
      <c r="U63" s="153"/>
      <c r="V63" s="251"/>
    </row>
    <row r="64" spans="1:22" s="295" customFormat="1" ht="34.950000000000003" customHeight="1" x14ac:dyDescent="0.2">
      <c r="A64" s="304"/>
      <c r="B64" s="379"/>
      <c r="C64" s="1773"/>
      <c r="D64" s="1388" t="s">
        <v>1629</v>
      </c>
      <c r="E64" s="293" t="s">
        <v>28</v>
      </c>
      <c r="F64" s="464" t="str">
        <f>IF(VLOOKUP(CONCATENATE($C$3,"-",$E64),Languages!$A:$D,1,TRUE)=CONCATENATE($C$3,"-",$E64),VLOOKUP(CONCATENATE($C$3,"-",$E64),Languages!$A:$D,Summary!$C$7,TRUE),NA())</f>
        <v>Siirrettäviä ja irrotettavia muistilaitteita valvotaan (esimerkiksi rajoittamalla USB-laitteiden tai ulkoisten levyjen käyttöä).</v>
      </c>
      <c r="G64" s="1684">
        <f t="shared" si="2"/>
        <v>2</v>
      </c>
      <c r="H64" s="306" t="s">
        <v>413</v>
      </c>
      <c r="I64" s="494"/>
      <c r="J64" s="439"/>
      <c r="K64" s="439"/>
      <c r="L64" s="448"/>
      <c r="M64" s="153"/>
      <c r="N64" s="251"/>
      <c r="O64" s="148"/>
      <c r="P64" s="869" t="str">
        <f>VLOOKUP(VLOOKUP($C$3&amp;"-"&amp;$E64,Import!$C:$D,2,FALSE),Parameters!$C$18:$F$22,Summary!$C$7,FALSE)</f>
        <v xml:space="preserve">0 - Vastaus puuttuu </v>
      </c>
      <c r="Q64" s="893" t="str">
        <f>IF(VLOOKUP($C$3&amp;"-"&amp;$E64,Import!$C:$H,3,FALSE)=0,"",VLOOKUP($C$3&amp;"-"&amp;$E64,Import!$C:$H,3,FALSE))</f>
        <v>11.5</v>
      </c>
      <c r="R64" s="893" t="str">
        <f>IF(VLOOKUP($C$3&amp;"-"&amp;$E64,Import!$C:$H,4,FALSE)=0,"",VLOOKUP($C$3&amp;"-"&amp;$E64,Import!$C:$H,4,FALSE))</f>
        <v>A6.7
A8.1
A7.10</v>
      </c>
      <c r="S64" s="893" t="str">
        <f>IF(VLOOKUP($C$3&amp;"-"&amp;$E64,Import!$C:$H,5,FALSE)=0,"",VLOOKUP($C$3&amp;"-"&amp;$E64,Import!$C:$H,5,FALSE))</f>
        <v>6.7
8.1
7.10</v>
      </c>
      <c r="T64" s="894" t="str">
        <f>IF(VLOOKUP($C$3&amp;"-"&amp;$E64,Import!$C:$H,6,FALSE)=0,"",VLOOKUP($C$3&amp;"-"&amp;$E64,Import!$C:$H,6,FALSE))</f>
        <v/>
      </c>
      <c r="U64" s="153"/>
      <c r="V64" s="251"/>
    </row>
    <row r="65" spans="1:22" s="295" customFormat="1" ht="60" customHeight="1" x14ac:dyDescent="0.2">
      <c r="A65" s="304"/>
      <c r="B65" s="379"/>
      <c r="C65" s="1773"/>
      <c r="D65" s="1470">
        <v>65</v>
      </c>
      <c r="E65" s="394" t="s">
        <v>232</v>
      </c>
      <c r="F65" s="470" t="str">
        <f>IF(VLOOKUP(CONCATENATE($C$3,"-",$E65),Languages!$A:$D,1,TRUE)=CONCATENATE($C$3,"-",$E65),VLOOKUP(CONCATENATE($C$3,"-",$E65),Languages!$A:$D,Summary!$C$7,TRUE),NA())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65" s="1686">
        <f t="shared" si="2"/>
        <v>3</v>
      </c>
      <c r="H65" s="445" t="s">
        <v>414</v>
      </c>
      <c r="I65" s="494"/>
      <c r="J65" s="440"/>
      <c r="K65" s="440"/>
      <c r="L65" s="449"/>
      <c r="M65" s="153"/>
      <c r="N65" s="251"/>
      <c r="O65" s="148"/>
      <c r="P65" s="874" t="str">
        <f>VLOOKUP(VLOOKUP($C$3&amp;"-"&amp;$E65,Import!$C:$D,2,FALSE),Parameters!$C$18:$F$22,Summary!$C$7,FALSE)</f>
        <v xml:space="preserve">0 - Vastaus puuttuu </v>
      </c>
      <c r="Q65" s="900" t="str">
        <f>IF(VLOOKUP($C$3&amp;"-"&amp;$E65,Import!$C:$H,3,FALSE)=0,"",VLOOKUP($C$3&amp;"-"&amp;$E65,Import!$C:$H,3,FALSE))</f>
        <v/>
      </c>
      <c r="R65" s="900" t="str">
        <f>IF(VLOOKUP($C$3&amp;"-"&amp;$E65,Import!$C:$H,4,FALSE)=0,"",VLOOKUP($C$3&amp;"-"&amp;$E65,Import!$C:$H,4,FALSE))</f>
        <v>A7.8
A7.9
A7.12</v>
      </c>
      <c r="S65" s="900" t="str">
        <f>IF(VLOOKUP($C$3&amp;"-"&amp;$E65,Import!$C:$H,5,FALSE)=0,"",VLOOKUP($C$3&amp;"-"&amp;$E65,Import!$C:$H,5,FALSE))</f>
        <v>7.8
7.9
7.12</v>
      </c>
      <c r="T65" s="901" t="str">
        <f>IF(VLOOKUP($C$3&amp;"-"&amp;$E65,Import!$C:$H,6,FALSE)=0,"",VLOOKUP($C$3&amp;"-"&amp;$E65,Import!$C:$H,6,FALSE))</f>
        <v/>
      </c>
      <c r="U65" s="153"/>
      <c r="V65" s="251"/>
    </row>
    <row r="66" spans="1:22" s="295" customFormat="1" ht="34.950000000000003" customHeight="1" x14ac:dyDescent="0.2">
      <c r="A66" s="304"/>
      <c r="B66" s="379"/>
      <c r="C66" s="1773"/>
      <c r="D66" s="1387" t="s">
        <v>1629</v>
      </c>
      <c r="E66" s="393" t="s">
        <v>264</v>
      </c>
      <c r="F66" s="463" t="str">
        <f>IF(VLOOKUP(CONCATENATE($C$3,"-",$E66),Languages!$A:$D,1,TRUE)=CONCATENATE($C$3,"-",$E66),VLOOKUP(CONCATENATE($C$3,"-",$E66),Languages!$A:$D,Summary!$C$7,TRUE),NA())</f>
        <v xml:space="preserve">Ylläpidon ja kapasiteetinhallinnan toimenpiteitä tehdään kaikille toiminnon laitteille, ohjelmistoille ja tietovarannoille. (omaisuuserät, assets) </v>
      </c>
      <c r="G66" s="1683">
        <f t="shared" si="2"/>
        <v>3</v>
      </c>
      <c r="H66" s="441" t="s">
        <v>414</v>
      </c>
      <c r="I66" s="494"/>
      <c r="J66" s="438"/>
      <c r="K66" s="438"/>
      <c r="L66" s="447"/>
      <c r="M66" s="153"/>
      <c r="N66" s="251"/>
      <c r="O66" s="148"/>
      <c r="P66" s="866" t="str">
        <f>VLOOKUP(VLOOKUP($C$3&amp;"-"&amp;$E66,Import!$C:$D,2,FALSE),Parameters!$C$18:$F$22,Summary!$C$7,FALSE)</f>
        <v xml:space="preserve">0 - Vastaus puuttuu </v>
      </c>
      <c r="Q66" s="898" t="str">
        <f>IF(VLOOKUP($C$3&amp;"-"&amp;$E66,Import!$C:$H,3,FALSE)=0,"",VLOOKUP($C$3&amp;"-"&amp;$E66,Import!$C:$H,3,FALSE))</f>
        <v/>
      </c>
      <c r="R66" s="898" t="str">
        <f>IF(VLOOKUP($C$3&amp;"-"&amp;$E66,Import!$C:$H,4,FALSE)=0,"",VLOOKUP($C$3&amp;"-"&amp;$E66,Import!$C:$H,4,FALSE))</f>
        <v>A8.6</v>
      </c>
      <c r="S66" s="898" t="str">
        <f>IF(VLOOKUP($C$3&amp;"-"&amp;$E66,Import!$C:$H,5,FALSE)=0,"",VLOOKUP($C$3&amp;"-"&amp;$E66,Import!$C:$H,5,FALSE))</f>
        <v>8.6</v>
      </c>
      <c r="T66" s="899" t="str">
        <f>IF(VLOOKUP($C$3&amp;"-"&amp;$E66,Import!$C:$H,6,FALSE)=0,"",VLOOKUP($C$3&amp;"-"&amp;$E66,Import!$C:$H,6,FALSE))</f>
        <v/>
      </c>
      <c r="U66" s="153"/>
      <c r="V66" s="251"/>
    </row>
    <row r="67" spans="1:22" s="295" customFormat="1" ht="34.950000000000003" customHeight="1" x14ac:dyDescent="0.2">
      <c r="A67" s="304"/>
      <c r="B67" s="989"/>
      <c r="C67" s="1773"/>
      <c r="D67" s="1387" t="s">
        <v>1629</v>
      </c>
      <c r="E67" s="996" t="s">
        <v>266</v>
      </c>
      <c r="F67" s="470" t="str">
        <f>IF(VLOOKUP(CONCATENATE($C$3,"-",$E67),Languages!$A:$D,1,TRUE)=CONCATENATE($C$3,"-",$E67),VLOOKUP(CONCATENATE($C$3,"-",$E67),Languages!$A:$D,Summary!$C$7,TRUE),NA())</f>
        <v>Toiminnon laitteiden, ohjelmistojen ja tietovarantojen toimintaa suojataan valvomalla / hallitsemalla myös fyysistä toimintaympäristöä.</v>
      </c>
      <c r="G67" s="1683">
        <f t="shared" si="2"/>
        <v>2</v>
      </c>
      <c r="H67" s="997" t="s">
        <v>413</v>
      </c>
      <c r="I67" s="494"/>
      <c r="J67" s="998"/>
      <c r="K67" s="998"/>
      <c r="L67" s="999"/>
      <c r="M67" s="153"/>
      <c r="N67" s="251"/>
      <c r="O67" s="148"/>
      <c r="P67" s="866" t="str">
        <f>VLOOKUP(VLOOKUP($C$3&amp;"-"&amp;$E67,Import!$C:$D,2,FALSE),Parameters!$C$18:$F$22,Summary!$C$7,FALSE)</f>
        <v xml:space="preserve">0 - Vastaus puuttuu </v>
      </c>
      <c r="Q67" s="898" t="str">
        <f>IF(VLOOKUP($C$3&amp;"-"&amp;$E67,Import!$C:$H,3,FALSE)=0,"",VLOOKUP($C$3&amp;"-"&amp;$E67,Import!$C:$H,3,FALSE))</f>
        <v/>
      </c>
      <c r="R67" s="898" t="str">
        <f>IF(VLOOKUP($C$3&amp;"-"&amp;$E67,Import!$C:$H,4,FALSE)=0,"",VLOOKUP($C$3&amp;"-"&amp;$E67,Import!$C:$H,4,FALSE))</f>
        <v>A5.18</v>
      </c>
      <c r="S67" s="898" t="str">
        <f>IF(VLOOKUP($C$3&amp;"-"&amp;$E67,Import!$C:$H,5,FALSE)=0,"",VLOOKUP($C$3&amp;"-"&amp;$E67,Import!$C:$H,5,FALSE))</f>
        <v>5.18</v>
      </c>
      <c r="T67" s="899" t="str">
        <f>IF(VLOOKUP($C$3&amp;"-"&amp;$E67,Import!$C:$H,6,FALSE)=0,"",VLOOKUP($C$3&amp;"-"&amp;$E67,Import!$C:$H,6,FALSE))</f>
        <v/>
      </c>
      <c r="U67" s="153"/>
      <c r="V67" s="251"/>
    </row>
    <row r="68" spans="1:22" s="295" customFormat="1" ht="34.950000000000003" customHeight="1" x14ac:dyDescent="0.2">
      <c r="A68" s="304"/>
      <c r="B68" s="989"/>
      <c r="C68" s="1774"/>
      <c r="D68" s="1468">
        <v>65</v>
      </c>
      <c r="E68" s="1025" t="s">
        <v>361</v>
      </c>
      <c r="F68" s="470" t="str">
        <f>IF(VLOOKUP(CONCATENATE($C$3,"-",$E68),Languages!$A:$D,1,TRUE)=CONCATENATE($C$3,"-",$E68),VLOOKUP(CONCATENATE($C$3,"-",$E68),Languages!$A:$D,Summary!$C$7,TRUE),NA())</f>
        <v>Korkean prioriteetin laitteille, ohjelmistoille ja tietovarannoille asetetaan tarkempia kyberturvallisuuskontrolleja / hallintakeinoja.</v>
      </c>
      <c r="G68" s="1682">
        <f t="shared" si="2"/>
        <v>1</v>
      </c>
      <c r="H68" s="488" t="s">
        <v>2469</v>
      </c>
      <c r="I68" s="494"/>
      <c r="J68" s="1026"/>
      <c r="K68" s="1026"/>
      <c r="L68" s="1027"/>
      <c r="M68" s="153"/>
      <c r="N68" s="251"/>
      <c r="O68" s="148"/>
      <c r="P68" s="863" t="str">
        <f>VLOOKUP(VLOOKUP($C$3&amp;"-"&amp;$E68,Import!$C:$D,2,FALSE),Parameters!$C$18:$F$22,Summary!$C$7,FALSE)</f>
        <v xml:space="preserve">0 - Vastaus puuttuu </v>
      </c>
      <c r="Q68" s="898" t="str">
        <f>IF(VLOOKUP($C$3&amp;"-"&amp;$E68,Import!$C:$H,3,FALSE)=0,"",VLOOKUP($C$3&amp;"-"&amp;$E68,Import!$C:$H,3,FALSE))</f>
        <v/>
      </c>
      <c r="R68" s="898" t="str">
        <f>IF(VLOOKUP($C$3&amp;"-"&amp;$E68,Import!$C:$H,4,FALSE)=0,"",VLOOKUP($C$3&amp;"-"&amp;$E68,Import!$C:$H,4,FALSE))</f>
        <v>A8.6
A8.16
A5.30</v>
      </c>
      <c r="S68" s="898" t="str">
        <f>IF(VLOOKUP($C$3&amp;"-"&amp;$E68,Import!$C:$H,5,FALSE)=0,"",VLOOKUP($C$3&amp;"-"&amp;$E68,Import!$C:$H,5,FALSE))</f>
        <v>8.6
8.16
5.30</v>
      </c>
      <c r="T68" s="899" t="str">
        <f>IF(VLOOKUP($C$3&amp;"-"&amp;$E68,Import!$C:$H,6,FALSE)=0,"",VLOOKUP($C$3&amp;"-"&amp;$E68,Import!$C:$H,6,FALSE))</f>
        <v/>
      </c>
      <c r="U68" s="153"/>
      <c r="V68" s="251"/>
    </row>
    <row r="69" spans="1:22" s="295" customFormat="1" ht="34.950000000000003" customHeight="1" x14ac:dyDescent="0.2">
      <c r="A69" s="304"/>
      <c r="B69" s="989"/>
      <c r="C69" s="991">
        <v>3</v>
      </c>
      <c r="D69" s="1471">
        <v>66</v>
      </c>
      <c r="E69" s="996" t="s">
        <v>2720</v>
      </c>
      <c r="F69" s="1024" t="str">
        <f>IF(VLOOKUP(CONCATENATE($C$3,"-",$E69),Languages!$A:$D,1,TRUE)=CONCATENATE($C$3,"-",$E69),VLOOKUP(CONCATENATE($C$3,"-",$E69),Languages!$A:$D,Summary!$C$7,TRUE),NA())</f>
        <v>Laiteohjelmistojen (firmware) konfiguraatioita ja muutoksia hallitaan koko laitteen eliniän ajan.</v>
      </c>
      <c r="G69" s="1689">
        <f t="shared" si="2"/>
        <v>3</v>
      </c>
      <c r="H69" s="997" t="s">
        <v>414</v>
      </c>
      <c r="I69" s="1112"/>
      <c r="J69" s="998"/>
      <c r="K69" s="998"/>
      <c r="L69" s="999"/>
      <c r="M69" s="153"/>
      <c r="N69" s="251"/>
      <c r="O69" s="148"/>
      <c r="P69" s="890" t="str">
        <f>VLOOKUP(VLOOKUP($C$3&amp;"-"&amp;$E69,Import!$C:$D,2,FALSE),Parameters!$C$18:$F$22,Summary!$C$7,FALSE)</f>
        <v xml:space="preserve">0 - Vastaus puuttuu </v>
      </c>
      <c r="Q69" s="898" t="str">
        <f>IF(VLOOKUP($C$3&amp;"-"&amp;$E69,Import!$C:$H,3,FALSE)=0,"",VLOOKUP($C$3&amp;"-"&amp;$E69,Import!$C:$H,3,FALSE))</f>
        <v/>
      </c>
      <c r="R69" s="898" t="str">
        <f>IF(VLOOKUP($C$3&amp;"-"&amp;$E69,Import!$C:$H,4,FALSE)=0,"",VLOOKUP($C$3&amp;"-"&amp;$E69,Import!$C:$H,4,FALSE))</f>
        <v>A7.13</v>
      </c>
      <c r="S69" s="898" t="str">
        <f>IF(VLOOKUP($C$3&amp;"-"&amp;$E69,Import!$C:$H,5,FALSE)=0,"",VLOOKUP($C$3&amp;"-"&amp;$E69,Import!$C:$H,5,FALSE))</f>
        <v>7.13</v>
      </c>
      <c r="T69" s="899" t="str">
        <f>IF(VLOOKUP($C$3&amp;"-"&amp;$E69,Import!$C:$H,6,FALSE)=0,"",VLOOKUP($C$3&amp;"-"&amp;$E69,Import!$C:$H,6,FALSE))</f>
        <v/>
      </c>
      <c r="U69" s="153"/>
      <c r="V69" s="251"/>
    </row>
    <row r="70" spans="1:22" s="295" customFormat="1" ht="34.950000000000003" customHeight="1" x14ac:dyDescent="0.2">
      <c r="A70" s="304"/>
      <c r="B70" s="379"/>
      <c r="C70" s="990">
        <v>3</v>
      </c>
      <c r="D70" s="1389" t="s">
        <v>1629</v>
      </c>
      <c r="E70" s="394" t="s">
        <v>2721</v>
      </c>
      <c r="F70" s="470" t="str">
        <f>IF(VLOOKUP(CONCATENATE($C$3,"-",$E70),Languages!$A:$D,1,TRUE)=CONCATENATE($C$3,"-",$E70),VLOOKUP(CONCATENATE($C$3,"-",$E70),Languages!$A:$D,Summary!$C$7,TRUE),NA())</f>
        <v>Suojausmekanismeja / kontrolleja (esimerkiksi sallitut / estolistat, suojaavat asetukset) on käytössä estämään valtuuttamattoman / luvattoman koodin suorittaminen.</v>
      </c>
      <c r="G70" s="1686">
        <f t="shared" si="2"/>
        <v>2</v>
      </c>
      <c r="H70" s="445" t="s">
        <v>413</v>
      </c>
      <c r="I70" s="440"/>
      <c r="J70" s="440"/>
      <c r="K70" s="440"/>
      <c r="L70" s="449"/>
      <c r="M70" s="153"/>
      <c r="N70" s="251"/>
      <c r="O70" s="148"/>
      <c r="P70" s="874" t="str">
        <f>VLOOKUP(VLOOKUP($C$3&amp;"-"&amp;$E70,Import!$C:$D,2,FALSE),Parameters!$C$18:$F$22,Summary!$C$7,FALSE)</f>
        <v xml:space="preserve">0 - Vastaus puuttuu </v>
      </c>
      <c r="Q70" s="900" t="str">
        <f>IF(VLOOKUP($C$3&amp;"-"&amp;$E70,Import!$C:$H,3,FALSE)=0,"",VLOOKUP($C$3&amp;"-"&amp;$E70,Import!$C:$H,3,FALSE))</f>
        <v/>
      </c>
      <c r="R70" s="900" t="str">
        <f>IF(VLOOKUP($C$3&amp;"-"&amp;$E70,Import!$C:$H,4,FALSE)=0,"",VLOOKUP($C$3&amp;"-"&amp;$E70,Import!$C:$H,4,FALSE))</f>
        <v>A8.1
A8.7
A8.16</v>
      </c>
      <c r="S70" s="900" t="str">
        <f>IF(VLOOKUP($C$3&amp;"-"&amp;$E70,Import!$C:$H,5,FALSE)=0,"",VLOOKUP($C$3&amp;"-"&amp;$E70,Import!$C:$H,5,FALSE))</f>
        <v>8.1
8.7
8.16</v>
      </c>
      <c r="T70" s="901" t="str">
        <f>IF(VLOOKUP($C$3&amp;"-"&amp;$E70,Import!$C:$H,6,FALSE)=0,"",VLOOKUP($C$3&amp;"-"&amp;$E70,Import!$C:$H,6,FALSE))</f>
        <v/>
      </c>
      <c r="U70" s="153"/>
      <c r="V70" s="251"/>
    </row>
    <row r="71" spans="1:22" s="176" customFormat="1" ht="30" customHeight="1" x14ac:dyDescent="0.25">
      <c r="A71" s="165"/>
      <c r="B71" s="268"/>
      <c r="C71" s="169">
        <v>4</v>
      </c>
      <c r="D71" s="169"/>
      <c r="E71" s="169" t="str">
        <f>IF(VLOOKUP(CONCATENATE($C$3,"-",C71),Languages!$A:$D,1,TRUE)=CONCATENATE($C$3,"-",C71),VLOOKUP(CONCATENATE($C$3,"-",C71),Languages!$A:$D,Summary!$C$7,TRUE),NA())</f>
        <v>Sovellusturvallisuus osana kyberarkkitehtuuria</v>
      </c>
      <c r="F71" s="169"/>
      <c r="G71" s="291"/>
      <c r="H71" s="884"/>
      <c r="I71" s="906"/>
      <c r="J71" s="906"/>
      <c r="K71" s="906"/>
      <c r="L71" s="906"/>
      <c r="M71" s="153"/>
      <c r="N71" s="251"/>
      <c r="O71" s="148"/>
      <c r="P71" s="291"/>
      <c r="Q71" s="292"/>
      <c r="R71" s="292"/>
      <c r="S71" s="292"/>
      <c r="T71" s="292"/>
      <c r="U71" s="153"/>
      <c r="V71" s="251"/>
    </row>
    <row r="72" spans="1:22" s="284" customFormat="1" ht="19.95" customHeight="1" x14ac:dyDescent="0.2">
      <c r="A72" s="303"/>
      <c r="B72" s="278"/>
      <c r="C72" s="279" t="str">
        <f>IF(VLOOKUP("GEN-LEVEL",Languages!$A:$D,1,TRUE)="GEN-LEVEL",VLOOKUP("GEN-LEVEL",Languages!$A:$D,Summary!$C$7,TRUE),NA())</f>
        <v>Taso</v>
      </c>
      <c r="D72" s="279"/>
      <c r="E72" s="279"/>
      <c r="F72" s="280" t="str">
        <f>IF(VLOOKUP("GEN-PRACTICE",Languages!$A:$D,1,TRUE)="GEN-PRACTICE",VLOOKUP("GEN-PRACTICE",Languages!$A:$D,Summary!$C$7,TRUE),NA())</f>
        <v>Käytäntö</v>
      </c>
      <c r="G72" s="281"/>
      <c r="H72" s="881" t="s">
        <v>4</v>
      </c>
      <c r="I72" s="882" t="str">
        <f>IF(VLOOKUP("KM112",Languages!$A:$D,1,TRUE)="KM112",VLOOKUP("KM112",Languages!$A:$D,Summary!$C$7,TRUE),NA())</f>
        <v>Kommentit</v>
      </c>
      <c r="J72" s="882" t="str">
        <f>IF(VLOOKUP("KM113",Languages!$A:$D,1,TRUE)="KM113",VLOOKUP("KM113",Languages!$A:$D,Summary!$C$7,TRUE),NA())</f>
        <v>Sisäinen viittaus</v>
      </c>
      <c r="K72" s="882" t="str">
        <f>IF(VLOOKUP("KM114",Languages!$A:$D,1,TRUE)="KM114",VLOOKUP("KM114",Languages!$A:$D,Summary!$C$7,TRUE),NA())</f>
        <v>Ulkoinen viittaus</v>
      </c>
      <c r="L72" s="882" t="str">
        <f>IF(VLOOKUP("KM115",Languages!$A:$D,1,TRUE)="KM115",VLOOKUP("KM115",Languages!$A:$D,Summary!$C$7,TRUE),NA())</f>
        <v>Kehityskohde</v>
      </c>
      <c r="M72" s="282"/>
      <c r="N72" s="283"/>
      <c r="O72" s="278"/>
      <c r="P72" s="459" t="str">
        <f>IF(VLOOKUP("GEN-ANSWER",Languages!$A:$D,1,TRUE)="GEN-ANSWER",VLOOKUP("GEN-ANSWER",Languages!$A:$D,Summary!$C$7,TRUE),NA())</f>
        <v>Vastaus</v>
      </c>
      <c r="Q72" s="459" t="str">
        <f>IF(VLOOKUP("KM112",Languages!$A:$D,1,TRUE)="KM112",VLOOKUP("KM112",Languages!$A:$D,Summary!$C$7,TRUE),NA())</f>
        <v>Kommentit</v>
      </c>
      <c r="R72" s="459" t="str">
        <f>IF(VLOOKUP("KM113",Languages!$A:$D,1,TRUE)="KM113",VLOOKUP("KM113",Languages!$A:$D,Summary!$C$7,TRUE),NA())</f>
        <v>Sisäinen viittaus</v>
      </c>
      <c r="S72" s="459" t="str">
        <f>IF(VLOOKUP("KM114",Languages!$A:$D,1,TRUE)="KM114",VLOOKUP("KM114",Languages!$A:$D,Summary!$C$7,TRUE),NA())</f>
        <v>Ulkoinen viittaus</v>
      </c>
      <c r="T72" s="459" t="str">
        <f>IF(VLOOKUP("KM115",Languages!$A:$D,1,TRUE)="KM115",VLOOKUP("KM115",Languages!$A:$D,Summary!$C$7,TRUE),NA())</f>
        <v>Kehityskohde</v>
      </c>
      <c r="U72" s="282"/>
      <c r="V72" s="283"/>
    </row>
    <row r="73" spans="1:22" s="295" customFormat="1" ht="45" customHeight="1" x14ac:dyDescent="0.2">
      <c r="A73" s="304"/>
      <c r="B73" s="296"/>
      <c r="C73" s="453">
        <v>1</v>
      </c>
      <c r="D73" s="1382"/>
      <c r="E73" s="396"/>
      <c r="F73" s="462"/>
      <c r="G73" s="389"/>
      <c r="H73" s="907"/>
      <c r="I73" s="498"/>
      <c r="J73" s="498"/>
      <c r="K73" s="498"/>
      <c r="L73" s="397"/>
      <c r="M73" s="153"/>
      <c r="N73" s="251"/>
      <c r="O73" s="148"/>
      <c r="P73" s="389"/>
      <c r="Q73" s="904"/>
      <c r="R73" s="904"/>
      <c r="S73" s="904"/>
      <c r="T73" s="905"/>
      <c r="U73" s="153"/>
      <c r="V73" s="251"/>
    </row>
    <row r="74" spans="1:22" s="295" customFormat="1" ht="54" customHeight="1" x14ac:dyDescent="0.2">
      <c r="A74" s="304"/>
      <c r="B74" s="296"/>
      <c r="C74" s="1772">
        <v>2</v>
      </c>
      <c r="D74" s="1472">
        <v>67</v>
      </c>
      <c r="E74" s="393" t="s">
        <v>117</v>
      </c>
      <c r="F74" s="463" t="str">
        <f>IF(VLOOKUP(CONCATENATE($C$3,"-",$E74),Languages!$A:$D,1,TRUE)=CONCATENATE($C$3,"-",$E74),VLOOKUP(CONCATENATE($C$3,"-",$E74),Languages!$A:$D,Summary!$C$7,TRUE),NA())</f>
        <v>Sisäisesti kehitettävät ohjelmistot ja sovellukset, jotka on tarkoitettu otettavaksi käyttöön korkean prioriteetin laitteissa tai ohjelmistoissa [kts. ASSET-1c], kehitetään noudattaen turvallisen sovelluskehityksen periaatteita.</v>
      </c>
      <c r="G74" s="1683">
        <f t="shared" ref="G74:G81" si="3">IFERROR(INT(LEFT($H74,1)),0)</f>
        <v>3</v>
      </c>
      <c r="H74" s="441" t="s">
        <v>414</v>
      </c>
      <c r="I74" s="494"/>
      <c r="J74" s="438"/>
      <c r="K74" s="438"/>
      <c r="L74" s="447"/>
      <c r="M74" s="153"/>
      <c r="N74" s="251"/>
      <c r="O74" s="148"/>
      <c r="P74" s="866" t="str">
        <f>VLOOKUP(VLOOKUP($C$3&amp;"-"&amp;$E74,Import!$C:$D,2,FALSE),Parameters!$C$18:$F$22,Summary!$C$7,FALSE)</f>
        <v xml:space="preserve">0 - Vastaus puuttuu </v>
      </c>
      <c r="Q74" s="898" t="str">
        <f>IF(VLOOKUP($C$3&amp;"-"&amp;$E74,Import!$C:$H,3,FALSE)=0,"",VLOOKUP($C$3&amp;"-"&amp;$E74,Import!$C:$H,3,FALSE))</f>
        <v/>
      </c>
      <c r="R74" s="898" t="str">
        <f>IF(VLOOKUP($C$3&amp;"-"&amp;$E74,Import!$C:$H,4,FALSE)=0,"",VLOOKUP($C$3&amp;"-"&amp;$E74,Import!$C:$H,4,FALSE))</f>
        <v>A8.4</v>
      </c>
      <c r="S74" s="898" t="str">
        <f>IF(VLOOKUP($C$3&amp;"-"&amp;$E74,Import!$C:$H,5,FALSE)=0,"",VLOOKUP($C$3&amp;"-"&amp;$E74,Import!$C:$H,5,FALSE))</f>
        <v>8.4</v>
      </c>
      <c r="T74" s="899" t="str">
        <f>IF(VLOOKUP($C$3&amp;"-"&amp;$E74,Import!$C:$H,6,FALSE)=0,"",VLOOKUP($C$3&amp;"-"&amp;$E74,Import!$C:$H,6,FALSE))</f>
        <v/>
      </c>
      <c r="U74" s="153"/>
      <c r="V74" s="251"/>
    </row>
    <row r="75" spans="1:22" s="295" customFormat="1" ht="45" customHeight="1" x14ac:dyDescent="0.2">
      <c r="A75" s="304"/>
      <c r="B75" s="296"/>
      <c r="C75" s="1773"/>
      <c r="D75" s="1474">
        <v>68</v>
      </c>
      <c r="E75" s="293" t="s">
        <v>120</v>
      </c>
      <c r="F75" s="464" t="str">
        <f>IF(VLOOKUP(CONCATENATE($C$3,"-",$E75),Languages!$A:$D,1,TRUE)=CONCATENATE($C$3,"-",$E75),VLOOKUP(CONCATENATE($C$3,"-",$E75),Languages!$A:$D,Summary!$C$7,TRUE),NA())</f>
        <v>Korkean prioriteetin laitteisiin tai ohjelmistoihin [kts. ASSET-1c] tehtävien ohjelmisto- ja sovellushankintojen valinnassa huomioidaan, miten toimittaja noudattaa turvallisen sovelluskehityksen periaatteita.</v>
      </c>
      <c r="G75" s="1684">
        <f t="shared" si="3"/>
        <v>2</v>
      </c>
      <c r="H75" s="306" t="s">
        <v>413</v>
      </c>
      <c r="I75" s="494"/>
      <c r="J75" s="439"/>
      <c r="K75" s="439"/>
      <c r="L75" s="448"/>
      <c r="M75" s="153"/>
      <c r="N75" s="251"/>
      <c r="O75" s="148"/>
      <c r="P75" s="869" t="str">
        <f>VLOOKUP(VLOOKUP($C$3&amp;"-"&amp;$E75,Import!$C:$D,2,FALSE),Parameters!$C$18:$F$22,Summary!$C$7,FALSE)</f>
        <v xml:space="preserve">0 - Vastaus puuttuu </v>
      </c>
      <c r="Q75" s="893" t="str">
        <f>IF(VLOOKUP($C$3&amp;"-"&amp;$E75,Import!$C:$H,3,FALSE)=0,"",VLOOKUP($C$3&amp;"-"&amp;$E75,Import!$C:$H,3,FALSE))</f>
        <v/>
      </c>
      <c r="R75" s="893" t="str">
        <f>IF(VLOOKUP($C$3&amp;"-"&amp;$E75,Import!$C:$H,4,FALSE)=0,"",VLOOKUP($C$3&amp;"-"&amp;$E75,Import!$C:$H,4,FALSE))</f>
        <v>A8.8
AA8.9</v>
      </c>
      <c r="S75" s="893" t="str">
        <f>IF(VLOOKUP($C$3&amp;"-"&amp;$E75,Import!$C:$H,5,FALSE)=0,"",VLOOKUP($C$3&amp;"-"&amp;$E75,Import!$C:$H,5,FALSE))</f>
        <v>8.8
8.9</v>
      </c>
      <c r="T75" s="894" t="str">
        <f>IF(VLOOKUP($C$3&amp;"-"&amp;$E75,Import!$C:$H,6,FALSE)=0,"",VLOOKUP($C$3&amp;"-"&amp;$E75,Import!$C:$H,6,FALSE))</f>
        <v/>
      </c>
      <c r="U75" s="153"/>
      <c r="V75" s="251"/>
    </row>
    <row r="76" spans="1:22" s="295" customFormat="1" ht="34.950000000000003" customHeight="1" x14ac:dyDescent="0.2">
      <c r="A76" s="304"/>
      <c r="B76" s="296"/>
      <c r="C76" s="1774"/>
      <c r="D76" s="900" t="s">
        <v>1629</v>
      </c>
      <c r="E76" s="394" t="s">
        <v>123</v>
      </c>
      <c r="F76" s="470" t="str">
        <f>IF(VLOOKUP(CONCATENATE($C$3,"-",$E76),Languages!$A:$D,1,TRUE)=CONCATENATE($C$3,"-",$E76),VLOOKUP(CONCATENATE($C$3,"-",$E76),Languages!$A:$D,Summary!$C$7,TRUE),NA())</f>
        <v>Ohjelmistojen ja sovellusten käyttöönottoprosessissa edellytetään turvallisia ohjelmistokonfiguraatioita (sekä sisäisesti kehitettyjen että hankittujen ohjelmistojen osalta)</v>
      </c>
      <c r="G76" s="1686">
        <f t="shared" si="3"/>
        <v>3</v>
      </c>
      <c r="H76" s="445" t="s">
        <v>414</v>
      </c>
      <c r="I76" s="494"/>
      <c r="J76" s="440"/>
      <c r="K76" s="440"/>
      <c r="L76" s="449"/>
      <c r="M76" s="153"/>
      <c r="N76" s="251"/>
      <c r="O76" s="148"/>
      <c r="P76" s="874" t="str">
        <f>VLOOKUP(VLOOKUP($C$3&amp;"-"&amp;$E76,Import!$C:$D,2,FALSE),Parameters!$C$18:$F$22,Summary!$C$7,FALSE)</f>
        <v xml:space="preserve">0 - Vastaus puuttuu </v>
      </c>
      <c r="Q76" s="900" t="str">
        <f>IF(VLOOKUP($C$3&amp;"-"&amp;$E76,Import!$C:$H,3,FALSE)=0,"",VLOOKUP($C$3&amp;"-"&amp;$E76,Import!$C:$H,3,FALSE))</f>
        <v>11.5</v>
      </c>
      <c r="R76" s="900" t="str">
        <f>IF(VLOOKUP($C$3&amp;"-"&amp;$E76,Import!$C:$H,4,FALSE)=0,"",VLOOKUP($C$3&amp;"-"&amp;$E76,Import!$C:$H,4,FALSE))</f>
        <v>AA8.9</v>
      </c>
      <c r="S76" s="900" t="str">
        <f>IF(VLOOKUP($C$3&amp;"-"&amp;$E76,Import!$C:$H,5,FALSE)=0,"",VLOOKUP($C$3&amp;"-"&amp;$E76,Import!$C:$H,5,FALSE))</f>
        <v>8.9</v>
      </c>
      <c r="T76" s="901" t="str">
        <f>IF(VLOOKUP($C$3&amp;"-"&amp;$E76,Import!$C:$H,6,FALSE)=0,"",VLOOKUP($C$3&amp;"-"&amp;$E76,Import!$C:$H,6,FALSE))</f>
        <v/>
      </c>
      <c r="U76" s="153"/>
      <c r="V76" s="251"/>
    </row>
    <row r="77" spans="1:22" s="295" customFormat="1" ht="34.950000000000003" customHeight="1" x14ac:dyDescent="0.2">
      <c r="A77" s="304"/>
      <c r="B77" s="296"/>
      <c r="C77" s="1775">
        <v>3</v>
      </c>
      <c r="D77" s="1472">
        <v>67</v>
      </c>
      <c r="E77" s="393" t="s">
        <v>126</v>
      </c>
      <c r="F77" s="463" t="str">
        <f>IF(VLOOKUP(CONCATENATE($C$3,"-",$E77),Languages!$A:$D,1,TRUE)=CONCATENATE($C$3,"-",$E77),VLOOKUP(CONCATENATE($C$3,"-",$E77),Languages!$A:$D,Summary!$C$7,TRUE),NA())</f>
        <v>Kaikki sisäisesti kehitettävät ohjelmistot ja sovellukset kehitetään käyttäen turvallisen sovelluskehityksen periaatteita.</v>
      </c>
      <c r="G77" s="1683">
        <f t="shared" si="3"/>
        <v>3</v>
      </c>
      <c r="H77" s="441" t="s">
        <v>414</v>
      </c>
      <c r="I77" s="438"/>
      <c r="J77" s="438"/>
      <c r="K77" s="438"/>
      <c r="L77" s="447"/>
      <c r="M77" s="153"/>
      <c r="N77" s="251"/>
      <c r="O77" s="148"/>
      <c r="P77" s="866" t="str">
        <f>VLOOKUP(VLOOKUP($C$3&amp;"-"&amp;$E77,Import!$C:$D,2,FALSE),Parameters!$C$18:$F$22,Summary!$C$7,FALSE)</f>
        <v xml:space="preserve">0 - Vastaus puuttuu </v>
      </c>
      <c r="Q77" s="898" t="str">
        <f>IF(VLOOKUP($C$3&amp;"-"&amp;$E77,Import!$C:$H,3,FALSE)=0,"",VLOOKUP($C$3&amp;"-"&amp;$E77,Import!$C:$H,3,FALSE))</f>
        <v/>
      </c>
      <c r="R77" s="898" t="str">
        <f>IF(VLOOKUP($C$3&amp;"-"&amp;$E77,Import!$C:$H,4,FALSE)=0,"",VLOOKUP($C$3&amp;"-"&amp;$E77,Import!$C:$H,4,FALSE))</f>
        <v>A8.28 
A8.31</v>
      </c>
      <c r="S77" s="898" t="str">
        <f>IF(VLOOKUP($C$3&amp;"-"&amp;$E77,Import!$C:$H,5,FALSE)=0,"",VLOOKUP($C$3&amp;"-"&amp;$E77,Import!$C:$H,5,FALSE))</f>
        <v>8.28 
8.31</v>
      </c>
      <c r="T77" s="899" t="str">
        <f>IF(VLOOKUP($C$3&amp;"-"&amp;$E77,Import!$C:$H,6,FALSE)=0,"",VLOOKUP($C$3&amp;"-"&amp;$E77,Import!$C:$H,6,FALSE))</f>
        <v/>
      </c>
      <c r="U77" s="153"/>
      <c r="V77" s="251"/>
    </row>
    <row r="78" spans="1:22" s="295" customFormat="1" ht="34.950000000000003" customHeight="1" x14ac:dyDescent="0.2">
      <c r="A78" s="304"/>
      <c r="B78" s="296"/>
      <c r="C78" s="1776"/>
      <c r="D78" s="1474">
        <v>68</v>
      </c>
      <c r="E78" s="293" t="s">
        <v>129</v>
      </c>
      <c r="F78" s="464" t="str">
        <f>IF(VLOOKUP(CONCATENATE($C$3,"-",$E78),Languages!$A:$D,1,TRUE)=CONCATENATE($C$3,"-",$E78),VLOOKUP(CONCATENATE($C$3,"-",$E78),Languages!$A:$D,Summary!$C$7,TRUE),NA())</f>
        <v>Kaikkien ohjelmisto- ja sovellushankintojen valinnassa huomioidaan noudattaako toimittaja turvallisen sovelluskehityksen periaatteita.</v>
      </c>
      <c r="G78" s="1684">
        <f t="shared" si="3"/>
        <v>2</v>
      </c>
      <c r="H78" s="306" t="s">
        <v>413</v>
      </c>
      <c r="I78" s="439"/>
      <c r="J78" s="439"/>
      <c r="K78" s="439"/>
      <c r="L78" s="448"/>
      <c r="M78" s="153"/>
      <c r="N78" s="251"/>
      <c r="O78" s="148"/>
      <c r="P78" s="869" t="str">
        <f>VLOOKUP(VLOOKUP($C$3&amp;"-"&amp;$E78,Import!$C:$D,2,FALSE),Parameters!$C$18:$F$22,Summary!$C$7,FALSE)</f>
        <v xml:space="preserve">0 - Vastaus puuttuu </v>
      </c>
      <c r="Q78" s="893" t="str">
        <f>IF(VLOOKUP($C$3&amp;"-"&amp;$E78,Import!$C:$H,3,FALSE)=0,"",VLOOKUP($C$3&amp;"-"&amp;$E78,Import!$C:$H,3,FALSE))</f>
        <v/>
      </c>
      <c r="R78" s="893" t="str">
        <f>IF(VLOOKUP($C$3&amp;"-"&amp;$E78,Import!$C:$H,4,FALSE)=0,"",VLOOKUP($C$3&amp;"-"&amp;$E78,Import!$C:$H,4,FALSE))</f>
        <v xml:space="preserve">A8.26
A8.30 </v>
      </c>
      <c r="S78" s="893" t="str">
        <f>IF(VLOOKUP($C$3&amp;"-"&amp;$E78,Import!$C:$H,5,FALSE)=0,"",VLOOKUP($C$3&amp;"-"&amp;$E78,Import!$C:$H,5,FALSE))</f>
        <v xml:space="preserve">8.26
8.30 </v>
      </c>
      <c r="T78" s="894" t="str">
        <f>IF(VLOOKUP($C$3&amp;"-"&amp;$E78,Import!$C:$H,6,FALSE)=0,"",VLOOKUP($C$3&amp;"-"&amp;$E78,Import!$C:$H,6,FALSE))</f>
        <v/>
      </c>
      <c r="U78" s="153"/>
      <c r="V78" s="251"/>
    </row>
    <row r="79" spans="1:22" s="295" customFormat="1" ht="42.6" customHeight="1" x14ac:dyDescent="0.2">
      <c r="A79" s="304"/>
      <c r="B79" s="296"/>
      <c r="C79" s="1776"/>
      <c r="D79" s="1473">
        <v>67</v>
      </c>
      <c r="E79" s="293" t="s">
        <v>131</v>
      </c>
      <c r="F79" s="464" t="str">
        <f>IF(VLOOKUP(CONCATENATE($C$3,"-",$E79),Languages!$A:$D,1,TRUE)=CONCATENATE($C$3,"-",$E79),VLOOKUP(CONCATENATE($C$3,"-",$E79),Languages!$A:$D,Summary!$C$7,TRUE),NA())</f>
        <v>Arkkitehtuurikatselmointiprosessissa arvioidaan uusien ja päivitettyjen ohjelmistojen ja sovellusten turvallisuutta ennen niiden vientiä tuotantoon.</v>
      </c>
      <c r="G79" s="1684">
        <f t="shared" si="3"/>
        <v>2</v>
      </c>
      <c r="H79" s="306" t="s">
        <v>413</v>
      </c>
      <c r="I79" s="439"/>
      <c r="J79" s="439"/>
      <c r="K79" s="439"/>
      <c r="L79" s="448"/>
      <c r="M79" s="153"/>
      <c r="N79" s="251"/>
      <c r="O79" s="148"/>
      <c r="P79" s="869" t="str">
        <f>VLOOKUP(VLOOKUP($C$3&amp;"-"&amp;$E79,Import!$C:$D,2,FALSE),Parameters!$C$18:$F$22,Summary!$C$7,FALSE)</f>
        <v xml:space="preserve">0 - Vastaus puuttuu </v>
      </c>
      <c r="Q79" s="893" t="str">
        <f>IF(VLOOKUP($C$3&amp;"-"&amp;$E79,Import!$C:$H,3,FALSE)=0,"",VLOOKUP($C$3&amp;"-"&amp;$E79,Import!$C:$H,3,FALSE))</f>
        <v/>
      </c>
      <c r="R79" s="893" t="str">
        <f>IF(VLOOKUP($C$3&amp;"-"&amp;$E79,Import!$C:$H,4,FALSE)=0,"",VLOOKUP($C$3&amp;"-"&amp;$E79,Import!$C:$H,4,FALSE))</f>
        <v>A8.29</v>
      </c>
      <c r="S79" s="893" t="str">
        <f>IF(VLOOKUP($C$3&amp;"-"&amp;$E79,Import!$C:$H,5,FALSE)=0,"",VLOOKUP($C$3&amp;"-"&amp;$E79,Import!$C:$H,5,FALSE))</f>
        <v>8.29</v>
      </c>
      <c r="T79" s="894" t="str">
        <f>IF(VLOOKUP($C$3&amp;"-"&amp;$E79,Import!$C:$H,6,FALSE)=0,"",VLOOKUP($C$3&amp;"-"&amp;$E79,Import!$C:$H,6,FALSE))</f>
        <v/>
      </c>
      <c r="U79" s="153"/>
      <c r="V79" s="251"/>
    </row>
    <row r="80" spans="1:22" s="295" customFormat="1" ht="34.950000000000003" customHeight="1" x14ac:dyDescent="0.2">
      <c r="A80" s="304"/>
      <c r="B80" s="296"/>
      <c r="C80" s="1776"/>
      <c r="D80" s="1474">
        <v>68</v>
      </c>
      <c r="E80" s="293" t="s">
        <v>239</v>
      </c>
      <c r="F80" s="464" t="str">
        <f>IF(VLOOKUP(CONCATENATE($C$3,"-",$E80),Languages!$A:$D,1,TRUE)=CONCATENATE($C$3,"-",$E80),VLOOKUP(CONCATENATE($C$3,"-",$E80),Languages!$A:$D,Summary!$C$7,TRUE),NA())</f>
        <v>Ohjelmistojen ja laiteohjelmistojen (firmware) aitous varmistetaan ennen käyttöönottoa.</v>
      </c>
      <c r="G80" s="1684">
        <f t="shared" si="3"/>
        <v>3</v>
      </c>
      <c r="H80" s="306" t="s">
        <v>414</v>
      </c>
      <c r="I80" s="439"/>
      <c r="J80" s="439"/>
      <c r="K80" s="439"/>
      <c r="L80" s="448"/>
      <c r="M80" s="153"/>
      <c r="N80" s="251"/>
      <c r="O80" s="148"/>
      <c r="P80" s="869" t="str">
        <f>VLOOKUP(VLOOKUP($C$3&amp;"-"&amp;$E80,Import!$C:$D,2,FALSE),Parameters!$C$18:$F$22,Summary!$C$7,FALSE)</f>
        <v xml:space="preserve">0 - Vastaus puuttuu </v>
      </c>
      <c r="Q80" s="893" t="str">
        <f>IF(VLOOKUP($C$3&amp;"-"&amp;$E80,Import!$C:$H,3,FALSE)=0,"",VLOOKUP($C$3&amp;"-"&amp;$E80,Import!$C:$H,3,FALSE))</f>
        <v/>
      </c>
      <c r="R80" s="893" t="str">
        <f>IF(VLOOKUP($C$3&amp;"-"&amp;$E80,Import!$C:$H,4,FALSE)=0,"",VLOOKUP($C$3&amp;"-"&amp;$E80,Import!$C:$H,4,FALSE))</f>
        <v>A8.19</v>
      </c>
      <c r="S80" s="893" t="str">
        <f>IF(VLOOKUP($C$3&amp;"-"&amp;$E80,Import!$C:$H,5,FALSE)=0,"",VLOOKUP($C$3&amp;"-"&amp;$E80,Import!$C:$H,5,FALSE))</f>
        <v>8.19</v>
      </c>
      <c r="T80" s="894" t="str">
        <f>IF(VLOOKUP($C$3&amp;"-"&amp;$E80,Import!$C:$H,6,FALSE)=0,"",VLOOKUP($C$3&amp;"-"&amp;$E80,Import!$C:$H,6,FALSE))</f>
        <v/>
      </c>
      <c r="U80" s="153"/>
      <c r="V80" s="251"/>
    </row>
    <row r="81" spans="1:22" s="295" customFormat="1" ht="67.8" customHeight="1" x14ac:dyDescent="0.2">
      <c r="A81" s="304"/>
      <c r="B81" s="379"/>
      <c r="C81" s="1777"/>
      <c r="D81" s="900" t="s">
        <v>3695</v>
      </c>
      <c r="E81" s="394" t="s">
        <v>327</v>
      </c>
      <c r="F81" s="470" t="str">
        <f>IF(VLOOKUP(CONCATENATE($C$3,"-",$E81),Languages!$A:$D,1,TRUE)=CONCATENATE($C$3,"-",$E81),VLOOKUP(CONCATENATE($C$3,"-",$E81),Languages!$A:$D,Summary!$C$7,TRUE),NA())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81" s="1686">
        <f t="shared" si="3"/>
        <v>2</v>
      </c>
      <c r="H81" s="445" t="s">
        <v>413</v>
      </c>
      <c r="I81" s="440"/>
      <c r="J81" s="440"/>
      <c r="K81" s="440"/>
      <c r="L81" s="449"/>
      <c r="M81" s="153"/>
      <c r="N81" s="251"/>
      <c r="O81" s="148"/>
      <c r="P81" s="874" t="str">
        <f>VLOOKUP(VLOOKUP($C$3&amp;"-"&amp;$E81,Import!$C:$D,2,FALSE),Parameters!$C$18:$F$22,Summary!$C$7,FALSE)</f>
        <v xml:space="preserve">0 - Vastaus puuttuu </v>
      </c>
      <c r="Q81" s="900" t="str">
        <f>IF(VLOOKUP($C$3&amp;"-"&amp;$E81,Import!$C:$H,3,FALSE)=0,"",VLOOKUP($C$3&amp;"-"&amp;$E81,Import!$C:$H,3,FALSE))</f>
        <v/>
      </c>
      <c r="R81" s="900" t="str">
        <f>IF(VLOOKUP($C$3&amp;"-"&amp;$E81,Import!$C:$H,4,FALSE)=0,"",VLOOKUP($C$3&amp;"-"&amp;$E81,Import!$C:$H,4,FALSE))</f>
        <v>A8.29</v>
      </c>
      <c r="S81" s="900" t="str">
        <f>IF(VLOOKUP($C$3&amp;"-"&amp;$E81,Import!$C:$H,5,FALSE)=0,"",VLOOKUP($C$3&amp;"-"&amp;$E81,Import!$C:$H,5,FALSE))</f>
        <v>8.29</v>
      </c>
      <c r="T81" s="901" t="str">
        <f>IF(VLOOKUP($C$3&amp;"-"&amp;$E81,Import!$C:$H,6,FALSE)=0,"",VLOOKUP($C$3&amp;"-"&amp;$E81,Import!$C:$H,6,FALSE))</f>
        <v/>
      </c>
      <c r="U81" s="153"/>
      <c r="V81" s="251"/>
    </row>
    <row r="82" spans="1:22" s="176" customFormat="1" ht="30" customHeight="1" x14ac:dyDescent="0.25">
      <c r="A82" s="165"/>
      <c r="B82" s="268"/>
      <c r="C82" s="169">
        <v>5</v>
      </c>
      <c r="D82" s="169"/>
      <c r="E82" s="169" t="str">
        <f>IF(VLOOKUP(CONCATENATE($C$3,"-",C82),Languages!$A:$D,1,TRUE)=CONCATENATE($C$3,"-",C82),VLOOKUP(CONCATENATE($C$3,"-",C82),Languages!$A:$D,Summary!$C$7,TRUE),NA())</f>
        <v>Tietojen suojaus osana kyberarkkitehtuuria</v>
      </c>
      <c r="F82" s="169"/>
      <c r="G82" s="291"/>
      <c r="H82" s="884"/>
      <c r="I82" s="906"/>
      <c r="J82" s="906"/>
      <c r="K82" s="906"/>
      <c r="L82" s="906"/>
      <c r="M82" s="153"/>
      <c r="N82" s="251"/>
      <c r="O82" s="148"/>
      <c r="P82" s="291"/>
      <c r="Q82" s="292"/>
      <c r="R82" s="292"/>
      <c r="S82" s="292"/>
      <c r="T82" s="292"/>
      <c r="U82" s="153"/>
      <c r="V82" s="251"/>
    </row>
    <row r="83" spans="1:22" s="284" customFormat="1" ht="19.95" customHeight="1" x14ac:dyDescent="0.2">
      <c r="A83" s="303"/>
      <c r="B83" s="278"/>
      <c r="C83" s="279" t="str">
        <f>IF(VLOOKUP("GEN-LEVEL",Languages!$A:$D,1,TRUE)="GEN-LEVEL",VLOOKUP("GEN-LEVEL",Languages!$A:$D,Summary!$C$7,TRUE),NA())</f>
        <v>Taso</v>
      </c>
      <c r="D83" s="279"/>
      <c r="E83" s="279"/>
      <c r="F83" s="280" t="str">
        <f>IF(VLOOKUP("GEN-PRACTICE",Languages!$A:$D,1,TRUE)="GEN-PRACTICE",VLOOKUP("GEN-PRACTICE",Languages!$A:$D,Summary!$C$7,TRUE),NA())</f>
        <v>Käytäntö</v>
      </c>
      <c r="G83" s="281"/>
      <c r="H83" s="881" t="s">
        <v>4</v>
      </c>
      <c r="I83" s="882" t="str">
        <f>IF(VLOOKUP("KM112",Languages!$A:$D,1,TRUE)="KM112",VLOOKUP("KM112",Languages!$A:$D,Summary!$C$7,TRUE),NA())</f>
        <v>Kommentit</v>
      </c>
      <c r="J83" s="882" t="str">
        <f>IF(VLOOKUP("KM113",Languages!$A:$D,1,TRUE)="KM113",VLOOKUP("KM113",Languages!$A:$D,Summary!$C$7,TRUE),NA())</f>
        <v>Sisäinen viittaus</v>
      </c>
      <c r="K83" s="882" t="str">
        <f>IF(VLOOKUP("KM114",Languages!$A:$D,1,TRUE)="KM114",VLOOKUP("KM114",Languages!$A:$D,Summary!$C$7,TRUE),NA())</f>
        <v>Ulkoinen viittaus</v>
      </c>
      <c r="L83" s="882" t="str">
        <f>IF(VLOOKUP("KM115",Languages!$A:$D,1,TRUE)="KM115",VLOOKUP("KM115",Languages!$A:$D,Summary!$C$7,TRUE),NA())</f>
        <v>Kehityskohde</v>
      </c>
      <c r="M83" s="282"/>
      <c r="N83" s="283"/>
      <c r="O83" s="278"/>
      <c r="P83" s="459" t="str">
        <f>IF(VLOOKUP("GEN-ANSWER",Languages!$A:$D,1,TRUE)="GEN-ANSWER",VLOOKUP("GEN-ANSWER",Languages!$A:$D,Summary!$C$7,TRUE),NA())</f>
        <v>Vastaus</v>
      </c>
      <c r="Q83" s="459" t="str">
        <f>IF(VLOOKUP("KM112",Languages!$A:$D,1,TRUE)="KM112",VLOOKUP("KM112",Languages!$A:$D,Summary!$C$7,TRUE),NA())</f>
        <v>Kommentit</v>
      </c>
      <c r="R83" s="459" t="str">
        <f>IF(VLOOKUP("KM113",Languages!$A:$D,1,TRUE)="KM113",VLOOKUP("KM113",Languages!$A:$D,Summary!$C$7,TRUE),NA())</f>
        <v>Sisäinen viittaus</v>
      </c>
      <c r="S83" s="459" t="str">
        <f>IF(VLOOKUP("KM114",Languages!$A:$D,1,TRUE)="KM114",VLOOKUP("KM114",Languages!$A:$D,Summary!$C$7,TRUE),NA())</f>
        <v>Ulkoinen viittaus</v>
      </c>
      <c r="T83" s="459" t="str">
        <f>IF(VLOOKUP("KM115",Languages!$A:$D,1,TRUE)="KM115",VLOOKUP("KM115",Languages!$A:$D,Summary!$C$7,TRUE),NA())</f>
        <v>Kehityskohde</v>
      </c>
      <c r="U83" s="282"/>
      <c r="V83" s="283"/>
    </row>
    <row r="84" spans="1:22" s="295" customFormat="1" ht="34.950000000000003" customHeight="1" x14ac:dyDescent="0.2">
      <c r="A84" s="304"/>
      <c r="B84" s="379"/>
      <c r="C84" s="519">
        <v>1</v>
      </c>
      <c r="D84" s="1581">
        <v>69</v>
      </c>
      <c r="E84" s="396" t="s">
        <v>134</v>
      </c>
      <c r="F84" s="462" t="str">
        <f>IF(VLOOKUP(CONCATENATE($C$3,"-",$E84),Languages!$A:$D,1,TRUE)=CONCATENATE($C$3,"-",$E84),VLOOKUP(CONCATENATE($C$3,"-",$E84),Languages!$A:$D,Summary!$C$7,TRUE),NA())</f>
        <v>Tallennettua arkaluontoista tietoa ("data at rest") suojataan. Tasolla 1 tämän ei tarvitse olla systemaattista ja säännöllistä.</v>
      </c>
      <c r="G84" s="1682">
        <f t="shared" ref="G84:G91" si="4">IFERROR(INT(LEFT($H84,1)),0)</f>
        <v>3</v>
      </c>
      <c r="H84" s="452" t="s">
        <v>414</v>
      </c>
      <c r="I84" s="998"/>
      <c r="J84" s="450"/>
      <c r="K84" s="450"/>
      <c r="L84" s="451"/>
      <c r="M84" s="153"/>
      <c r="N84" s="251"/>
      <c r="O84" s="148"/>
      <c r="P84" s="863" t="str">
        <f>VLOOKUP(VLOOKUP($C$3&amp;"-"&amp;$E84,Import!$C:$D,2,FALSE),Parameters!$C$18:$F$22,Summary!$C$7,FALSE)</f>
        <v xml:space="preserve">0 - Vastaus puuttuu </v>
      </c>
      <c r="Q84" s="902" t="str">
        <f>IF(VLOOKUP($C$3&amp;"-"&amp;$E84,Import!$C:$H,3,FALSE)=0,"",VLOOKUP($C$3&amp;"-"&amp;$E84,Import!$C:$H,3,FALSE))</f>
        <v>11.8, 11.11</v>
      </c>
      <c r="R84" s="902" t="str">
        <f>IF(VLOOKUP($C$3&amp;"-"&amp;$E84,Import!$C:$H,4,FALSE)=0,"",VLOOKUP($C$3&amp;"-"&amp;$E84,Import!$C:$H,4,FALSE))</f>
        <v xml:space="preserve">A5.10
</v>
      </c>
      <c r="S84" s="902" t="str">
        <f>IF(VLOOKUP($C$3&amp;"-"&amp;$E84,Import!$C:$H,5,FALSE)=0,"",VLOOKUP($C$3&amp;"-"&amp;$E84,Import!$C:$H,5,FALSE))</f>
        <v xml:space="preserve">5.10
</v>
      </c>
      <c r="T84" s="903" t="str">
        <f>IF(VLOOKUP($C$3&amp;"-"&amp;$E84,Import!$C:$H,6,FALSE)=0,"",VLOOKUP($C$3&amp;"-"&amp;$E84,Import!$C:$H,6,FALSE))</f>
        <v/>
      </c>
      <c r="U84" s="153"/>
      <c r="V84" s="251"/>
    </row>
    <row r="85" spans="1:22" s="295" customFormat="1" ht="34.950000000000003" customHeight="1" x14ac:dyDescent="0.2">
      <c r="A85" s="304"/>
      <c r="B85" s="379"/>
      <c r="C85" s="1772">
        <v>2</v>
      </c>
      <c r="D85" s="1581">
        <v>69</v>
      </c>
      <c r="E85" s="393" t="s">
        <v>137</v>
      </c>
      <c r="F85" s="463" t="str">
        <f>IF(VLOOKUP(CONCATENATE($C$3,"-",$E85),Languages!$A:$D,1,TRUE)=CONCATENATE($C$3,"-",$E85),VLOOKUP(CONCATENATE($C$3,"-",$E85),Languages!$A:$D,Summary!$C$7,TRUE),NA())</f>
        <v>Kaikkea tallennettua tietoa ("data at rest") suojataan valittujen tietotyyppien osalta [kts. ASSET-2c].</v>
      </c>
      <c r="G85" s="1683">
        <f t="shared" si="4"/>
        <v>3</v>
      </c>
      <c r="H85" s="441" t="s">
        <v>414</v>
      </c>
      <c r="I85" s="438"/>
      <c r="J85" s="438"/>
      <c r="K85" s="438"/>
      <c r="L85" s="447"/>
      <c r="M85" s="153"/>
      <c r="N85" s="251"/>
      <c r="O85" s="148"/>
      <c r="P85" s="866" t="str">
        <f>VLOOKUP(VLOOKUP($C$3&amp;"-"&amp;$E85,Import!$C:$D,2,FALSE),Parameters!$C$18:$F$22,Summary!$C$7,FALSE)</f>
        <v xml:space="preserve">0 - Vastaus puuttuu </v>
      </c>
      <c r="Q85" s="898" t="str">
        <f>IF(VLOOKUP($C$3&amp;"-"&amp;$E85,Import!$C:$H,3,FALSE)=0,"",VLOOKUP($C$3&amp;"-"&amp;$E85,Import!$C:$H,3,FALSE))</f>
        <v>11.8, 11.11</v>
      </c>
      <c r="R85" s="898" t="str">
        <f>IF(VLOOKUP($C$3&amp;"-"&amp;$E85,Import!$C:$H,4,FALSE)=0,"",VLOOKUP($C$3&amp;"-"&amp;$E85,Import!$C:$H,4,FALSE))</f>
        <v>A5.10
A5.11</v>
      </c>
      <c r="S85" s="898" t="str">
        <f>IF(VLOOKUP($C$3&amp;"-"&amp;$E85,Import!$C:$H,5,FALSE)=0,"",VLOOKUP($C$3&amp;"-"&amp;$E85,Import!$C:$H,5,FALSE))</f>
        <v>5.10
5.11</v>
      </c>
      <c r="T85" s="899" t="str">
        <f>IF(VLOOKUP($C$3&amp;"-"&amp;$E85,Import!$C:$H,6,FALSE)=0,"",VLOOKUP($C$3&amp;"-"&amp;$E85,Import!$C:$H,6,FALSE))</f>
        <v/>
      </c>
      <c r="U85" s="153"/>
      <c r="V85" s="251"/>
    </row>
    <row r="86" spans="1:22" s="295" customFormat="1" ht="34.950000000000003" customHeight="1" x14ac:dyDescent="0.2">
      <c r="A86" s="304"/>
      <c r="B86" s="379"/>
      <c r="C86" s="1773"/>
      <c r="D86" s="1581">
        <v>69</v>
      </c>
      <c r="E86" s="293" t="s">
        <v>140</v>
      </c>
      <c r="F86" s="464" t="str">
        <f>IF(VLOOKUP(CONCATENATE($C$3,"-",$E86),Languages!$A:$D,1,TRUE)=CONCATENATE($C$3,"-",$E86),VLOOKUP(CONCATENATE($C$3,"-",$E86),Languages!$A:$D,Summary!$C$7,TRUE),NA())</f>
        <v>Kaikkea siirrossa olevaa tietoa ("data in transit") suojataan valittujen tietotyyppien / kategorioiden osalta [kts. ASSET-2c].</v>
      </c>
      <c r="G86" s="1684">
        <f t="shared" si="4"/>
        <v>2</v>
      </c>
      <c r="H86" s="306" t="s">
        <v>413</v>
      </c>
      <c r="I86" s="439"/>
      <c r="J86" s="439"/>
      <c r="K86" s="439"/>
      <c r="L86" s="448"/>
      <c r="M86" s="153"/>
      <c r="N86" s="251"/>
      <c r="O86" s="148"/>
      <c r="P86" s="869" t="str">
        <f>VLOOKUP(VLOOKUP($C$3&amp;"-"&amp;$E86,Import!$C:$D,2,FALSE),Parameters!$C$18:$F$22,Summary!$C$7,FALSE)</f>
        <v xml:space="preserve">0 - Vastaus puuttuu </v>
      </c>
      <c r="Q86" s="893" t="str">
        <f>IF(VLOOKUP($C$3&amp;"-"&amp;$E86,Import!$C:$H,3,FALSE)=0,"",VLOOKUP($C$3&amp;"-"&amp;$E86,Import!$C:$H,3,FALSE))</f>
        <v>11.8</v>
      </c>
      <c r="R86" s="893" t="str">
        <f>IF(VLOOKUP($C$3&amp;"-"&amp;$E86,Import!$C:$H,4,FALSE)=0,"",VLOOKUP($C$3&amp;"-"&amp;$E86,Import!$C:$H,4,FALSE))</f>
        <v>A5.14</v>
      </c>
      <c r="S86" s="893" t="str">
        <f>IF(VLOOKUP($C$3&amp;"-"&amp;$E86,Import!$C:$H,5,FALSE)=0,"",VLOOKUP($C$3&amp;"-"&amp;$E86,Import!$C:$H,5,FALSE))</f>
        <v>5.14</v>
      </c>
      <c r="T86" s="894" t="str">
        <f>IF(VLOOKUP($C$3&amp;"-"&amp;$E86,Import!$C:$H,6,FALSE)=0,"",VLOOKUP($C$3&amp;"-"&amp;$E86,Import!$C:$H,6,FALSE))</f>
        <v/>
      </c>
      <c r="U86" s="153"/>
      <c r="V86" s="251"/>
    </row>
    <row r="87" spans="1:22" s="295" customFormat="1" ht="34.950000000000003" customHeight="1" x14ac:dyDescent="0.2">
      <c r="A87" s="304"/>
      <c r="B87" s="379"/>
      <c r="C87" s="1773"/>
      <c r="D87" s="1581">
        <v>69</v>
      </c>
      <c r="E87" s="293" t="s">
        <v>142</v>
      </c>
      <c r="F87" s="464" t="str">
        <f>IF(VLOOKUP(CONCATENATE($C$3,"-",$E87),Languages!$A:$D,1,TRUE)=CONCATENATE($C$3,"-",$E87),VLOOKUP(CONCATENATE($C$3,"-",$E87),Languages!$A:$D,Summary!$C$7,TRUE),NA())</f>
        <v>Salausmenetelmät ovat käytössä tallennetulle ja siirrossa olevalle tiedolle valittujen tietotyyppien / kategorioiden osalta [kts. ASSET-2c].</v>
      </c>
      <c r="G87" s="1684">
        <f t="shared" si="4"/>
        <v>3</v>
      </c>
      <c r="H87" s="306" t="s">
        <v>414</v>
      </c>
      <c r="I87" s="439"/>
      <c r="J87" s="439"/>
      <c r="K87" s="439"/>
      <c r="L87" s="448"/>
      <c r="M87" s="153"/>
      <c r="N87" s="251"/>
      <c r="O87" s="148"/>
      <c r="P87" s="869" t="str">
        <f>VLOOKUP(VLOOKUP($C$3&amp;"-"&amp;$E87,Import!$C:$D,2,FALSE),Parameters!$C$18:$F$22,Summary!$C$7,FALSE)</f>
        <v xml:space="preserve">0 - Vastaus puuttuu </v>
      </c>
      <c r="Q87" s="893" t="str">
        <f>IF(VLOOKUP($C$3&amp;"-"&amp;$E87,Import!$C:$H,3,FALSE)=0,"",VLOOKUP($C$3&amp;"-"&amp;$E87,Import!$C:$H,3,FALSE))</f>
        <v>11.8</v>
      </c>
      <c r="R87" s="893" t="str">
        <f>IF(VLOOKUP($C$3&amp;"-"&amp;$E87,Import!$C:$H,4,FALSE)=0,"",VLOOKUP($C$3&amp;"-"&amp;$E87,Import!$C:$H,4,FALSE))</f>
        <v>A8.24</v>
      </c>
      <c r="S87" s="893" t="str">
        <f>IF(VLOOKUP($C$3&amp;"-"&amp;$E87,Import!$C:$H,5,FALSE)=0,"",VLOOKUP($C$3&amp;"-"&amp;$E87,Import!$C:$H,5,FALSE))</f>
        <v>8.24</v>
      </c>
      <c r="T87" s="894" t="str">
        <f>IF(VLOOKUP($C$3&amp;"-"&amp;$E87,Import!$C:$H,6,FALSE)=0,"",VLOOKUP($C$3&amp;"-"&amp;$E87,Import!$C:$H,6,FALSE))</f>
        <v/>
      </c>
      <c r="U87" s="153"/>
      <c r="V87" s="251"/>
    </row>
    <row r="88" spans="1:22" s="295" customFormat="1" ht="45" customHeight="1" x14ac:dyDescent="0.2">
      <c r="A88" s="304"/>
      <c r="B88" s="379"/>
      <c r="C88" s="1773"/>
      <c r="D88" s="1581">
        <v>69</v>
      </c>
      <c r="E88" s="293" t="s">
        <v>144</v>
      </c>
      <c r="F88" s="464" t="str">
        <f>IF(VLOOKUP(CONCATENATE($C$3,"-",$E88),Languages!$A:$D,1,TRUE)=CONCATENATE($C$3,"-",$E88),VLOOKUP(CONCATENATE($C$3,"-",$E88),Languages!$A:$D,Summary!$C$7,TRUE),NA())</f>
        <v>Avaintenhallintainfrastruktuuri (eli avainten luonti, säilytys, tuhoaminen, päivittäminen ja kumoaminen) on käytössä salausmenetelmien tukemiseksi.</v>
      </c>
      <c r="G88" s="1684">
        <f t="shared" si="4"/>
        <v>2</v>
      </c>
      <c r="H88" s="306" t="s">
        <v>413</v>
      </c>
      <c r="I88" s="439"/>
      <c r="J88" s="439"/>
      <c r="K88" s="439"/>
      <c r="L88" s="448"/>
      <c r="M88" s="153"/>
      <c r="N88" s="251"/>
      <c r="O88" s="148"/>
      <c r="P88" s="869" t="str">
        <f>VLOOKUP(VLOOKUP($C$3&amp;"-"&amp;$E88,Import!$C:$D,2,FALSE),Parameters!$C$18:$F$22,Summary!$C$7,FALSE)</f>
        <v xml:space="preserve">0 - Vastaus puuttuu </v>
      </c>
      <c r="Q88" s="893" t="str">
        <f>IF(VLOOKUP($C$3&amp;"-"&amp;$E88,Import!$C:$H,3,FALSE)=0,"",VLOOKUP($C$3&amp;"-"&amp;$E88,Import!$C:$H,3,FALSE))</f>
        <v/>
      </c>
      <c r="R88" s="893" t="str">
        <f>IF(VLOOKUP($C$3&amp;"-"&amp;$E88,Import!$C:$H,4,FALSE)=0,"",VLOOKUP($C$3&amp;"-"&amp;$E88,Import!$C:$H,4,FALSE))</f>
        <v>A8.24</v>
      </c>
      <c r="S88" s="893" t="str">
        <f>IF(VLOOKUP($C$3&amp;"-"&amp;$E88,Import!$C:$H,5,FALSE)=0,"",VLOOKUP($C$3&amp;"-"&amp;$E88,Import!$C:$H,5,FALSE))</f>
        <v>8.24</v>
      </c>
      <c r="T88" s="894" t="str">
        <f>IF(VLOOKUP($C$3&amp;"-"&amp;$E88,Import!$C:$H,6,FALSE)=0,"",VLOOKUP($C$3&amp;"-"&amp;$E88,Import!$C:$H,6,FALSE))</f>
        <v/>
      </c>
      <c r="U88" s="153"/>
      <c r="V88" s="251"/>
    </row>
    <row r="89" spans="1:22" s="295" customFormat="1" ht="34.950000000000003" customHeight="1" x14ac:dyDescent="0.2">
      <c r="A89" s="304"/>
      <c r="B89" s="379"/>
      <c r="C89" s="1774"/>
      <c r="D89" s="1581">
        <v>69</v>
      </c>
      <c r="E89" s="394" t="s">
        <v>146</v>
      </c>
      <c r="F89" s="470" t="str">
        <f>IF(VLOOKUP(CONCATENATE($C$3,"-",$E89),Languages!$A:$D,1,TRUE)=CONCATENATE($C$3,"-",$E89),VLOOKUP(CONCATENATE($C$3,"-",$E89),Languages!$A:$D,Summary!$C$7,TRUE),NA())</f>
        <v>Käytössä on suojausmekanismeja rajoittamaan tiedon varastamisen mahdollisuutta (esimerkiksi tiedon hävittämistä estävät työkalut).</v>
      </c>
      <c r="G89" s="1686">
        <f t="shared" si="4"/>
        <v>2</v>
      </c>
      <c r="H89" s="445" t="s">
        <v>413</v>
      </c>
      <c r="I89" s="440"/>
      <c r="J89" s="440"/>
      <c r="K89" s="440"/>
      <c r="L89" s="449"/>
      <c r="M89" s="153"/>
      <c r="N89" s="251"/>
      <c r="O89" s="148"/>
      <c r="P89" s="874" t="str">
        <f>VLOOKUP(VLOOKUP($C$3&amp;"-"&amp;$E89,Import!$C:$D,2,FALSE),Parameters!$C$18:$F$22,Summary!$C$7,FALSE)</f>
        <v xml:space="preserve">0 - Vastaus puuttuu </v>
      </c>
      <c r="Q89" s="900" t="str">
        <f>IF(VLOOKUP($C$3&amp;"-"&amp;$E89,Import!$C:$H,3,FALSE)=0,"",VLOOKUP($C$3&amp;"-"&amp;$E89,Import!$C:$H,3,FALSE))</f>
        <v>11.8</v>
      </c>
      <c r="R89" s="900" t="str">
        <f>IF(VLOOKUP($C$3&amp;"-"&amp;$E89,Import!$C:$H,4,FALSE)=0,"",VLOOKUP($C$3&amp;"-"&amp;$E89,Import!$C:$H,4,FALSE))</f>
        <v>A8.12</v>
      </c>
      <c r="S89" s="900" t="str">
        <f>IF(VLOOKUP($C$3&amp;"-"&amp;$E89,Import!$C:$H,5,FALSE)=0,"",VLOOKUP($C$3&amp;"-"&amp;$E89,Import!$C:$H,5,FALSE))</f>
        <v>8.12</v>
      </c>
      <c r="T89" s="901" t="str">
        <f>IF(VLOOKUP($C$3&amp;"-"&amp;$E89,Import!$C:$H,6,FALSE)=0,"",VLOOKUP($C$3&amp;"-"&amp;$E89,Import!$C:$H,6,FALSE))</f>
        <v/>
      </c>
      <c r="U89" s="153"/>
      <c r="V89" s="251"/>
    </row>
    <row r="90" spans="1:22" s="295" customFormat="1" ht="45" customHeight="1" x14ac:dyDescent="0.2">
      <c r="A90" s="304"/>
      <c r="B90" s="379"/>
      <c r="C90" s="1775">
        <v>3</v>
      </c>
      <c r="D90" s="1581">
        <v>69</v>
      </c>
      <c r="E90" s="393" t="s">
        <v>148</v>
      </c>
      <c r="F90" s="463" t="str">
        <f>IF(VLOOKUP(CONCATENATE($C$3,"-",$E90),Languages!$A:$D,1,TRUE)=CONCATENATE($C$3,"-",$E90),VLOOKUP(CONCATENATE($C$3,"-",$E90),Languages!$A:$D,Summary!$C$7,TRUE),NA())</f>
        <v>Kyberarkkitehtuuriin kuuluu suojausmekanismeja (esimerkiksi laitteiden kovalevyjen salaus) tiedolle, joka on tallennettu laitteille, jotka saatetaan hukata tai varastaa.</v>
      </c>
      <c r="G90" s="1683">
        <f t="shared" si="4"/>
        <v>3</v>
      </c>
      <c r="H90" s="441" t="s">
        <v>414</v>
      </c>
      <c r="I90" s="438"/>
      <c r="J90" s="438"/>
      <c r="K90" s="438"/>
      <c r="L90" s="447"/>
      <c r="M90" s="153"/>
      <c r="N90" s="251"/>
      <c r="O90" s="148"/>
      <c r="P90" s="866" t="str">
        <f>VLOOKUP(VLOOKUP($C$3&amp;"-"&amp;$E90,Import!$C:$D,2,FALSE),Parameters!$C$18:$F$22,Summary!$C$7,FALSE)</f>
        <v xml:space="preserve">0 - Vastaus puuttuu </v>
      </c>
      <c r="Q90" s="898" t="str">
        <f>IF(VLOOKUP($C$3&amp;"-"&amp;$E90,Import!$C:$H,3,FALSE)=0,"",VLOOKUP($C$3&amp;"-"&amp;$E90,Import!$C:$H,3,FALSE))</f>
        <v/>
      </c>
      <c r="R90" s="898" t="str">
        <f>IF(VLOOKUP($C$3&amp;"-"&amp;$E90,Import!$C:$H,4,FALSE)=0,"",VLOOKUP($C$3&amp;"-"&amp;$E90,Import!$C:$H,4,FALSE))</f>
        <v>A8.24</v>
      </c>
      <c r="S90" s="898" t="str">
        <f>IF(VLOOKUP($C$3&amp;"-"&amp;$E90,Import!$C:$H,5,FALSE)=0,"",VLOOKUP($C$3&amp;"-"&amp;$E90,Import!$C:$H,5,FALSE))</f>
        <v>8.24</v>
      </c>
      <c r="T90" s="899" t="str">
        <f>IF(VLOOKUP($C$3&amp;"-"&amp;$E90,Import!$C:$H,6,FALSE)=0,"",VLOOKUP($C$3&amp;"-"&amp;$E90,Import!$C:$H,6,FALSE))</f>
        <v/>
      </c>
      <c r="U90" s="153"/>
      <c r="V90" s="251"/>
    </row>
    <row r="91" spans="1:22" s="295" customFormat="1" ht="43.2" customHeight="1" x14ac:dyDescent="0.2">
      <c r="A91" s="304"/>
      <c r="B91" s="379"/>
      <c r="C91" s="1777"/>
      <c r="D91" s="1582" t="s">
        <v>3785</v>
      </c>
      <c r="E91" s="394" t="s">
        <v>995</v>
      </c>
      <c r="F91" s="470" t="str">
        <f>IF(VLOOKUP(CONCATENATE($C$3,"-",$E91),Languages!$A:$D,1,TRUE)=CONCATENATE($C$3,"-",$E91),VLOOKUP(CONCATENATE($C$3,"-",$E91),Languages!$A:$D,Summary!$C$7,TRUE),NA())</f>
        <v>Kyberarkkitehtuuri kattaa suojausmenetelmät sovellusten, laiteohjelmistojen (firmware) ja tiedon luvattomien muutosten varalle.</v>
      </c>
      <c r="G91" s="1686">
        <f t="shared" si="4"/>
        <v>2</v>
      </c>
      <c r="H91" s="445" t="s">
        <v>413</v>
      </c>
      <c r="I91" s="440"/>
      <c r="J91" s="440"/>
      <c r="K91" s="440"/>
      <c r="L91" s="449"/>
      <c r="M91" s="153"/>
      <c r="N91" s="251"/>
      <c r="O91" s="148"/>
      <c r="P91" s="874" t="str">
        <f>VLOOKUP(VLOOKUP($C$3&amp;"-"&amp;$E91,Import!$C:$D,2,FALSE),Parameters!$C$18:$F$22,Summary!$C$7,FALSE)</f>
        <v xml:space="preserve">0 - Vastaus puuttuu </v>
      </c>
      <c r="Q91" s="900" t="str">
        <f>IF(VLOOKUP($C$3&amp;"-"&amp;$E91,Import!$C:$H,3,FALSE)=0,"",VLOOKUP($C$3&amp;"-"&amp;$E91,Import!$C:$H,3,FALSE))</f>
        <v/>
      </c>
      <c r="R91" s="900" t="str">
        <f>IF(VLOOKUP($C$3&amp;"-"&amp;$E91,Import!$C:$H,4,FALSE)=0,"",VLOOKUP($C$3&amp;"-"&amp;$E91,Import!$C:$H,4,FALSE))</f>
        <v>A8.19
A8.32</v>
      </c>
      <c r="S91" s="900" t="str">
        <f>IF(VLOOKUP($C$3&amp;"-"&amp;$E91,Import!$C:$H,5,FALSE)=0,"",VLOOKUP($C$3&amp;"-"&amp;$E91,Import!$C:$H,5,FALSE))</f>
        <v>8.19
8.32</v>
      </c>
      <c r="T91" s="901" t="str">
        <f>IF(VLOOKUP($C$3&amp;"-"&amp;$E91,Import!$C:$H,6,FALSE)=0,"",VLOOKUP($C$3&amp;"-"&amp;$E91,Import!$C:$H,6,FALSE))</f>
        <v/>
      </c>
      <c r="U91" s="153"/>
      <c r="V91" s="251"/>
    </row>
    <row r="92" spans="1:22" s="176" customFormat="1" ht="30" customHeight="1" x14ac:dyDescent="0.25">
      <c r="A92" s="165"/>
      <c r="B92" s="268"/>
      <c r="C92" s="169">
        <v>6</v>
      </c>
      <c r="D92" s="169"/>
      <c r="E92" s="169" t="str">
        <f>IF(VLOOKUP(CONCATENATE($C$3,"-",C92),Languages!$A:$D,1,TRUE)=CONCATENATE($C$3,"-",C92),VLOOKUP(CONCATENATE($C$3,"-",C92),Languages!$A:$D,Summary!$C$7,TRUE),NA())</f>
        <v>Yleisiä hallintatoimia</v>
      </c>
      <c r="F92" s="169"/>
      <c r="G92" s="291"/>
      <c r="H92" s="884"/>
      <c r="I92" s="906"/>
      <c r="J92" s="906"/>
      <c r="K92" s="906"/>
      <c r="L92" s="906"/>
      <c r="M92" s="153"/>
      <c r="N92" s="251"/>
      <c r="O92" s="148"/>
      <c r="P92" s="291"/>
      <c r="Q92" s="292"/>
      <c r="R92" s="292"/>
      <c r="S92" s="292"/>
      <c r="T92" s="292"/>
      <c r="U92" s="153"/>
      <c r="V92" s="251"/>
    </row>
    <row r="93" spans="1:22" s="284" customFormat="1" ht="19.95" customHeight="1" x14ac:dyDescent="0.2">
      <c r="A93" s="303"/>
      <c r="B93" s="278"/>
      <c r="C93" s="279" t="str">
        <f>IF(VLOOKUP("GEN-LEVEL",Languages!$A:$D,1,TRUE)="GEN-LEVEL",VLOOKUP("GEN-LEVEL",Languages!$A:$D,Summary!$C$7,TRUE),NA())</f>
        <v>Taso</v>
      </c>
      <c r="D93" s="279"/>
      <c r="E93" s="279"/>
      <c r="F93" s="280" t="str">
        <f>IF(VLOOKUP("GEN-PRACTICE",Languages!$A:$D,1,TRUE)="GEN-PRACTICE",VLOOKUP("GEN-PRACTICE",Languages!$A:$D,Summary!$C$7,TRUE),NA())</f>
        <v>Käytäntö</v>
      </c>
      <c r="G93" s="281"/>
      <c r="H93" s="881" t="s">
        <v>4</v>
      </c>
      <c r="I93" s="882" t="str">
        <f>IF(VLOOKUP("KM112",Languages!$A:$D,1,TRUE)="KM112",VLOOKUP("KM112",Languages!$A:$D,Summary!$C$7,TRUE),NA())</f>
        <v>Kommentit</v>
      </c>
      <c r="J93" s="882" t="str">
        <f>IF(VLOOKUP("KM113",Languages!$A:$D,1,TRUE)="KM113",VLOOKUP("KM113",Languages!$A:$D,Summary!$C$7,TRUE),NA())</f>
        <v>Sisäinen viittaus</v>
      </c>
      <c r="K93" s="882" t="str">
        <f>IF(VLOOKUP("KM114",Languages!$A:$D,1,TRUE)="KM114",VLOOKUP("KM114",Languages!$A:$D,Summary!$C$7,TRUE),NA())</f>
        <v>Ulkoinen viittaus</v>
      </c>
      <c r="L93" s="882" t="str">
        <f>IF(VLOOKUP("KM115",Languages!$A:$D,1,TRUE)="KM115",VLOOKUP("KM115",Languages!$A:$D,Summary!$C$7,TRUE),NA())</f>
        <v>Kehityskohde</v>
      </c>
      <c r="M93" s="282"/>
      <c r="N93" s="283"/>
      <c r="O93" s="278"/>
      <c r="P93" s="459" t="str">
        <f>IF(VLOOKUP("GEN-ANSWER",Languages!$A:$D,1,TRUE)="GEN-ANSWER",VLOOKUP("GEN-ANSWER",Languages!$A:$D,Summary!$C$7,TRUE),NA())</f>
        <v>Vastaus</v>
      </c>
      <c r="Q93" s="459" t="str">
        <f>IF(VLOOKUP("KM112",Languages!$A:$D,1,TRUE)="KM112",VLOOKUP("KM112",Languages!$A:$D,Summary!$C$7,TRUE),NA())</f>
        <v>Kommentit</v>
      </c>
      <c r="R93" s="459" t="str">
        <f>IF(VLOOKUP("KM113",Languages!$A:$D,1,TRUE)="KM113",VLOOKUP("KM113",Languages!$A:$D,Summary!$C$7,TRUE),NA())</f>
        <v>Sisäinen viittaus</v>
      </c>
      <c r="S93" s="459" t="str">
        <f>IF(VLOOKUP("KM114",Languages!$A:$D,1,TRUE)="KM114",VLOOKUP("KM114",Languages!$A:$D,Summary!$C$7,TRUE),NA())</f>
        <v>Ulkoinen viittaus</v>
      </c>
      <c r="T93" s="459" t="str">
        <f>IF(VLOOKUP("KM115",Languages!$A:$D,1,TRUE)="KM115",VLOOKUP("KM115",Languages!$A:$D,Summary!$C$7,TRUE),NA())</f>
        <v>Kehityskohde</v>
      </c>
      <c r="U93" s="282"/>
      <c r="V93" s="283"/>
    </row>
    <row r="94" spans="1:22" s="310" customFormat="1" ht="19.95" customHeight="1" x14ac:dyDescent="0.2">
      <c r="A94" s="283"/>
      <c r="B94" s="278"/>
      <c r="C94" s="453">
        <v>1</v>
      </c>
      <c r="D94" s="1382"/>
      <c r="E94" s="398"/>
      <c r="F94" s="399"/>
      <c r="G94" s="401"/>
      <c r="H94" s="885"/>
      <c r="I94" s="886"/>
      <c r="J94" s="886"/>
      <c r="K94" s="886"/>
      <c r="L94" s="887"/>
      <c r="M94" s="153"/>
      <c r="N94" s="251"/>
      <c r="O94" s="148"/>
      <c r="P94" s="513"/>
      <c r="Q94" s="400"/>
      <c r="R94" s="400"/>
      <c r="S94" s="400"/>
      <c r="T94" s="402"/>
      <c r="U94" s="153"/>
      <c r="V94" s="251"/>
    </row>
    <row r="95" spans="1:22" s="295" customFormat="1" ht="34.950000000000003" customHeight="1" x14ac:dyDescent="0.2">
      <c r="A95" s="304"/>
      <c r="B95" s="1746"/>
      <c r="C95" s="1772">
        <v>2</v>
      </c>
      <c r="D95" s="1377"/>
      <c r="E95" s="393" t="s">
        <v>997</v>
      </c>
      <c r="F95" s="463" t="str">
        <f>IF(VLOOKUP(CONCATENATE($C$3,"-",$E95),Languages!$A:$D,1,TRUE)=CONCATENATE($C$3,"-",$E95),VLOOKUP(CONCATENATE($C$3,"-",$E95),Languages!$A:$D,Summary!$C$7,TRUE),NA())</f>
        <v>ARCHITECTURE-osion toimintaa varten on määritetty dokumentoidut toimintatavat, joita noudatetaan ja päivitetään säännöllisesti.</v>
      </c>
      <c r="G95" s="1683">
        <f t="shared" ref="G95:G100" si="5">IFERROR(INT(LEFT($H95,1)),0)</f>
        <v>2</v>
      </c>
      <c r="H95" s="441" t="s">
        <v>413</v>
      </c>
      <c r="I95" s="494"/>
      <c r="J95" s="438"/>
      <c r="K95" s="438"/>
      <c r="L95" s="447"/>
      <c r="M95" s="153"/>
      <c r="N95" s="251"/>
      <c r="O95" s="148"/>
      <c r="P95" s="866" t="str">
        <f>VLOOKUP(VLOOKUP($C$3&amp;"-"&amp;$E95,Import!$C:$D,2,FALSE),Parameters!$C$18:$F$22,Summary!$C$7,FALSE)</f>
        <v xml:space="preserve">0 - Vastaus puuttuu </v>
      </c>
      <c r="Q95" s="898" t="str">
        <f>IF(VLOOKUP($C$3&amp;"-"&amp;$E95,Import!$C:$H,3,FALSE)=0,"",VLOOKUP($C$3&amp;"-"&amp;$E95,Import!$C:$H,3,FALSE))</f>
        <v/>
      </c>
      <c r="R95" s="898" t="str">
        <f>IF(VLOOKUP($C$3&amp;"-"&amp;$E95,Import!$C:$H,4,FALSE)=0,"",VLOOKUP($C$3&amp;"-"&amp;$E95,Import!$C:$H,4,FALSE))</f>
        <v xml:space="preserve">A5.37 </v>
      </c>
      <c r="S95" s="898" t="str">
        <f>IF(VLOOKUP($C$3&amp;"-"&amp;$E95,Import!$C:$H,5,FALSE)=0,"",VLOOKUP($C$3&amp;"-"&amp;$E95,Import!$C:$H,5,FALSE))</f>
        <v xml:space="preserve">5.37 </v>
      </c>
      <c r="T95" s="899" t="str">
        <f>IF(VLOOKUP($C$3&amp;"-"&amp;$E95,Import!$C:$H,6,FALSE)=0,"",VLOOKUP($C$3&amp;"-"&amp;$E95,Import!$C:$H,6,FALSE))</f>
        <v/>
      </c>
      <c r="U95" s="153"/>
      <c r="V95" s="251"/>
    </row>
    <row r="96" spans="1:22" s="295" customFormat="1" ht="34.950000000000003" customHeight="1" x14ac:dyDescent="0.2">
      <c r="A96" s="304"/>
      <c r="B96" s="1746"/>
      <c r="C96" s="1774"/>
      <c r="D96" s="1378"/>
      <c r="E96" s="394" t="s">
        <v>998</v>
      </c>
      <c r="F96" s="470" t="str">
        <f>IF(VLOOKUP(CONCATENATE($C$3,"-",$E96),Languages!$A:$D,1,TRUE)=CONCATENATE($C$3,"-",$E96),VLOOKUP(CONCATENATE($C$3,"-",$E96),Languages!$A:$D,Summary!$C$7,TRUE),NA())</f>
        <v>ARCHITECTURE-osion toimintaa varten on tarjolla riittävät resurssit (henkilöstö, rahoitus ja työkalut).</v>
      </c>
      <c r="G96" s="1686">
        <f t="shared" si="5"/>
        <v>2</v>
      </c>
      <c r="H96" s="445" t="s">
        <v>413</v>
      </c>
      <c r="I96" s="494"/>
      <c r="J96" s="440"/>
      <c r="K96" s="440"/>
      <c r="L96" s="449"/>
      <c r="M96" s="153"/>
      <c r="N96" s="251"/>
      <c r="O96" s="148"/>
      <c r="P96" s="874" t="str">
        <f>VLOOKUP(VLOOKUP($C$3&amp;"-"&amp;$E96,Import!$C:$D,2,FALSE),Parameters!$C$18:$F$22,Summary!$C$7,FALSE)</f>
        <v xml:space="preserve">0 - Vastaus puuttuu </v>
      </c>
      <c r="Q96" s="900" t="str">
        <f>IF(VLOOKUP($C$3&amp;"-"&amp;$E96,Import!$C:$H,3,FALSE)=0,"",VLOOKUP($C$3&amp;"-"&amp;$E96,Import!$C:$H,3,FALSE))</f>
        <v/>
      </c>
      <c r="R96" s="900" t="str">
        <f>IF(VLOOKUP($C$3&amp;"-"&amp;$E96,Import!$C:$H,4,FALSE)=0,"",VLOOKUP($C$3&amp;"-"&amp;$E96,Import!$C:$H,4,FALSE))</f>
        <v>ISO27001 7.1
A8.6</v>
      </c>
      <c r="S96" s="900" t="str">
        <f>IF(VLOOKUP($C$3&amp;"-"&amp;$E96,Import!$C:$H,5,FALSE)=0,"",VLOOKUP($C$3&amp;"-"&amp;$E96,Import!$C:$H,5,FALSE))</f>
        <v>8.6</v>
      </c>
      <c r="T96" s="901" t="str">
        <f>IF(VLOOKUP($C$3&amp;"-"&amp;$E96,Import!$C:$H,6,FALSE)=0,"",VLOOKUP($C$3&amp;"-"&amp;$E96,Import!$C:$H,6,FALSE))</f>
        <v/>
      </c>
      <c r="U96" s="153"/>
      <c r="V96" s="251"/>
    </row>
    <row r="97" spans="1:22" s="295" customFormat="1" ht="45" customHeight="1" x14ac:dyDescent="0.2">
      <c r="A97" s="304"/>
      <c r="B97" s="1746"/>
      <c r="C97" s="1809">
        <v>3</v>
      </c>
      <c r="D97" s="1392"/>
      <c r="E97" s="393" t="s">
        <v>999</v>
      </c>
      <c r="F97" s="463" t="str">
        <f>IF(VLOOKUP(CONCATENATE($C$3,"-",$E97),Languages!$A:$D,1,TRUE)=CONCATENATE($C$3,"-",$E97),VLOOKUP(CONCATENATE($C$3,"-",$E97),Languages!$A:$D,Summary!$C$7,TRUE),NA())</f>
        <v>ARCHITECTURE-osion toimintaa ohjataan vaatimuksilla, jotka on asetettu organisaation johtotason politiikassa (tai vastaavassa ohjeistuksessa).</v>
      </c>
      <c r="G97" s="1683">
        <f t="shared" si="5"/>
        <v>2</v>
      </c>
      <c r="H97" s="441" t="s">
        <v>413</v>
      </c>
      <c r="I97" s="438"/>
      <c r="J97" s="438"/>
      <c r="K97" s="438"/>
      <c r="L97" s="447"/>
      <c r="M97" s="153"/>
      <c r="N97" s="251"/>
      <c r="O97" s="148"/>
      <c r="P97" s="866" t="str">
        <f>VLOOKUP(VLOOKUP($C$3&amp;"-"&amp;$E97,Import!$C:$D,2,FALSE),Parameters!$C$18:$F$22,Summary!$C$7,FALSE)</f>
        <v xml:space="preserve">0 - Vastaus puuttuu </v>
      </c>
      <c r="Q97" s="898" t="str">
        <f>IF(VLOOKUP($C$3&amp;"-"&amp;$E97,Import!$C:$H,3,FALSE)=0,"",VLOOKUP($C$3&amp;"-"&amp;$E97,Import!$C:$H,3,FALSE))</f>
        <v/>
      </c>
      <c r="R97" s="898" t="str">
        <f>IF(VLOOKUP($C$3&amp;"-"&amp;$E97,Import!$C:$H,4,FALSE)=0,"",VLOOKUP($C$3&amp;"-"&amp;$E97,Import!$C:$H,4,FALSE))</f>
        <v>ISO27001 5.2</v>
      </c>
      <c r="S97" s="898" t="str">
        <f>IF(VLOOKUP($C$3&amp;"-"&amp;$E97,Import!$C:$H,5,FALSE)=0,"",VLOOKUP($C$3&amp;"-"&amp;$E97,Import!$C:$H,5,FALSE))</f>
        <v/>
      </c>
      <c r="T97" s="899" t="str">
        <f>IF(VLOOKUP($C$3&amp;"-"&amp;$E97,Import!$C:$H,6,FALSE)=0,"",VLOOKUP($C$3&amp;"-"&amp;$E97,Import!$C:$H,6,FALSE))</f>
        <v/>
      </c>
      <c r="U97" s="153"/>
      <c r="V97" s="251"/>
    </row>
    <row r="98" spans="1:22" s="295" customFormat="1" ht="34.950000000000003" customHeight="1" x14ac:dyDescent="0.2">
      <c r="A98" s="304"/>
      <c r="B98" s="1746"/>
      <c r="C98" s="1810"/>
      <c r="D98" s="1393"/>
      <c r="E98" s="293" t="s">
        <v>1000</v>
      </c>
      <c r="F98" s="464" t="str">
        <f>IF(VLOOKUP(CONCATENATE($C$3,"-",$E98),Languages!$A:$D,1,TRUE)=CONCATENATE($C$3,"-",$E98),VLOOKUP(CONCATENATE($C$3,"-",$E98),Languages!$A:$D,Summary!$C$7,TRUE),NA())</f>
        <v>ARCHITECTURE-osion toiminnan suorittamiseen tarvittavat vastuut, tilivelvollisuudet ja valtuutukset on jalkautettu soveltuville työntekijöille.</v>
      </c>
      <c r="G98" s="1684">
        <f t="shared" si="5"/>
        <v>3</v>
      </c>
      <c r="H98" s="306" t="s">
        <v>414</v>
      </c>
      <c r="I98" s="494"/>
      <c r="J98" s="439"/>
      <c r="K98" s="439"/>
      <c r="L98" s="448"/>
      <c r="M98" s="153"/>
      <c r="N98" s="251"/>
      <c r="O98" s="148"/>
      <c r="P98" s="869" t="str">
        <f>VLOOKUP(VLOOKUP($C$3&amp;"-"&amp;$E98,Import!$C:$D,2,FALSE),Parameters!$C$18:$F$22,Summary!$C$7,FALSE)</f>
        <v xml:space="preserve">0 - Vastaus puuttuu </v>
      </c>
      <c r="Q98" s="893" t="str">
        <f>IF(VLOOKUP($C$3&amp;"-"&amp;$E98,Import!$C:$H,3,FALSE)=0,"",VLOOKUP($C$3&amp;"-"&amp;$E98,Import!$C:$H,3,FALSE))</f>
        <v/>
      </c>
      <c r="R98" s="893" t="str">
        <f>IF(VLOOKUP($C$3&amp;"-"&amp;$E98,Import!$C:$H,4,FALSE)=0,"",VLOOKUP($C$3&amp;"-"&amp;$E98,Import!$C:$H,4,FALSE))</f>
        <v>ISO27001 5.3</v>
      </c>
      <c r="S98" s="893" t="str">
        <f>IF(VLOOKUP($C$3&amp;"-"&amp;$E98,Import!$C:$H,5,FALSE)=0,"",VLOOKUP($C$3&amp;"-"&amp;$E98,Import!$C:$H,5,FALSE))</f>
        <v/>
      </c>
      <c r="T98" s="894" t="str">
        <f>IF(VLOOKUP($C$3&amp;"-"&amp;$E98,Import!$C:$H,6,FALSE)=0,"",VLOOKUP($C$3&amp;"-"&amp;$E98,Import!$C:$H,6,FALSE))</f>
        <v/>
      </c>
      <c r="U98" s="153"/>
      <c r="V98" s="251"/>
    </row>
    <row r="99" spans="1:22" s="295" customFormat="1" ht="45" customHeight="1" x14ac:dyDescent="0.2">
      <c r="A99" s="304"/>
      <c r="B99" s="1746"/>
      <c r="C99" s="1810"/>
      <c r="D99" s="1393"/>
      <c r="E99" s="293" t="s">
        <v>1001</v>
      </c>
      <c r="F99" s="464" t="str">
        <f>IF(VLOOKUP(CONCATENATE($C$3,"-",$E99),Languages!$A:$D,1,TRUE)=CONCATENATE($C$3,"-",$E99),VLOOKUP(CONCATENATE($C$3,"-",$E99),Languages!$A:$D,Summary!$C$7,TRUE),NA())</f>
        <v>ARCHITECTURE-osion toimintaa suorittavilla työntekijöillä on riittävät tiedot ja taidot tehtäviensä suorittamiseen.</v>
      </c>
      <c r="G99" s="1684">
        <f t="shared" si="5"/>
        <v>2</v>
      </c>
      <c r="H99" s="306" t="s">
        <v>413</v>
      </c>
      <c r="I99" s="494"/>
      <c r="J99" s="439"/>
      <c r="K99" s="439"/>
      <c r="L99" s="448"/>
      <c r="M99" s="153"/>
      <c r="N99" s="251"/>
      <c r="O99" s="148"/>
      <c r="P99" s="869" t="str">
        <f>VLOOKUP(VLOOKUP($C$3&amp;"-"&amp;$E99,Import!$C:$D,2,FALSE),Parameters!$C$18:$F$22,Summary!$C$7,FALSE)</f>
        <v xml:space="preserve">0 - Vastaus puuttuu </v>
      </c>
      <c r="Q99" s="893" t="str">
        <f>IF(VLOOKUP($C$3&amp;"-"&amp;$E99,Import!$C:$H,3,FALSE)=0,"",VLOOKUP($C$3&amp;"-"&amp;$E99,Import!$C:$H,3,FALSE))</f>
        <v/>
      </c>
      <c r="R99" s="893" t="str">
        <f>IF(VLOOKUP($C$3&amp;"-"&amp;$E99,Import!$C:$H,4,FALSE)=0,"",VLOOKUP($C$3&amp;"-"&amp;$E99,Import!$C:$H,4,FALSE))</f>
        <v>ISO27001 7.2</v>
      </c>
      <c r="S99" s="893" t="str">
        <f>IF(VLOOKUP($C$3&amp;"-"&amp;$E99,Import!$C:$H,5,FALSE)=0,"",VLOOKUP($C$3&amp;"-"&amp;$E99,Import!$C:$H,5,FALSE))</f>
        <v/>
      </c>
      <c r="T99" s="894" t="str">
        <f>IF(VLOOKUP($C$3&amp;"-"&amp;$E99,Import!$C:$H,6,FALSE)=0,"",VLOOKUP($C$3&amp;"-"&amp;$E99,Import!$C:$H,6,FALSE))</f>
        <v/>
      </c>
      <c r="U99" s="153"/>
      <c r="V99" s="251"/>
    </row>
    <row r="100" spans="1:22" s="295" customFormat="1" ht="34.950000000000003" customHeight="1" x14ac:dyDescent="0.2">
      <c r="A100" s="304"/>
      <c r="B100" s="1746"/>
      <c r="C100" s="1811"/>
      <c r="D100" s="1394"/>
      <c r="E100" s="394" t="s">
        <v>1002</v>
      </c>
      <c r="F100" s="470" t="str">
        <f>IF(VLOOKUP(CONCATENATE($C$3,"-",$E100),Languages!$A:$D,1,TRUE)=CONCATENATE($C$3,"-",$E100),VLOOKUP(CONCATENATE($C$3,"-",$E100),Languages!$A:$D,Summary!$C$7,TRUE),NA())</f>
        <v>ARCHITECTURE-osion toiminnan vaikuttavuutta arvioidaan ja seurataan.</v>
      </c>
      <c r="G100" s="1686">
        <f t="shared" si="5"/>
        <v>2</v>
      </c>
      <c r="H100" s="445" t="s">
        <v>413</v>
      </c>
      <c r="I100" s="440"/>
      <c r="J100" s="440"/>
      <c r="K100" s="440"/>
      <c r="L100" s="449"/>
      <c r="M100" s="153"/>
      <c r="N100" s="251"/>
      <c r="O100" s="148"/>
      <c r="P100" s="874" t="str">
        <f>VLOOKUP(VLOOKUP($C$3&amp;"-"&amp;$E100,Import!$C:$D,2,FALSE),Parameters!$C$18:$F$22,Summary!$C$7,FALSE)</f>
        <v xml:space="preserve">0 - Vastaus puuttuu </v>
      </c>
      <c r="Q100" s="900" t="str">
        <f>IF(VLOOKUP($C$3&amp;"-"&amp;$E100,Import!$C:$H,3,FALSE)=0,"",VLOOKUP($C$3&amp;"-"&amp;$E100,Import!$C:$H,3,FALSE))</f>
        <v/>
      </c>
      <c r="R100" s="900" t="str">
        <f>IF(VLOOKUP($C$3&amp;"-"&amp;$E100,Import!$C:$H,4,FALSE)=0,"",VLOOKUP($C$3&amp;"-"&amp;$E100,Import!$C:$H,4,FALSE))</f>
        <v>ISO27001 9.1-9.3 
A5.35</v>
      </c>
      <c r="S100" s="900" t="str">
        <f>IF(VLOOKUP($C$3&amp;"-"&amp;$E100,Import!$C:$H,5,FALSE)=0,"",VLOOKUP($C$3&amp;"-"&amp;$E100,Import!$C:$H,5,FALSE))</f>
        <v>5.35</v>
      </c>
      <c r="T100" s="901" t="str">
        <f>IF(VLOOKUP($C$3&amp;"-"&amp;$E100,Import!$C:$H,6,FALSE)=0,"",VLOOKUP($C$3&amp;"-"&amp;$E100,Import!$C:$H,6,FALSE))</f>
        <v/>
      </c>
      <c r="U100" s="153"/>
      <c r="V100" s="251"/>
    </row>
    <row r="101" spans="1:22" x14ac:dyDescent="0.2">
      <c r="A101" s="180"/>
      <c r="B101" s="328"/>
      <c r="C101" s="329"/>
      <c r="D101" s="329"/>
      <c r="E101" s="330"/>
      <c r="F101" s="331"/>
      <c r="G101" s="332"/>
      <c r="H101" s="333"/>
      <c r="I101" s="334"/>
      <c r="J101" s="334"/>
      <c r="K101" s="334"/>
      <c r="L101" s="334"/>
      <c r="M101" s="153"/>
      <c r="N101" s="251"/>
      <c r="O101" s="148"/>
      <c r="P101" s="333"/>
      <c r="Q101" s="334"/>
      <c r="R101" s="334"/>
      <c r="S101" s="334"/>
      <c r="T101" s="334"/>
      <c r="U101" s="153"/>
      <c r="V101" s="251"/>
    </row>
    <row r="102" spans="1:22" x14ac:dyDescent="0.25">
      <c r="A102" s="180"/>
      <c r="B102" s="180"/>
      <c r="C102" s="180"/>
      <c r="D102" s="180"/>
      <c r="E102" s="180"/>
      <c r="F102" s="180"/>
      <c r="G102" s="335"/>
      <c r="H102" s="180"/>
      <c r="I102" s="180"/>
      <c r="J102" s="180"/>
      <c r="K102" s="180"/>
      <c r="L102" s="180"/>
      <c r="M102" s="472"/>
      <c r="N102" s="341"/>
      <c r="O102" s="472"/>
      <c r="P102" s="180"/>
      <c r="Q102" s="180"/>
      <c r="R102" s="180"/>
      <c r="S102" s="180"/>
      <c r="T102" s="180"/>
      <c r="U102" s="472"/>
      <c r="V102" s="341"/>
    </row>
  </sheetData>
  <sheetProtection sheet="1" formatCells="0" formatColumns="0" formatRows="0"/>
  <mergeCells count="54">
    <mergeCell ref="C44:C45"/>
    <mergeCell ref="C46:C50"/>
    <mergeCell ref="P3:T12"/>
    <mergeCell ref="C6:L6"/>
    <mergeCell ref="J8:K8"/>
    <mergeCell ref="J10:K11"/>
    <mergeCell ref="C32:C37"/>
    <mergeCell ref="C38:C41"/>
    <mergeCell ref="P14:P15"/>
    <mergeCell ref="Q14:Q15"/>
    <mergeCell ref="R14:R15"/>
    <mergeCell ref="S14:S15"/>
    <mergeCell ref="T14:T15"/>
    <mergeCell ref="P16:P17"/>
    <mergeCell ref="Q16:Q17"/>
    <mergeCell ref="R16:R17"/>
    <mergeCell ref="B99:B100"/>
    <mergeCell ref="B95:B98"/>
    <mergeCell ref="C14:L14"/>
    <mergeCell ref="C95:C96"/>
    <mergeCell ref="C97:C100"/>
    <mergeCell ref="C90:C91"/>
    <mergeCell ref="C85:C89"/>
    <mergeCell ref="C58:C59"/>
    <mergeCell ref="C60:C68"/>
    <mergeCell ref="C77:C81"/>
    <mergeCell ref="C74:C76"/>
    <mergeCell ref="C16:L16"/>
    <mergeCell ref="C18:L18"/>
    <mergeCell ref="C20:L20"/>
    <mergeCell ref="C22:L22"/>
    <mergeCell ref="C24:L24"/>
    <mergeCell ref="S16:S17"/>
    <mergeCell ref="T16:T17"/>
    <mergeCell ref="P18:P19"/>
    <mergeCell ref="Q18:Q19"/>
    <mergeCell ref="R18:R19"/>
    <mergeCell ref="S18:S19"/>
    <mergeCell ref="T18:T19"/>
    <mergeCell ref="P20:P21"/>
    <mergeCell ref="Q20:Q21"/>
    <mergeCell ref="R20:R21"/>
    <mergeCell ref="S20:S21"/>
    <mergeCell ref="T20:T21"/>
    <mergeCell ref="P22:P23"/>
    <mergeCell ref="Q22:Q23"/>
    <mergeCell ref="R22:R23"/>
    <mergeCell ref="S22:S23"/>
    <mergeCell ref="T22:T23"/>
    <mergeCell ref="P24:P25"/>
    <mergeCell ref="Q24:Q25"/>
    <mergeCell ref="R24:R25"/>
    <mergeCell ref="S24:S25"/>
    <mergeCell ref="T24:T25"/>
  </mergeCells>
  <conditionalFormatting sqref="G31:G41 G44:G55 G58:G70 G74:G81 G84:G91 G95:G100">
    <cfRule type="containsText" dxfId="195" priority="53" operator="containsText" text="0">
      <formula>NOT(ISERROR(SEARCH("0",G31)))</formula>
    </cfRule>
  </conditionalFormatting>
  <pageMargins left="0.7" right="0.7" top="0.75" bottom="0.75" header="0.3" footer="0.3"/>
  <pageSetup paperSize="9" scale="36" orientation="portrait" r:id="rId1"/>
  <rowBreaks count="1" manualBreakCount="1">
    <brk id="55" max="16383" man="1"/>
  </rowBreaks>
  <colBreaks count="1" manualBreakCount="1">
    <brk id="14" max="1048575" man="1"/>
  </colBreaks>
  <ignoredErrors>
    <ignoredError sqref="P31:T39 P44:T55 P70:T70 P74:T81 P84:T91 P95:T100 P41:T41 P58:T6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06" id="{7C426902-0367-45AC-A385-4DC12FC24B6B}">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G31:G41 G44:G55 G58:G70 G74:G81 G84:G91 G95:G100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H95:H100 H44:H55 H31:H41 H84:H91 H58:H70 H74:H81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V54"/>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26953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09"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style="245" customWidth="1"/>
    <col min="18" max="18" width="20.6328125" style="245" customWidth="1"/>
    <col min="19" max="19" width="20.6328125" style="309"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805"/>
      <c r="P2" s="806"/>
      <c r="Q2" s="806"/>
      <c r="R2" s="806"/>
      <c r="S2" s="806"/>
      <c r="T2" s="806"/>
      <c r="U2" s="807"/>
      <c r="V2" s="251"/>
    </row>
    <row r="3" spans="1:22" s="256" customFormat="1" ht="25.05" customHeight="1" x14ac:dyDescent="0.25">
      <c r="A3" s="251"/>
      <c r="B3" s="148"/>
      <c r="C3" s="149" t="s">
        <v>79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8"/>
      <c r="P3" s="1739" t="str">
        <f>VLOOKUP($C$3,Infoimport!$B$4:$C$14,2,FALSE)</f>
        <v>PROGRAM, tiedot Infoimport-välilehdeltä</v>
      </c>
      <c r="Q3" s="1739"/>
      <c r="R3" s="1739"/>
      <c r="S3" s="1739"/>
      <c r="T3" s="1739"/>
      <c r="U3" s="809"/>
      <c r="V3" s="251"/>
    </row>
    <row r="4" spans="1:22" s="317" customFormat="1" ht="25.05" customHeight="1" x14ac:dyDescent="0.3">
      <c r="A4" s="315"/>
      <c r="B4" s="316"/>
      <c r="C4" s="154" t="str">
        <f>IF(VLOOKUP($C$3,Languages!$A:$D,1,TRUE)=$C$3,VLOOKUP($C$3,Languages!$A:$D,Summary!$C$7,TRUE),NA())</f>
        <v>Kyberturvallisuuden hallinta (PROGRAM)</v>
      </c>
      <c r="D4" s="154"/>
      <c r="E4" s="257"/>
      <c r="F4" s="258"/>
      <c r="G4" s="319"/>
      <c r="H4" s="342"/>
      <c r="I4" s="260" t="str">
        <f ca="1">VLOOKUP(VLOOKUP(CONCATENATE($C$3),Data!$K:$O,5,FALSE),Parameters!$C$7:$F$10,Summary!$C$7,FALSE)</f>
        <v>Kypsyystaso 1</v>
      </c>
      <c r="J4" s="684"/>
      <c r="K4" s="261"/>
      <c r="L4" s="147"/>
      <c r="M4" s="153"/>
      <c r="N4" s="251"/>
      <c r="O4" s="808"/>
      <c r="P4" s="1739"/>
      <c r="Q4" s="1739"/>
      <c r="R4" s="1739"/>
      <c r="S4" s="1739"/>
      <c r="T4" s="1739"/>
      <c r="U4" s="809"/>
      <c r="V4" s="251"/>
    </row>
    <row r="5" spans="1:22" ht="10.050000000000001" customHeight="1" x14ac:dyDescent="0.25">
      <c r="A5" s="177"/>
      <c r="B5" s="307"/>
      <c r="C5" s="320"/>
      <c r="D5" s="320"/>
      <c r="E5" s="321"/>
      <c r="F5" s="321"/>
      <c r="G5" s="260"/>
      <c r="H5" s="260"/>
      <c r="I5" s="783"/>
      <c r="J5" s="261"/>
      <c r="K5" s="261"/>
      <c r="L5" s="147"/>
      <c r="M5" s="153"/>
      <c r="N5" s="251"/>
      <c r="O5" s="808"/>
      <c r="P5" s="1739"/>
      <c r="Q5" s="1739"/>
      <c r="R5" s="1739"/>
      <c r="S5" s="1739"/>
      <c r="T5" s="1739"/>
      <c r="U5" s="809"/>
      <c r="V5" s="251"/>
    </row>
    <row r="6" spans="1:22" ht="70.05" customHeight="1" x14ac:dyDescent="0.2">
      <c r="A6" s="177"/>
      <c r="B6" s="307"/>
      <c r="C6" s="1743"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743"/>
      <c r="E6" s="1743"/>
      <c r="F6" s="1743"/>
      <c r="G6" s="1743"/>
      <c r="H6" s="1743"/>
      <c r="I6" s="1743"/>
      <c r="J6" s="1743"/>
      <c r="K6" s="1743"/>
      <c r="L6" s="1743"/>
      <c r="M6" s="153"/>
      <c r="N6" s="251"/>
      <c r="O6" s="808"/>
      <c r="P6" s="1739"/>
      <c r="Q6" s="1739"/>
      <c r="R6" s="1739"/>
      <c r="S6" s="1739"/>
      <c r="T6" s="1739"/>
      <c r="U6" s="809"/>
      <c r="V6" s="251"/>
    </row>
    <row r="7" spans="1:22" ht="14.4" customHeight="1" x14ac:dyDescent="0.2">
      <c r="A7" s="177"/>
      <c r="B7" s="307"/>
      <c r="C7" s="263">
        <v>1</v>
      </c>
      <c r="D7" s="263"/>
      <c r="E7" s="264" t="s">
        <v>1</v>
      </c>
      <c r="F7" s="265" t="str">
        <f>IF(VLOOKUP(CONCATENATE($C$3,"-",C7),Languages!$A:$D,1,TRUE)=CONCATENATE($C$3,"-",C7),VLOOKUP(CONCATENATE($C$3,"-",C7),Languages!$A:$D,Summary!$C$7,TRUE),NA())</f>
        <v>Kyberturvallisuusstrategia</v>
      </c>
      <c r="I7" s="266" t="str">
        <f ca="1">VLOOKUP(VLOOKUP(CONCATENATE($C$3,"-",$C7),Data!$K:$O,5,FALSE),Parameters!$C$7:$F$10,Summary!$C$7,FALSE)</f>
        <v>Kypsyystaso 1</v>
      </c>
      <c r="J7" s="461" t="str">
        <f>IF(VLOOKUP("KM110",Languages!$A:$D,1,TRUE)="KM110",VLOOKUP("KM110",Languages!$A:$D,Summary!$C$7,TRUE),NA())</f>
        <v>Päivämäärä</v>
      </c>
      <c r="K7" s="435"/>
      <c r="L7" s="147"/>
      <c r="M7" s="153"/>
      <c r="N7" s="251"/>
      <c r="O7" s="808"/>
      <c r="P7" s="1739"/>
      <c r="Q7" s="1739"/>
      <c r="R7" s="1739"/>
      <c r="S7" s="1739"/>
      <c r="T7" s="1739"/>
      <c r="U7" s="809"/>
      <c r="V7" s="251"/>
    </row>
    <row r="8" spans="1:22" ht="14.4" customHeight="1" x14ac:dyDescent="0.25">
      <c r="A8" s="177"/>
      <c r="B8" s="307"/>
      <c r="C8" s="263">
        <v>2</v>
      </c>
      <c r="D8" s="263"/>
      <c r="E8" s="264" t="s">
        <v>1</v>
      </c>
      <c r="F8" s="265" t="str">
        <f>IF(VLOOKUP(CONCATENATE($C$3,"-",C8),Languages!$A:$D,1,TRUE)=CONCATENATE($C$3,"-",C8),VLOOKUP(CONCATENATE($C$3,"-",C8),Languages!$A:$D,Summary!$C$7,TRUE),NA())</f>
        <v>Johdon tuki kyberturvallisuusohjelmalle</v>
      </c>
      <c r="G8" s="323"/>
      <c r="I8" s="266" t="str">
        <f ca="1">VLOOKUP(VLOOKUP(CONCATENATE($C$3,"-",$C8),Data!$K:$O,5,FALSE),Parameters!$C$7:$F$10,Summary!$C$7,FALSE)</f>
        <v>Kypsyystaso 2</v>
      </c>
      <c r="J8" s="1762"/>
      <c r="K8" s="1745"/>
      <c r="L8" s="147"/>
      <c r="M8" s="153"/>
      <c r="N8" s="251"/>
      <c r="O8" s="808"/>
      <c r="P8" s="1739"/>
      <c r="Q8" s="1739"/>
      <c r="R8" s="1739"/>
      <c r="S8" s="1739"/>
      <c r="T8" s="1739"/>
      <c r="U8" s="809"/>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808"/>
      <c r="P9" s="1739"/>
      <c r="Q9" s="1739"/>
      <c r="R9" s="1739"/>
      <c r="S9" s="1739"/>
      <c r="T9" s="1739"/>
      <c r="U9" s="809"/>
      <c r="V9" s="251"/>
    </row>
    <row r="10" spans="1:22" ht="14.4" customHeight="1" x14ac:dyDescent="0.2">
      <c r="A10" s="177"/>
      <c r="B10" s="307"/>
      <c r="C10" s="263"/>
      <c r="D10" s="263"/>
      <c r="E10" s="264"/>
      <c r="F10" s="265"/>
      <c r="G10" s="324"/>
      <c r="I10" s="266"/>
      <c r="J10" s="1758"/>
      <c r="K10" s="1759"/>
      <c r="L10" s="147"/>
      <c r="M10" s="153"/>
      <c r="N10" s="251"/>
      <c r="O10" s="808"/>
      <c r="P10" s="1739"/>
      <c r="Q10" s="1739"/>
      <c r="R10" s="1739"/>
      <c r="S10" s="1739"/>
      <c r="T10" s="1739"/>
      <c r="U10" s="809"/>
      <c r="V10" s="251"/>
    </row>
    <row r="11" spans="1:22" ht="14.4" customHeight="1" x14ac:dyDescent="0.2">
      <c r="A11" s="177"/>
      <c r="B11" s="307"/>
      <c r="C11" s="263"/>
      <c r="D11" s="263"/>
      <c r="E11" s="264"/>
      <c r="F11" s="265"/>
      <c r="G11" s="324"/>
      <c r="I11" s="266"/>
      <c r="J11" s="1760"/>
      <c r="K11" s="1761"/>
      <c r="L11" s="147"/>
      <c r="M11" s="153"/>
      <c r="N11" s="251"/>
      <c r="O11" s="808"/>
      <c r="P11" s="1739"/>
      <c r="Q11" s="1739"/>
      <c r="R11" s="1739"/>
      <c r="S11" s="1739"/>
      <c r="T11" s="1739"/>
      <c r="U11" s="809"/>
      <c r="V11" s="251"/>
    </row>
    <row r="12" spans="1:22" s="176" customFormat="1" ht="30" customHeight="1" x14ac:dyDescent="0.25">
      <c r="A12" s="165"/>
      <c r="B12" s="268"/>
      <c r="C12" s="169">
        <v>1</v>
      </c>
      <c r="D12" s="169"/>
      <c r="E12" s="169" t="str">
        <f>IF(VLOOKUP(CONCATENATE($C$3,"-",C12),Languages!$A:$D,1,TRUE)=CONCATENATE($C$3,"-",C12),VLOOKUP(CONCATENATE($C$3,"-",C12),Languages!$A:$D,Summary!$C$7,TRUE),NA())</f>
        <v>Kyberturvallisuusstrategia</v>
      </c>
      <c r="F12" s="169"/>
      <c r="G12" s="270"/>
      <c r="H12" s="270"/>
      <c r="I12" s="270"/>
      <c r="J12" s="270"/>
      <c r="K12" s="270"/>
      <c r="L12" s="270"/>
      <c r="M12" s="153"/>
      <c r="N12" s="251"/>
      <c r="O12" s="80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9"/>
      <c r="V12" s="251"/>
    </row>
    <row r="13" spans="1:22" s="277" customFormat="1" ht="63" customHeight="1" x14ac:dyDescent="0.2">
      <c r="A13" s="274"/>
      <c r="B13" s="275"/>
      <c r="C13" s="1765"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765"/>
      <c r="E13" s="1765"/>
      <c r="F13" s="1765"/>
      <c r="G13" s="1765"/>
      <c r="H13" s="1765"/>
      <c r="I13" s="1765"/>
      <c r="J13" s="1765"/>
      <c r="K13" s="1765"/>
      <c r="L13" s="1765"/>
      <c r="M13" s="153"/>
      <c r="N13" s="251"/>
      <c r="O13" s="808"/>
      <c r="P13" s="1741" t="str">
        <f>IF(VLOOKUP(CONCATENATE($C$3,"-",$C12),Import!$C$11:$H$470,2,FALSE)=0,"",VLOOKUP(CONCATENATE($C$3,"-",$C12),Import!$C$11:$H$470,2,FALSE))</f>
        <v/>
      </c>
      <c r="Q13" s="1739" t="str">
        <f>IF(VLOOKUP(CONCATENATE($C$3,"-",$C12),Import!$C$11:$H$470,3,FALSE)=0,"",VLOOKUP(CONCATENATE($C$3,"-",$C12),Import!$C$11:$H$470,3,FALSE))</f>
        <v>1.1, 1.6.1, 2.1, 2.1.1, 2.3, 11.1</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809"/>
      <c r="V13" s="251"/>
    </row>
    <row r="14" spans="1:22" s="176" customFormat="1" ht="30" customHeight="1" thickBot="1" x14ac:dyDescent="0.3">
      <c r="A14" s="165"/>
      <c r="B14" s="268"/>
      <c r="C14" s="343">
        <v>2</v>
      </c>
      <c r="D14" s="343"/>
      <c r="E14" s="343" t="str">
        <f>IF(VLOOKUP(CONCATENATE($C$3,"-",C14),Languages!$A:$D,1,TRUE)=CONCATENATE($C$3,"-",C14),VLOOKUP(CONCATENATE($C$3,"-",C14),Languages!$A:$D,Summary!$C$7,TRUE),NA())</f>
        <v>Johdon tuki kyberturvallisuusohjelmalle</v>
      </c>
      <c r="F14" s="343"/>
      <c r="G14" s="344"/>
      <c r="H14" s="344" t="s">
        <v>16</v>
      </c>
      <c r="I14" s="344"/>
      <c r="J14" s="344"/>
      <c r="K14" s="344"/>
      <c r="L14" s="344"/>
      <c r="M14" s="153"/>
      <c r="N14" s="251"/>
      <c r="O14" s="808"/>
      <c r="P14" s="1742"/>
      <c r="Q14" s="1740"/>
      <c r="R14" s="1740"/>
      <c r="S14" s="1740"/>
      <c r="T14" s="1740"/>
      <c r="U14" s="809"/>
      <c r="V14" s="251"/>
    </row>
    <row r="15" spans="1:22" s="277" customFormat="1" ht="45" customHeight="1" x14ac:dyDescent="0.2">
      <c r="A15" s="274"/>
      <c r="B15" s="275"/>
      <c r="C15" s="1812"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812"/>
      <c r="E15" s="1812"/>
      <c r="F15" s="1812"/>
      <c r="G15" s="1812"/>
      <c r="H15" s="1812"/>
      <c r="I15" s="1812"/>
      <c r="J15" s="1812"/>
      <c r="K15" s="1812"/>
      <c r="L15" s="1812"/>
      <c r="M15" s="153"/>
      <c r="N15" s="251"/>
      <c r="O15" s="808"/>
      <c r="P15" s="1741" t="str">
        <f>IF(VLOOKUP(CONCATENATE($C$3,"-",$C14),Import!$C$11:$H$470,2,FALSE)=0,"",VLOOKUP(CONCATENATE($C$3,"-",$C14),Import!$C$11:$H$470,2,FALSE))</f>
        <v/>
      </c>
      <c r="Q15" s="1739" t="str">
        <f>IF(VLOOKUP(CONCATENATE($C$3,"-",$C14),Import!$C$11:$H$470,3,FALSE)=0,"",VLOOKUP(CONCATENATE($C$3,"-",$C14),Import!$C$11:$H$470,3,FALSE))</f>
        <v>1.1, 1.6, 1.6.1, 2.1, 2.3, 6.6, 11.1</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809"/>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1"/>
      <c r="J16" s="291"/>
      <c r="K16" s="291"/>
      <c r="L16" s="291"/>
      <c r="M16" s="153"/>
      <c r="N16" s="251"/>
      <c r="O16" s="808"/>
      <c r="P16" s="1742"/>
      <c r="Q16" s="1740"/>
      <c r="R16" s="1740"/>
      <c r="S16" s="1740"/>
      <c r="T16" s="1740"/>
      <c r="U16" s="809"/>
      <c r="V16" s="251"/>
    </row>
    <row r="17" spans="1:22" s="277" customFormat="1" ht="52.8" customHeight="1" x14ac:dyDescent="0.2">
      <c r="A17" s="304"/>
      <c r="B17" s="305"/>
      <c r="C17" s="1765"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65"/>
      <c r="E17" s="1765"/>
      <c r="F17" s="1765"/>
      <c r="G17" s="1765"/>
      <c r="H17" s="1765"/>
      <c r="I17" s="1765"/>
      <c r="J17" s="1765"/>
      <c r="K17" s="1765"/>
      <c r="L17" s="1765"/>
      <c r="M17" s="153"/>
      <c r="N17" s="251"/>
      <c r="O17" s="808"/>
      <c r="P17" s="1741" t="str">
        <f>IF(VLOOKUP(CONCATENATE($C$3,"-",$C16),Import!$C$11:$H$470,2,FALSE)=0,"",VLOOKUP(CONCATENATE($C$3,"-",$C16),Import!$C$11:$H$470,2,FALSE))</f>
        <v/>
      </c>
      <c r="Q17" s="1739" t="str">
        <f>IF(VLOOKUP(CONCATENATE($C$3,"-",$C16),Import!$C$11:$H$470,3,FALSE)=0,"",VLOOKUP(CONCATENATE($C$3,"-",$C16),Import!$C$11:$H$470,3,FALSE))</f>
        <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809"/>
      <c r="V17" s="251"/>
    </row>
    <row r="18" spans="1:22" s="277" customFormat="1" ht="20.399999999999999" customHeight="1" x14ac:dyDescent="0.2">
      <c r="A18" s="304"/>
      <c r="B18" s="305"/>
      <c r="C18" s="1081"/>
      <c r="D18" s="1375"/>
      <c r="E18" s="1081"/>
      <c r="F18" s="1081"/>
      <c r="G18" s="1081"/>
      <c r="H18" s="1081"/>
      <c r="I18" s="1081"/>
      <c r="J18" s="1081"/>
      <c r="K18" s="1081"/>
      <c r="L18" s="1081"/>
      <c r="M18" s="153"/>
      <c r="N18" s="251"/>
      <c r="O18" s="1089"/>
      <c r="P18" s="1742"/>
      <c r="Q18" s="1740"/>
      <c r="R18" s="1740"/>
      <c r="S18" s="1740"/>
      <c r="T18" s="1740"/>
      <c r="U18" s="1089"/>
      <c r="V18" s="251"/>
    </row>
    <row r="19" spans="1:22" s="277" customFormat="1" ht="20.399999999999999" customHeight="1" x14ac:dyDescent="0.2">
      <c r="A19" s="304"/>
      <c r="B19" s="1086"/>
      <c r="C19" s="1087"/>
      <c r="D19" s="1087"/>
      <c r="E19" s="1087"/>
      <c r="F19" s="1087"/>
      <c r="G19" s="1087"/>
      <c r="H19" s="1087"/>
      <c r="I19" s="1087"/>
      <c r="J19" s="1087"/>
      <c r="K19" s="1087"/>
      <c r="L19" s="1087"/>
      <c r="M19" s="1088"/>
      <c r="N19" s="251"/>
      <c r="O19" s="810"/>
      <c r="P19" s="1079"/>
      <c r="Q19" s="1079"/>
      <c r="R19" s="1079"/>
      <c r="S19" s="1079"/>
      <c r="T19" s="1079"/>
      <c r="U19" s="811"/>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165"/>
      <c r="B22" s="268"/>
      <c r="C22" s="169">
        <v>1</v>
      </c>
      <c r="D22" s="169"/>
      <c r="E22" s="169" t="str">
        <f>IF(VLOOKUP(CONCATENATE($C$3,"-",C22),Languages!$A:$D,1,TRUE)=CONCATENATE($C$3,"-",C22),VLOOKUP(CONCATENATE($C$3,"-",C22),Languages!$A:$D,Summary!$C$7,TRUE),NA())</f>
        <v>Kyberturvallisuusstrategia</v>
      </c>
      <c r="F22" s="169"/>
      <c r="G22" s="270"/>
      <c r="H22" s="270"/>
      <c r="I22" s="270"/>
      <c r="J22" s="270"/>
      <c r="K22" s="270"/>
      <c r="L22" s="270"/>
      <c r="M22" s="153"/>
      <c r="N22" s="304"/>
      <c r="O22" s="305"/>
      <c r="P22" s="427"/>
      <c r="Q22" s="422"/>
      <c r="R22" s="862"/>
      <c r="S22" s="835"/>
      <c r="T22" s="835"/>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40.799999999999997" customHeight="1" x14ac:dyDescent="0.2">
      <c r="A24" s="274"/>
      <c r="B24" s="1748"/>
      <c r="C24" s="517">
        <v>1</v>
      </c>
      <c r="D24" s="1403">
        <v>70</v>
      </c>
      <c r="E24" s="388" t="s">
        <v>5</v>
      </c>
      <c r="F24" s="462" t="str">
        <f>IF(VLOOKUP(CONCATENATE($C$3,"-",$E24),Languages!$A:$D,1,TRUE)=CONCATENATE($C$3,"-",$E24),VLOOKUP(CONCATENATE($C$3,"-",$E24),Languages!$A:$D,Summary!$C$7,TRUE),NA())</f>
        <v>Organisaatiolla on kyberturvallisuusstrategia. Tasolla 1 sen kehittämisen ja ylläpidon ei tarvitse olla systemaattista ja säännöllistä.</v>
      </c>
      <c r="G24" s="1682">
        <f t="shared" ref="G24:G31" si="0">IFERROR(INT(LEFT($H24,1)),0)</f>
        <v>3</v>
      </c>
      <c r="H24" s="452" t="s">
        <v>414</v>
      </c>
      <c r="I24" s="499"/>
      <c r="J24" s="499"/>
      <c r="K24" s="499"/>
      <c r="L24" s="500"/>
      <c r="M24" s="153"/>
      <c r="N24" s="251"/>
      <c r="O24" s="148"/>
      <c r="P24" s="863" t="str">
        <f>VLOOKUP(VLOOKUP($C$3&amp;"-"&amp;$E24,Import!$C:$D,2,FALSE),Parameters!$C$18:$F$22,Summary!$C$7,FALSE)</f>
        <v xml:space="preserve">0 - Vastaus puuttuu </v>
      </c>
      <c r="Q24" s="864" t="str">
        <f>IF(VLOOKUP($C$3&amp;"-"&amp;$E24,Import!$C:$H,3,FALSE)=0,"",VLOOKUP($C$3&amp;"-"&amp;$E24,Import!$C:$H,3,FALSE))</f>
        <v/>
      </c>
      <c r="R24" s="864" t="str">
        <f>IF(VLOOKUP($C$3&amp;"-"&amp;$E24,Import!$C:$H,4,FALSE)=0,"",VLOOKUP($C$3&amp;"-"&amp;$E24,Import!$C:$H,4,FALSE))</f>
        <v xml:space="preserve">A5.1 </v>
      </c>
      <c r="S24" s="864" t="str">
        <f>IF(VLOOKUP($C$3&amp;"-"&amp;$E24,Import!$C:$H,5,FALSE)=0,"",VLOOKUP($C$3&amp;"-"&amp;$E24,Import!$C:$H,5,FALSE))</f>
        <v xml:space="preserve">5.1 </v>
      </c>
      <c r="T24" s="865" t="str">
        <f>IF(VLOOKUP($C$3&amp;"-"&amp;$E24,Import!$C:$H,6,FALSE)=0,"",VLOOKUP($C$3&amp;"-"&amp;$E24,Import!$C:$H,6,FALSE))</f>
        <v/>
      </c>
      <c r="U24" s="153"/>
      <c r="V24" s="251"/>
    </row>
    <row r="25" spans="1:22" s="288" customFormat="1" ht="34.950000000000003" customHeight="1" x14ac:dyDescent="0.2">
      <c r="A25" s="274"/>
      <c r="B25" s="1748"/>
      <c r="C25" s="1766">
        <v>2</v>
      </c>
      <c r="D25" s="1404">
        <v>70</v>
      </c>
      <c r="E25" s="385" t="s">
        <v>7</v>
      </c>
      <c r="F25" s="463" t="str">
        <f>IF(VLOOKUP(CONCATENATE($C$3,"-",$E25),Languages!$A:$D,1,TRUE)=CONCATENATE($C$3,"-",$E25),VLOOKUP(CONCATENATE($C$3,"-",$E25),Languages!$A:$D,Summary!$C$7,TRUE),NA())</f>
        <v>Kyberturvallisuusstrategia määrittelee organisaation kyberturvallisuustavoitteet.</v>
      </c>
      <c r="G25" s="1683">
        <f t="shared" si="0"/>
        <v>2</v>
      </c>
      <c r="H25" s="441" t="s">
        <v>413</v>
      </c>
      <c r="I25" s="501"/>
      <c r="J25" s="501"/>
      <c r="K25" s="501"/>
      <c r="L25" s="502"/>
      <c r="M25" s="153"/>
      <c r="N25" s="251"/>
      <c r="O25" s="148"/>
      <c r="P25" s="866" t="str">
        <f>VLOOKUP(VLOOKUP($C$3&amp;"-"&amp;$E25,Import!$C:$D,2,FALSE),Parameters!$C$18:$F$22,Summary!$C$7,FALSE)</f>
        <v xml:space="preserve">0 - Vastaus puuttuu </v>
      </c>
      <c r="Q25" s="867" t="str">
        <f>IF(VLOOKUP($C$3&amp;"-"&amp;$E25,Import!$C:$H,3,FALSE)=0,"",VLOOKUP($C$3&amp;"-"&amp;$E25,Import!$C:$H,3,FALSE))</f>
        <v/>
      </c>
      <c r="R25" s="867" t="str">
        <f>IF(VLOOKUP($C$3&amp;"-"&amp;$E25,Import!$C:$H,4,FALSE)=0,"",VLOOKUP($C$3&amp;"-"&amp;$E25,Import!$C:$H,4,FALSE))</f>
        <v>ISO27001 6.2</v>
      </c>
      <c r="S25" s="867" t="str">
        <f>IF(VLOOKUP($C$3&amp;"-"&amp;$E25,Import!$C:$H,5,FALSE)=0,"",VLOOKUP($C$3&amp;"-"&amp;$E25,Import!$C:$H,5,FALSE))</f>
        <v/>
      </c>
      <c r="T25" s="868" t="str">
        <f>IF(VLOOKUP($C$3&amp;"-"&amp;$E25,Import!$C:$H,6,FALSE)=0,"",VLOOKUP($C$3&amp;"-"&amp;$E25,Import!$C:$H,6,FALSE))</f>
        <v/>
      </c>
      <c r="U25" s="153"/>
      <c r="V25" s="251"/>
    </row>
    <row r="26" spans="1:22" s="288" customFormat="1" ht="57" customHeight="1" x14ac:dyDescent="0.2">
      <c r="A26" s="274"/>
      <c r="B26" s="1748"/>
      <c r="C26" s="1767"/>
      <c r="D26" s="1405">
        <v>70</v>
      </c>
      <c r="E26" s="285" t="s">
        <v>8</v>
      </c>
      <c r="F26" s="464" t="str">
        <f>IF(VLOOKUP(CONCATENATE($C$3,"-",$E26),Languages!$A:$D,1,TRUE)=CONCATENATE($C$3,"-",$E26),VLOOKUP(CONCATENATE($C$3,"-",$E26),Languages!$A:$D,Summary!$C$7,TRUE),NA())</f>
        <v>Kyberturvallisuusstrategia ja -prioriteetit on dokumentoitu. Strategia ja prioriteetit ovat linjassa organisaation yleisten strategisten tavoitteiden ja kriittiseen infrastruktuuriin kohdistuvien riskien kanssa.</v>
      </c>
      <c r="G26" s="1684">
        <f t="shared" si="0"/>
        <v>2</v>
      </c>
      <c r="H26" s="306" t="s">
        <v>413</v>
      </c>
      <c r="I26" s="503"/>
      <c r="J26" s="503"/>
      <c r="K26" s="503"/>
      <c r="L26" s="504"/>
      <c r="M26" s="153"/>
      <c r="N26" s="251"/>
      <c r="O26" s="148"/>
      <c r="P26" s="869" t="str">
        <f>VLOOKUP(VLOOKUP($C$3&amp;"-"&amp;$E26,Import!$C:$D,2,FALSE),Parameters!$C$18:$F$22,Summary!$C$7,FALSE)</f>
        <v xml:space="preserve">0 - Vastaus puuttuu </v>
      </c>
      <c r="Q26" s="870" t="str">
        <f>IF(VLOOKUP($C$3&amp;"-"&amp;$E26,Import!$C:$H,3,FALSE)=0,"",VLOOKUP($C$3&amp;"-"&amp;$E26,Import!$C:$H,3,FALSE))</f>
        <v/>
      </c>
      <c r="R26" s="870" t="str">
        <f>IF(VLOOKUP($C$3&amp;"-"&amp;$E26,Import!$C:$H,4,FALSE)=0,"",VLOOKUP($C$3&amp;"-"&amp;$E26,Import!$C:$H,4,FALSE))</f>
        <v>ISO27001 7.5</v>
      </c>
      <c r="S26" s="870" t="str">
        <f>IF(VLOOKUP($C$3&amp;"-"&amp;$E26,Import!$C:$H,5,FALSE)=0,"",VLOOKUP($C$3&amp;"-"&amp;$E26,Import!$C:$H,5,FALSE))</f>
        <v/>
      </c>
      <c r="T26" s="871" t="str">
        <f>IF(VLOOKUP($C$3&amp;"-"&amp;$E26,Import!$C:$H,6,FALSE)=0,"",VLOOKUP($C$3&amp;"-"&amp;$E26,Import!$C:$H,6,FALSE))</f>
        <v/>
      </c>
      <c r="U26" s="153"/>
      <c r="V26" s="251"/>
    </row>
    <row r="27" spans="1:22" s="288" customFormat="1" ht="42" customHeight="1" x14ac:dyDescent="0.2">
      <c r="A27" s="274"/>
      <c r="B27" s="1748"/>
      <c r="C27" s="1767"/>
      <c r="D27" s="1405">
        <v>70</v>
      </c>
      <c r="E27" s="285" t="s">
        <v>9</v>
      </c>
      <c r="F27" s="465" t="str">
        <f>IF(VLOOKUP(CONCATENATE($C$3,"-",$E27),Languages!$A:$D,1,TRUE)=CONCATENATE($C$3,"-",$E27),VLOOKUP(CONCATENATE($C$3,"-",$E27),Languages!$A:$D,Summary!$C$7,TRUE),NA())</f>
        <v>Kyberturvallisuusstrategia määrittää organisaation kyberturvallisuuden hallintamallin ("governance") ja valvontatoimet.</v>
      </c>
      <c r="G27" s="1684">
        <f t="shared" si="0"/>
        <v>3</v>
      </c>
      <c r="H27" s="306" t="s">
        <v>414</v>
      </c>
      <c r="I27" s="503"/>
      <c r="J27" s="503"/>
      <c r="K27" s="503"/>
      <c r="L27" s="504"/>
      <c r="M27" s="153"/>
      <c r="N27" s="251"/>
      <c r="O27" s="148"/>
      <c r="P27" s="869" t="str">
        <f>VLOOKUP(VLOOKUP($C$3&amp;"-"&amp;$E27,Import!$C:$D,2,FALSE),Parameters!$C$18:$F$22,Summary!$C$7,FALSE)</f>
        <v xml:space="preserve">0 - Vastaus puuttuu </v>
      </c>
      <c r="Q27" s="870" t="str">
        <f>IF(VLOOKUP($C$3&amp;"-"&amp;$E27,Import!$C:$H,3,FALSE)=0,"",VLOOKUP($C$3&amp;"-"&amp;$E27,Import!$C:$H,3,FALSE))</f>
        <v/>
      </c>
      <c r="R27" s="870" t="str">
        <f>IF(VLOOKUP($C$3&amp;"-"&amp;$E27,Import!$C:$H,4,FALSE)=0,"",VLOOKUP($C$3&amp;"-"&amp;$E27,Import!$C:$H,4,FALSE))</f>
        <v>ISO27001 8.1</v>
      </c>
      <c r="S27" s="870" t="str">
        <f>IF(VLOOKUP($C$3&amp;"-"&amp;$E27,Import!$C:$H,5,FALSE)=0,"",VLOOKUP($C$3&amp;"-"&amp;$E27,Import!$C:$H,5,FALSE))</f>
        <v/>
      </c>
      <c r="T27" s="871" t="str">
        <f>IF(VLOOKUP($C$3&amp;"-"&amp;$E27,Import!$C:$H,6,FALSE)=0,"",VLOOKUP($C$3&amp;"-"&amp;$E27,Import!$C:$H,6,FALSE))</f>
        <v/>
      </c>
      <c r="U27" s="153"/>
      <c r="V27" s="251"/>
    </row>
    <row r="28" spans="1:22" s="288" customFormat="1" ht="34.950000000000003" customHeight="1" x14ac:dyDescent="0.2">
      <c r="A28" s="274"/>
      <c r="B28" s="1748"/>
      <c r="C28" s="1767"/>
      <c r="D28" s="1405">
        <v>70</v>
      </c>
      <c r="E28" s="289" t="s">
        <v>10</v>
      </c>
      <c r="F28" s="465" t="str">
        <f>IF(VLOOKUP(CONCATENATE($C$3,"-",$E28),Languages!$A:$D,1,TRUE)=CONCATENATE($C$3,"-",$E28),VLOOKUP(CONCATENATE($C$3,"-",$E28),Languages!$A:$D,Summary!$C$7,TRUE),NA())</f>
        <v>Kyberturvallisuusstrategia määrittelee kyberturvallisuuden hallinta- ja organisaatiorakenteen.</v>
      </c>
      <c r="G28" s="1684">
        <f t="shared" si="0"/>
        <v>2</v>
      </c>
      <c r="H28" s="306" t="s">
        <v>413</v>
      </c>
      <c r="I28" s="505"/>
      <c r="J28" s="505"/>
      <c r="K28" s="505"/>
      <c r="L28" s="506"/>
      <c r="M28" s="153"/>
      <c r="N28" s="251"/>
      <c r="O28" s="148"/>
      <c r="P28" s="869" t="str">
        <f>VLOOKUP(VLOOKUP($C$3&amp;"-"&amp;$E28,Import!$C:$D,2,FALSE),Parameters!$C$18:$F$22,Summary!$C$7,FALSE)</f>
        <v xml:space="preserve">0 - Vastaus puuttuu </v>
      </c>
      <c r="Q28" s="872" t="str">
        <f>IF(VLOOKUP($C$3&amp;"-"&amp;$E28,Import!$C:$H,3,FALSE)=0,"",VLOOKUP($C$3&amp;"-"&amp;$E28,Import!$C:$H,3,FALSE))</f>
        <v/>
      </c>
      <c r="R28" s="872" t="str">
        <f>IF(VLOOKUP($C$3&amp;"-"&amp;$E28,Import!$C:$H,4,FALSE)=0,"",VLOOKUP($C$3&amp;"-"&amp;$E28,Import!$C:$H,4,FALSE))</f>
        <v>A5.2</v>
      </c>
      <c r="S28" s="872" t="str">
        <f>IF(VLOOKUP($C$3&amp;"-"&amp;$E28,Import!$C:$H,5,FALSE)=0,"",VLOOKUP($C$3&amp;"-"&amp;$E28,Import!$C:$H,5,FALSE))</f>
        <v>5.2</v>
      </c>
      <c r="T28" s="873" t="str">
        <f>IF(VLOOKUP($C$3&amp;"-"&amp;$E28,Import!$C:$H,6,FALSE)=0,"",VLOOKUP($C$3&amp;"-"&amp;$E28,Import!$C:$H,6,FALSE))</f>
        <v/>
      </c>
      <c r="U28" s="153"/>
      <c r="V28" s="251"/>
    </row>
    <row r="29" spans="1:22" s="288" customFormat="1" ht="34.950000000000003" customHeight="1" x14ac:dyDescent="0.2">
      <c r="A29" s="274"/>
      <c r="B29" s="1748"/>
      <c r="C29" s="1767"/>
      <c r="D29" s="1405">
        <v>70</v>
      </c>
      <c r="E29" s="289" t="s">
        <v>11</v>
      </c>
      <c r="F29" s="465" t="str">
        <f>IF(VLOOKUP(CONCATENATE($C$3,"-",$E29),Languages!$A:$D,1,TRUE)=CONCATENATE($C$3,"-",$E29),VLOOKUP(CONCATENATE($C$3,"-",$E29),Languages!$A:$D,Summary!$C$7,TRUE),NA())</f>
        <v>Kyberturvallisuusstrategia nimeää ne standardit ja ohjeet, joita tulee noudattaa.</v>
      </c>
      <c r="G29" s="1684">
        <f t="shared" si="0"/>
        <v>3</v>
      </c>
      <c r="H29" s="306" t="s">
        <v>414</v>
      </c>
      <c r="I29" s="505"/>
      <c r="J29" s="505"/>
      <c r="K29" s="505"/>
      <c r="L29" s="506"/>
      <c r="M29" s="153"/>
      <c r="N29" s="251"/>
      <c r="O29" s="148"/>
      <c r="P29" s="869" t="str">
        <f>VLOOKUP(VLOOKUP($C$3&amp;"-"&amp;$E29,Import!$C:$D,2,FALSE),Parameters!$C$18:$F$22,Summary!$C$7,FALSE)</f>
        <v xml:space="preserve">0 - Vastaus puuttuu </v>
      </c>
      <c r="Q29" s="872" t="str">
        <f>IF(VLOOKUP($C$3&amp;"-"&amp;$E29,Import!$C:$H,3,FALSE)=0,"",VLOOKUP($C$3&amp;"-"&amp;$E29,Import!$C:$H,3,FALSE))</f>
        <v>11.1</v>
      </c>
      <c r="R29" s="872" t="str">
        <f>IF(VLOOKUP($C$3&amp;"-"&amp;$E29,Import!$C:$H,4,FALSE)=0,"",VLOOKUP($C$3&amp;"-"&amp;$E29,Import!$C:$H,4,FALSE))</f>
        <v>ISO27001 4.3</v>
      </c>
      <c r="S29" s="872" t="str">
        <f>IF(VLOOKUP($C$3&amp;"-"&amp;$E29,Import!$C:$H,5,FALSE)=0,"",VLOOKUP($C$3&amp;"-"&amp;$E29,Import!$C:$H,5,FALSE))</f>
        <v/>
      </c>
      <c r="T29" s="873" t="str">
        <f>IF(VLOOKUP($C$3&amp;"-"&amp;$E29,Import!$C:$H,6,FALSE)=0,"",VLOOKUP($C$3&amp;"-"&amp;$E29,Import!$C:$H,6,FALSE))</f>
        <v/>
      </c>
      <c r="U29" s="153"/>
      <c r="V29" s="251"/>
    </row>
    <row r="30" spans="1:22" s="288" customFormat="1" ht="70.5" customHeight="1" x14ac:dyDescent="0.2">
      <c r="A30" s="274"/>
      <c r="B30" s="326"/>
      <c r="C30" s="1768"/>
      <c r="D30" s="1406">
        <v>70</v>
      </c>
      <c r="E30" s="390" t="s">
        <v>12</v>
      </c>
      <c r="F30" s="468" t="str">
        <f>IF(VLOOKUP(CONCATENATE($C$3,"-",$E30),Languages!$A:$D,1,TRUE)=CONCATENATE($C$3,"-",$E30),VLOOKUP(CONCATENATE($C$3,"-",$E30),Languages!$A:$D,Summary!$C$7,TRUE),NA())</f>
        <v>Kyberturvallisuusstrategia nimeää / tunnistaa  kaikki soveltuvat vaatimustenmukaisuusvaatimukset, jotka ohjelman pitää noudattaa. (esimerkiksi NIST CSF, ISO, PCI DSS) (toimeenpano-ohjelma vai strategia)</v>
      </c>
      <c r="G30" s="1686">
        <f t="shared" si="0"/>
        <v>2</v>
      </c>
      <c r="H30" s="445" t="s">
        <v>413</v>
      </c>
      <c r="I30" s="507"/>
      <c r="J30" s="507"/>
      <c r="K30" s="507"/>
      <c r="L30" s="508"/>
      <c r="M30" s="153"/>
      <c r="N30" s="251"/>
      <c r="O30" s="148"/>
      <c r="P30" s="874" t="str">
        <f>VLOOKUP(VLOOKUP($C$3&amp;"-"&amp;$E30,Import!$C:$D,2,FALSE),Parameters!$C$18:$F$22,Summary!$C$7,FALSE)</f>
        <v xml:space="preserve">0 - Vastaus puuttuu </v>
      </c>
      <c r="Q30" s="875" t="str">
        <f>IF(VLOOKUP($C$3&amp;"-"&amp;$E30,Import!$C:$H,3,FALSE)=0,"",VLOOKUP($C$3&amp;"-"&amp;$E30,Import!$C:$H,3,FALSE))</f>
        <v/>
      </c>
      <c r="R30" s="875" t="str">
        <f>IF(VLOOKUP($C$3&amp;"-"&amp;$E30,Import!$C:$H,4,FALSE)=0,"",VLOOKUP($C$3&amp;"-"&amp;$E30,Import!$C:$H,4,FALSE))</f>
        <v>ISO27001 4.3</v>
      </c>
      <c r="S30" s="875" t="str">
        <f>IF(VLOOKUP($C$3&amp;"-"&amp;$E30,Import!$C:$H,5,FALSE)=0,"",VLOOKUP($C$3&amp;"-"&amp;$E30,Import!$C:$H,5,FALSE))</f>
        <v/>
      </c>
      <c r="T30" s="876" t="str">
        <f>IF(VLOOKUP($C$3&amp;"-"&amp;$E30,Import!$C:$H,6,FALSE)=0,"",VLOOKUP($C$3&amp;"-"&amp;$E30,Import!$C:$H,6,FALSE))</f>
        <v/>
      </c>
      <c r="U30" s="153"/>
      <c r="V30" s="251"/>
    </row>
    <row r="31" spans="1:22" s="288" customFormat="1" ht="45" customHeight="1" x14ac:dyDescent="0.2">
      <c r="A31" s="274"/>
      <c r="B31" s="327"/>
      <c r="C31" s="523">
        <v>3</v>
      </c>
      <c r="D31" s="1403">
        <v>70</v>
      </c>
      <c r="E31" s="411" t="s">
        <v>13</v>
      </c>
      <c r="F31" s="492" t="str">
        <f>IF(VLOOKUP(CONCATENATE($C$3,"-",$E31),Languages!$A:$D,1,TRUE)=CONCATENATE($C$3,"-",$E31),VLOOKUP(CONCATENATE($C$3,"-",$E31),Languages!$A:$D,Summary!$C$7,TRUE),NA())</f>
        <v>Kyberturvallisuusstrategia on päivitetty säännöllisesti ja määriteltyjen ehtojen täyttyessä kuten muutokset organisaation liiketoiminnassa, toimintaympäristössä tai uhkaprofiilissa [kts. THREAT-2e].</v>
      </c>
      <c r="G31" s="1682">
        <f t="shared" si="0"/>
        <v>2</v>
      </c>
      <c r="H31" s="452" t="s">
        <v>413</v>
      </c>
      <c r="I31" s="509"/>
      <c r="J31" s="509"/>
      <c r="K31" s="509"/>
      <c r="L31" s="510"/>
      <c r="M31" s="153"/>
      <c r="N31" s="251"/>
      <c r="O31" s="148"/>
      <c r="P31" s="863" t="str">
        <f>VLOOKUP(VLOOKUP($C$3&amp;"-"&amp;$E31,Import!$C:$D,2,FALSE),Parameters!$C$18:$F$22,Summary!$C$7,FALSE)</f>
        <v xml:space="preserve">0 - Vastaus puuttuu </v>
      </c>
      <c r="Q31" s="877" t="str">
        <f>IF(VLOOKUP($C$3&amp;"-"&amp;$E31,Import!$C:$H,3,FALSE)=0,"",VLOOKUP($C$3&amp;"-"&amp;$E31,Import!$C:$H,3,FALSE))</f>
        <v/>
      </c>
      <c r="R31" s="877" t="str">
        <f>IF(VLOOKUP($C$3&amp;"-"&amp;$E31,Import!$C:$H,4,FALSE)=0,"",VLOOKUP($C$3&amp;"-"&amp;$E31,Import!$C:$H,4,FALSE))</f>
        <v>ISO27001 10.2</v>
      </c>
      <c r="S31" s="877" t="str">
        <f>IF(VLOOKUP($C$3&amp;"-"&amp;$E31,Import!$C:$H,5,FALSE)=0,"",VLOOKUP($C$3&amp;"-"&amp;$E31,Import!$C:$H,5,FALSE))</f>
        <v/>
      </c>
      <c r="T31" s="878" t="str">
        <f>IF(VLOOKUP($C$3&amp;"-"&amp;$E31,Import!$C:$H,6,FALSE)=0,"",VLOOKUP($C$3&amp;"-"&amp;$E31,Import!$C:$H,6,FALSE))</f>
        <v/>
      </c>
      <c r="U31" s="153"/>
      <c r="V31" s="251"/>
    </row>
    <row r="32" spans="1:22" s="176" customFormat="1" ht="30" customHeight="1" thickBot="1" x14ac:dyDescent="0.3">
      <c r="A32" s="165"/>
      <c r="B32" s="268"/>
      <c r="C32" s="343">
        <v>2</v>
      </c>
      <c r="D32" s="343"/>
      <c r="E32" s="343" t="str">
        <f>IF(VLOOKUP(CONCATENATE($C$3,"-",C32),Languages!$A:$D,1,TRUE)=CONCATENATE($C$3,"-",C32),VLOOKUP(CONCATENATE($C$3,"-",C32),Languages!$A:$D,Summary!$C$7,TRUE),NA())</f>
        <v>Johdon tuki kyberturvallisuusohjelmalle</v>
      </c>
      <c r="F32" s="343"/>
      <c r="G32" s="344"/>
      <c r="H32" s="883"/>
      <c r="I32" s="883"/>
      <c r="J32" s="883"/>
      <c r="K32" s="883"/>
      <c r="L32" s="883"/>
      <c r="M32" s="153"/>
      <c r="N32" s="251"/>
      <c r="O32" s="148"/>
      <c r="P32" s="344"/>
      <c r="Q32" s="344"/>
      <c r="R32" s="344"/>
      <c r="S32" s="344"/>
      <c r="T32" s="344"/>
      <c r="U32" s="153"/>
      <c r="V32" s="251"/>
    </row>
    <row r="33" spans="1:22" s="284" customFormat="1" ht="19.95" customHeight="1" x14ac:dyDescent="0.2">
      <c r="A33" s="303"/>
      <c r="B33" s="278"/>
      <c r="C33" s="279" t="str">
        <f>IF(VLOOKUP("GEN-LEVEL",Languages!$A:$D,1,TRUE)="GEN-LEVEL",VLOOKUP("GEN-LEVEL",Languages!$A:$D,Summary!$C$7,TRUE),NA())</f>
        <v>Taso</v>
      </c>
      <c r="D33" s="279"/>
      <c r="E33" s="279"/>
      <c r="F33" s="280" t="str">
        <f>IF(VLOOKUP("GEN-PRACTICE",Languages!$A:$D,1,TRUE)="GEN-PRACTICE",VLOOKUP("GEN-PRACTICE",Languages!$A:$D,Summary!$C$7,TRUE),NA())</f>
        <v>Käytäntö</v>
      </c>
      <c r="G33" s="281"/>
      <c r="H33" s="881" t="s">
        <v>4</v>
      </c>
      <c r="I33" s="882" t="str">
        <f>IF(VLOOKUP("KM112",Languages!$A:$D,1,TRUE)="KM112",VLOOKUP("KM112",Languages!$A:$D,Summary!$C$7,TRUE),NA())</f>
        <v>Kommentit</v>
      </c>
      <c r="J33" s="882" t="str">
        <f>IF(VLOOKUP("KM113",Languages!$A:$D,1,TRUE)="KM113",VLOOKUP("KM113",Languages!$A:$D,Summary!$C$7,TRUE),NA())</f>
        <v>Sisäinen viittaus</v>
      </c>
      <c r="K33" s="882" t="str">
        <f>IF(VLOOKUP("KM114",Languages!$A:$D,1,TRUE)="KM114",VLOOKUP("KM114",Languages!$A:$D,Summary!$C$7,TRUE),NA())</f>
        <v>Ulkoinen viittaus</v>
      </c>
      <c r="L33" s="882" t="str">
        <f>IF(VLOOKUP("KM115",Languages!$A:$D,1,TRUE)="KM115",VLOOKUP("KM115",Languages!$A:$D,Summary!$C$7,TRUE),NA())</f>
        <v>Kehityskohde</v>
      </c>
      <c r="M33" s="282"/>
      <c r="N33" s="283"/>
      <c r="O33" s="278"/>
      <c r="P33" s="459" t="str">
        <f>IF(VLOOKUP("GEN-ANSWER",Languages!$A:$D,1,TRUE)="GEN-ANSWER",VLOOKUP("GEN-ANSWER",Languages!$A:$D,Summary!$C$7,TRUE),NA())</f>
        <v>Vastaus</v>
      </c>
      <c r="Q33" s="459" t="str">
        <f>IF(VLOOKUP("KM112",Languages!$A:$D,1,TRUE)="KM112",VLOOKUP("KM112",Languages!$A:$D,Summary!$C$7,TRUE),NA())</f>
        <v>Kommentit</v>
      </c>
      <c r="R33" s="459" t="str">
        <f>IF(VLOOKUP("KM113",Languages!$A:$D,1,TRUE)="KM113",VLOOKUP("KM113",Languages!$A:$D,Summary!$C$7,TRUE),NA())</f>
        <v>Sisäinen viittaus</v>
      </c>
      <c r="S33" s="459" t="str">
        <f>IF(VLOOKUP("KM114",Languages!$A:$D,1,TRUE)="KM114",VLOOKUP("KM114",Languages!$A:$D,Summary!$C$7,TRUE),NA())</f>
        <v>Ulkoinen viittaus</v>
      </c>
      <c r="T33" s="459" t="str">
        <f>IF(VLOOKUP("KM115",Languages!$A:$D,1,TRUE)="KM115",VLOOKUP("KM115",Languages!$A:$D,Summary!$C$7,TRUE),NA())</f>
        <v>Kehityskohde</v>
      </c>
      <c r="U33" s="282"/>
      <c r="V33" s="283"/>
    </row>
    <row r="34" spans="1:22" s="295" customFormat="1" ht="45" customHeight="1" x14ac:dyDescent="0.2">
      <c r="A34" s="304"/>
      <c r="B34" s="1746"/>
      <c r="C34" s="992">
        <v>1</v>
      </c>
      <c r="D34" s="1396">
        <v>72</v>
      </c>
      <c r="E34" s="393" t="s">
        <v>17</v>
      </c>
      <c r="F34" s="463" t="str">
        <f>IF(VLOOKUP(CONCATENATE($C$3,"-",$E34),Languages!$A:$D,1,TRUE)=CONCATENATE($C$3,"-",$E34),VLOOKUP(CONCATENATE($C$3,"-",$E34),Languages!$A:$D,Summary!$C$7,TRUE),NA())</f>
        <v>Organisaation ylin johto tukee kyberturvallisuuden hallintaa. Tasolla 1 tämän ei tarvitse olla systemaattista ja säännöllistä.</v>
      </c>
      <c r="G34" s="1683">
        <f t="shared" ref="G34:G43" si="1">IFERROR(INT(LEFT($H34,1)),0)</f>
        <v>3</v>
      </c>
      <c r="H34" s="441" t="s">
        <v>414</v>
      </c>
      <c r="I34" s="505"/>
      <c r="J34" s="501"/>
      <c r="K34" s="501"/>
      <c r="L34" s="502"/>
      <c r="M34" s="153"/>
      <c r="N34" s="251"/>
      <c r="O34" s="148"/>
      <c r="P34" s="866" t="str">
        <f>VLOOKUP(VLOOKUP($C$3&amp;"-"&amp;$E34,Import!$C:$D,2,FALSE),Parameters!$C$18:$F$22,Summary!$C$7,FALSE)</f>
        <v xml:space="preserve">0 - Vastaus puuttuu </v>
      </c>
      <c r="Q34" s="867" t="str">
        <f>IF(VLOOKUP($C$3&amp;"-"&amp;$E34,Import!$C:$H,3,FALSE)=0,"",VLOOKUP($C$3&amp;"-"&amp;$E34,Import!$C:$H,3,FALSE))</f>
        <v/>
      </c>
      <c r="R34" s="867" t="str">
        <f>IF(VLOOKUP($C$3&amp;"-"&amp;$E34,Import!$C:$H,4,FALSE)=0,"",VLOOKUP($C$3&amp;"-"&amp;$E34,Import!$C:$H,4,FALSE))</f>
        <v>ISO27001 5.1</v>
      </c>
      <c r="S34" s="867" t="str">
        <f>IF(VLOOKUP($C$3&amp;"-"&amp;$E34,Import!$C:$H,5,FALSE)=0,"",VLOOKUP($C$3&amp;"-"&amp;$E34,Import!$C:$H,5,FALSE))</f>
        <v/>
      </c>
      <c r="T34" s="868" t="str">
        <f>IF(VLOOKUP($C$3&amp;"-"&amp;$E34,Import!$C:$H,6,FALSE)=0,"",VLOOKUP($C$3&amp;"-"&amp;$E34,Import!$C:$H,6,FALSE))</f>
        <v/>
      </c>
      <c r="U34" s="153"/>
      <c r="V34" s="251"/>
    </row>
    <row r="35" spans="1:22" s="295" customFormat="1" ht="34.950000000000003" customHeight="1" x14ac:dyDescent="0.2">
      <c r="A35" s="304"/>
      <c r="B35" s="1746"/>
      <c r="C35" s="1766">
        <v>2</v>
      </c>
      <c r="D35" s="1397">
        <v>71</v>
      </c>
      <c r="E35" s="394" t="s">
        <v>18</v>
      </c>
      <c r="F35" s="470" t="str">
        <f>IF(VLOOKUP(CONCATENATE($C$3,"-",$E35),Languages!$A:$D,1,TRUE)=CONCATENATE($C$3,"-",$E35),VLOOKUP(CONCATENATE($C$3,"-",$E35),Languages!$A:$D,Summary!$C$7,TRUE),NA())</f>
        <v>Kyberturvallisuuden hallinta perustuu kyberturvallisuusstrategiaan.</v>
      </c>
      <c r="G35" s="1686">
        <f t="shared" si="1"/>
        <v>3</v>
      </c>
      <c r="H35" s="445" t="s">
        <v>414</v>
      </c>
      <c r="I35" s="507"/>
      <c r="J35" s="507"/>
      <c r="K35" s="507"/>
      <c r="L35" s="508"/>
      <c r="M35" s="153"/>
      <c r="N35" s="251"/>
      <c r="O35" s="148"/>
      <c r="P35" s="874" t="str">
        <f>VLOOKUP(VLOOKUP($C$3&amp;"-"&amp;$E35,Import!$C:$D,2,FALSE),Parameters!$C$18:$F$22,Summary!$C$7,FALSE)</f>
        <v xml:space="preserve">0 - Vastaus puuttuu </v>
      </c>
      <c r="Q35" s="875" t="str">
        <f>IF(VLOOKUP($C$3&amp;"-"&amp;$E35,Import!$C:$H,3,FALSE)=0,"",VLOOKUP($C$3&amp;"-"&amp;$E35,Import!$C:$H,3,FALSE))</f>
        <v/>
      </c>
      <c r="R35" s="875" t="str">
        <f>IF(VLOOKUP($C$3&amp;"-"&amp;$E35,Import!$C:$H,4,FALSE)=0,"",VLOOKUP($C$3&amp;"-"&amp;$E35,Import!$C:$H,4,FALSE))</f>
        <v>A5.4</v>
      </c>
      <c r="S35" s="875" t="str">
        <f>IF(VLOOKUP($C$3&amp;"-"&amp;$E35,Import!$C:$H,5,FALSE)=0,"",VLOOKUP($C$3&amp;"-"&amp;$E35,Import!$C:$H,5,FALSE))</f>
        <v>5.4</v>
      </c>
      <c r="T35" s="876" t="str">
        <f>IF(VLOOKUP($C$3&amp;"-"&amp;$E35,Import!$C:$H,6,FALSE)=0,"",VLOOKUP($C$3&amp;"-"&amp;$E35,Import!$C:$H,6,FALSE))</f>
        <v/>
      </c>
      <c r="U35" s="153"/>
      <c r="V35" s="251"/>
    </row>
    <row r="36" spans="1:22" s="295" customFormat="1" ht="34.950000000000003" customHeight="1" x14ac:dyDescent="0.2">
      <c r="A36" s="304"/>
      <c r="B36" s="1746"/>
      <c r="C36" s="1767"/>
      <c r="D36" s="1396">
        <v>72</v>
      </c>
      <c r="E36" s="393" t="s">
        <v>19</v>
      </c>
      <c r="F36" s="463" t="str">
        <f>IF(VLOOKUP(CONCATENATE($C$3,"-",$E36),Languages!$A:$D,1,TRUE)=CONCATENATE($C$3,"-",$E36),VLOOKUP(CONCATENATE($C$3,"-",$E36),Languages!$A:$D,Summary!$C$7,TRUE),NA())</f>
        <v>Organisaation ylimmän johdon tuki kyberturvallisuuden hallinnalle  on näkyvää ja aktiivista.</v>
      </c>
      <c r="G36" s="1683">
        <f t="shared" si="1"/>
        <v>2</v>
      </c>
      <c r="H36" s="441" t="s">
        <v>413</v>
      </c>
      <c r="I36" s="511"/>
      <c r="J36" s="511"/>
      <c r="K36" s="511"/>
      <c r="L36" s="512"/>
      <c r="M36" s="153"/>
      <c r="N36" s="251"/>
      <c r="O36" s="148"/>
      <c r="P36" s="866" t="str">
        <f>VLOOKUP(VLOOKUP($C$3&amp;"-"&amp;$E36,Import!$C:$D,2,FALSE),Parameters!$C$18:$F$22,Summary!$C$7,FALSE)</f>
        <v xml:space="preserve">0 - Vastaus puuttuu </v>
      </c>
      <c r="Q36" s="879" t="str">
        <f>IF(VLOOKUP($C$3&amp;"-"&amp;$E36,Import!$C:$H,3,FALSE)=0,"",VLOOKUP($C$3&amp;"-"&amp;$E36,Import!$C:$H,3,FALSE))</f>
        <v/>
      </c>
      <c r="R36" s="879" t="str">
        <f>IF(VLOOKUP($C$3&amp;"-"&amp;$E36,Import!$C:$H,4,FALSE)=0,"",VLOOKUP($C$3&amp;"-"&amp;$E36,Import!$C:$H,4,FALSE))</f>
        <v>ISO27001 5.1</v>
      </c>
      <c r="S36" s="879" t="str">
        <f>IF(VLOOKUP($C$3&amp;"-"&amp;$E36,Import!$C:$H,5,FALSE)=0,"",VLOOKUP($C$3&amp;"-"&amp;$E36,Import!$C:$H,5,FALSE))</f>
        <v/>
      </c>
      <c r="T36" s="880" t="str">
        <f>IF(VLOOKUP($C$3&amp;"-"&amp;$E36,Import!$C:$H,6,FALSE)=0,"",VLOOKUP($C$3&amp;"-"&amp;$E36,Import!$C:$H,6,FALSE))</f>
        <v/>
      </c>
      <c r="U36" s="153"/>
      <c r="V36" s="251"/>
    </row>
    <row r="37" spans="1:22" s="295" customFormat="1" ht="40.200000000000003" customHeight="1" x14ac:dyDescent="0.2">
      <c r="A37" s="304"/>
      <c r="B37" s="1746"/>
      <c r="C37" s="1767"/>
      <c r="D37" s="1398">
        <v>72</v>
      </c>
      <c r="E37" s="293" t="s">
        <v>20</v>
      </c>
      <c r="F37" s="464" t="str">
        <f>IF(VLOOKUP(CONCATENATE($C$3,"-",$E37),Languages!$A:$D,1,TRUE)=CONCATENATE($C$3,"-",$E37),VLOOKUP(CONCATENATE($C$3,"-",$E37),Languages!$A:$D,Summary!$C$7,TRUE),NA())</f>
        <v>Organisaation ylin johto tukee kyberturvallisuuspolitiikkojen ja -ohjeiden kehittämistä, ylläpitoa ja täytäntöönpanoa.</v>
      </c>
      <c r="G37" s="1684">
        <f t="shared" si="1"/>
        <v>3</v>
      </c>
      <c r="H37" s="306" t="s">
        <v>414</v>
      </c>
      <c r="I37" s="505"/>
      <c r="J37" s="505"/>
      <c r="K37" s="505"/>
      <c r="L37" s="506"/>
      <c r="M37" s="153"/>
      <c r="N37" s="251"/>
      <c r="O37" s="148"/>
      <c r="P37" s="869" t="str">
        <f>VLOOKUP(VLOOKUP($C$3&amp;"-"&amp;$E37,Import!$C:$D,2,FALSE),Parameters!$C$18:$F$22,Summary!$C$7,FALSE)</f>
        <v xml:space="preserve">0 - Vastaus puuttuu </v>
      </c>
      <c r="Q37" s="872" t="str">
        <f>IF(VLOOKUP($C$3&amp;"-"&amp;$E37,Import!$C:$H,3,FALSE)=0,"",VLOOKUP($C$3&amp;"-"&amp;$E37,Import!$C:$H,3,FALSE))</f>
        <v/>
      </c>
      <c r="R37" s="872" t="str">
        <f>IF(VLOOKUP($C$3&amp;"-"&amp;$E37,Import!$C:$H,4,FALSE)=0,"",VLOOKUP($C$3&amp;"-"&amp;$E37,Import!$C:$H,4,FALSE))</f>
        <v>ISO27001 10.2</v>
      </c>
      <c r="S37" s="872" t="str">
        <f>IF(VLOOKUP($C$3&amp;"-"&amp;$E37,Import!$C:$H,5,FALSE)=0,"",VLOOKUP($C$3&amp;"-"&amp;$E37,Import!$C:$H,5,FALSE))</f>
        <v/>
      </c>
      <c r="T37" s="873" t="str">
        <f>IF(VLOOKUP($C$3&amp;"-"&amp;$E37,Import!$C:$H,6,FALSE)=0,"",VLOOKUP($C$3&amp;"-"&amp;$E37,Import!$C:$H,6,FALSE))</f>
        <v/>
      </c>
      <c r="U37" s="153"/>
      <c r="V37" s="251"/>
    </row>
    <row r="38" spans="1:22" s="295" customFormat="1" ht="34.950000000000003" customHeight="1" x14ac:dyDescent="0.2">
      <c r="A38" s="304"/>
      <c r="B38" s="1746"/>
      <c r="C38" s="1767"/>
      <c r="D38" s="1388" t="s">
        <v>1629</v>
      </c>
      <c r="E38" s="293" t="s">
        <v>21</v>
      </c>
      <c r="F38" s="464" t="str">
        <f>IF(VLOOKUP(CONCATENATE($C$3,"-",$E38),Languages!$A:$D,1,TRUE)=CONCATENATE($C$3,"-",$E38),VLOOKUP(CONCATENATE($C$3,"-",$E38),Languages!$A:$D,Summary!$C$7,TRUE),NA())</f>
        <v>Vastuu kyberturvallisuuden hallinnasta on osoitettu organisaatiossa taholle, jolla on riittävät toimivaltuudet.</v>
      </c>
      <c r="G38" s="1684">
        <f t="shared" si="1"/>
        <v>3</v>
      </c>
      <c r="H38" s="306" t="s">
        <v>414</v>
      </c>
      <c r="I38" s="505"/>
      <c r="J38" s="505"/>
      <c r="K38" s="505"/>
      <c r="L38" s="506"/>
      <c r="M38" s="153"/>
      <c r="N38" s="251"/>
      <c r="O38" s="148"/>
      <c r="P38" s="869" t="str">
        <f>VLOOKUP(VLOOKUP($C$3&amp;"-"&amp;$E38,Import!$C:$D,2,FALSE),Parameters!$C$18:$F$22,Summary!$C$7,FALSE)</f>
        <v xml:space="preserve">0 - Vastaus puuttuu </v>
      </c>
      <c r="Q38" s="872" t="str">
        <f>IF(VLOOKUP($C$3&amp;"-"&amp;$E38,Import!$C:$H,3,FALSE)=0,"",VLOOKUP($C$3&amp;"-"&amp;$E38,Import!$C:$H,3,FALSE))</f>
        <v/>
      </c>
      <c r="R38" s="872" t="str">
        <f>IF(VLOOKUP($C$3&amp;"-"&amp;$E38,Import!$C:$H,4,FALSE)=0,"",VLOOKUP($C$3&amp;"-"&amp;$E38,Import!$C:$H,4,FALSE))</f>
        <v xml:space="preserve">ISO27001 5.3 &amp; 5.2
</v>
      </c>
      <c r="S38" s="872" t="str">
        <f>IF(VLOOKUP($C$3&amp;"-"&amp;$E38,Import!$C:$H,5,FALSE)=0,"",VLOOKUP($C$3&amp;"-"&amp;$E38,Import!$C:$H,5,FALSE))</f>
        <v>5.2</v>
      </c>
      <c r="T38" s="873" t="str">
        <f>IF(VLOOKUP($C$3&amp;"-"&amp;$E38,Import!$C:$H,6,FALSE)=0,"",VLOOKUP($C$3&amp;"-"&amp;$E38,Import!$C:$H,6,FALSE))</f>
        <v/>
      </c>
      <c r="U38" s="153"/>
      <c r="V38" s="251"/>
    </row>
    <row r="39" spans="1:22" s="295" customFormat="1" ht="34.950000000000003" customHeight="1" x14ac:dyDescent="0.2">
      <c r="A39" s="304"/>
      <c r="B39" s="1746"/>
      <c r="C39" s="1767"/>
      <c r="D39" s="1399">
        <v>73</v>
      </c>
      <c r="E39" s="293" t="s">
        <v>103</v>
      </c>
      <c r="F39" s="464" t="str">
        <f>IF(VLOOKUP(CONCATENATE($C$3,"-",$E39),Languages!$A:$D,1,TRUE)=CONCATENATE($C$3,"-",$E39),VLOOKUP(CONCATENATE($C$3,"-",$E39),Languages!$A:$D,Summary!$C$7,TRUE),NA())</f>
        <v>Kyberturvallisuuden hallinnan sidosryhmät on tunnistettu ja osallistettu.</v>
      </c>
      <c r="G39" s="1684">
        <f t="shared" si="1"/>
        <v>2</v>
      </c>
      <c r="H39" s="306" t="s">
        <v>413</v>
      </c>
      <c r="I39" s="505"/>
      <c r="J39" s="505"/>
      <c r="K39" s="505"/>
      <c r="L39" s="506"/>
      <c r="M39" s="153"/>
      <c r="N39" s="251"/>
      <c r="O39" s="148"/>
      <c r="P39" s="869" t="str">
        <f>VLOOKUP(VLOOKUP($C$3&amp;"-"&amp;$E39,Import!$C:$D,2,FALSE),Parameters!$C$18:$F$22,Summary!$C$7,FALSE)</f>
        <v xml:space="preserve">0 - Vastaus puuttuu </v>
      </c>
      <c r="Q39" s="872" t="str">
        <f>IF(VLOOKUP($C$3&amp;"-"&amp;$E39,Import!$C:$H,3,FALSE)=0,"",VLOOKUP($C$3&amp;"-"&amp;$E39,Import!$C:$H,3,FALSE))</f>
        <v>11.1</v>
      </c>
      <c r="R39" s="872" t="str">
        <f>IF(VLOOKUP($C$3&amp;"-"&amp;$E39,Import!$C:$H,4,FALSE)=0,"",VLOOKUP($C$3&amp;"-"&amp;$E39,Import!$C:$H,4,FALSE))</f>
        <v>A5.5</v>
      </c>
      <c r="S39" s="872" t="str">
        <f>IF(VLOOKUP($C$3&amp;"-"&amp;$E39,Import!$C:$H,5,FALSE)=0,"",VLOOKUP($C$3&amp;"-"&amp;$E39,Import!$C:$H,5,FALSE))</f>
        <v>5.5</v>
      </c>
      <c r="T39" s="873" t="str">
        <f>IF(VLOOKUP($C$3&amp;"-"&amp;$E39,Import!$C:$H,6,FALSE)=0,"",VLOOKUP($C$3&amp;"-"&amp;$E39,Import!$C:$H,6,FALSE))</f>
        <v/>
      </c>
      <c r="U39" s="153"/>
      <c r="V39" s="251"/>
    </row>
    <row r="40" spans="1:22" s="295" customFormat="1" ht="34.950000000000003" customHeight="1" x14ac:dyDescent="0.2">
      <c r="A40" s="304"/>
      <c r="B40" s="1746"/>
      <c r="C40" s="1775">
        <v>3</v>
      </c>
      <c r="D40" s="1400">
        <v>71</v>
      </c>
      <c r="E40" s="293" t="s">
        <v>165</v>
      </c>
      <c r="F40" s="464" t="str">
        <f>IF(VLOOKUP(CONCATENATE($C$3,"-",$E40),Languages!$A:$D,1,TRUE)=CONCATENATE($C$3,"-",$E40),VLOOKUP(CONCATENATE($C$3,"-",$E40),Languages!$A:$D,Summary!$C$7,TRUE),NA())</f>
        <v>Kyberturvallisuuden hallinnan toiminta tarkastetaan aika ajoin, jotta varmistetaan että toimet ovat linjassa kyberturvallisuusstrategian kanssa.</v>
      </c>
      <c r="G40" s="1684">
        <f t="shared" si="1"/>
        <v>3</v>
      </c>
      <c r="H40" s="306" t="s">
        <v>414</v>
      </c>
      <c r="I40" s="505"/>
      <c r="J40" s="505"/>
      <c r="K40" s="505"/>
      <c r="L40" s="506"/>
      <c r="M40" s="153"/>
      <c r="N40" s="251"/>
      <c r="O40" s="148"/>
      <c r="P40" s="869" t="str">
        <f>VLOOKUP(VLOOKUP($C$3&amp;"-"&amp;$E40,Import!$C:$D,2,FALSE),Parameters!$C$18:$F$22,Summary!$C$7,FALSE)</f>
        <v xml:space="preserve">0 - Vastaus puuttuu </v>
      </c>
      <c r="Q40" s="872" t="str">
        <f>IF(VLOOKUP($C$3&amp;"-"&amp;$E40,Import!$C:$H,3,FALSE)=0,"",VLOOKUP($C$3&amp;"-"&amp;$E40,Import!$C:$H,3,FALSE))</f>
        <v/>
      </c>
      <c r="R40" s="872" t="str">
        <f>IF(VLOOKUP($C$3&amp;"-"&amp;$E40,Import!$C:$H,4,FALSE)=0,"",VLOOKUP($C$3&amp;"-"&amp;$E40,Import!$C:$H,4,FALSE))</f>
        <v>A5.35
A5.36</v>
      </c>
      <c r="S40" s="872" t="str">
        <f>IF(VLOOKUP($C$3&amp;"-"&amp;$E40,Import!$C:$H,5,FALSE)=0,"",VLOOKUP($C$3&amp;"-"&amp;$E40,Import!$C:$H,5,FALSE))</f>
        <v>5.35
5.36</v>
      </c>
      <c r="T40" s="873" t="str">
        <f>IF(VLOOKUP($C$3&amp;"-"&amp;$E40,Import!$C:$H,6,FALSE)=0,"",VLOOKUP($C$3&amp;"-"&amp;$E40,Import!$C:$H,6,FALSE))</f>
        <v/>
      </c>
      <c r="U40" s="153"/>
      <c r="V40" s="251"/>
    </row>
    <row r="41" spans="1:22" s="295" customFormat="1" ht="34.950000000000003" customHeight="1" x14ac:dyDescent="0.2">
      <c r="A41" s="304"/>
      <c r="B41" s="1746"/>
      <c r="C41" s="1776"/>
      <c r="D41" s="1397">
        <v>71</v>
      </c>
      <c r="E41" s="394" t="s">
        <v>167</v>
      </c>
      <c r="F41" s="470" t="str">
        <f>IF(VLOOKUP(CONCATENATE($C$3,"-",$E41),Languages!$A:$D,1,TRUE)=CONCATENATE($C$3,"-",$E41),VLOOKUP(CONCATENATE($C$3,"-",$E41),Languages!$A:$D,Summary!$C$7,TRUE),NA())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G41" s="1686">
        <f t="shared" si="1"/>
        <v>3</v>
      </c>
      <c r="H41" s="445" t="s">
        <v>414</v>
      </c>
      <c r="I41" s="507"/>
      <c r="J41" s="507"/>
      <c r="K41" s="507"/>
      <c r="L41" s="508"/>
      <c r="M41" s="153"/>
      <c r="N41" s="251"/>
      <c r="O41" s="148"/>
      <c r="P41" s="874" t="str">
        <f>VLOOKUP(VLOOKUP($C$3&amp;"-"&amp;$E41,Import!$C:$D,2,FALSE),Parameters!$C$18:$F$22,Summary!$C$7,FALSE)</f>
        <v xml:space="preserve">0 - Vastaus puuttuu </v>
      </c>
      <c r="Q41" s="875" t="str">
        <f>IF(VLOOKUP($C$3&amp;"-"&amp;$E41,Import!$C:$H,3,FALSE)=0,"",VLOOKUP($C$3&amp;"-"&amp;$E41,Import!$C:$H,3,FALSE))</f>
        <v/>
      </c>
      <c r="R41" s="875" t="str">
        <f>IF(VLOOKUP($C$3&amp;"-"&amp;$E41,Import!$C:$H,4,FALSE)=0,"",VLOOKUP($C$3&amp;"-"&amp;$E41,Import!$C:$H,4,FALSE))</f>
        <v>A5.35</v>
      </c>
      <c r="S41" s="875" t="str">
        <f>IF(VLOOKUP($C$3&amp;"-"&amp;$E41,Import!$C:$H,5,FALSE)=0,"",VLOOKUP($C$3&amp;"-"&amp;$E41,Import!$C:$H,5,FALSE))</f>
        <v>5.35</v>
      </c>
      <c r="T41" s="876" t="str">
        <f>IF(VLOOKUP($C$3&amp;"-"&amp;$E41,Import!$C:$H,6,FALSE)=0,"",VLOOKUP($C$3&amp;"-"&amp;$E41,Import!$C:$H,6,FALSE))</f>
        <v/>
      </c>
      <c r="U41" s="153"/>
      <c r="V41" s="251"/>
    </row>
    <row r="42" spans="1:22" s="295" customFormat="1" ht="40.799999999999997" customHeight="1" x14ac:dyDescent="0.2">
      <c r="A42" s="304"/>
      <c r="B42" s="1746"/>
      <c r="C42" s="1776"/>
      <c r="D42" s="1401">
        <v>71</v>
      </c>
      <c r="E42" s="393" t="s">
        <v>198</v>
      </c>
      <c r="F42" s="463" t="str">
        <f>IF(VLOOKUP(CONCATENATE($C$3,"-",$E42),Languages!$A:$D,1,TRUE)=CONCATENATE($C$3,"-",$E42),VLOOKUP(CONCATENATE($C$3,"-",$E42),Languages!$A:$D,Summary!$C$7,TRUE),NA())</f>
        <v xml:space="preserve">Kyberturvallisuuden kehittämisohjelma huomioi organisaatiota velvoittavien lakien, sääntöjen ja määräysten noudattamisen.
</v>
      </c>
      <c r="G42" s="1683">
        <f t="shared" si="1"/>
        <v>3</v>
      </c>
      <c r="H42" s="441" t="s">
        <v>414</v>
      </c>
      <c r="I42" s="511"/>
      <c r="J42" s="511"/>
      <c r="K42" s="511"/>
      <c r="L42" s="512"/>
      <c r="M42" s="153"/>
      <c r="N42" s="251"/>
      <c r="O42" s="148"/>
      <c r="P42" s="866" t="str">
        <f>VLOOKUP(VLOOKUP($C$3&amp;"-"&amp;$E42,Import!$C:$D,2,FALSE),Parameters!$C$18:$F$22,Summary!$C$7,FALSE)</f>
        <v xml:space="preserve">0 - Vastaus puuttuu </v>
      </c>
      <c r="Q42" s="879" t="str">
        <f>IF(VLOOKUP($C$3&amp;"-"&amp;$E42,Import!$C:$H,3,FALSE)=0,"",VLOOKUP($C$3&amp;"-"&amp;$E42,Import!$C:$H,3,FALSE))</f>
        <v/>
      </c>
      <c r="R42" s="879" t="str">
        <f>IF(VLOOKUP($C$3&amp;"-"&amp;$E42,Import!$C:$H,4,FALSE)=0,"",VLOOKUP($C$3&amp;"-"&amp;$E42,Import!$C:$H,4,FALSE))</f>
        <v>A5.8
A5.31
A5.36</v>
      </c>
      <c r="S42" s="879" t="str">
        <f>IF(VLOOKUP($C$3&amp;"-"&amp;$E42,Import!$C:$H,5,FALSE)=0,"",VLOOKUP($C$3&amp;"-"&amp;$E42,Import!$C:$H,5,FALSE))</f>
        <v>5.8
5.31
5.36</v>
      </c>
      <c r="T42" s="880" t="str">
        <f>IF(VLOOKUP($C$3&amp;"-"&amp;$E42,Import!$C:$H,6,FALSE)=0,"",VLOOKUP($C$3&amp;"-"&amp;$E42,Import!$C:$H,6,FALSE))</f>
        <v/>
      </c>
      <c r="U42" s="153"/>
      <c r="V42" s="251"/>
    </row>
    <row r="43" spans="1:22" s="295" customFormat="1" ht="60" customHeight="1" x14ac:dyDescent="0.2">
      <c r="A43" s="304"/>
      <c r="B43" s="1746"/>
      <c r="C43" s="1777"/>
      <c r="D43" s="1402">
        <v>73</v>
      </c>
      <c r="E43" s="394" t="s">
        <v>200</v>
      </c>
      <c r="F43" s="470" t="str">
        <f>IF(VLOOKUP(CONCATENATE($C$3,"-",$E43),Languages!$A:$D,1,TRUE)=CONCATENATE($C$3,"-",$E43),VLOOKUP(CONCATENATE($C$3,"-",$E43),Languages!$A:$D,Summary!$C$7,TRUE),NA())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G43" s="1686">
        <f t="shared" si="1"/>
        <v>2</v>
      </c>
      <c r="H43" s="445" t="s">
        <v>413</v>
      </c>
      <c r="I43" s="507"/>
      <c r="J43" s="507"/>
      <c r="K43" s="507"/>
      <c r="L43" s="508"/>
      <c r="M43" s="153"/>
      <c r="N43" s="251"/>
      <c r="O43" s="148"/>
      <c r="P43" s="874" t="str">
        <f>VLOOKUP(VLOOKUP($C$3&amp;"-"&amp;$E43,Import!$C:$D,2,FALSE),Parameters!$C$18:$F$22,Summary!$C$7,FALSE)</f>
        <v xml:space="preserve">0 - Vastaus puuttuu </v>
      </c>
      <c r="Q43" s="875" t="str">
        <f>IF(VLOOKUP($C$3&amp;"-"&amp;$E43,Import!$C:$H,3,FALSE)=0,"",VLOOKUP($C$3&amp;"-"&amp;$E43,Import!$C:$H,3,FALSE))</f>
        <v/>
      </c>
      <c r="R43" s="875" t="str">
        <f>IF(VLOOKUP($C$3&amp;"-"&amp;$E43,Import!$C:$H,4,FALSE)=0,"",VLOOKUP($C$3&amp;"-"&amp;$E43,Import!$C:$H,4,FALSE))</f>
        <v>A5.6</v>
      </c>
      <c r="S43" s="875" t="str">
        <f>IF(VLOOKUP($C$3&amp;"-"&amp;$E43,Import!$C:$H,5,FALSE)=0,"",VLOOKUP($C$3&amp;"-"&amp;$E43,Import!$C:$H,5,FALSE))</f>
        <v>5.6</v>
      </c>
      <c r="T43" s="876" t="str">
        <f>IF(VLOOKUP($C$3&amp;"-"&amp;$E43,Import!$C:$H,6,FALSE)=0,"",VLOOKUP($C$3&amp;"-"&amp;$E43,Import!$C:$H,6,FALSE))</f>
        <v/>
      </c>
      <c r="U43" s="153"/>
      <c r="V43" s="251"/>
    </row>
    <row r="44" spans="1:22" s="176" customFormat="1" ht="30" customHeight="1" x14ac:dyDescent="0.25">
      <c r="A44" s="165"/>
      <c r="B44" s="268"/>
      <c r="C44" s="169">
        <v>3</v>
      </c>
      <c r="D44" s="169"/>
      <c r="E44" s="169" t="str">
        <f>IF(VLOOKUP(CONCATENATE($C$3,"-",C44),Languages!$A:$D,1,TRUE)=CONCATENATE($C$3,"-",C44),VLOOKUP(CONCATENATE($C$3,"-",C44),Languages!$A:$D,Summary!$C$7,TRUE),NA())</f>
        <v>Yleisiä hallintatoimia</v>
      </c>
      <c r="F44" s="169"/>
      <c r="G44" s="291"/>
      <c r="H44" s="884"/>
      <c r="I44" s="884"/>
      <c r="J44" s="884"/>
      <c r="K44" s="884"/>
      <c r="L44" s="884"/>
      <c r="M44" s="153"/>
      <c r="N44" s="251"/>
      <c r="O44" s="148"/>
      <c r="P44" s="291"/>
      <c r="Q44" s="291"/>
      <c r="R44" s="291"/>
      <c r="S44" s="291"/>
      <c r="T44" s="291"/>
      <c r="U44" s="153"/>
      <c r="V44" s="251"/>
    </row>
    <row r="45" spans="1:22" s="284" customFormat="1" ht="19.95" customHeight="1" x14ac:dyDescent="0.2">
      <c r="A45" s="303"/>
      <c r="B45" s="278"/>
      <c r="C45" s="279" t="str">
        <f>IF(VLOOKUP("GEN-LEVEL",Languages!$A:$D,1,TRUE)="GEN-LEVEL",VLOOKUP("GEN-LEVEL",Languages!$A:$D,Summary!$C$7,TRUE),NA())</f>
        <v>Taso</v>
      </c>
      <c r="D45" s="279"/>
      <c r="E45" s="279"/>
      <c r="F45" s="280" t="str">
        <f>IF(VLOOKUP("GEN-PRACTICE",Languages!$A:$D,1,TRUE)="GEN-PRACTICE",VLOOKUP("GEN-PRACTICE",Languages!$A:$D,Summary!$C$7,TRUE),NA())</f>
        <v>Käytäntö</v>
      </c>
      <c r="G45" s="281"/>
      <c r="H45" s="881" t="s">
        <v>4</v>
      </c>
      <c r="I45" s="882" t="str">
        <f>IF(VLOOKUP("KM112",Languages!$A:$D,1,TRUE)="KM112",VLOOKUP("KM112",Languages!$A:$D,Summary!$C$7,TRUE),NA())</f>
        <v>Kommentit</v>
      </c>
      <c r="J45" s="882" t="str">
        <f>IF(VLOOKUP("KM113",Languages!$A:$D,1,TRUE)="KM113",VLOOKUP("KM113",Languages!$A:$D,Summary!$C$7,TRUE),NA())</f>
        <v>Sisäinen viittaus</v>
      </c>
      <c r="K45" s="882" t="str">
        <f>IF(VLOOKUP("KM114",Languages!$A:$D,1,TRUE)="KM114",VLOOKUP("KM114",Languages!$A:$D,Summary!$C$7,TRUE),NA())</f>
        <v>Ulkoinen viittaus</v>
      </c>
      <c r="L45" s="882" t="str">
        <f>IF(VLOOKUP("KM115",Languages!$A:$D,1,TRUE)="KM115",VLOOKUP("KM115",Languages!$A:$D,Summary!$C$7,TRUE),NA())</f>
        <v>Kehityskohde</v>
      </c>
      <c r="M45" s="282"/>
      <c r="N45" s="283"/>
      <c r="O45" s="278"/>
      <c r="P45" s="459" t="str">
        <f>IF(VLOOKUP("GEN-ANSWER",Languages!$A:$D,1,TRUE)="GEN-ANSWER",VLOOKUP("GEN-ANSWER",Languages!$A:$D,Summary!$C$7,TRUE),NA())</f>
        <v>Vastaus</v>
      </c>
      <c r="Q45" s="459" t="str">
        <f>IF(VLOOKUP("KM112",Languages!$A:$D,1,TRUE)="KM112",VLOOKUP("KM112",Languages!$A:$D,Summary!$C$7,TRUE),NA())</f>
        <v>Kommentit</v>
      </c>
      <c r="R45" s="459" t="str">
        <f>IF(VLOOKUP("KM113",Languages!$A:$D,1,TRUE)="KM113",VLOOKUP("KM113",Languages!$A:$D,Summary!$C$7,TRUE),NA())</f>
        <v>Sisäinen viittaus</v>
      </c>
      <c r="S45" s="459" t="str">
        <f>IF(VLOOKUP("KM114",Languages!$A:$D,1,TRUE)="KM114",VLOOKUP("KM114",Languages!$A:$D,Summary!$C$7,TRUE),NA())</f>
        <v>Ulkoinen viittaus</v>
      </c>
      <c r="T45" s="459" t="str">
        <f>IF(VLOOKUP("KM115",Languages!$A:$D,1,TRUE)="KM115",VLOOKUP("KM115",Languages!$A:$D,Summary!$C$7,TRUE),NA())</f>
        <v>Kehityskohde</v>
      </c>
      <c r="U45" s="282"/>
      <c r="V45" s="283"/>
    </row>
    <row r="46" spans="1:22" s="310" customFormat="1" ht="19.95" customHeight="1" x14ac:dyDescent="0.2">
      <c r="A46" s="283"/>
      <c r="B46" s="278"/>
      <c r="C46" s="453">
        <v>1</v>
      </c>
      <c r="D46" s="1382"/>
      <c r="E46" s="398"/>
      <c r="F46" s="399"/>
      <c r="G46" s="401"/>
      <c r="H46" s="885"/>
      <c r="I46" s="886"/>
      <c r="J46" s="886"/>
      <c r="K46" s="886"/>
      <c r="L46" s="887"/>
      <c r="M46" s="153"/>
      <c r="N46" s="251"/>
      <c r="O46" s="148"/>
      <c r="P46" s="513"/>
      <c r="Q46" s="400"/>
      <c r="R46" s="400"/>
      <c r="S46" s="400"/>
      <c r="T46" s="402"/>
      <c r="U46" s="153"/>
      <c r="V46" s="251"/>
    </row>
    <row r="47" spans="1:22" s="295" customFormat="1" ht="34.950000000000003" customHeight="1" x14ac:dyDescent="0.2">
      <c r="A47" s="304"/>
      <c r="B47" s="1746"/>
      <c r="C47" s="1772">
        <v>2</v>
      </c>
      <c r="D47" s="1377"/>
      <c r="E47" s="393" t="s">
        <v>22</v>
      </c>
      <c r="F47" s="463" t="str">
        <f>IF(VLOOKUP(CONCATENATE($C$3,"-",$E47),Languages!$A:$D,1,TRUE)=CONCATENATE($C$3,"-",$E47),VLOOKUP(CONCATENATE($C$3,"-",$E47),Languages!$A:$D,Summary!$C$7,TRUE),NA())</f>
        <v>PROGRAM-osion toimintaa varten on määritetty dokumentoidut toimintatavat, joita noudatetaan ja päivitetään säännöllisesti.</v>
      </c>
      <c r="G47" s="1683">
        <f t="shared" ref="G47:G52" si="2">IFERROR(INT(LEFT($H47,1)),0)</f>
        <v>2</v>
      </c>
      <c r="H47" s="441" t="s">
        <v>413</v>
      </c>
      <c r="I47" s="511"/>
      <c r="J47" s="511"/>
      <c r="K47" s="511"/>
      <c r="L47" s="512"/>
      <c r="M47" s="153"/>
      <c r="N47" s="251"/>
      <c r="O47" s="148"/>
      <c r="P47" s="866" t="str">
        <f>VLOOKUP(VLOOKUP($C$3&amp;"-"&amp;$E47,Import!$C:$D,2,FALSE),Parameters!$C$18:$F$22,Summary!$C$7,FALSE)</f>
        <v xml:space="preserve">0 - Vastaus puuttuu </v>
      </c>
      <c r="Q47" s="879" t="str">
        <f>IF(VLOOKUP($C$3&amp;"-"&amp;$E47,Import!$C:$H,3,FALSE)=0,"",VLOOKUP($C$3&amp;"-"&amp;$E47,Import!$C:$H,3,FALSE))</f>
        <v/>
      </c>
      <c r="R47" s="879" t="str">
        <f>IF(VLOOKUP($C$3&amp;"-"&amp;$E47,Import!$C:$H,4,FALSE)=0,"",VLOOKUP($C$3&amp;"-"&amp;$E47,Import!$C:$H,4,FALSE))</f>
        <v xml:space="preserve">A5.37 </v>
      </c>
      <c r="S47" s="879" t="str">
        <f>IF(VLOOKUP($C$3&amp;"-"&amp;$E47,Import!$C:$H,5,FALSE)=0,"",VLOOKUP($C$3&amp;"-"&amp;$E47,Import!$C:$H,5,FALSE))</f>
        <v xml:space="preserve">5.37 </v>
      </c>
      <c r="T47" s="880" t="str">
        <f>IF(VLOOKUP($C$3&amp;"-"&amp;$E47,Import!$C:$H,6,FALSE)=0,"",VLOOKUP($C$3&amp;"-"&amp;$E47,Import!$C:$H,6,FALSE))</f>
        <v/>
      </c>
      <c r="U47" s="153"/>
      <c r="V47" s="251"/>
    </row>
    <row r="48" spans="1:22" s="295" customFormat="1" ht="34.950000000000003" customHeight="1" x14ac:dyDescent="0.2">
      <c r="A48" s="304"/>
      <c r="B48" s="1746"/>
      <c r="C48" s="1774"/>
      <c r="D48" s="1378"/>
      <c r="E48" s="394" t="s">
        <v>23</v>
      </c>
      <c r="F48" s="470" t="str">
        <f>IF(VLOOKUP(CONCATENATE($C$3,"-",$E48),Languages!$A:$D,1,TRUE)=CONCATENATE($C$3,"-",$E48),VLOOKUP(CONCATENATE($C$3,"-",$E48),Languages!$A:$D,Summary!$C$7,TRUE),NA())</f>
        <v>PROGRAM-osion toimintaa varten on tarjolla riittävät resurssit (henkilöstö, rahoitus ja työkalut).</v>
      </c>
      <c r="G48" s="1686">
        <f t="shared" si="2"/>
        <v>2</v>
      </c>
      <c r="H48" s="445" t="s">
        <v>413</v>
      </c>
      <c r="I48" s="507"/>
      <c r="J48" s="507"/>
      <c r="K48" s="507"/>
      <c r="L48" s="508"/>
      <c r="M48" s="153"/>
      <c r="N48" s="251"/>
      <c r="O48" s="148"/>
      <c r="P48" s="874" t="str">
        <f>VLOOKUP(VLOOKUP($C$3&amp;"-"&amp;$E48,Import!$C:$D,2,FALSE),Parameters!$C$18:$F$22,Summary!$C$7,FALSE)</f>
        <v xml:space="preserve">0 - Vastaus puuttuu </v>
      </c>
      <c r="Q48" s="875" t="str">
        <f>IF(VLOOKUP($C$3&amp;"-"&amp;$E48,Import!$C:$H,3,FALSE)=0,"",VLOOKUP($C$3&amp;"-"&amp;$E48,Import!$C:$H,3,FALSE))</f>
        <v/>
      </c>
      <c r="R48" s="875" t="str">
        <f>IF(VLOOKUP($C$3&amp;"-"&amp;$E48,Import!$C:$H,4,FALSE)=0,"",VLOOKUP($C$3&amp;"-"&amp;$E48,Import!$C:$H,4,FALSE))</f>
        <v>ISO27001 7.1 
A8.6</v>
      </c>
      <c r="S48" s="875" t="str">
        <f>IF(VLOOKUP($C$3&amp;"-"&amp;$E48,Import!$C:$H,5,FALSE)=0,"",VLOOKUP($C$3&amp;"-"&amp;$E48,Import!$C:$H,5,FALSE))</f>
        <v>8.6</v>
      </c>
      <c r="T48" s="876" t="str">
        <f>IF(VLOOKUP($C$3&amp;"-"&amp;$E48,Import!$C:$H,6,FALSE)=0,"",VLOOKUP($C$3&amp;"-"&amp;$E48,Import!$C:$H,6,FALSE))</f>
        <v/>
      </c>
      <c r="U48" s="153"/>
      <c r="V48" s="251"/>
    </row>
    <row r="49" spans="1:22" s="295" customFormat="1" ht="34.950000000000003" customHeight="1" x14ac:dyDescent="0.2">
      <c r="A49" s="304"/>
      <c r="B49" s="1746"/>
      <c r="C49" s="1775">
        <v>3</v>
      </c>
      <c r="D49" s="1379"/>
      <c r="E49" s="393" t="s">
        <v>24</v>
      </c>
      <c r="F49" s="463" t="str">
        <f>IF(VLOOKUP(CONCATENATE($C$3,"-",$E49),Languages!$A:$D,1,TRUE)=CONCATENATE($C$3,"-",$E49),VLOOKUP(CONCATENATE($C$3,"-",$E49),Languages!$A:$D,Summary!$C$7,TRUE),NA())</f>
        <v>PROGRAM-osion toimintaa ohjataan vaatimuksilla, jotka on asetettu organisaation johtotason politiikassa (tai vastaavassa ohjeistuksessa).</v>
      </c>
      <c r="G49" s="1683">
        <f t="shared" si="2"/>
        <v>3</v>
      </c>
      <c r="H49" s="441" t="s">
        <v>414</v>
      </c>
      <c r="I49" s="511"/>
      <c r="J49" s="511"/>
      <c r="K49" s="511"/>
      <c r="L49" s="512"/>
      <c r="M49" s="153"/>
      <c r="N49" s="251"/>
      <c r="O49" s="148"/>
      <c r="P49" s="866" t="str">
        <f>VLOOKUP(VLOOKUP($C$3&amp;"-"&amp;$E49,Import!$C:$D,2,FALSE),Parameters!$C$18:$F$22,Summary!$C$7,FALSE)</f>
        <v xml:space="preserve">0 - Vastaus puuttuu </v>
      </c>
      <c r="Q49" s="879" t="str">
        <f>IF(VLOOKUP($C$3&amp;"-"&amp;$E49,Import!$C:$H,3,FALSE)=0,"",VLOOKUP($C$3&amp;"-"&amp;$E49,Import!$C:$H,3,FALSE))</f>
        <v/>
      </c>
      <c r="R49" s="879" t="str">
        <f>IF(VLOOKUP($C$3&amp;"-"&amp;$E49,Import!$C:$H,4,FALSE)=0,"",VLOOKUP($C$3&amp;"-"&amp;$E49,Import!$C:$H,4,FALSE))</f>
        <v>ISO27001 5.2</v>
      </c>
      <c r="S49" s="879" t="str">
        <f>IF(VLOOKUP($C$3&amp;"-"&amp;$E49,Import!$C:$H,5,FALSE)=0,"",VLOOKUP($C$3&amp;"-"&amp;$E49,Import!$C:$H,5,FALSE))</f>
        <v/>
      </c>
      <c r="T49" s="880" t="str">
        <f>IF(VLOOKUP($C$3&amp;"-"&amp;$E49,Import!$C:$H,6,FALSE)=0,"",VLOOKUP($C$3&amp;"-"&amp;$E49,Import!$C:$H,6,FALSE))</f>
        <v/>
      </c>
      <c r="U49" s="153"/>
      <c r="V49" s="251"/>
    </row>
    <row r="50" spans="1:22" s="295" customFormat="1" ht="34.950000000000003" customHeight="1" x14ac:dyDescent="0.2">
      <c r="A50" s="304"/>
      <c r="B50" s="1746"/>
      <c r="C50" s="1776"/>
      <c r="D50" s="1380"/>
      <c r="E50" s="293" t="s">
        <v>25</v>
      </c>
      <c r="F50" s="464" t="str">
        <f>IF(VLOOKUP(CONCATENATE($C$3,"-",$E50),Languages!$A:$D,1,TRUE)=CONCATENATE($C$3,"-",$E50),VLOOKUP(CONCATENATE($C$3,"-",$E50),Languages!$A:$D,Summary!$C$7,TRUE),NA())</f>
        <v>PROGRAM-osion toiminnan suorittamiseen tarvittavat vastuut, tilivelvollisuudet ja valtuutukset on jalkautettu soveltuville työntekijöille.</v>
      </c>
      <c r="G50" s="1684">
        <f t="shared" si="2"/>
        <v>2</v>
      </c>
      <c r="H50" s="306" t="s">
        <v>413</v>
      </c>
      <c r="I50" s="505"/>
      <c r="J50" s="505"/>
      <c r="K50" s="505"/>
      <c r="L50" s="506"/>
      <c r="M50" s="153"/>
      <c r="N50" s="251"/>
      <c r="O50" s="148"/>
      <c r="P50" s="869" t="str">
        <f>VLOOKUP(VLOOKUP($C$3&amp;"-"&amp;$E50,Import!$C:$D,2,FALSE),Parameters!$C$18:$F$22,Summary!$C$7,FALSE)</f>
        <v xml:space="preserve">0 - Vastaus puuttuu </v>
      </c>
      <c r="Q50" s="872" t="str">
        <f>IF(VLOOKUP($C$3&amp;"-"&amp;$E50,Import!$C:$H,3,FALSE)=0,"",VLOOKUP($C$3&amp;"-"&amp;$E50,Import!$C:$H,3,FALSE))</f>
        <v/>
      </c>
      <c r="R50" s="872" t="str">
        <f>IF(VLOOKUP($C$3&amp;"-"&amp;$E50,Import!$C:$H,4,FALSE)=0,"",VLOOKUP($C$3&amp;"-"&amp;$E50,Import!$C:$H,4,FALSE))</f>
        <v>ISO27001 5.3</v>
      </c>
      <c r="S50" s="872" t="str">
        <f>IF(VLOOKUP($C$3&amp;"-"&amp;$E50,Import!$C:$H,5,FALSE)=0,"",VLOOKUP($C$3&amp;"-"&amp;$E50,Import!$C:$H,5,FALSE))</f>
        <v/>
      </c>
      <c r="T50" s="873" t="str">
        <f>IF(VLOOKUP($C$3&amp;"-"&amp;$E50,Import!$C:$H,6,FALSE)=0,"",VLOOKUP($C$3&amp;"-"&amp;$E50,Import!$C:$H,6,FALSE))</f>
        <v/>
      </c>
      <c r="U50" s="153"/>
      <c r="V50" s="251"/>
    </row>
    <row r="51" spans="1:22" s="295" customFormat="1" ht="34.950000000000003" customHeight="1" x14ac:dyDescent="0.2">
      <c r="A51" s="304"/>
      <c r="B51" s="1746"/>
      <c r="C51" s="1776"/>
      <c r="D51" s="1380"/>
      <c r="E51" s="293" t="s">
        <v>26</v>
      </c>
      <c r="F51" s="464" t="str">
        <f>IF(VLOOKUP(CONCATENATE($C$3,"-",$E51),Languages!$A:$D,1,TRUE)=CONCATENATE($C$3,"-",$E51),VLOOKUP(CONCATENATE($C$3,"-",$E51),Languages!$A:$D,Summary!$C$7,TRUE),NA())</f>
        <v>PROGRAM-osion toimintaa suorittavilla työntekijöillä on riittävät tiedot ja taidot tehtäviensä suorittamiseen.</v>
      </c>
      <c r="G51" s="1684">
        <f t="shared" si="2"/>
        <v>3</v>
      </c>
      <c r="H51" s="306" t="s">
        <v>414</v>
      </c>
      <c r="I51" s="505"/>
      <c r="J51" s="505"/>
      <c r="K51" s="505"/>
      <c r="L51" s="506"/>
      <c r="M51" s="153"/>
      <c r="N51" s="251"/>
      <c r="O51" s="148"/>
      <c r="P51" s="869" t="str">
        <f>VLOOKUP(VLOOKUP($C$3&amp;"-"&amp;$E51,Import!$C:$D,2,FALSE),Parameters!$C$18:$F$22,Summary!$C$7,FALSE)</f>
        <v xml:space="preserve">0 - Vastaus puuttuu </v>
      </c>
      <c r="Q51" s="872" t="str">
        <f>IF(VLOOKUP($C$3&amp;"-"&amp;$E51,Import!$C:$H,3,FALSE)=0,"",VLOOKUP($C$3&amp;"-"&amp;$E51,Import!$C:$H,3,FALSE))</f>
        <v/>
      </c>
      <c r="R51" s="872" t="str">
        <f>IF(VLOOKUP($C$3&amp;"-"&amp;$E51,Import!$C:$H,4,FALSE)=0,"",VLOOKUP($C$3&amp;"-"&amp;$E51,Import!$C:$H,4,FALSE))</f>
        <v>ISO27001 7.2</v>
      </c>
      <c r="S51" s="872" t="str">
        <f>IF(VLOOKUP($C$3&amp;"-"&amp;$E51,Import!$C:$H,5,FALSE)=0,"",VLOOKUP($C$3&amp;"-"&amp;$E51,Import!$C:$H,5,FALSE))</f>
        <v/>
      </c>
      <c r="T51" s="873" t="str">
        <f>IF(VLOOKUP($C$3&amp;"-"&amp;$E51,Import!$C:$H,6,FALSE)=0,"",VLOOKUP($C$3&amp;"-"&amp;$E51,Import!$C:$H,6,FALSE))</f>
        <v/>
      </c>
      <c r="U51" s="153"/>
      <c r="V51" s="251"/>
    </row>
    <row r="52" spans="1:22" s="295" customFormat="1" ht="34.950000000000003" customHeight="1" x14ac:dyDescent="0.2">
      <c r="A52" s="304"/>
      <c r="B52" s="383"/>
      <c r="C52" s="1777"/>
      <c r="D52" s="1381"/>
      <c r="E52" s="394" t="s">
        <v>27</v>
      </c>
      <c r="F52" s="470" t="str">
        <f>IF(VLOOKUP(CONCATENATE($C$3,"-",$E52),Languages!$A:$D,1,TRUE)=CONCATENATE($C$3,"-",$E52),VLOOKUP(CONCATENATE($C$3,"-",$E52),Languages!$A:$D,Summary!$C$7,TRUE),NA())</f>
        <v>PROGRAM-osion toiminnan vaikuttavuutta arvioidaan ja seurataan.</v>
      </c>
      <c r="G52" s="1686">
        <f t="shared" si="2"/>
        <v>2</v>
      </c>
      <c r="H52" s="445" t="s">
        <v>413</v>
      </c>
      <c r="I52" s="507"/>
      <c r="J52" s="507"/>
      <c r="K52" s="507"/>
      <c r="L52" s="508"/>
      <c r="M52" s="153"/>
      <c r="N52" s="251"/>
      <c r="O52" s="148"/>
      <c r="P52" s="874" t="str">
        <f>VLOOKUP(VLOOKUP($C$3&amp;"-"&amp;$E52,Import!$C:$D,2,FALSE),Parameters!$C$18:$F$22,Summary!$C$7,FALSE)</f>
        <v xml:space="preserve">0 - Vastaus puuttuu </v>
      </c>
      <c r="Q52" s="875" t="str">
        <f>IF(VLOOKUP($C$3&amp;"-"&amp;$E52,Import!$C:$H,3,FALSE)=0,"",VLOOKUP($C$3&amp;"-"&amp;$E52,Import!$C:$H,3,FALSE))</f>
        <v/>
      </c>
      <c r="R52" s="875" t="str">
        <f>IF(VLOOKUP($C$3&amp;"-"&amp;$E52,Import!$C:$H,4,FALSE)=0,"",VLOOKUP($C$3&amp;"-"&amp;$E52,Import!$C:$H,4,FALSE))</f>
        <v>ISO27001 9.1-9.3 
A5.35</v>
      </c>
      <c r="S52" s="875" t="str">
        <f>IF(VLOOKUP($C$3&amp;"-"&amp;$E52,Import!$C:$H,5,FALSE)=0,"",VLOOKUP($C$3&amp;"-"&amp;$E52,Import!$C:$H,5,FALSE))</f>
        <v>5.35</v>
      </c>
      <c r="T52" s="876" t="str">
        <f>IF(VLOOKUP($C$3&amp;"-"&amp;$E52,Import!$C:$H,6,FALSE)=0,"",VLOOKUP($C$3&amp;"-"&amp;$E52,Import!$C:$H,6,FALSE))</f>
        <v/>
      </c>
      <c r="U52" s="153"/>
      <c r="V52" s="251"/>
    </row>
    <row r="53" spans="1:22" x14ac:dyDescent="0.2">
      <c r="A53" s="180"/>
      <c r="B53" s="328"/>
      <c r="C53" s="329"/>
      <c r="D53" s="329"/>
      <c r="E53" s="330"/>
      <c r="F53" s="331"/>
      <c r="G53" s="332"/>
      <c r="H53" s="333"/>
      <c r="I53" s="331"/>
      <c r="J53" s="331"/>
      <c r="K53" s="331"/>
      <c r="L53" s="331"/>
      <c r="M53" s="153"/>
      <c r="N53" s="251"/>
      <c r="O53" s="148"/>
      <c r="P53" s="333"/>
      <c r="Q53" s="331"/>
      <c r="R53" s="331"/>
      <c r="S53" s="331"/>
      <c r="T53" s="331"/>
      <c r="U53" s="153"/>
      <c r="V53" s="251"/>
    </row>
    <row r="54" spans="1:22" x14ac:dyDescent="0.25">
      <c r="A54" s="180"/>
      <c r="B54" s="180"/>
      <c r="C54" s="180"/>
      <c r="D54" s="180"/>
      <c r="E54" s="180"/>
      <c r="F54" s="180"/>
      <c r="G54" s="335"/>
      <c r="H54" s="180"/>
      <c r="I54" s="345"/>
      <c r="J54" s="345"/>
      <c r="K54" s="345"/>
      <c r="L54" s="345"/>
      <c r="M54" s="472"/>
      <c r="N54" s="341"/>
      <c r="O54" s="472"/>
      <c r="P54" s="180"/>
      <c r="Q54" s="345"/>
      <c r="R54" s="345"/>
      <c r="S54" s="345"/>
      <c r="T54" s="345"/>
      <c r="U54" s="472"/>
      <c r="V54" s="341"/>
    </row>
  </sheetData>
  <sheetProtection sheet="1" formatCells="0" formatColumns="0" formatRows="0"/>
  <mergeCells count="32">
    <mergeCell ref="B47:B51"/>
    <mergeCell ref="C47:C48"/>
    <mergeCell ref="C49:C52"/>
    <mergeCell ref="B24:B25"/>
    <mergeCell ref="B26:B29"/>
    <mergeCell ref="B34:B35"/>
    <mergeCell ref="B36:B43"/>
    <mergeCell ref="C25:C30"/>
    <mergeCell ref="C35:C39"/>
    <mergeCell ref="C40:C43"/>
    <mergeCell ref="C17:L17"/>
    <mergeCell ref="P3:T11"/>
    <mergeCell ref="P13:P14"/>
    <mergeCell ref="Q13:Q14"/>
    <mergeCell ref="R13:R14"/>
    <mergeCell ref="S13:S14"/>
    <mergeCell ref="T13:T14"/>
    <mergeCell ref="P15:P16"/>
    <mergeCell ref="Q15:Q16"/>
    <mergeCell ref="R15:R16"/>
    <mergeCell ref="J10:K11"/>
    <mergeCell ref="C6:L6"/>
    <mergeCell ref="C13:L13"/>
    <mergeCell ref="J8:K8"/>
    <mergeCell ref="C15:L15"/>
    <mergeCell ref="S15:S16"/>
    <mergeCell ref="T15:T16"/>
    <mergeCell ref="P17:P18"/>
    <mergeCell ref="Q17:Q18"/>
    <mergeCell ref="R17:R18"/>
    <mergeCell ref="S17:S18"/>
    <mergeCell ref="T17:T18"/>
  </mergeCells>
  <conditionalFormatting sqref="G24:G31 G34:G43 G47:G52">
    <cfRule type="containsText" dxfId="194" priority="21" operator="containsText" text="0">
      <formula>NOT(ISERROR(SEARCH("0",G24)))</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31 P52 P24 P25 P26 P27 P28 P29 P30 P34 P35 P36 P37 P38 P39 P40 P41 P42 P43 P47 P48 P49 P50 P51 R24:T24 Q34:T43 Q47:T52 Q26:T31 R25:T2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68D6A089-3EC8-41EC-8795-097A48DF2243}">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G34:G43 G47:G52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H24:H31 H34:H43 H47:H52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6"/>
  </sheetPr>
  <dimension ref="A1:S21"/>
  <sheetViews>
    <sheetView showGridLines="0"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5" t="s">
        <v>1884</v>
      </c>
      <c r="Q2" s="6"/>
    </row>
    <row r="3" spans="1:19" ht="18" customHeight="1" x14ac:dyDescent="0.25">
      <c r="A3" s="3"/>
      <c r="B3" s="10"/>
      <c r="D3" s="72" t="s">
        <v>420</v>
      </c>
      <c r="E3" s="72"/>
      <c r="F3" s="72"/>
      <c r="G3" s="72"/>
      <c r="H3" s="72"/>
      <c r="I3" s="72"/>
      <c r="J3" s="72"/>
      <c r="K3" s="52"/>
      <c r="L3" s="11"/>
      <c r="M3" s="3"/>
      <c r="N3" s="43"/>
      <c r="O3" s="3"/>
      <c r="P3" s="1891">
        <v>45691</v>
      </c>
      <c r="Q3" s="6"/>
      <c r="R3" s="755" t="s">
        <v>1898</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886" t="s">
        <v>4319</v>
      </c>
      <c r="Q4" s="6"/>
      <c r="R4" s="755" t="s">
        <v>1899</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886"/>
      <c r="Q5" s="6"/>
      <c r="R5" s="755" t="s">
        <v>1900</v>
      </c>
      <c r="S5" s="755" t="s">
        <v>1898</v>
      </c>
    </row>
    <row r="6" spans="1:19" ht="19.95" customHeight="1" x14ac:dyDescent="0.35">
      <c r="A6" s="3"/>
      <c r="B6" s="10"/>
      <c r="C6" s="34"/>
      <c r="D6" s="1813"/>
      <c r="E6" s="1813"/>
      <c r="F6" s="1813"/>
      <c r="G6" s="1813"/>
      <c r="H6" s="1813"/>
      <c r="I6" s="1813"/>
      <c r="J6" s="32"/>
      <c r="K6" s="32"/>
      <c r="L6" s="11"/>
      <c r="M6" s="3"/>
      <c r="N6" s="43"/>
      <c r="O6" s="3"/>
      <c r="P6" s="1886"/>
      <c r="Q6" s="6"/>
    </row>
    <row r="7" spans="1:19" s="17" customFormat="1" ht="300" customHeight="1" x14ac:dyDescent="0.35">
      <c r="A7" s="3"/>
      <c r="B7" s="38"/>
      <c r="C7" s="39"/>
      <c r="D7" s="69"/>
      <c r="E7" s="48"/>
      <c r="F7" s="32"/>
      <c r="G7" s="32"/>
      <c r="H7" s="32"/>
      <c r="I7" s="32"/>
      <c r="J7" s="41"/>
      <c r="K7" s="41"/>
      <c r="L7" s="11"/>
      <c r="M7" s="3"/>
      <c r="N7" s="43"/>
      <c r="O7" s="3"/>
      <c r="P7" s="1886"/>
      <c r="Q7" s="6"/>
    </row>
    <row r="8" spans="1:19" ht="34.950000000000003" customHeight="1" x14ac:dyDescent="0.25">
      <c r="A8" s="3"/>
      <c r="B8" s="27"/>
      <c r="C8" s="36"/>
      <c r="D8" s="66"/>
      <c r="E8" s="65"/>
      <c r="F8" s="63"/>
      <c r="G8" s="63"/>
      <c r="H8" s="63"/>
      <c r="I8" s="67"/>
      <c r="J8" s="64"/>
      <c r="K8" s="55"/>
      <c r="L8" s="29"/>
      <c r="M8" s="3"/>
      <c r="N8" s="43"/>
      <c r="O8" s="12"/>
      <c r="P8" s="1886"/>
      <c r="Q8" s="12"/>
    </row>
    <row r="9" spans="1:19" ht="19.95" customHeight="1" x14ac:dyDescent="0.25">
      <c r="A9" s="26"/>
      <c r="B9" s="27"/>
      <c r="C9" s="36"/>
      <c r="D9" s="66"/>
      <c r="E9" s="65"/>
      <c r="F9" s="63"/>
      <c r="G9" s="63"/>
      <c r="H9" s="63"/>
      <c r="I9" s="67"/>
      <c r="J9" s="64"/>
      <c r="K9" s="55"/>
      <c r="L9" s="29"/>
      <c r="M9" s="26"/>
      <c r="N9" s="45"/>
      <c r="O9" s="12"/>
      <c r="P9" s="1886"/>
      <c r="Q9" s="12"/>
    </row>
    <row r="10" spans="1:19" ht="116.4" customHeight="1" x14ac:dyDescent="0.25">
      <c r="A10" s="26"/>
      <c r="B10" s="27"/>
      <c r="C10" s="36"/>
      <c r="D10" s="562" t="s">
        <v>1581</v>
      </c>
      <c r="E10" s="558" t="str">
        <f>IF(VLOOKUP($D10,Languages!$A:$D,1,TRUE)=$D10,VLOOKUP($D10,Languages!$A:$D,Summary!$C$7,TRUE),NA())</f>
        <v>Tunnistaminen</v>
      </c>
      <c r="F10" s="63"/>
      <c r="G10" s="559">
        <f ca="1">NISTmap!J7</f>
        <v>0.51801801801801806</v>
      </c>
      <c r="H10" s="564">
        <f ca="1">IF($G10 &lt; Parameters!$B$4,0,IF($G10 &lt; Parameters!$B$5,1,IF($G10 &lt; Parameters!$B$6,2,3)))</f>
        <v>1</v>
      </c>
      <c r="I10" s="64" t="str">
        <f ca="1">IF(VLOOKUP(CONCATENATE($D10,"-",$H10),Languages!$A:$D,1,TRUE)=CONCATENATE($D10,"-",$H10),VLOOKUP(CONCATENATE($D10,"-",$H10),Languages!$A:$D,Summary!$C$7,TRUE),NA())</f>
        <v>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v>
      </c>
      <c r="J10" s="64"/>
      <c r="K10" s="55"/>
      <c r="L10" s="29"/>
      <c r="M10" s="26"/>
      <c r="N10" s="45"/>
      <c r="O10" s="12"/>
      <c r="P10" s="1886"/>
      <c r="Q10" s="12"/>
    </row>
    <row r="11" spans="1:19" ht="19.95" customHeight="1" x14ac:dyDescent="0.25">
      <c r="A11" s="26"/>
      <c r="B11" s="27"/>
      <c r="C11" s="36"/>
      <c r="D11" s="563"/>
      <c r="E11" s="65"/>
      <c r="F11" s="63"/>
      <c r="G11" s="63"/>
      <c r="H11" s="565"/>
      <c r="I11" s="67"/>
      <c r="J11" s="64"/>
      <c r="K11" s="55"/>
      <c r="L11" s="29"/>
      <c r="M11" s="26"/>
      <c r="N11" s="45"/>
      <c r="O11" s="12"/>
      <c r="P11" s="1886"/>
      <c r="Q11" s="12"/>
    </row>
    <row r="12" spans="1:19" ht="90" customHeight="1" x14ac:dyDescent="0.25">
      <c r="A12" s="26"/>
      <c r="B12" s="27"/>
      <c r="C12" s="36"/>
      <c r="D12" s="562" t="s">
        <v>1582</v>
      </c>
      <c r="E12" s="558" t="str">
        <f>IF(VLOOKUP($D12,Languages!$A:$D,1,TRUE)=$D12,VLOOKUP($D12,Languages!$A:$D,Summary!$C$7,TRUE),NA())</f>
        <v>Suojautuminen</v>
      </c>
      <c r="F12" s="63"/>
      <c r="G12" s="559">
        <f ca="1">NISTmap!K7</f>
        <v>0.57765667574931878</v>
      </c>
      <c r="H12" s="564">
        <f ca="1">IF($G12 &lt; Parameters!$B$4,0,IF($G12 &lt; Parameters!$B$5,1,IF($G12 &lt; Parameters!$B$6,2,3)))</f>
        <v>1</v>
      </c>
      <c r="I12" s="64" t="str">
        <f ca="1">IF(VLOOKUP(CONCATENATE($D12,"-",$H12),Languages!$A:$D,1,TRUE)=CONCATENATE($D12,"-",$H12),VLOOKUP(CONCATENATE($D12,"-",$H12),Languages!$A:$D,Summary!$C$7,TRUE),NA())</f>
        <v>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v>
      </c>
      <c r="J12" s="64"/>
      <c r="K12" s="55"/>
      <c r="L12" s="29"/>
      <c r="M12" s="26"/>
      <c r="N12" s="45"/>
      <c r="O12" s="12"/>
      <c r="P12" s="1886"/>
      <c r="Q12" s="12"/>
    </row>
    <row r="13" spans="1:19" ht="19.95" customHeight="1" x14ac:dyDescent="0.25">
      <c r="A13" s="26"/>
      <c r="B13" s="27"/>
      <c r="C13" s="36"/>
      <c r="D13" s="563"/>
      <c r="E13" s="65"/>
      <c r="F13" s="63"/>
      <c r="G13" s="63"/>
      <c r="H13" s="565"/>
      <c r="I13" s="67"/>
      <c r="J13" s="64"/>
      <c r="K13" s="55"/>
      <c r="L13" s="29"/>
      <c r="M13" s="26"/>
      <c r="N13" s="45"/>
      <c r="O13" s="12"/>
      <c r="P13" s="1886"/>
      <c r="Q13" s="12"/>
    </row>
    <row r="14" spans="1:19" ht="94.2" customHeight="1" x14ac:dyDescent="0.25">
      <c r="A14" s="26"/>
      <c r="B14" s="27"/>
      <c r="C14" s="36"/>
      <c r="D14" s="562" t="s">
        <v>1583</v>
      </c>
      <c r="E14" s="558" t="str">
        <f>IF(VLOOKUP($D14,Languages!$A:$D,1,TRUE)=$D14,VLOOKUP($D14,Languages!$A:$D,Summary!$C$7,TRUE),NA())</f>
        <v>Havainnointi</v>
      </c>
      <c r="F14" s="63"/>
      <c r="G14" s="559">
        <f ca="1">NISTmap!L7</f>
        <v>0.65420560747663548</v>
      </c>
      <c r="H14" s="564">
        <f ca="1">IF($G14 &lt; Parameters!$B$4,0,IF($G14 &lt; Parameters!$B$5,1,IF($G14 &lt; Parameters!$B$6,2,3)))</f>
        <v>2</v>
      </c>
      <c r="I14" s="64" t="str">
        <f ca="1">IF(VLOOKUP(CONCATENATE($D14,"-",$H14),Languages!$A:$D,1,TRUE)=CONCATENATE($D14,"-",$H14),VLOOKUP(CONCATENATE($D14,"-",$H14),Languages!$A:$D,Summary!$C$7,TRUE),NA())</f>
        <v>Organisaatiolla on hyvä kyvykkyys kerätä ja analysoida tietoja kyberpoikkeamien tunnistamiseksi ajoissa ja riittävän tilannekuvan ylläpitämiseksi. Tyypillisesti tämä tarkoittaa, että on olemassa hyvä todennäköisyys torjuntatoimenpiteiden aloittamiselle poikkeaman ollessa käynnissä ja, että torjuntatoimenpiteet ovat oikein mitoitettuja. Tämän avulla organisaation on mahdollista rajoittaa haittoja vaikka niitä ei voitaisi kokonaan estää.</v>
      </c>
      <c r="J14" s="64"/>
      <c r="K14" s="55"/>
      <c r="L14" s="29"/>
      <c r="M14" s="26"/>
      <c r="N14" s="45"/>
      <c r="O14" s="12"/>
      <c r="P14" s="1886"/>
      <c r="Q14" s="12"/>
    </row>
    <row r="15" spans="1:19" ht="19.95" customHeight="1" x14ac:dyDescent="0.25">
      <c r="A15" s="26"/>
      <c r="B15" s="27"/>
      <c r="C15" s="36"/>
      <c r="D15" s="563"/>
      <c r="E15" s="65"/>
      <c r="F15" s="63"/>
      <c r="G15" s="63"/>
      <c r="H15" s="565"/>
      <c r="I15" s="67"/>
      <c r="J15" s="64"/>
      <c r="K15" s="55"/>
      <c r="L15" s="29"/>
      <c r="M15" s="26"/>
      <c r="N15" s="45"/>
      <c r="O15" s="12"/>
      <c r="P15" s="12"/>
      <c r="Q15" s="12"/>
    </row>
    <row r="16" spans="1:19" ht="79.95" customHeight="1" x14ac:dyDescent="0.25">
      <c r="A16" s="26"/>
      <c r="B16" s="27"/>
      <c r="C16" s="36"/>
      <c r="D16" s="562" t="s">
        <v>1584</v>
      </c>
      <c r="E16" s="558" t="str">
        <f>IF(VLOOKUP($D16,Languages!$A:$D,1,TRUE)=$D16,VLOOKUP($D16,Languages!$A:$D,Summary!$C$7,TRUE),NA())</f>
        <v>Vaste</v>
      </c>
      <c r="F16" s="63"/>
      <c r="G16" s="559">
        <f ca="1">NISTmap!M7</f>
        <v>0.67391304347826086</v>
      </c>
      <c r="H16" s="564">
        <f ca="1">IF($G16 &lt; Parameters!$B$4,0,IF($G16 &lt; Parameters!$B$5,1,IF($G16 &lt; Parameters!$B$6,2,3)))</f>
        <v>2</v>
      </c>
      <c r="I16" s="64" t="str">
        <f ca="1">IF(VLOOKUP(CONCATENATE($D16,"-",$H16),Languages!$A:$D,1,TRUE)=CONCATENATE($D16,"-",$H16),VLOOKUP(CONCATENATE($D16,"-",$H16),Languages!$A:$D,Summary!$C$7,TRUE),NA())</f>
        <v>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v>
      </c>
      <c r="J16" s="64"/>
      <c r="K16" s="55"/>
      <c r="L16" s="29"/>
      <c r="M16" s="26"/>
      <c r="N16" s="45"/>
      <c r="P16" s="1892"/>
    </row>
    <row r="17" spans="1:17" ht="19.95" customHeight="1" x14ac:dyDescent="0.25">
      <c r="A17" s="26"/>
      <c r="B17" s="27"/>
      <c r="C17" s="36"/>
      <c r="D17" s="563"/>
      <c r="E17" s="65"/>
      <c r="F17" s="63"/>
      <c r="G17" s="63"/>
      <c r="H17" s="565"/>
      <c r="I17" s="67"/>
      <c r="J17" s="64"/>
      <c r="K17" s="55"/>
      <c r="L17" s="29"/>
      <c r="M17" s="26"/>
      <c r="N17" s="45"/>
      <c r="P17" s="1892"/>
    </row>
    <row r="18" spans="1:17" ht="79.95" customHeight="1" x14ac:dyDescent="0.25">
      <c r="A18" s="26"/>
      <c r="B18" s="27"/>
      <c r="C18" s="36"/>
      <c r="D18" s="562" t="s">
        <v>1585</v>
      </c>
      <c r="E18" s="558" t="str">
        <f>IF(VLOOKUP($D18,Languages!$A:$D,1,TRUE)=$D18,VLOOKUP($D18,Languages!$A:$D,Summary!$C$7,TRUE),NA())</f>
        <v>Palautuminen</v>
      </c>
      <c r="F18" s="63"/>
      <c r="G18" s="559">
        <f ca="1">NISTmap!N7</f>
        <v>0.58333333333333337</v>
      </c>
      <c r="H18" s="564">
        <f ca="1">IF($G18 &lt; Parameters!$B$4,0,IF($G18 &lt; Parameters!$B$5,1,IF($G18 &lt; Parameters!$B$6,2,3)))</f>
        <v>1</v>
      </c>
      <c r="I18" s="64" t="str">
        <f ca="1">IF(VLOOKUP(CONCATENATE($D18,"-",$H18),Languages!$A:$D,1,TRUE)=CONCATENATE($D18,"-",$H18),VLOOKUP(CONCATENATE($D18,"-",$H18),Languages!$A:$D,Summary!$C$7,TRUE),NA())</f>
        <v>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vaikutusten kohoamiseen, jotka olisi muuten voitu estää.</v>
      </c>
      <c r="J18" s="64"/>
      <c r="K18" s="55"/>
      <c r="L18" s="29"/>
      <c r="M18" s="26"/>
      <c r="N18" s="45"/>
      <c r="P18" s="1892"/>
    </row>
    <row r="19" spans="1:17" ht="22.95" customHeight="1" x14ac:dyDescent="0.25">
      <c r="A19" s="26"/>
      <c r="B19" s="27"/>
      <c r="C19" s="36"/>
      <c r="E19" s="559"/>
      <c r="F19" s="63"/>
      <c r="G19" s="559"/>
      <c r="H19" s="559"/>
      <c r="I19" s="64"/>
      <c r="J19" s="64"/>
      <c r="K19" s="55"/>
      <c r="L19" s="29"/>
      <c r="M19" s="26"/>
      <c r="N19" s="45"/>
      <c r="P19" s="1892"/>
    </row>
    <row r="20" spans="1:17" s="13" customFormat="1" ht="15" customHeight="1" x14ac:dyDescent="0.25">
      <c r="A20" s="12"/>
      <c r="B20" s="14"/>
      <c r="C20" s="18"/>
      <c r="D20" s="18"/>
      <c r="E20" s="50"/>
      <c r="F20" s="19"/>
      <c r="G20" s="19"/>
      <c r="H20" s="19"/>
      <c r="I20" s="19"/>
      <c r="J20" s="19"/>
      <c r="K20" s="19"/>
      <c r="L20" s="15"/>
      <c r="M20" s="12"/>
      <c r="N20" s="42"/>
      <c r="O20" s="80"/>
      <c r="P20" s="1892"/>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1276-7DE4-414A-9390-F41F32D84652}">
  <sheetPr codeName="Sheet19">
    <tabColor theme="6"/>
  </sheetPr>
  <dimension ref="A1:S23"/>
  <sheetViews>
    <sheetView showGridLines="0"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5" t="s">
        <v>1884</v>
      </c>
      <c r="Q2" s="6"/>
    </row>
    <row r="3" spans="1:19" ht="18" customHeight="1" x14ac:dyDescent="0.25">
      <c r="A3" s="3"/>
      <c r="B3" s="10"/>
      <c r="D3" s="72" t="s">
        <v>420</v>
      </c>
      <c r="E3" s="72"/>
      <c r="F3" s="72"/>
      <c r="G3" s="72"/>
      <c r="H3" s="72"/>
      <c r="I3" s="72"/>
      <c r="J3" s="72"/>
      <c r="K3" s="52"/>
      <c r="L3" s="11"/>
      <c r="M3" s="3"/>
      <c r="N3" s="43"/>
      <c r="O3" s="3"/>
      <c r="P3" s="816"/>
      <c r="Q3" s="6"/>
      <c r="R3" s="755" t="s">
        <v>1898</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886" t="s">
        <v>4318</v>
      </c>
      <c r="Q4" s="6"/>
      <c r="R4" s="755" t="s">
        <v>1899</v>
      </c>
    </row>
    <row r="5" spans="1:19" ht="19.95" customHeight="1" x14ac:dyDescent="0.2">
      <c r="A5" s="3"/>
      <c r="B5" s="10"/>
      <c r="D5" s="93" t="str">
        <f>IF(VLOOKUP("KM83",Languages!$A:$D,1,TRUE)="KM83",VLOOKUP("KM83",Languages!$A:$D,Summary!$C$7,TRUE),NA())</f>
        <v xml:space="preserve"> NIST Cybersecurity (CSF v2.0) -viitekehyksen mukaisesti, luonnos</v>
      </c>
      <c r="E5" s="73"/>
      <c r="F5" s="73"/>
      <c r="G5" s="73"/>
      <c r="H5" s="73"/>
      <c r="I5" s="73"/>
      <c r="J5" s="73"/>
      <c r="K5" s="51"/>
      <c r="L5" s="11"/>
      <c r="M5" s="3"/>
      <c r="N5" s="43"/>
      <c r="O5" s="3"/>
      <c r="P5" s="1886"/>
      <c r="Q5" s="6"/>
      <c r="R5" s="755" t="s">
        <v>1900</v>
      </c>
      <c r="S5" s="755" t="s">
        <v>1898</v>
      </c>
    </row>
    <row r="6" spans="1:19" ht="19.95" customHeight="1" x14ac:dyDescent="0.35">
      <c r="A6" s="3"/>
      <c r="B6" s="10"/>
      <c r="C6" s="34"/>
      <c r="D6" s="1813"/>
      <c r="E6" s="1813"/>
      <c r="F6" s="1813"/>
      <c r="G6" s="1813"/>
      <c r="H6" s="1813"/>
      <c r="I6" s="1813"/>
      <c r="J6" s="32"/>
      <c r="K6" s="32"/>
      <c r="L6" s="11"/>
      <c r="M6" s="3"/>
      <c r="N6" s="43"/>
      <c r="O6" s="3"/>
      <c r="P6" s="1886"/>
      <c r="Q6" s="6"/>
    </row>
    <row r="7" spans="1:19" s="17" customFormat="1" ht="300" customHeight="1" x14ac:dyDescent="0.35">
      <c r="A7" s="3"/>
      <c r="B7" s="38"/>
      <c r="C7" s="39"/>
      <c r="D7" s="69"/>
      <c r="E7" s="48"/>
      <c r="F7" s="32"/>
      <c r="G7" s="32"/>
      <c r="H7" s="32"/>
      <c r="I7" s="32"/>
      <c r="J7" s="41"/>
      <c r="K7" s="41"/>
      <c r="L7" s="11"/>
      <c r="M7" s="3"/>
      <c r="N7" s="43"/>
      <c r="O7" s="3"/>
      <c r="P7" s="1886"/>
      <c r="Q7" s="6"/>
    </row>
    <row r="8" spans="1:19" ht="34.950000000000003" customHeight="1" x14ac:dyDescent="0.25">
      <c r="A8" s="3"/>
      <c r="B8" s="27"/>
      <c r="C8" s="36"/>
      <c r="D8" s="66"/>
      <c r="E8" s="65"/>
      <c r="F8" s="63"/>
      <c r="G8" s="63"/>
      <c r="H8" s="63"/>
      <c r="I8" s="67"/>
      <c r="J8" s="64"/>
      <c r="K8" s="55"/>
      <c r="L8" s="29"/>
      <c r="M8" s="3"/>
      <c r="N8" s="43"/>
      <c r="O8" s="12"/>
      <c r="P8" s="1886"/>
      <c r="Q8" s="12"/>
    </row>
    <row r="9" spans="1:19" ht="34.950000000000003" customHeight="1" x14ac:dyDescent="0.25">
      <c r="A9" s="3"/>
      <c r="B9" s="27"/>
      <c r="C9" s="36"/>
      <c r="D9" s="66"/>
      <c r="E9" s="65"/>
      <c r="F9" s="63"/>
      <c r="G9" s="63"/>
      <c r="H9" s="63"/>
      <c r="I9" s="67"/>
      <c r="J9" s="64"/>
      <c r="K9" s="55"/>
      <c r="L9" s="29"/>
      <c r="M9" s="3"/>
      <c r="N9" s="43"/>
      <c r="O9" s="12"/>
      <c r="P9" s="1886"/>
      <c r="Q9" s="12"/>
    </row>
    <row r="10" spans="1:19" ht="115.2" customHeight="1" x14ac:dyDescent="0.25">
      <c r="A10" s="3"/>
      <c r="B10" s="27"/>
      <c r="C10" s="36"/>
      <c r="D10" s="562" t="s">
        <v>3387</v>
      </c>
      <c r="E10" s="558" t="str">
        <f>IF(VLOOKUP($D10,Languages!$A:$D,1,TRUE)=$D10,VLOOKUP($D10,Languages!$A:$D,Summary!$C$7,TRUE),NA())</f>
        <v>Hallinta</v>
      </c>
      <c r="F10" s="63"/>
      <c r="G10" s="559">
        <f ca="1">NISTmap2!M7</f>
        <v>0.52777777777777779</v>
      </c>
      <c r="H10" s="564">
        <f ca="1">IF($G10 &lt; Parameters!$B$4,0,IF($G10 &lt; Parameters!$B$5,1,IF($G10 &lt; Parameters!$B$6,2,3)))</f>
        <v>1</v>
      </c>
      <c r="I10" s="64" t="str">
        <f ca="1">IF(VLOOKUP(CONCATENATE($D10,"-",$H10),Languages!$A:$D,1,TRUE)=CONCATENATE($D10,"-",$H10),VLOOKUP(CONCATENATE($D10,"-",$H10),Languages!$A:$D,Summary!$C$7,TRUE),NA())</f>
        <v>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v>
      </c>
      <c r="J10" s="64"/>
      <c r="K10" s="55"/>
      <c r="L10" s="29"/>
      <c r="M10" s="3"/>
      <c r="N10" s="43"/>
      <c r="O10" s="12"/>
      <c r="P10" s="1886"/>
      <c r="Q10" s="12"/>
    </row>
    <row r="11" spans="1:19" ht="19.95" customHeight="1" x14ac:dyDescent="0.25">
      <c r="A11" s="26"/>
      <c r="B11" s="27"/>
      <c r="C11" s="36"/>
      <c r="D11" s="66"/>
      <c r="E11" s="65"/>
      <c r="F11" s="63"/>
      <c r="G11" s="63"/>
      <c r="H11" s="63"/>
      <c r="I11" s="67"/>
      <c r="J11" s="64"/>
      <c r="K11" s="55"/>
      <c r="L11" s="29"/>
      <c r="M11" s="26"/>
      <c r="N11" s="45"/>
      <c r="O11" s="12"/>
      <c r="P11" s="1886"/>
      <c r="Q11" s="12"/>
    </row>
    <row r="12" spans="1:19" ht="116.4" customHeight="1" x14ac:dyDescent="0.25">
      <c r="A12" s="26"/>
      <c r="B12" s="27"/>
      <c r="C12" s="36"/>
      <c r="D12" s="562" t="s">
        <v>1581</v>
      </c>
      <c r="E12" s="558" t="str">
        <f>IF(VLOOKUP($D12,Languages!$A:$D,1,TRUE)=$D12,VLOOKUP($D12,Languages!$A:$D,Summary!$C$7,TRUE),NA())</f>
        <v>Tunnistaminen</v>
      </c>
      <c r="F12" s="63"/>
      <c r="G12" s="559">
        <f ca="1">NISTmap2!N7</f>
        <v>0.52849740932642486</v>
      </c>
      <c r="H12" s="564">
        <f ca="1">IF($G12 &lt; Parameters!$B$4,0,IF($G12 &lt; Parameters!$B$5,1,IF($G12 &lt; Parameters!$B$6,2,3)))</f>
        <v>1</v>
      </c>
      <c r="I12" s="64" t="str">
        <f ca="1">IF(VLOOKUP(CONCATENATE($D12,"-",$H12),Languages!$A:$D,1,TRUE)=CONCATENATE($D12,"-",$H12),VLOOKUP(CONCATENATE($D12,"-",$H12),Languages!$A:$D,Summary!$C$7,TRUE),NA())</f>
        <v>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v>
      </c>
      <c r="J12" s="64"/>
      <c r="K12" s="55"/>
      <c r="L12" s="29"/>
      <c r="M12" s="26"/>
      <c r="N12" s="45"/>
      <c r="O12" s="12"/>
      <c r="P12" s="1886"/>
      <c r="Q12" s="12"/>
    </row>
    <row r="13" spans="1:19" ht="19.95" customHeight="1" x14ac:dyDescent="0.25">
      <c r="A13" s="26"/>
      <c r="B13" s="27"/>
      <c r="C13" s="36"/>
      <c r="D13" s="563"/>
      <c r="E13" s="65"/>
      <c r="F13" s="63"/>
      <c r="G13" s="63"/>
      <c r="H13" s="565"/>
      <c r="I13" s="67"/>
      <c r="J13" s="64"/>
      <c r="K13" s="55"/>
      <c r="L13" s="29"/>
      <c r="M13" s="26"/>
      <c r="N13" s="45"/>
      <c r="O13" s="12"/>
      <c r="P13" s="1886"/>
      <c r="Q13" s="12"/>
    </row>
    <row r="14" spans="1:19" ht="90" customHeight="1" x14ac:dyDescent="0.25">
      <c r="A14" s="26"/>
      <c r="B14" s="27"/>
      <c r="C14" s="36"/>
      <c r="D14" s="562" t="s">
        <v>1582</v>
      </c>
      <c r="E14" s="558" t="str">
        <f>IF(VLOOKUP($D14,Languages!$A:$D,1,TRUE)=$D14,VLOOKUP($D14,Languages!$A:$D,Summary!$C$7,TRUE),NA())</f>
        <v>Suojautuminen</v>
      </c>
      <c r="F14" s="63"/>
      <c r="G14" s="559">
        <f ca="1">NISTmap2!O7</f>
        <v>0.57627118644067798</v>
      </c>
      <c r="H14" s="564">
        <f ca="1">IF($G14 &lt; Parameters!$B$4,0,IF($G14 &lt; Parameters!$B$5,1,IF($G14 &lt; Parameters!$B$6,2,3)))</f>
        <v>1</v>
      </c>
      <c r="I14" s="64" t="str">
        <f ca="1">IF(VLOOKUP(CONCATENATE($D14,"-",$H14),Languages!$A:$D,1,TRUE)=CONCATENATE($D14,"-",$H14),VLOOKUP(CONCATENATE($D14,"-",$H14),Languages!$A:$D,Summary!$C$7,TRUE),NA())</f>
        <v>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v>
      </c>
      <c r="J14" s="64"/>
      <c r="K14" s="55"/>
      <c r="L14" s="29"/>
      <c r="M14" s="26"/>
      <c r="N14" s="45"/>
      <c r="O14" s="12"/>
      <c r="P14" s="1886"/>
      <c r="Q14" s="12"/>
    </row>
    <row r="15" spans="1:19" ht="19.95" customHeight="1" x14ac:dyDescent="0.25">
      <c r="A15" s="26"/>
      <c r="B15" s="27"/>
      <c r="C15" s="36"/>
      <c r="D15" s="563"/>
      <c r="E15" s="65"/>
      <c r="F15" s="63"/>
      <c r="G15" s="63"/>
      <c r="H15" s="565"/>
      <c r="I15" s="67"/>
      <c r="J15" s="64"/>
      <c r="K15" s="55"/>
      <c r="L15" s="29"/>
      <c r="M15" s="26"/>
      <c r="N15" s="45"/>
      <c r="O15" s="12"/>
      <c r="P15" s="12"/>
      <c r="Q15" s="12"/>
    </row>
    <row r="16" spans="1:19" ht="94.2" customHeight="1" x14ac:dyDescent="0.25">
      <c r="A16" s="26"/>
      <c r="B16" s="27"/>
      <c r="C16" s="36"/>
      <c r="D16" s="562" t="s">
        <v>1583</v>
      </c>
      <c r="E16" s="558" t="str">
        <f>IF(VLOOKUP($D16,Languages!$A:$D,1,TRUE)=$D16,VLOOKUP($D16,Languages!$A:$D,Summary!$C$7,TRUE),NA())</f>
        <v>Havainnointi</v>
      </c>
      <c r="F16" s="63"/>
      <c r="G16" s="559">
        <f ca="1">NISTmap2!P7</f>
        <v>0.56730769230769229</v>
      </c>
      <c r="H16" s="564">
        <f ca="1">IF($G16 &lt; Parameters!$B$4,0,IF($G16 &lt; Parameters!$B$5,1,IF($G16 &lt; Parameters!$B$6,2,3)))</f>
        <v>1</v>
      </c>
      <c r="I16" s="64" t="str">
        <f ca="1">IF(VLOOKUP(CONCATENATE($D16,"-",$H16),Languages!$A:$D,1,TRUE)=CONCATENATE($D16,"-",$H16),VLOOKUP(CONCATENATE($D16,"-",$H16),Languages!$A:$D,Summary!$C$7,TRUE),NA())</f>
        <v>Organisaatiolla on peruskyvykkyys kerätä tietoja, mutta kyvykkyys havaita kyberturvallisuuspoikkeamia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v>
      </c>
      <c r="J16" s="64"/>
      <c r="K16" s="55"/>
      <c r="L16" s="29"/>
      <c r="M16" s="26"/>
      <c r="N16" s="45"/>
    </row>
    <row r="17" spans="1:17" ht="19.95" customHeight="1" x14ac:dyDescent="0.25">
      <c r="A17" s="26"/>
      <c r="B17" s="27"/>
      <c r="C17" s="36"/>
      <c r="D17" s="563"/>
      <c r="E17" s="65"/>
      <c r="F17" s="63"/>
      <c r="G17" s="63"/>
      <c r="H17" s="565"/>
      <c r="I17" s="67"/>
      <c r="J17" s="64"/>
      <c r="K17" s="55"/>
      <c r="L17" s="29"/>
      <c r="M17" s="26"/>
      <c r="N17" s="45"/>
    </row>
    <row r="18" spans="1:17" ht="79.95" customHeight="1" x14ac:dyDescent="0.25">
      <c r="A18" s="26"/>
      <c r="B18" s="27"/>
      <c r="C18" s="36"/>
      <c r="D18" s="562" t="s">
        <v>1584</v>
      </c>
      <c r="E18" s="558" t="str">
        <f>IF(VLOOKUP($D18,Languages!$A:$D,1,TRUE)=$D18,VLOOKUP($D18,Languages!$A:$D,Summary!$C$7,TRUE),NA())</f>
        <v>Vaste</v>
      </c>
      <c r="F18" s="63"/>
      <c r="G18" s="559">
        <f ca="1">NISTmap2!Q7</f>
        <v>0.68918918918918914</v>
      </c>
      <c r="H18" s="564">
        <f ca="1">IF($G18 &lt; Parameters!$B$4,0,IF($G18 &lt; Parameters!$B$5,1,IF($G18 &lt; Parameters!$B$6,2,3)))</f>
        <v>2</v>
      </c>
      <c r="I18" s="64" t="str">
        <f ca="1">IF(VLOOKUP(CONCATENATE($D18,"-",$H18),Languages!$A:$D,1,TRUE)=CONCATENATE($D18,"-",$H18),VLOOKUP(CONCATENATE($D18,"-",$H18),Languages!$A:$D,Summary!$C$7,TRUE),NA())</f>
        <v>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v>
      </c>
      <c r="J18" s="64"/>
      <c r="K18" s="55"/>
      <c r="L18" s="29"/>
      <c r="M18" s="26"/>
      <c r="N18" s="45"/>
    </row>
    <row r="19" spans="1:17" ht="19.95" customHeight="1" x14ac:dyDescent="0.25">
      <c r="A19" s="26"/>
      <c r="B19" s="27"/>
      <c r="C19" s="36"/>
      <c r="D19" s="563"/>
      <c r="E19" s="65"/>
      <c r="F19" s="63"/>
      <c r="G19" s="63"/>
      <c r="H19" s="565"/>
      <c r="I19" s="67"/>
      <c r="J19" s="64"/>
      <c r="K19" s="55"/>
      <c r="L19" s="29"/>
      <c r="M19" s="26"/>
      <c r="N19" s="45"/>
    </row>
    <row r="20" spans="1:17" ht="79.95" customHeight="1" x14ac:dyDescent="0.25">
      <c r="A20" s="26"/>
      <c r="B20" s="27"/>
      <c r="C20" s="36"/>
      <c r="D20" s="562" t="s">
        <v>1585</v>
      </c>
      <c r="E20" s="558" t="str">
        <f>IF(VLOOKUP($D20,Languages!$A:$D,1,TRUE)=$D20,VLOOKUP($D20,Languages!$A:$D,Summary!$C$7,TRUE),NA())</f>
        <v>Palautuminen</v>
      </c>
      <c r="F20" s="63"/>
      <c r="G20" s="559">
        <f ca="1">NISTmap2!R7</f>
        <v>0.67647058823529416</v>
      </c>
      <c r="H20" s="564">
        <f ca="1">IF($G20 &lt; Parameters!$B$4,0,IF($G20 &lt; Parameters!$B$5,1,IF($G20 &lt; Parameters!$B$6,2,3)))</f>
        <v>2</v>
      </c>
      <c r="I20" s="64" t="str">
        <f ca="1">IF(VLOOKUP(CONCATENATE($D20,"-",$H20),Languages!$A:$D,1,TRUE)=CONCATENATE($D20,"-",$H20),VLOOKUP(CONCATENATE($D20,"-",$H20),Languages!$A:$D,Summary!$C$7,TRUE),NA())</f>
        <v>Organisaatiolla on hyvä kyvykkyys käynnistää ja toteuttaa tarvittavat palautumistoimenpiteet kyberhyökkäyksestä toipumiseen. Tyypillisesti tämä tarkoittaa, että organisaation on mahdollista pitää syntyvä mainehaitta, kustannukset ja aiheuttuneet vaikutukset hyväksytyllä tasolla, suurimmassa osassa tapauksia.</v>
      </c>
      <c r="J20" s="64"/>
      <c r="K20" s="55"/>
      <c r="L20" s="29"/>
      <c r="M20" s="26"/>
      <c r="N20" s="45"/>
    </row>
    <row r="21" spans="1:17" ht="22.95" customHeight="1" x14ac:dyDescent="0.25">
      <c r="A21" s="26"/>
      <c r="B21" s="27"/>
      <c r="C21" s="36"/>
      <c r="E21" s="559"/>
      <c r="F21" s="63"/>
      <c r="G21" s="559"/>
      <c r="H21" s="559"/>
      <c r="I21" s="64"/>
      <c r="J21" s="64"/>
      <c r="K21" s="55"/>
      <c r="L21" s="29"/>
      <c r="M21" s="26"/>
      <c r="N21" s="45"/>
    </row>
    <row r="22" spans="1:17" s="13" customFormat="1" ht="15" customHeight="1" x14ac:dyDescent="0.25">
      <c r="A22" s="12"/>
      <c r="B22" s="14"/>
      <c r="C22" s="18"/>
      <c r="D22" s="18"/>
      <c r="E22" s="50"/>
      <c r="F22" s="19"/>
      <c r="G22" s="19"/>
      <c r="H22" s="19"/>
      <c r="I22" s="19"/>
      <c r="J22" s="19"/>
      <c r="K22" s="19"/>
      <c r="L22" s="15"/>
      <c r="M22" s="12"/>
      <c r="N22" s="42"/>
      <c r="O22" s="80"/>
      <c r="P22" s="80"/>
      <c r="Q22" s="80"/>
    </row>
    <row r="23" spans="1:17" s="13" customFormat="1" ht="18" customHeight="1" x14ac:dyDescent="0.25">
      <c r="A23" s="12"/>
      <c r="B23" s="12"/>
      <c r="C23" s="12"/>
      <c r="D23" s="16"/>
      <c r="E23" s="16"/>
      <c r="F23" s="12"/>
      <c r="G23" s="12"/>
      <c r="H23" s="12"/>
      <c r="I23" s="12"/>
      <c r="J23" s="12"/>
      <c r="K23" s="12"/>
      <c r="L23" s="12"/>
      <c r="M23" s="12"/>
      <c r="N23" s="42"/>
      <c r="O23" s="80"/>
      <c r="P23" s="80"/>
      <c r="Q23"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Normal="100" zoomScalePageLayoutView="70" workbookViewId="0">
      <selection activeCell="G12" sqref="G12"/>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5" t="s">
        <v>1884</v>
      </c>
      <c r="O2" s="6"/>
    </row>
    <row r="3" spans="1:15" ht="18" customHeight="1" x14ac:dyDescent="0.25">
      <c r="A3" s="3"/>
      <c r="B3" s="10"/>
      <c r="D3" s="72" t="s">
        <v>420</v>
      </c>
      <c r="E3" s="72"/>
      <c r="F3" s="72"/>
      <c r="G3" s="72"/>
      <c r="H3" s="72"/>
      <c r="I3" s="52"/>
      <c r="J3" s="11"/>
      <c r="K3" s="3"/>
      <c r="L3" s="43"/>
      <c r="M3" s="3"/>
      <c r="N3" s="816"/>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700" t="s">
        <v>2512</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700"/>
      <c r="O5" s="6"/>
    </row>
    <row r="6" spans="1:15" ht="19.95" customHeight="1" x14ac:dyDescent="0.35">
      <c r="A6" s="3"/>
      <c r="B6" s="10"/>
      <c r="C6" s="34"/>
      <c r="D6" s="1813"/>
      <c r="E6" s="1813"/>
      <c r="F6" s="1813"/>
      <c r="G6" s="1813"/>
      <c r="H6" s="32"/>
      <c r="I6" s="32"/>
      <c r="J6" s="11"/>
      <c r="K6" s="3"/>
      <c r="L6" s="43"/>
      <c r="M6" s="3"/>
      <c r="N6" s="1700"/>
      <c r="O6" s="6"/>
    </row>
    <row r="7" spans="1:15" s="17" customFormat="1" ht="300" customHeight="1" x14ac:dyDescent="0.35">
      <c r="A7" s="3"/>
      <c r="B7" s="38"/>
      <c r="C7" s="39"/>
      <c r="D7" s="69"/>
      <c r="E7" s="48"/>
      <c r="F7" s="32"/>
      <c r="G7" s="32"/>
      <c r="H7" s="41"/>
      <c r="I7" s="41"/>
      <c r="J7" s="40"/>
      <c r="K7" s="3"/>
      <c r="L7" s="43"/>
      <c r="M7" s="3"/>
      <c r="N7" s="1700"/>
      <c r="O7" s="6"/>
    </row>
    <row r="8" spans="1:15" ht="34.950000000000003" customHeight="1" x14ac:dyDescent="0.25">
      <c r="A8" s="3"/>
      <c r="B8" s="27"/>
      <c r="C8" s="36"/>
      <c r="D8" s="66"/>
      <c r="E8" s="65"/>
      <c r="F8" s="63"/>
      <c r="G8" s="67"/>
      <c r="H8" s="64"/>
      <c r="I8" s="55"/>
      <c r="J8" s="29"/>
      <c r="K8" s="3"/>
      <c r="L8" s="43"/>
      <c r="M8" s="12"/>
      <c r="N8" s="1701"/>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IF(VLOOKUP(C10,Languages!$A:$D,1,TRUE)=C10,VLOOKUP(C10,Languages!$A:$D,Summary!$C$7,TRUE),NA())</f>
        <v>Kriittisten palveluiden suojaaminen (CRITICAL)</v>
      </c>
      <c r="E10" s="90" t="str">
        <f ca="1">VLOOKUP(VLOOKUP(CONCATENATE(C10),Data!$K:$O,5,FALSE),Parameters!$C$7:$F$10,Summary!$C$7,FALSE)</f>
        <v>Kypsyystaso 0</v>
      </c>
      <c r="F10" s="81" t="s">
        <v>69</v>
      </c>
      <c r="G10" s="89" t="str">
        <f>IF(VLOOKUP(F10,Languages!$A:$D,1,TRUE)=F10,VLOOKUP(F10,Languages!$A:$D,Summary!$C$7,TRUE),NA())</f>
        <v>Tapahtumien ja poikkeamien hallinta, toiminnan jatkuvuus (RESPONSE)</v>
      </c>
      <c r="H10" s="90" t="str">
        <f ca="1">VLOOKUP(VLOOKUP(CONCATENATE(F10),Data!$K:$O,5,FALSE),Parameters!$C$7:$F$10,Summary!$C$7,FALSE)</f>
        <v>Kypsyystaso 0</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0</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0</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1</v>
      </c>
      <c r="F12" s="88">
        <v>2</v>
      </c>
      <c r="G12" s="61" t="str">
        <f>IF(VLOOKUP(CONCATENATE(I12,"-",F12),Languages!$A:$D,1,TRUE)=CONCATENATE(I12,"-",F12),VLOOKUP(CONCATENATE(I12,"-",F12),Languages!$A:$D,Summary!$C$7,TRUE),NA())</f>
        <v>Tapahtumien analysointi ja poikkeamatilanteiden määrittäminen</v>
      </c>
      <c r="H12" s="62" t="str">
        <f ca="1">VLOOKUP(VLOOKUP(CONCATENATE(I12,"-",F12),Data!$K:$O,5,FALSE),Parameters!$C$7:$F$10,Summary!$C$7,FALSE)</f>
        <v>Kypsyystaso 0</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IF(VLOOKUP(CONCATENATE(B13,"-",C13),Languages!$A:$D,1,TRUE)=CONCATENATE(B13,"-",C13),VLOOKUP(CONCATENATE(B13,"-",C13),Languages!$A:$D,Summary!$C$7,TRUE),NA())</f>
        <v>Kriittisten palveluiden kyberpoikkeamien vaikutusten minimointi</v>
      </c>
      <c r="E13" s="62" t="str">
        <f ca="1">VLOOKUP(VLOOKUP(CONCATENATE(B13,"-",C13),Data!$K:$O,5,FALSE),Parameters!$C$7:$F$10,Summary!$C$7,FALSE)</f>
        <v>Kypsyystaso 1</v>
      </c>
      <c r="F13" s="88">
        <v>3</v>
      </c>
      <c r="G13" s="61" t="str">
        <f>IF(VLOOKUP(CONCATENATE(I13,"-",F13),Languages!$A:$D,1,TRUE)=CONCATENATE(I13,"-",F13),VLOOKUP(CONCATENATE(I13,"-",F13),Languages!$A:$D,Summary!$C$7,TRUE),NA())</f>
        <v>Tapahtumiin ja poikkeamiin reagoiminen</v>
      </c>
      <c r="H13" s="62" t="str">
        <f ca="1">VLOOKUP(VLOOKUP(CONCATENATE(I13,"-",F13),Data!$K:$O,5,FALSE),Parameters!$C$7:$F$10,Summary!$C$7,FALSE)</f>
        <v>Kypsyystaso 2</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2</v>
      </c>
      <c r="I14" s="82" t="s">
        <v>69</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1</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1</v>
      </c>
      <c r="F16" s="81" t="s">
        <v>2540</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1</v>
      </c>
      <c r="G17" s="89" t="str">
        <f>IF(VLOOKUP(F16,Languages!$A:$D,1,TRUE)=F16,VLOOKUP(F16,Languages!$A:$D,Summary!$C$7,TRUE),NA())</f>
        <v>Kumppaniverkoston riskien hallinta (THIRD-PARTIES)</v>
      </c>
      <c r="H17" s="90" t="str">
        <f ca="1">VLOOKUP(VLOOKUP(CONCATENATE(F16),Data!$K:$O,5,FALSE),Parameters!$C$7:$F$10,Summary!$C$7,FALSE)</f>
        <v>Kypsyystaso 1</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1</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1</v>
      </c>
      <c r="I18" s="82" t="s">
        <v>2540</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1</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2</v>
      </c>
      <c r="I19" s="82" t="s">
        <v>2540</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2540</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IF(VLOOKUP(C22,Languages!$A:$D,1,TRUE)=C22,VLOOKUP(C22,Languages!$A:$D,Summary!$C$7,TRUE),NA())</f>
        <v>Uhkien ja haavoittuvuuksien hallinta (THREAT)</v>
      </c>
      <c r="E22" s="90" t="str">
        <f ca="1">VLOOKUP(VLOOKUP(CONCATENATE(C22),Data!$K:$O,5,FALSE),Parameters!$C$7:$F$10,Summary!$C$7,FALSE)</f>
        <v>Kypsyystaso 0</v>
      </c>
      <c r="F22" s="81" t="s">
        <v>74</v>
      </c>
      <c r="G22" s="89" t="str">
        <f>IF(VLOOKUP(F22,Languages!$A:$D,1,TRUE)=F22,VLOOKUP(F22,Languages!$A:$D,Summary!$C$7,TRUE),NA())</f>
        <v>Henkilöstön johtaminen ja kehittäminen (WORKFORCE)</v>
      </c>
      <c r="H22" s="90" t="str">
        <f ca="1">VLOOKUP(VLOOKUP(CONCATENATE(F22),Data!$K:$O,5,FALSE),Parameters!$C$7:$F$10,Summary!$C$7,FALSE)</f>
        <v>Kypsyystaso 1</v>
      </c>
      <c r="I22" s="68"/>
      <c r="J22" s="29"/>
      <c r="K22" s="3"/>
    </row>
    <row r="23" spans="1:15" ht="19.95" customHeight="1" x14ac:dyDescent="0.25">
      <c r="A23" s="3"/>
      <c r="B23" s="86" t="s">
        <v>64</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2</v>
      </c>
      <c r="I23" s="82" t="s">
        <v>74</v>
      </c>
      <c r="J23" s="29"/>
      <c r="K23" s="3"/>
    </row>
    <row r="24" spans="1:15" ht="19.95" customHeight="1" x14ac:dyDescent="0.25">
      <c r="A24" s="3"/>
      <c r="B24" s="86" t="s">
        <v>64</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1</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1</v>
      </c>
      <c r="I24" s="82" t="s">
        <v>74</v>
      </c>
      <c r="J24" s="29"/>
      <c r="K24" s="3"/>
    </row>
    <row r="25" spans="1:15" ht="19.95" customHeight="1" x14ac:dyDescent="0.25">
      <c r="A25" s="3"/>
      <c r="B25" s="86" t="s">
        <v>64</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1</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1</v>
      </c>
      <c r="I26" s="82" t="s">
        <v>74</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1</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1</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2</v>
      </c>
      <c r="F29" s="81" t="s">
        <v>77</v>
      </c>
      <c r="G29" s="89" t="str">
        <f>IF(VLOOKUP(F29,Languages!$A:$D,1,TRUE)=F29,VLOOKUP(F29,Languages!$A:$D,Summary!$C$7,TRUE),NA())</f>
        <v>Kyberturvallisuusarkkitehtuuri (ARCHITECTURE)</v>
      </c>
      <c r="H29" s="90" t="str">
        <f ca="1">VLOOKUP(VLOOKUP(CONCATENATE(F29),Data!$K:$O,5,FALSE),Parameters!$C$7:$F$10,Summary!$C$7,FALSE)</f>
        <v>Kypsyystaso 1</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1</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1</v>
      </c>
      <c r="I30" s="82" t="s">
        <v>77</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1</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2</v>
      </c>
      <c r="I31" s="82" t="s">
        <v>77</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2</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1</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2</v>
      </c>
      <c r="I33" s="82" t="s">
        <v>77</v>
      </c>
      <c r="J33" s="29"/>
      <c r="K33" s="3"/>
    </row>
    <row r="34" spans="1:15" ht="19.95" customHeight="1" x14ac:dyDescent="0.25">
      <c r="A34" s="3"/>
      <c r="B34" s="86"/>
      <c r="C34" s="87" t="s">
        <v>59</v>
      </c>
      <c r="D34" s="89" t="str">
        <f>IF(VLOOKUP(C34,Languages!$A:$D,1,TRUE)=C34,VLOOKUP(C34,Languages!$A:$D,Summary!$C$7,TRUE),NA())</f>
        <v>Identiteetin- ja pääsynhallinta (ACCESS)</v>
      </c>
      <c r="E34" s="90" t="str">
        <f ca="1">VLOOKUP(VLOOKUP(CONCATENATE(C34),Data!$K:$O,5,FALSE),Parameters!$C$7:$F$10,Summary!$C$7,FALSE)</f>
        <v>Kypsyystaso 2</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1</v>
      </c>
      <c r="I34" s="82" t="s">
        <v>77</v>
      </c>
      <c r="J34" s="29"/>
      <c r="K34" s="3"/>
    </row>
    <row r="35" spans="1:15" ht="19.95" customHeight="1" x14ac:dyDescent="0.25">
      <c r="A35" s="3"/>
      <c r="B35" s="86" t="s">
        <v>59</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2</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IF(VLOOKUP(CONCATENATE(B36,"-",C36),Languages!$A:$D,1,TRUE)=CONCATENATE(B36,"-",C36),VLOOKUP(CONCATENATE(B36,"-",C36),Languages!$A:$D,Summary!$C$7,TRUE),NA())</f>
        <v>Looginen pääsynhallinta</v>
      </c>
      <c r="E36" s="62" t="str">
        <f ca="1">VLOOKUP(VLOOKUP(CONCATENATE(B36,"-",C36),Data!$K:$O,5,FALSE),Parameters!$C$7:$F$10,Summary!$C$7,FALSE)</f>
        <v>Kypsyystaso 2</v>
      </c>
      <c r="J36" s="29"/>
      <c r="K36" s="3"/>
    </row>
    <row r="37" spans="1:15" ht="19.95" customHeight="1" x14ac:dyDescent="0.25">
      <c r="A37" s="3"/>
      <c r="B37" s="86" t="s">
        <v>59</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2</v>
      </c>
      <c r="F37" s="81" t="s">
        <v>79</v>
      </c>
      <c r="G37" s="89" t="str">
        <f>IF(VLOOKUP(F37,Languages!$A:$D,1,TRUE)=F37,VLOOKUP(F37,Languages!$A:$D,Summary!$C$7,TRUE),NA())</f>
        <v>Kyberturvallisuuden hallinta (PROGRAM)</v>
      </c>
      <c r="H37" s="90" t="str">
        <f ca="1">VLOOKUP(VLOOKUP(CONCATENATE(F37),Data!$K:$O,5,FALSE),Parameters!$C$7:$F$10,Summary!$C$7,FALSE)</f>
        <v>Kypsyystaso 1</v>
      </c>
      <c r="I37" s="68"/>
      <c r="J37" s="29"/>
      <c r="K37" s="3"/>
    </row>
    <row r="38" spans="1:15" ht="19.95" customHeight="1" x14ac:dyDescent="0.25">
      <c r="A38" s="3"/>
      <c r="B38" s="86" t="s">
        <v>59</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2</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1</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2</v>
      </c>
      <c r="I39" s="82" t="s">
        <v>79</v>
      </c>
      <c r="J39" s="29"/>
      <c r="K39" s="3"/>
    </row>
    <row r="40" spans="1:15" ht="19.95" customHeight="1" x14ac:dyDescent="0.25">
      <c r="A40" s="3"/>
      <c r="B40" s="86"/>
      <c r="C40" s="87" t="s">
        <v>67</v>
      </c>
      <c r="D40" s="89" t="str">
        <f>IF(VLOOKUP(C40,Languages!$A:$D,1,TRUE)=C40,VLOOKUP(C40,Languages!$A:$D,Summary!$C$7,TRUE),NA())</f>
        <v>Tilannekuva (SITUATION)</v>
      </c>
      <c r="E40" s="90" t="str">
        <f ca="1">VLOOKUP(VLOOKUP(CONCATENATE(C40),Data!$K:$O,5,FALSE),Parameters!$C$7:$F$10,Summary!$C$7,FALSE)</f>
        <v>Kypsyystaso 1</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IF(VLOOKUP(CONCATENATE(B41,"-",C41),Languages!$A:$D,1,TRUE)=CONCATENATE(B41,"-",C41),VLOOKUP(CONCATENATE(B41,"-",C41),Languages!$A:$D,Summary!$C$7,TRUE),NA())</f>
        <v>Lokienhallinta</v>
      </c>
      <c r="E41" s="62" t="str">
        <f ca="1">VLOOKUP(VLOOKUP(CONCATENATE(B41,"-",C41),Data!$K:$O,5,FALSE),Parameters!$C$7:$F$10,Summary!$C$7,FALSE)</f>
        <v>Kypsyystaso 2</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2</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2</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193" priority="131" operator="containsText" text="1">
      <formula>NOT(ISERROR(SEARCH("1",I10)))</formula>
    </cfRule>
    <cfRule type="containsText" dxfId="192" priority="132" operator="containsText" text="0">
      <formula>NOT(ISERROR(SEARCH("0",I10)))</formula>
    </cfRule>
  </conditionalFormatting>
  <conditionalFormatting sqref="I37">
    <cfRule type="containsText" dxfId="191" priority="123" operator="containsText" text="1">
      <formula>NOT(ISERROR(SEARCH("1",I37)))</formula>
    </cfRule>
    <cfRule type="containsText" dxfId="190" priority="124" operator="containsText" text="0">
      <formula>NOT(ISERROR(SEARCH("0",I37)))</formula>
    </cfRule>
  </conditionalFormatting>
  <conditionalFormatting sqref="I17">
    <cfRule type="containsText" dxfId="189" priority="129" operator="containsText" text="1">
      <formula>NOT(ISERROR(SEARCH("1",I17)))</formula>
    </cfRule>
    <cfRule type="containsText" dxfId="188" priority="130" operator="containsText" text="0">
      <formula>NOT(ISERROR(SEARCH("0",I17)))</formula>
    </cfRule>
  </conditionalFormatting>
  <conditionalFormatting sqref="I22">
    <cfRule type="containsText" dxfId="187" priority="127" operator="containsText" text="1">
      <formula>NOT(ISERROR(SEARCH("1",I22)))</formula>
    </cfRule>
    <cfRule type="containsText" dxfId="186" priority="128" operator="containsText" text="0">
      <formula>NOT(ISERROR(SEARCH("0",I22)))</formula>
    </cfRule>
  </conditionalFormatting>
  <conditionalFormatting sqref="I29">
    <cfRule type="containsText" dxfId="185" priority="125" operator="containsText" text="1">
      <formula>NOT(ISERROR(SEARCH("1",I29)))</formula>
    </cfRule>
    <cfRule type="containsText" dxfId="184" priority="126" operator="containsText" text="0">
      <formula>NOT(ISERROR(SEARCH("0",I29)))</formula>
    </cfRule>
  </conditionalFormatting>
  <conditionalFormatting sqref="E10">
    <cfRule type="containsText" dxfId="183" priority="107" operator="containsText" text="3">
      <formula>NOT(ISERROR(SEARCH("3",E10)))</formula>
    </cfRule>
    <cfRule type="containsText" dxfId="182" priority="108" operator="containsText" text="2">
      <formula>NOT(ISERROR(SEARCH("2",E10)))</formula>
    </cfRule>
    <cfRule type="containsText" dxfId="181" priority="109" operator="containsText" text="1">
      <formula>NOT(ISERROR(SEARCH("1",E10)))</formula>
    </cfRule>
    <cfRule type="containsText" dxfId="180" priority="110" operator="containsText" text="0">
      <formula>NOT(ISERROR(SEARCH("0",E10)))</formula>
    </cfRule>
  </conditionalFormatting>
  <conditionalFormatting sqref="H37 H29 H22 H17 H10 E15 E22 E27">
    <cfRule type="containsText" dxfId="179" priority="13" operator="containsText" text="3">
      <formula>NOT(ISERROR(SEARCH("3",E10)))</formula>
    </cfRule>
    <cfRule type="containsText" dxfId="178" priority="14" operator="containsText" text="2">
      <formula>NOT(ISERROR(SEARCH("2",E10)))</formula>
    </cfRule>
    <cfRule type="containsText" dxfId="177" priority="15" operator="containsText" text="1">
      <formula>NOT(ISERROR(SEARCH("1",E10)))</formula>
    </cfRule>
    <cfRule type="containsText" dxfId="176" priority="16" operator="containsText" text="0">
      <formula>NOT(ISERROR(SEARCH("0",E10)))</formula>
    </cfRule>
  </conditionalFormatting>
  <conditionalFormatting sqref="E34">
    <cfRule type="containsText" dxfId="175" priority="9" operator="containsText" text="3">
      <formula>NOT(ISERROR(SEARCH("3",E34)))</formula>
    </cfRule>
    <cfRule type="containsText" dxfId="174" priority="10" operator="containsText" text="2">
      <formula>NOT(ISERROR(SEARCH("2",E34)))</formula>
    </cfRule>
    <cfRule type="containsText" dxfId="173" priority="11" operator="containsText" text="1">
      <formula>NOT(ISERROR(SEARCH("1",E34)))</formula>
    </cfRule>
    <cfRule type="containsText" dxfId="172" priority="12" operator="containsText" text="0">
      <formula>NOT(ISERROR(SEARCH("0",E34)))</formula>
    </cfRule>
  </conditionalFormatting>
  <conditionalFormatting sqref="E40">
    <cfRule type="containsText" dxfId="171" priority="1" operator="containsText" text="3">
      <formula>NOT(ISERROR(SEARCH("3",E40)))</formula>
    </cfRule>
    <cfRule type="containsText" dxfId="170" priority="2" operator="containsText" text="2">
      <formula>NOT(ISERROR(SEARCH("2",E40)))</formula>
    </cfRule>
    <cfRule type="containsText" dxfId="169" priority="3" operator="containsText" text="1">
      <formula>NOT(ISERROR(SEARCH("1",E40)))</formula>
    </cfRule>
    <cfRule type="containsText" dxfId="168"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58B1"/>
  </sheetPr>
  <dimension ref="A1:W118"/>
  <sheetViews>
    <sheetView showGridLines="0" zoomScale="80" zoomScaleNormal="80" workbookViewId="0">
      <selection activeCell="V23" sqref="V23"/>
    </sheetView>
  </sheetViews>
  <sheetFormatPr defaultRowHeight="22.2" x14ac:dyDescent="0.35"/>
  <cols>
    <col min="1" max="2" width="1.6328125" customWidth="1"/>
    <col min="3" max="3" width="2.6328125" customWidth="1"/>
    <col min="4" max="4" width="12.6328125" style="624" customWidth="1"/>
    <col min="5" max="5" width="5.6328125" style="624" customWidth="1"/>
    <col min="6" max="6" width="18.6328125" style="624" customWidth="1"/>
    <col min="7" max="7" width="35.6328125" style="624" customWidth="1"/>
    <col min="8" max="8" width="8.6328125" style="624" customWidth="1"/>
    <col min="9" max="9" width="55.6328125" style="624" customWidth="1"/>
    <col min="10" max="10" width="12.6328125" style="625" customWidth="1"/>
    <col min="11" max="11" width="8.6328125" style="625" customWidth="1"/>
    <col min="12" max="12" width="8.6328125" style="624" customWidth="1"/>
    <col min="13" max="13" width="3.6328125" style="624" customWidth="1"/>
    <col min="14" max="14" width="8.6328125" style="624" customWidth="1"/>
    <col min="15" max="15" width="3.6328125" style="624" customWidth="1"/>
    <col min="16" max="16" width="8.6328125" style="624" customWidth="1"/>
    <col min="17" max="17" width="3.6328125" style="624"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66"/>
      <c r="C2" s="567"/>
      <c r="D2" s="567"/>
      <c r="E2" s="567"/>
      <c r="F2" s="567"/>
      <c r="G2" s="567"/>
      <c r="H2" s="567"/>
      <c r="I2" s="567"/>
      <c r="J2" s="567"/>
      <c r="K2" s="567"/>
      <c r="L2" s="567"/>
      <c r="M2" s="567"/>
      <c r="N2" s="567"/>
      <c r="O2" s="567"/>
      <c r="P2" s="567"/>
      <c r="Q2" s="567"/>
      <c r="R2" s="568"/>
      <c r="S2" s="6"/>
      <c r="T2" s="44"/>
      <c r="U2" s="6"/>
      <c r="V2" s="815" t="s">
        <v>1884</v>
      </c>
      <c r="W2" s="6"/>
    </row>
    <row r="3" spans="1:23" ht="18" customHeight="1" x14ac:dyDescent="0.35">
      <c r="A3" s="3"/>
      <c r="B3" s="569"/>
      <c r="C3" s="570"/>
      <c r="D3" s="571" t="s">
        <v>420</v>
      </c>
      <c r="E3" s="572"/>
      <c r="F3" s="572"/>
      <c r="G3" s="572"/>
      <c r="H3" s="572"/>
      <c r="I3" s="572"/>
      <c r="J3" s="573"/>
      <c r="K3" s="573"/>
      <c r="L3" s="572"/>
      <c r="M3" s="572"/>
      <c r="N3" s="572"/>
      <c r="O3" s="572"/>
      <c r="P3" s="572"/>
      <c r="Q3" s="572"/>
      <c r="R3" s="574"/>
      <c r="S3" s="26"/>
      <c r="T3" s="43"/>
      <c r="U3" s="3"/>
      <c r="V3" s="816"/>
      <c r="W3" s="6"/>
    </row>
    <row r="4" spans="1:23" ht="30" customHeight="1" x14ac:dyDescent="0.35">
      <c r="A4" s="3"/>
      <c r="B4" s="569"/>
      <c r="C4" s="570"/>
      <c r="D4" s="575" t="str">
        <f>IF(VLOOKUP("KM64",Languages!$A:$D,1,TRUE)="KM64",VLOOKUP("KM64",Languages!$A:$D,Summary!$C$7,TRUE),NA())</f>
        <v>Yksityiskohtainen NIST Cybersecurity Framework Core -raportti</v>
      </c>
      <c r="E4" s="572"/>
      <c r="F4" s="572"/>
      <c r="G4" s="572"/>
      <c r="H4" s="572"/>
      <c r="I4" s="572"/>
      <c r="J4" s="573"/>
      <c r="K4" s="573"/>
      <c r="L4" s="572"/>
      <c r="M4" s="572"/>
      <c r="N4" s="572"/>
      <c r="O4" s="572"/>
      <c r="P4" s="572"/>
      <c r="Q4" s="572"/>
      <c r="R4" s="574"/>
      <c r="S4" s="26"/>
      <c r="T4" s="43"/>
      <c r="U4" s="3"/>
      <c r="V4" s="816" t="s">
        <v>3877</v>
      </c>
      <c r="W4" s="6"/>
    </row>
    <row r="5" spans="1:23" ht="30" customHeight="1" x14ac:dyDescent="0.35">
      <c r="A5" s="3"/>
      <c r="B5" s="569"/>
      <c r="C5" s="570"/>
      <c r="D5" s="576" t="str">
        <f>IF(VLOOKUP("KM65",Languages!$A:$D,1,TRUE)="KM65",VLOOKUP("KM65",Languages!$A:$D,Summary!$C$7,TRUE),NA())</f>
        <v xml:space="preserve"> Perustuen suuntaa-antavaan ristiinkytkentään C2M2 ja NIST CSF-mallien välillä</v>
      </c>
      <c r="E5" s="572"/>
      <c r="F5" s="572"/>
      <c r="G5" s="572"/>
      <c r="H5" s="572"/>
      <c r="I5" s="572"/>
      <c r="J5" s="573"/>
      <c r="K5" s="573"/>
      <c r="L5" s="572"/>
      <c r="M5" s="572"/>
      <c r="N5" s="572"/>
      <c r="O5" s="572"/>
      <c r="P5" s="572"/>
      <c r="Q5" s="572"/>
      <c r="R5" s="574"/>
      <c r="S5" s="26"/>
      <c r="T5" s="43"/>
      <c r="U5" s="3"/>
      <c r="V5" s="1700" t="s">
        <v>3254</v>
      </c>
      <c r="W5" s="6"/>
    </row>
    <row r="6" spans="1:23" ht="15" customHeight="1" thickBot="1" x14ac:dyDescent="0.4">
      <c r="A6" s="3"/>
      <c r="B6" s="569"/>
      <c r="C6" s="570"/>
      <c r="D6" s="576"/>
      <c r="E6" s="572"/>
      <c r="F6" s="572"/>
      <c r="G6" s="572"/>
      <c r="H6" s="572"/>
      <c r="I6" s="572"/>
      <c r="J6" s="573"/>
      <c r="K6" s="573"/>
      <c r="L6" s="572"/>
      <c r="M6" s="572"/>
      <c r="N6" s="572"/>
      <c r="O6" s="572"/>
      <c r="P6" s="572"/>
      <c r="Q6" s="572"/>
      <c r="R6" s="574"/>
      <c r="S6" s="26"/>
      <c r="T6" s="43"/>
      <c r="U6" s="3"/>
      <c r="V6" s="1700"/>
      <c r="W6" s="6"/>
    </row>
    <row r="7" spans="1:23" s="580" customFormat="1" ht="22.05" customHeight="1" thickBot="1" x14ac:dyDescent="0.35">
      <c r="A7" s="577"/>
      <c r="B7" s="578"/>
      <c r="C7" s="579"/>
      <c r="D7" s="1827" t="s">
        <v>1622</v>
      </c>
      <c r="E7" s="1828"/>
      <c r="F7" s="1828"/>
      <c r="G7" s="1828"/>
      <c r="H7" s="1828"/>
      <c r="I7" s="1828"/>
      <c r="J7" s="1829"/>
      <c r="K7" s="1830"/>
      <c r="L7" s="1831"/>
      <c r="M7" s="1831"/>
      <c r="N7" s="1831"/>
      <c r="O7" s="1831"/>
      <c r="P7" s="1831"/>
      <c r="Q7" s="1832"/>
      <c r="R7" s="574"/>
      <c r="S7" s="26"/>
      <c r="T7" s="43"/>
      <c r="U7" s="3"/>
      <c r="V7" s="1700"/>
      <c r="W7" s="6"/>
    </row>
    <row r="8" spans="1:23" s="589" customFormat="1" ht="30" customHeight="1" x14ac:dyDescent="0.2">
      <c r="A8" s="581"/>
      <c r="B8" s="582"/>
      <c r="C8" s="583"/>
      <c r="D8" s="584" t="s">
        <v>600</v>
      </c>
      <c r="E8" s="585" t="s">
        <v>446</v>
      </c>
      <c r="F8" s="586" t="s">
        <v>584</v>
      </c>
      <c r="G8" s="586" t="s">
        <v>1623</v>
      </c>
      <c r="H8" s="585" t="s">
        <v>446</v>
      </c>
      <c r="I8" s="586" t="s">
        <v>1624</v>
      </c>
      <c r="J8" s="587"/>
      <c r="K8" s="588" t="s">
        <v>1879</v>
      </c>
      <c r="L8" s="1833" t="s">
        <v>790</v>
      </c>
      <c r="M8" s="1834"/>
      <c r="N8" s="1835" t="s">
        <v>1880</v>
      </c>
      <c r="O8" s="1834"/>
      <c r="P8" s="1835" t="s">
        <v>792</v>
      </c>
      <c r="Q8" s="1836"/>
      <c r="R8" s="574"/>
      <c r="S8" s="26"/>
      <c r="U8" s="3"/>
      <c r="V8" s="1700"/>
      <c r="W8" s="6"/>
    </row>
    <row r="9" spans="1:23" ht="30" customHeight="1" x14ac:dyDescent="0.25">
      <c r="A9" s="3"/>
      <c r="B9" s="569"/>
      <c r="C9" s="590"/>
      <c r="D9" s="1825" t="s">
        <v>1467</v>
      </c>
      <c r="E9" s="591" t="s">
        <v>1625</v>
      </c>
      <c r="F9" s="592" t="s">
        <v>1626</v>
      </c>
      <c r="G9" s="1822" t="s">
        <v>1627</v>
      </c>
      <c r="H9" s="1068" t="s">
        <v>1508</v>
      </c>
      <c r="I9" s="593" t="s">
        <v>1628</v>
      </c>
      <c r="J9" s="594">
        <f ca="1">IF(K9=0, "", NISTmap!K16)</f>
        <v>0.25</v>
      </c>
      <c r="K9" s="595">
        <f>NISTmap!L16</f>
        <v>4</v>
      </c>
      <c r="L9" s="596">
        <f ca="1">IF(M9=0, "", NISTmap!N16)</f>
        <v>1</v>
      </c>
      <c r="M9" s="597">
        <f>NISTmap!O16</f>
        <v>1</v>
      </c>
      <c r="N9" s="596">
        <f ca="1">IF(O9=0, "", NISTmap!Q16)</f>
        <v>0</v>
      </c>
      <c r="O9" s="598">
        <f>NISTmap!R16</f>
        <v>1</v>
      </c>
      <c r="P9" s="596">
        <f ca="1">IF(Q9=0, "", NISTmap!T16)</f>
        <v>0</v>
      </c>
      <c r="Q9" s="599">
        <f>NISTmap!U16</f>
        <v>2</v>
      </c>
      <c r="R9" s="574"/>
      <c r="S9" s="26"/>
      <c r="U9" s="3"/>
      <c r="V9" s="1700"/>
      <c r="W9" s="6"/>
    </row>
    <row r="10" spans="1:23" ht="30" customHeight="1" x14ac:dyDescent="0.25">
      <c r="A10" s="3"/>
      <c r="B10" s="569"/>
      <c r="C10" s="590"/>
      <c r="D10" s="1825"/>
      <c r="E10" s="591"/>
      <c r="F10" s="592" t="s">
        <v>1629</v>
      </c>
      <c r="G10" s="1822"/>
      <c r="H10" s="1069" t="s">
        <v>1509</v>
      </c>
      <c r="I10" s="593" t="s">
        <v>1630</v>
      </c>
      <c r="J10" s="594">
        <f ca="1">IF(K10=0, "", NISTmap!K17)</f>
        <v>0.25</v>
      </c>
      <c r="K10" s="595">
        <f>NISTmap!L17</f>
        <v>4</v>
      </c>
      <c r="L10" s="596">
        <f ca="1">IF(M10=0, "", NISTmap!N17)</f>
        <v>1</v>
      </c>
      <c r="M10" s="597">
        <f>NISTmap!O17</f>
        <v>1</v>
      </c>
      <c r="N10" s="596">
        <f ca="1">IF(O10=0, "", NISTmap!Q17)</f>
        <v>0</v>
      </c>
      <c r="O10" s="598">
        <f>NISTmap!R17</f>
        <v>1</v>
      </c>
      <c r="P10" s="596">
        <f ca="1">IF(Q10=0, "", NISTmap!T17)</f>
        <v>0</v>
      </c>
      <c r="Q10" s="599">
        <f>NISTmap!U17</f>
        <v>2</v>
      </c>
      <c r="R10" s="574"/>
      <c r="S10" s="26"/>
      <c r="T10" s="45"/>
      <c r="U10" s="3"/>
      <c r="V10" s="1700"/>
      <c r="W10" s="6"/>
    </row>
    <row r="11" spans="1:23" ht="30" customHeight="1" x14ac:dyDescent="0.25">
      <c r="A11" s="3"/>
      <c r="B11" s="569"/>
      <c r="C11" s="590"/>
      <c r="D11" s="1825"/>
      <c r="E11" s="591"/>
      <c r="F11" s="592" t="s">
        <v>1629</v>
      </c>
      <c r="G11" s="1822"/>
      <c r="H11" s="1069" t="s">
        <v>1514</v>
      </c>
      <c r="I11" s="593" t="s">
        <v>1631</v>
      </c>
      <c r="J11" s="594">
        <f ca="1">IF(K11=0, "", NISTmap!K18)</f>
        <v>0</v>
      </c>
      <c r="K11" s="595">
        <f>NISTmap!L18</f>
        <v>1</v>
      </c>
      <c r="L11" s="596" t="str">
        <f>IF(M11=0, "", NISTmap!N18)</f>
        <v/>
      </c>
      <c r="M11" s="597">
        <f>NISTmap!O18</f>
        <v>0</v>
      </c>
      <c r="N11" s="596">
        <f ca="1">IF(O11=0, "", NISTmap!Q18)</f>
        <v>0</v>
      </c>
      <c r="O11" s="598">
        <f>NISTmap!R18</f>
        <v>1</v>
      </c>
      <c r="P11" s="596" t="str">
        <f>IF(Q11=0, "", NISTmap!T18)</f>
        <v/>
      </c>
      <c r="Q11" s="599">
        <f>NISTmap!U18</f>
        <v>0</v>
      </c>
      <c r="R11" s="574"/>
      <c r="S11" s="26"/>
      <c r="T11" s="45"/>
      <c r="U11" s="3"/>
      <c r="V11" s="1700"/>
      <c r="W11" s="6"/>
    </row>
    <row r="12" spans="1:23" ht="30" customHeight="1" x14ac:dyDescent="0.25">
      <c r="A12" s="3"/>
      <c r="B12" s="569"/>
      <c r="C12" s="590"/>
      <c r="D12" s="1825"/>
      <c r="E12" s="591"/>
      <c r="F12" s="592" t="s">
        <v>1629</v>
      </c>
      <c r="G12" s="1822"/>
      <c r="H12" s="1069" t="s">
        <v>1520</v>
      </c>
      <c r="I12" s="593" t="s">
        <v>1632</v>
      </c>
      <c r="J12" s="594">
        <f ca="1">IF(K12=0, "", NISTmap!K19)</f>
        <v>0.42857142857142855</v>
      </c>
      <c r="K12" s="595">
        <f>NISTmap!L19</f>
        <v>7</v>
      </c>
      <c r="L12" s="596">
        <f ca="1">IF(M12=0, "", NISTmap!N19)</f>
        <v>1</v>
      </c>
      <c r="M12" s="597">
        <f>NISTmap!O19</f>
        <v>2</v>
      </c>
      <c r="N12" s="596">
        <f ca="1">IF(O12=0, "", NISTmap!Q19)</f>
        <v>0.5</v>
      </c>
      <c r="O12" s="598">
        <f>NISTmap!R19</f>
        <v>2</v>
      </c>
      <c r="P12" s="596">
        <f ca="1">IF(Q12=0, "", NISTmap!T19)</f>
        <v>0</v>
      </c>
      <c r="Q12" s="599">
        <f>NISTmap!U19</f>
        <v>3</v>
      </c>
      <c r="R12" s="574"/>
      <c r="S12" s="26"/>
      <c r="T12" s="45"/>
      <c r="U12" s="3"/>
      <c r="V12" s="1700"/>
      <c r="W12" s="6"/>
    </row>
    <row r="13" spans="1:23" ht="45" customHeight="1" x14ac:dyDescent="0.25">
      <c r="A13" s="3"/>
      <c r="B13" s="569"/>
      <c r="C13" s="590"/>
      <c r="D13" s="1825"/>
      <c r="E13" s="591"/>
      <c r="F13" s="592" t="s">
        <v>1629</v>
      </c>
      <c r="G13" s="1822"/>
      <c r="H13" s="1069" t="s">
        <v>1510</v>
      </c>
      <c r="I13" s="593" t="s">
        <v>1633</v>
      </c>
      <c r="J13" s="594">
        <f ca="1">IF(K13=0, "", NISTmap!K20)</f>
        <v>0.4</v>
      </c>
      <c r="K13" s="595">
        <f>NISTmap!L20</f>
        <v>5</v>
      </c>
      <c r="L13" s="596" t="str">
        <f>IF(M13=0, "", NISTmap!N20)</f>
        <v/>
      </c>
      <c r="M13" s="597">
        <f>NISTmap!O20</f>
        <v>0</v>
      </c>
      <c r="N13" s="596">
        <f ca="1">IF(O13=0, "", NISTmap!Q20)</f>
        <v>0.4</v>
      </c>
      <c r="O13" s="598">
        <f>NISTmap!R20</f>
        <v>5</v>
      </c>
      <c r="P13" s="596" t="str">
        <f>IF(Q13=0, "", NISTmap!T20)</f>
        <v/>
      </c>
      <c r="Q13" s="599">
        <f>NISTmap!U20</f>
        <v>0</v>
      </c>
      <c r="R13" s="574"/>
      <c r="S13" s="26"/>
      <c r="T13" s="43"/>
      <c r="U13" s="3"/>
      <c r="V13" s="1700"/>
      <c r="W13" s="6"/>
    </row>
    <row r="14" spans="1:23" ht="45" customHeight="1" x14ac:dyDescent="0.25">
      <c r="A14" s="3"/>
      <c r="B14" s="569"/>
      <c r="C14" s="590"/>
      <c r="D14" s="1825"/>
      <c r="E14" s="591"/>
      <c r="F14" s="592" t="s">
        <v>1629</v>
      </c>
      <c r="G14" s="1822"/>
      <c r="H14" s="1069" t="s">
        <v>1489</v>
      </c>
      <c r="I14" s="593" t="s">
        <v>1634</v>
      </c>
      <c r="J14" s="594">
        <f ca="1">IF(K14=0, "", NISTmap!K21)</f>
        <v>0.52941176470588236</v>
      </c>
      <c r="K14" s="595">
        <f>NISTmap!L21</f>
        <v>17</v>
      </c>
      <c r="L14" s="596">
        <f ca="1">IF(M14=0, "", NISTmap!N21)</f>
        <v>1</v>
      </c>
      <c r="M14" s="597">
        <f>NISTmap!O21</f>
        <v>2</v>
      </c>
      <c r="N14" s="596">
        <f ca="1">IF(O14=0, "", NISTmap!Q21)</f>
        <v>0.6</v>
      </c>
      <c r="O14" s="598">
        <f>NISTmap!R21</f>
        <v>5</v>
      </c>
      <c r="P14" s="596">
        <f ca="1">IF(Q14=0, "", NISTmap!T21)</f>
        <v>0.4</v>
      </c>
      <c r="Q14" s="599">
        <f>NISTmap!U21</f>
        <v>10</v>
      </c>
      <c r="R14" s="574"/>
      <c r="S14" s="26"/>
      <c r="T14" s="45"/>
      <c r="U14" s="3"/>
      <c r="V14" s="1700"/>
      <c r="W14" s="6"/>
    </row>
    <row r="15" spans="1:23" ht="30" customHeight="1" x14ac:dyDescent="0.25">
      <c r="A15" s="3"/>
      <c r="B15" s="569"/>
      <c r="C15" s="590"/>
      <c r="D15" s="1825"/>
      <c r="E15" s="600" t="s">
        <v>1635</v>
      </c>
      <c r="F15" s="601" t="s">
        <v>1636</v>
      </c>
      <c r="G15" s="1816" t="s">
        <v>1637</v>
      </c>
      <c r="H15" s="1068" t="s">
        <v>1521</v>
      </c>
      <c r="I15" s="602" t="s">
        <v>1638</v>
      </c>
      <c r="J15" s="1059">
        <f ca="1">IF(K15=0, "", NISTmap!K22)</f>
        <v>0.33333333333333331</v>
      </c>
      <c r="K15" s="603">
        <f>NISTmap!L22</f>
        <v>3</v>
      </c>
      <c r="L15" s="596">
        <f ca="1">IF(M15=0, "", NISTmap!N22)</f>
        <v>1</v>
      </c>
      <c r="M15" s="605">
        <f>NISTmap!O22</f>
        <v>1</v>
      </c>
      <c r="N15" s="604">
        <f ca="1">IF(O15=0, "", NISTmap!Q22)</f>
        <v>0</v>
      </c>
      <c r="O15" s="606">
        <f>NISTmap!R22</f>
        <v>1</v>
      </c>
      <c r="P15" s="604">
        <f ca="1">IF(Q15=0, "", NISTmap!T22)</f>
        <v>0</v>
      </c>
      <c r="Q15" s="606">
        <f>NISTmap!U22</f>
        <v>1</v>
      </c>
      <c r="R15" s="574"/>
      <c r="S15" s="26"/>
      <c r="T15" s="45"/>
      <c r="U15" s="12"/>
      <c r="V15" s="1701"/>
      <c r="W15" s="12"/>
    </row>
    <row r="16" spans="1:23" ht="30" customHeight="1" x14ac:dyDescent="0.25">
      <c r="A16" s="3"/>
      <c r="B16" s="569"/>
      <c r="C16" s="590"/>
      <c r="D16" s="1825"/>
      <c r="E16" s="607"/>
      <c r="F16" s="608" t="s">
        <v>1629</v>
      </c>
      <c r="G16" s="1818"/>
      <c r="H16" s="1069" t="s">
        <v>1519</v>
      </c>
      <c r="I16" s="609" t="s">
        <v>1639</v>
      </c>
      <c r="J16" s="1060">
        <f ca="1">IF(K16=0, "", NISTmap!K23)</f>
        <v>0.33333333333333331</v>
      </c>
      <c r="K16" s="595">
        <f>NISTmap!L23</f>
        <v>3</v>
      </c>
      <c r="L16" s="596">
        <f ca="1">IF(M16=0, "", NISTmap!N23)</f>
        <v>1</v>
      </c>
      <c r="M16" s="597">
        <f>NISTmap!O23</f>
        <v>1</v>
      </c>
      <c r="N16" s="596">
        <f ca="1">IF(O16=0, "", NISTmap!Q23)</f>
        <v>0</v>
      </c>
      <c r="O16" s="598">
        <f>NISTmap!R23</f>
        <v>1</v>
      </c>
      <c r="P16" s="596">
        <f ca="1">IF(Q16=0, "", NISTmap!T23)</f>
        <v>0</v>
      </c>
      <c r="Q16" s="598">
        <f>NISTmap!U23</f>
        <v>1</v>
      </c>
      <c r="R16" s="574"/>
      <c r="S16" s="26"/>
      <c r="T16" s="45"/>
      <c r="U16" s="12"/>
      <c r="V16" s="12"/>
      <c r="W16" s="12"/>
    </row>
    <row r="17" spans="1:23" ht="30" customHeight="1" x14ac:dyDescent="0.25">
      <c r="A17" s="3"/>
      <c r="B17" s="569"/>
      <c r="C17" s="590"/>
      <c r="D17" s="1825"/>
      <c r="E17" s="607"/>
      <c r="F17" s="608" t="s">
        <v>1629</v>
      </c>
      <c r="G17" s="1818"/>
      <c r="H17" s="1069" t="s">
        <v>1524</v>
      </c>
      <c r="I17" s="609" t="s">
        <v>1640</v>
      </c>
      <c r="J17" s="1060">
        <f ca="1">IF(K17=0, "", NISTmap!K24)</f>
        <v>0.33333333333333331</v>
      </c>
      <c r="K17" s="595">
        <f>NISTmap!L24</f>
        <v>3</v>
      </c>
      <c r="L17" s="596">
        <f ca="1">IF(M17=0, "", NISTmap!N24)</f>
        <v>1</v>
      </c>
      <c r="M17" s="597">
        <f>NISTmap!O24</f>
        <v>1</v>
      </c>
      <c r="N17" s="596">
        <f ca="1">IF(O17=0, "", NISTmap!Q24)</f>
        <v>0</v>
      </c>
      <c r="O17" s="598">
        <f>NISTmap!R24</f>
        <v>2</v>
      </c>
      <c r="P17" s="596" t="str">
        <f>IF(Q17=0, "", NISTmap!T24)</f>
        <v/>
      </c>
      <c r="Q17" s="598">
        <f>NISTmap!U24</f>
        <v>0</v>
      </c>
      <c r="R17" s="574"/>
      <c r="S17" s="26"/>
      <c r="T17" s="45"/>
    </row>
    <row r="18" spans="1:23" ht="30" customHeight="1" x14ac:dyDescent="0.25">
      <c r="A18" s="3"/>
      <c r="B18" s="569"/>
      <c r="C18" s="590"/>
      <c r="D18" s="1825"/>
      <c r="E18" s="607"/>
      <c r="F18" s="608" t="s">
        <v>1629</v>
      </c>
      <c r="G18" s="1818"/>
      <c r="H18" s="1069" t="s">
        <v>1511</v>
      </c>
      <c r="I18" s="609" t="s">
        <v>1641</v>
      </c>
      <c r="J18" s="1060">
        <f ca="1">IF(K18=0, "", NISTmap!K25)</f>
        <v>0.5</v>
      </c>
      <c r="K18" s="595">
        <f>NISTmap!L25</f>
        <v>4</v>
      </c>
      <c r="L18" s="596">
        <f ca="1">IF(M18=0, "", NISTmap!N25)</f>
        <v>1</v>
      </c>
      <c r="M18" s="597">
        <f>NISTmap!O25</f>
        <v>1</v>
      </c>
      <c r="N18" s="596">
        <f ca="1">IF(O18=0, "", NISTmap!Q25)</f>
        <v>0.5</v>
      </c>
      <c r="O18" s="598">
        <f>NISTmap!R25</f>
        <v>2</v>
      </c>
      <c r="P18" s="596">
        <f ca="1">IF(Q18=0, "", NISTmap!T25)</f>
        <v>0</v>
      </c>
      <c r="Q18" s="598">
        <f>NISTmap!U25</f>
        <v>1</v>
      </c>
      <c r="R18" s="574"/>
      <c r="S18" s="26"/>
      <c r="T18" s="45"/>
    </row>
    <row r="19" spans="1:23" ht="45" customHeight="1" x14ac:dyDescent="0.25">
      <c r="A19" s="3"/>
      <c r="B19" s="569"/>
      <c r="C19" s="590"/>
      <c r="D19" s="1825"/>
      <c r="E19" s="610"/>
      <c r="F19" s="611" t="s">
        <v>1629</v>
      </c>
      <c r="G19" s="1817"/>
      <c r="H19" s="1070" t="s">
        <v>1528</v>
      </c>
      <c r="I19" s="612" t="s">
        <v>1642</v>
      </c>
      <c r="J19" s="1061">
        <f ca="1">IF(K19=0, "", NISTmap!K26)</f>
        <v>0.5714285714285714</v>
      </c>
      <c r="K19" s="613">
        <f>NISTmap!L26</f>
        <v>7</v>
      </c>
      <c r="L19" s="596">
        <f ca="1">IF(M19=0, "", NISTmap!N26)</f>
        <v>1</v>
      </c>
      <c r="M19" s="615">
        <f>NISTmap!O26</f>
        <v>1</v>
      </c>
      <c r="N19" s="614">
        <f ca="1">IF(O19=0, "", NISTmap!Q26)</f>
        <v>0.5</v>
      </c>
      <c r="O19" s="616">
        <f>NISTmap!R26</f>
        <v>4</v>
      </c>
      <c r="P19" s="614">
        <f ca="1">IF(Q19=0, "", NISTmap!T26)</f>
        <v>0.5</v>
      </c>
      <c r="Q19" s="616">
        <f>NISTmap!U26</f>
        <v>2</v>
      </c>
      <c r="R19" s="574"/>
      <c r="S19" s="26"/>
      <c r="T19" s="45"/>
    </row>
    <row r="20" spans="1:23" ht="30" customHeight="1" x14ac:dyDescent="0.25">
      <c r="A20" s="3"/>
      <c r="B20" s="569"/>
      <c r="C20" s="590"/>
      <c r="D20" s="1825"/>
      <c r="E20" s="591" t="s">
        <v>1643</v>
      </c>
      <c r="F20" s="592" t="s">
        <v>1644</v>
      </c>
      <c r="G20" s="1822" t="s">
        <v>1645</v>
      </c>
      <c r="H20" s="1069" t="s">
        <v>1522</v>
      </c>
      <c r="I20" s="593" t="s">
        <v>1646</v>
      </c>
      <c r="J20" s="594">
        <f ca="1">IF(K20=0, "", NISTmap!K27)</f>
        <v>0.5714285714285714</v>
      </c>
      <c r="K20" s="595">
        <f>NISTmap!L27</f>
        <v>28</v>
      </c>
      <c r="L20" s="596" t="str">
        <f>IF(M20=0, "", NISTmap!N27)</f>
        <v/>
      </c>
      <c r="M20" s="597">
        <f>NISTmap!O27</f>
        <v>0</v>
      </c>
      <c r="N20" s="596">
        <f ca="1">IF(O20=0, "", NISTmap!Q27)</f>
        <v>0.5714285714285714</v>
      </c>
      <c r="O20" s="598">
        <f>NISTmap!R27</f>
        <v>7</v>
      </c>
      <c r="P20" s="596">
        <f ca="1">IF(Q20=0, "", NISTmap!T27)</f>
        <v>0.5714285714285714</v>
      </c>
      <c r="Q20" s="599">
        <f>NISTmap!U27</f>
        <v>21</v>
      </c>
      <c r="R20" s="574"/>
      <c r="S20" s="26"/>
      <c r="T20" s="42"/>
      <c r="U20" s="80"/>
      <c r="V20" s="80"/>
      <c r="W20" s="80"/>
    </row>
    <row r="21" spans="1:23" ht="30" customHeight="1" x14ac:dyDescent="0.25">
      <c r="A21" s="3"/>
      <c r="B21" s="569"/>
      <c r="C21" s="590"/>
      <c r="D21" s="1825"/>
      <c r="E21" s="591"/>
      <c r="F21" s="592" t="s">
        <v>1629</v>
      </c>
      <c r="G21" s="1822"/>
      <c r="H21" s="1069" t="s">
        <v>1490</v>
      </c>
      <c r="I21" s="593" t="s">
        <v>1647</v>
      </c>
      <c r="J21" s="594">
        <f ca="1">IF(K21=0, "", NISTmap!K28)</f>
        <v>0.5</v>
      </c>
      <c r="K21" s="595">
        <f>NISTmap!L28</f>
        <v>16</v>
      </c>
      <c r="L21" s="596">
        <f ca="1">IF(M21=0, "", NISTmap!N28)</f>
        <v>1</v>
      </c>
      <c r="M21" s="597">
        <f>NISTmap!O28</f>
        <v>1</v>
      </c>
      <c r="N21" s="596">
        <f ca="1">IF(O21=0, "", NISTmap!Q28)</f>
        <v>0.5</v>
      </c>
      <c r="O21" s="598">
        <f>NISTmap!R28</f>
        <v>4</v>
      </c>
      <c r="P21" s="596">
        <f ca="1">IF(Q21=0, "", NISTmap!T28)</f>
        <v>0.45454545454545453</v>
      </c>
      <c r="Q21" s="599">
        <f>NISTmap!U28</f>
        <v>11</v>
      </c>
      <c r="R21" s="574"/>
      <c r="S21" s="26"/>
      <c r="T21" s="42"/>
      <c r="U21" s="80"/>
      <c r="V21" s="80"/>
      <c r="W21" s="80"/>
    </row>
    <row r="22" spans="1:23" ht="45" customHeight="1" x14ac:dyDescent="0.25">
      <c r="A22" s="3"/>
      <c r="B22" s="569"/>
      <c r="C22" s="590"/>
      <c r="D22" s="1825"/>
      <c r="E22" s="591"/>
      <c r="F22" s="592" t="s">
        <v>1629</v>
      </c>
      <c r="G22" s="1822"/>
      <c r="H22" s="1069" t="s">
        <v>1536</v>
      </c>
      <c r="I22" s="593" t="s">
        <v>1648</v>
      </c>
      <c r="J22" s="594">
        <f ca="1">IF(K22=0, "", NISTmap!K29)</f>
        <v>0.59259259259259256</v>
      </c>
      <c r="K22" s="595">
        <f>NISTmap!L29</f>
        <v>27</v>
      </c>
      <c r="L22" s="596">
        <f ca="1">IF(M22=0, "", NISTmap!N29)</f>
        <v>1</v>
      </c>
      <c r="M22" s="597">
        <f>NISTmap!O29</f>
        <v>2</v>
      </c>
      <c r="N22" s="596">
        <f ca="1">IF(O22=0, "", NISTmap!Q29)</f>
        <v>0.5</v>
      </c>
      <c r="O22" s="598">
        <f>NISTmap!R29</f>
        <v>4</v>
      </c>
      <c r="P22" s="596">
        <f ca="1">IF(Q22=0, "", NISTmap!T29)</f>
        <v>0.5714285714285714</v>
      </c>
      <c r="Q22" s="599">
        <f>NISTmap!U29</f>
        <v>21</v>
      </c>
      <c r="R22" s="574"/>
      <c r="S22" s="26"/>
    </row>
    <row r="23" spans="1:23" ht="30" customHeight="1" x14ac:dyDescent="0.25">
      <c r="A23" s="3"/>
      <c r="B23" s="569"/>
      <c r="C23" s="590"/>
      <c r="D23" s="1825"/>
      <c r="E23" s="591"/>
      <c r="F23" s="592" t="s">
        <v>1629</v>
      </c>
      <c r="G23" s="1822"/>
      <c r="H23" s="1069" t="s">
        <v>1526</v>
      </c>
      <c r="I23" s="593" t="s">
        <v>1649</v>
      </c>
      <c r="J23" s="594">
        <f ca="1">IF(K23=0, "", NISTmap!K30)</f>
        <v>0.72727272727272729</v>
      </c>
      <c r="K23" s="595">
        <f>NISTmap!L30</f>
        <v>11</v>
      </c>
      <c r="L23" s="596">
        <f ca="1">IF(M23=0, "", NISTmap!N30)</f>
        <v>1</v>
      </c>
      <c r="M23" s="597">
        <f>NISTmap!O30</f>
        <v>3</v>
      </c>
      <c r="N23" s="596">
        <f ca="1">IF(O23=0, "", NISTmap!Q30)</f>
        <v>0.6</v>
      </c>
      <c r="O23" s="598">
        <f>NISTmap!R30</f>
        <v>5</v>
      </c>
      <c r="P23" s="596">
        <f ca="1">IF(Q23=0, "", NISTmap!T30)</f>
        <v>0.66666666666666663</v>
      </c>
      <c r="Q23" s="599">
        <f>NISTmap!U30</f>
        <v>3</v>
      </c>
      <c r="R23" s="574"/>
      <c r="S23" s="26"/>
    </row>
    <row r="24" spans="1:23" ht="30" customHeight="1" x14ac:dyDescent="0.25">
      <c r="A24" s="3"/>
      <c r="B24" s="569"/>
      <c r="C24" s="590"/>
      <c r="D24" s="1825"/>
      <c r="E24" s="600" t="s">
        <v>1650</v>
      </c>
      <c r="F24" s="601" t="s">
        <v>1651</v>
      </c>
      <c r="G24" s="1816" t="s">
        <v>1652</v>
      </c>
      <c r="H24" s="1068" t="s">
        <v>1569</v>
      </c>
      <c r="I24" s="602" t="s">
        <v>1653</v>
      </c>
      <c r="J24" s="1059">
        <f ca="1">IF(K24=0, "", NISTmap!K31)</f>
        <v>0.5</v>
      </c>
      <c r="K24" s="603">
        <f>NISTmap!L31</f>
        <v>6</v>
      </c>
      <c r="L24" s="596">
        <f ca="1">IF(M24=0, "", NISTmap!N31)</f>
        <v>0.33333333333333331</v>
      </c>
      <c r="M24" s="605">
        <f>NISTmap!O31</f>
        <v>3</v>
      </c>
      <c r="N24" s="604">
        <f ca="1">IF(O24=0, "", NISTmap!Q31)</f>
        <v>1</v>
      </c>
      <c r="O24" s="606">
        <f>NISTmap!R31</f>
        <v>2</v>
      </c>
      <c r="P24" s="604">
        <f ca="1">IF(Q24=0, "", NISTmap!T31)</f>
        <v>0</v>
      </c>
      <c r="Q24" s="606">
        <f>NISTmap!U31</f>
        <v>1</v>
      </c>
      <c r="R24" s="574"/>
      <c r="S24" s="26"/>
    </row>
    <row r="25" spans="1:23" ht="30" customHeight="1" x14ac:dyDescent="0.25">
      <c r="A25" s="3"/>
      <c r="B25" s="569"/>
      <c r="C25" s="590"/>
      <c r="D25" s="1825"/>
      <c r="E25" s="607"/>
      <c r="F25" s="608" t="s">
        <v>1629</v>
      </c>
      <c r="G25" s="1818"/>
      <c r="H25" s="1069" t="s">
        <v>1570</v>
      </c>
      <c r="I25" s="609" t="s">
        <v>1654</v>
      </c>
      <c r="J25" s="1060">
        <f ca="1">IF(K25=0, "", NISTmap!K32)</f>
        <v>0.66666666666666663</v>
      </c>
      <c r="K25" s="595">
        <f>NISTmap!L32</f>
        <v>9</v>
      </c>
      <c r="L25" s="596">
        <f ca="1">IF(M25=0, "", NISTmap!N32)</f>
        <v>0.66666666666666663</v>
      </c>
      <c r="M25" s="597">
        <f>NISTmap!O32</f>
        <v>3</v>
      </c>
      <c r="N25" s="596">
        <f ca="1">IF(O25=0, "", NISTmap!Q32)</f>
        <v>0</v>
      </c>
      <c r="O25" s="598">
        <f>NISTmap!R32</f>
        <v>1</v>
      </c>
      <c r="P25" s="596">
        <f ca="1">IF(Q25=0, "", NISTmap!T32)</f>
        <v>0.8</v>
      </c>
      <c r="Q25" s="598">
        <f>NISTmap!U32</f>
        <v>5</v>
      </c>
      <c r="R25" s="574"/>
      <c r="S25" s="26"/>
    </row>
    <row r="26" spans="1:23" ht="30" customHeight="1" x14ac:dyDescent="0.25">
      <c r="A26" s="3"/>
      <c r="B26" s="569"/>
      <c r="C26" s="590"/>
      <c r="D26" s="1825"/>
      <c r="E26" s="607"/>
      <c r="F26" s="608" t="s">
        <v>1629</v>
      </c>
      <c r="G26" s="1818"/>
      <c r="H26" s="1069" t="s">
        <v>1572</v>
      </c>
      <c r="I26" s="609" t="s">
        <v>1655</v>
      </c>
      <c r="J26" s="1060">
        <f ca="1">IF(K26=0, "", NISTmap!K33)</f>
        <v>0.83333333333333337</v>
      </c>
      <c r="K26" s="595">
        <f>NISTmap!L33</f>
        <v>6</v>
      </c>
      <c r="L26" s="596">
        <f ca="1">IF(M26=0, "", NISTmap!N33)</f>
        <v>1</v>
      </c>
      <c r="M26" s="597">
        <f>NISTmap!O33</f>
        <v>3</v>
      </c>
      <c r="N26" s="596">
        <f ca="1">IF(O26=0, "", NISTmap!Q33)</f>
        <v>0</v>
      </c>
      <c r="O26" s="598">
        <f>NISTmap!R33</f>
        <v>1</v>
      </c>
      <c r="P26" s="596">
        <f ca="1">IF(Q26=0, "", NISTmap!T33)</f>
        <v>1</v>
      </c>
      <c r="Q26" s="598">
        <f>NISTmap!U33</f>
        <v>2</v>
      </c>
      <c r="R26" s="574"/>
      <c r="S26" s="26"/>
    </row>
    <row r="27" spans="1:23" ht="30" customHeight="1" x14ac:dyDescent="0.25">
      <c r="A27" s="3"/>
      <c r="B27" s="569"/>
      <c r="C27" s="590"/>
      <c r="D27" s="1825"/>
      <c r="E27" s="607"/>
      <c r="F27" s="608" t="s">
        <v>1629</v>
      </c>
      <c r="G27" s="1818"/>
      <c r="H27" s="1069" t="s">
        <v>1573</v>
      </c>
      <c r="I27" s="609" t="s">
        <v>1656</v>
      </c>
      <c r="J27" s="1060">
        <f ca="1">IF(K27=0, "", NISTmap!K34)</f>
        <v>0.5</v>
      </c>
      <c r="K27" s="595">
        <f>NISTmap!L34</f>
        <v>6</v>
      </c>
      <c r="L27" s="596">
        <f ca="1">IF(M27=0, "", NISTmap!N34)</f>
        <v>1</v>
      </c>
      <c r="M27" s="597">
        <f>NISTmap!O34</f>
        <v>1</v>
      </c>
      <c r="N27" s="596">
        <f ca="1">IF(O27=0, "", NISTmap!Q34)</f>
        <v>0.4</v>
      </c>
      <c r="O27" s="598">
        <f>NISTmap!R34</f>
        <v>5</v>
      </c>
      <c r="P27" s="596" t="str">
        <f>IF(Q27=0, "", NISTmap!T34)</f>
        <v/>
      </c>
      <c r="Q27" s="598">
        <f>NISTmap!U34</f>
        <v>0</v>
      </c>
      <c r="R27" s="574"/>
      <c r="S27" s="26"/>
    </row>
    <row r="28" spans="1:23" ht="30" customHeight="1" x14ac:dyDescent="0.25">
      <c r="A28" s="3"/>
      <c r="B28" s="569"/>
      <c r="C28" s="590"/>
      <c r="D28" s="1825"/>
      <c r="E28" s="607"/>
      <c r="F28" s="608" t="s">
        <v>1629</v>
      </c>
      <c r="G28" s="1818"/>
      <c r="H28" s="1069" t="s">
        <v>1512</v>
      </c>
      <c r="I28" s="609" t="s">
        <v>1657</v>
      </c>
      <c r="J28" s="1060">
        <f ca="1">IF(K28=0, "", NISTmap!K35)</f>
        <v>0.4</v>
      </c>
      <c r="K28" s="595">
        <f>NISTmap!L35</f>
        <v>10</v>
      </c>
      <c r="L28" s="596">
        <f ca="1">IF(M28=0, "", NISTmap!N35)</f>
        <v>1</v>
      </c>
      <c r="M28" s="597">
        <f>NISTmap!O35</f>
        <v>2</v>
      </c>
      <c r="N28" s="596">
        <f ca="1">IF(O28=0, "", NISTmap!Q35)</f>
        <v>0.4</v>
      </c>
      <c r="O28" s="598">
        <f>NISTmap!R35</f>
        <v>5</v>
      </c>
      <c r="P28" s="596">
        <f ca="1">IF(Q28=0, "", NISTmap!T35)</f>
        <v>0</v>
      </c>
      <c r="Q28" s="598">
        <f>NISTmap!U35</f>
        <v>3</v>
      </c>
      <c r="R28" s="574"/>
      <c r="S28" s="26"/>
    </row>
    <row r="29" spans="1:23" ht="30" customHeight="1" x14ac:dyDescent="0.25">
      <c r="A29" s="3"/>
      <c r="B29" s="569"/>
      <c r="C29" s="590"/>
      <c r="D29" s="1825"/>
      <c r="E29" s="610"/>
      <c r="F29" s="611" t="s">
        <v>1629</v>
      </c>
      <c r="G29" s="1817"/>
      <c r="H29" s="1070" t="s">
        <v>1562</v>
      </c>
      <c r="I29" s="612" t="s">
        <v>1658</v>
      </c>
      <c r="J29" s="1061">
        <f ca="1">IF(K29=0, "", NISTmap!K36)</f>
        <v>0.5</v>
      </c>
      <c r="K29" s="613">
        <f>NISTmap!L36</f>
        <v>2</v>
      </c>
      <c r="L29" s="596">
        <f ca="1">IF(M29=0, "", NISTmap!N36)</f>
        <v>1</v>
      </c>
      <c r="M29" s="615">
        <f>NISTmap!O36</f>
        <v>1</v>
      </c>
      <c r="N29" s="614">
        <f ca="1">IF(O29=0, "", NISTmap!Q36)</f>
        <v>0</v>
      </c>
      <c r="O29" s="616">
        <f>NISTmap!R36</f>
        <v>1</v>
      </c>
      <c r="P29" s="614" t="str">
        <f>IF(Q29=0, "", NISTmap!T36)</f>
        <v/>
      </c>
      <c r="Q29" s="616">
        <f>NISTmap!U36</f>
        <v>0</v>
      </c>
      <c r="R29" s="574"/>
      <c r="S29" s="26"/>
    </row>
    <row r="30" spans="1:23" ht="30" customHeight="1" x14ac:dyDescent="0.25">
      <c r="A30" s="3"/>
      <c r="B30" s="569"/>
      <c r="C30" s="590"/>
      <c r="D30" s="1825"/>
      <c r="E30" s="591" t="s">
        <v>1659</v>
      </c>
      <c r="F30" s="592" t="s">
        <v>1660</v>
      </c>
      <c r="G30" s="1822" t="s">
        <v>1661</v>
      </c>
      <c r="H30" s="1069" t="s">
        <v>1527</v>
      </c>
      <c r="I30" s="593" t="s">
        <v>1662</v>
      </c>
      <c r="J30" s="594">
        <f ca="1">IF(K30=0, "", NISTmap!K37)</f>
        <v>0.38461538461538464</v>
      </c>
      <c r="K30" s="595">
        <f>NISTmap!L37</f>
        <v>13</v>
      </c>
      <c r="L30" s="596">
        <f ca="1">IF(M30=0, "", NISTmap!N37)</f>
        <v>1</v>
      </c>
      <c r="M30" s="597">
        <f>NISTmap!O37</f>
        <v>1</v>
      </c>
      <c r="N30" s="596">
        <f ca="1">IF(O30=0, "", NISTmap!Q37)</f>
        <v>0.3</v>
      </c>
      <c r="O30" s="598">
        <f>NISTmap!R37</f>
        <v>10</v>
      </c>
      <c r="P30" s="596">
        <f ca="1">IF(Q30=0, "", NISTmap!T37)</f>
        <v>0.5</v>
      </c>
      <c r="Q30" s="599">
        <f>NISTmap!U37</f>
        <v>2</v>
      </c>
      <c r="R30" s="574"/>
      <c r="S30" s="26"/>
    </row>
    <row r="31" spans="1:23" ht="30" customHeight="1" x14ac:dyDescent="0.25">
      <c r="A31" s="3"/>
      <c r="B31" s="569"/>
      <c r="C31" s="590"/>
      <c r="D31" s="1825"/>
      <c r="E31" s="591"/>
      <c r="F31" s="592" t="s">
        <v>1629</v>
      </c>
      <c r="G31" s="1822"/>
      <c r="H31" s="1069" t="s">
        <v>1564</v>
      </c>
      <c r="I31" s="593" t="s">
        <v>1663</v>
      </c>
      <c r="J31" s="594">
        <f ca="1">IF(K31=0, "", NISTmap!K38)</f>
        <v>0.25</v>
      </c>
      <c r="K31" s="595">
        <f>NISTmap!L38</f>
        <v>4</v>
      </c>
      <c r="L31" s="596">
        <f ca="1">IF(M31=0, "", NISTmap!N38)</f>
        <v>1</v>
      </c>
      <c r="M31" s="597">
        <f>NISTmap!O38</f>
        <v>1</v>
      </c>
      <c r="N31" s="596">
        <f ca="1">IF(O31=0, "", NISTmap!Q38)</f>
        <v>0</v>
      </c>
      <c r="O31" s="598">
        <f>NISTmap!R38</f>
        <v>3</v>
      </c>
      <c r="P31" s="596" t="str">
        <f>IF(Q31=0, "", NISTmap!T38)</f>
        <v/>
      </c>
      <c r="Q31" s="599">
        <f>NISTmap!U38</f>
        <v>0</v>
      </c>
      <c r="R31" s="574"/>
      <c r="S31" s="26"/>
    </row>
    <row r="32" spans="1:23" ht="30" customHeight="1" x14ac:dyDescent="0.25">
      <c r="A32" s="3"/>
      <c r="B32" s="569"/>
      <c r="C32" s="590"/>
      <c r="D32" s="1825"/>
      <c r="E32" s="591"/>
      <c r="F32" s="592" t="s">
        <v>1629</v>
      </c>
      <c r="G32" s="1822"/>
      <c r="H32" s="1069" t="s">
        <v>1664</v>
      </c>
      <c r="I32" s="593" t="s">
        <v>1665</v>
      </c>
      <c r="J32" s="594">
        <f ca="1">IF(K32=0, "", NISTmap!K39)</f>
        <v>0.2</v>
      </c>
      <c r="K32" s="595">
        <f>NISTmap!L39</f>
        <v>5</v>
      </c>
      <c r="L32" s="596">
        <f ca="1">IF(M32=0, "", NISTmap!N39)</f>
        <v>1</v>
      </c>
      <c r="M32" s="597">
        <f>NISTmap!O39</f>
        <v>1</v>
      </c>
      <c r="N32" s="596">
        <f ca="1">IF(O32=0, "", NISTmap!Q39)</f>
        <v>0</v>
      </c>
      <c r="O32" s="598">
        <f>NISTmap!R39</f>
        <v>3</v>
      </c>
      <c r="P32" s="596">
        <f ca="1">IF(Q32=0, "", NISTmap!T39)</f>
        <v>0</v>
      </c>
      <c r="Q32" s="599">
        <f>NISTmap!U39</f>
        <v>1</v>
      </c>
      <c r="R32" s="574"/>
      <c r="S32" s="26"/>
    </row>
    <row r="33" spans="1:19" ht="45" customHeight="1" x14ac:dyDescent="0.25">
      <c r="A33" s="3"/>
      <c r="B33" s="569"/>
      <c r="C33" s="590"/>
      <c r="D33" s="1825"/>
      <c r="E33" s="600" t="s">
        <v>1666</v>
      </c>
      <c r="F33" s="601" t="s">
        <v>1667</v>
      </c>
      <c r="G33" s="1816" t="s">
        <v>1668</v>
      </c>
      <c r="H33" s="1068" t="s">
        <v>1523</v>
      </c>
      <c r="I33" s="602" t="s">
        <v>1669</v>
      </c>
      <c r="J33" s="1059">
        <f ca="1">IF(K33=0, "", NISTmap!K40)</f>
        <v>0.33333333333333331</v>
      </c>
      <c r="K33" s="603">
        <f>NISTmap!L40</f>
        <v>6</v>
      </c>
      <c r="L33" s="596" t="str">
        <f>IF(M33=0, "", NISTmap!N40)</f>
        <v/>
      </c>
      <c r="M33" s="605">
        <f>NISTmap!O40</f>
        <v>0</v>
      </c>
      <c r="N33" s="604">
        <f ca="1">IF(O33=0, "", NISTmap!Q40)</f>
        <v>0.33333333333333331</v>
      </c>
      <c r="O33" s="606">
        <f>NISTmap!R40</f>
        <v>3</v>
      </c>
      <c r="P33" s="604">
        <f ca="1">IF(Q33=0, "", NISTmap!T40)</f>
        <v>0.33333333333333331</v>
      </c>
      <c r="Q33" s="606">
        <f>NISTmap!U40</f>
        <v>3</v>
      </c>
      <c r="R33" s="574"/>
      <c r="S33" s="26"/>
    </row>
    <row r="34" spans="1:19" ht="45" customHeight="1" x14ac:dyDescent="0.25">
      <c r="A34" s="3"/>
      <c r="B34" s="569"/>
      <c r="C34" s="590"/>
      <c r="D34" s="1825"/>
      <c r="E34" s="607"/>
      <c r="F34" s="608" t="s">
        <v>1629</v>
      </c>
      <c r="G34" s="1818"/>
      <c r="H34" s="1069" t="s">
        <v>1503</v>
      </c>
      <c r="I34" s="609" t="s">
        <v>1670</v>
      </c>
      <c r="J34" s="1060">
        <f ca="1">IF(K34=0, "", NISTmap!K41)</f>
        <v>0.83333333333333337</v>
      </c>
      <c r="K34" s="595">
        <f>NISTmap!L41</f>
        <v>6</v>
      </c>
      <c r="L34" s="596">
        <f ca="1">IF(M34=0, "", NISTmap!N41)</f>
        <v>1</v>
      </c>
      <c r="M34" s="597">
        <f>NISTmap!O41</f>
        <v>2</v>
      </c>
      <c r="N34" s="596">
        <f ca="1">IF(O34=0, "", NISTmap!Q41)</f>
        <v>0.66666666666666663</v>
      </c>
      <c r="O34" s="598">
        <f>NISTmap!R41</f>
        <v>3</v>
      </c>
      <c r="P34" s="596">
        <f ca="1">IF(Q34=0, "", NISTmap!T41)</f>
        <v>1</v>
      </c>
      <c r="Q34" s="598">
        <f>NISTmap!U41</f>
        <v>1</v>
      </c>
      <c r="R34" s="574"/>
      <c r="S34" s="26"/>
    </row>
    <row r="35" spans="1:19" ht="60" customHeight="1" x14ac:dyDescent="0.25">
      <c r="A35" s="3"/>
      <c r="B35" s="569"/>
      <c r="C35" s="590"/>
      <c r="D35" s="1825"/>
      <c r="E35" s="607"/>
      <c r="F35" s="608" t="s">
        <v>1629</v>
      </c>
      <c r="G35" s="1818"/>
      <c r="H35" s="1069" t="s">
        <v>1567</v>
      </c>
      <c r="I35" s="609" t="s">
        <v>1671</v>
      </c>
      <c r="J35" s="1060">
        <f ca="1">IF(K35=0, "", NISTmap!K42)</f>
        <v>0.5</v>
      </c>
      <c r="K35" s="595">
        <f>NISTmap!L42</f>
        <v>2</v>
      </c>
      <c r="L35" s="596" t="str">
        <f>IF(M35=0, "", NISTmap!N42)</f>
        <v/>
      </c>
      <c r="M35" s="597">
        <f>NISTmap!O42</f>
        <v>0</v>
      </c>
      <c r="N35" s="596">
        <f ca="1">IF(O35=0, "", NISTmap!Q42)</f>
        <v>0</v>
      </c>
      <c r="O35" s="598">
        <f>NISTmap!R42</f>
        <v>1</v>
      </c>
      <c r="P35" s="596">
        <f ca="1">IF(Q35=0, "", NISTmap!T42)</f>
        <v>1</v>
      </c>
      <c r="Q35" s="598">
        <f>NISTmap!U42</f>
        <v>1</v>
      </c>
      <c r="R35" s="574"/>
      <c r="S35" s="26"/>
    </row>
    <row r="36" spans="1:19" ht="45" customHeight="1" x14ac:dyDescent="0.25">
      <c r="A36" s="3"/>
      <c r="B36" s="569"/>
      <c r="C36" s="590"/>
      <c r="D36" s="1825"/>
      <c r="E36" s="607"/>
      <c r="F36" s="608" t="s">
        <v>1629</v>
      </c>
      <c r="G36" s="1818"/>
      <c r="H36" s="1069" t="s">
        <v>1568</v>
      </c>
      <c r="I36" s="609" t="s">
        <v>1672</v>
      </c>
      <c r="J36" s="1060">
        <f ca="1">IF(K36=0, "", NISTmap!K43)</f>
        <v>0.5</v>
      </c>
      <c r="K36" s="595">
        <f>NISTmap!L43</f>
        <v>2</v>
      </c>
      <c r="L36" s="596" t="str">
        <f>IF(M36=0, "", NISTmap!N43)</f>
        <v/>
      </c>
      <c r="M36" s="597">
        <f>NISTmap!O43</f>
        <v>0</v>
      </c>
      <c r="N36" s="596">
        <f ca="1">IF(O36=0, "", NISTmap!Q43)</f>
        <v>1</v>
      </c>
      <c r="O36" s="598">
        <f>NISTmap!R43</f>
        <v>1</v>
      </c>
      <c r="P36" s="596">
        <f ca="1">IF(Q36=0, "", NISTmap!T43)</f>
        <v>0</v>
      </c>
      <c r="Q36" s="598">
        <f>NISTmap!U43</f>
        <v>1</v>
      </c>
      <c r="R36" s="574"/>
      <c r="S36" s="26"/>
    </row>
    <row r="37" spans="1:19" ht="30" customHeight="1" x14ac:dyDescent="0.25">
      <c r="A37" s="3"/>
      <c r="B37" s="569"/>
      <c r="C37" s="590"/>
      <c r="D37" s="1826"/>
      <c r="E37" s="610"/>
      <c r="F37" s="611" t="s">
        <v>1629</v>
      </c>
      <c r="G37" s="1817"/>
      <c r="H37" s="1070" t="s">
        <v>1532</v>
      </c>
      <c r="I37" s="612" t="s">
        <v>1673</v>
      </c>
      <c r="J37" s="1060">
        <f ca="1">IF(K37=0, "", NISTmap!K44)</f>
        <v>0.8</v>
      </c>
      <c r="K37" s="595">
        <f>NISTmap!L44</f>
        <v>5</v>
      </c>
      <c r="L37" s="596" t="str">
        <f>IF(M37=0, "", NISTmap!N44)</f>
        <v/>
      </c>
      <c r="M37" s="597">
        <f>NISTmap!O44</f>
        <v>0</v>
      </c>
      <c r="N37" s="596">
        <f ca="1">IF(O37=0, "", NISTmap!Q44)</f>
        <v>1</v>
      </c>
      <c r="O37" s="598">
        <f>NISTmap!R44</f>
        <v>3</v>
      </c>
      <c r="P37" s="596">
        <f ca="1">IF(Q37=0, "", NISTmap!T44)</f>
        <v>0.5</v>
      </c>
      <c r="Q37" s="598">
        <f>NISTmap!U44</f>
        <v>2</v>
      </c>
      <c r="R37" s="574"/>
      <c r="S37" s="26"/>
    </row>
    <row r="38" spans="1:19" ht="30" customHeight="1" x14ac:dyDescent="0.25">
      <c r="A38" s="3"/>
      <c r="B38" s="569"/>
      <c r="C38" s="590"/>
      <c r="D38" s="1824" t="s">
        <v>1468</v>
      </c>
      <c r="E38" s="617" t="s">
        <v>1674</v>
      </c>
      <c r="F38" s="601" t="s">
        <v>1675</v>
      </c>
      <c r="G38" s="1816" t="s">
        <v>1676</v>
      </c>
      <c r="H38" s="1068" t="s">
        <v>1475</v>
      </c>
      <c r="I38" s="602" t="s">
        <v>1677</v>
      </c>
      <c r="J38" s="1059">
        <f ca="1">IF(K38=0, "", NISTmap!K45)</f>
        <v>0.9</v>
      </c>
      <c r="K38" s="603">
        <f>NISTmap!L45</f>
        <v>10</v>
      </c>
      <c r="L38" s="604">
        <f ca="1">IF(M38=0, "", NISTmap!N45)</f>
        <v>1</v>
      </c>
      <c r="M38" s="605">
        <f>NISTmap!O45</f>
        <v>5</v>
      </c>
      <c r="N38" s="604">
        <f ca="1">IF(O38=0, "", NISTmap!Q45)</f>
        <v>0.75</v>
      </c>
      <c r="O38" s="606">
        <f>NISTmap!R45</f>
        <v>4</v>
      </c>
      <c r="P38" s="604">
        <f ca="1">IF(Q38=0, "", NISTmap!T45)</f>
        <v>1</v>
      </c>
      <c r="Q38" s="606">
        <f>NISTmap!U45</f>
        <v>1</v>
      </c>
      <c r="R38" s="574"/>
      <c r="S38" s="26"/>
    </row>
    <row r="39" spans="1:19" ht="30" customHeight="1" x14ac:dyDescent="0.25">
      <c r="A39" s="3"/>
      <c r="B39" s="569"/>
      <c r="C39" s="590"/>
      <c r="D39" s="1824"/>
      <c r="E39" s="618"/>
      <c r="F39" s="608" t="s">
        <v>1629</v>
      </c>
      <c r="G39" s="1818"/>
      <c r="H39" s="1069" t="s">
        <v>1486</v>
      </c>
      <c r="I39" s="609" t="s">
        <v>1678</v>
      </c>
      <c r="J39" s="1060">
        <f ca="1">IF(K39=0, "", NISTmap!K46)</f>
        <v>0.6428571428571429</v>
      </c>
      <c r="K39" s="595">
        <f>NISTmap!L46</f>
        <v>14</v>
      </c>
      <c r="L39" s="596">
        <f ca="1">IF(M39=0, "", NISTmap!N46)</f>
        <v>1</v>
      </c>
      <c r="M39" s="597">
        <f>NISTmap!O46</f>
        <v>5</v>
      </c>
      <c r="N39" s="596">
        <f ca="1">IF(O39=0, "", NISTmap!Q46)</f>
        <v>0.5714285714285714</v>
      </c>
      <c r="O39" s="598">
        <f>NISTmap!R46</f>
        <v>7</v>
      </c>
      <c r="P39" s="596">
        <f ca="1">IF(Q39=0, "", NISTmap!T46)</f>
        <v>0</v>
      </c>
      <c r="Q39" s="598">
        <f>NISTmap!U46</f>
        <v>2</v>
      </c>
      <c r="R39" s="574"/>
      <c r="S39" s="26"/>
    </row>
    <row r="40" spans="1:19" ht="30" customHeight="1" x14ac:dyDescent="0.25">
      <c r="A40" s="3"/>
      <c r="B40" s="569"/>
      <c r="C40" s="590"/>
      <c r="D40" s="1824"/>
      <c r="E40" s="618"/>
      <c r="F40" s="608" t="s">
        <v>1629</v>
      </c>
      <c r="G40" s="1818"/>
      <c r="H40" s="1069" t="s">
        <v>1478</v>
      </c>
      <c r="I40" s="609" t="s">
        <v>1679</v>
      </c>
      <c r="J40" s="1060">
        <f ca="1">IF(K40=0, "", NISTmap!K47)</f>
        <v>0.7142857142857143</v>
      </c>
      <c r="K40" s="595">
        <f>NISTmap!L47</f>
        <v>7</v>
      </c>
      <c r="L40" s="596">
        <f ca="1">IF(M40=0, "", NISTmap!N47)</f>
        <v>1</v>
      </c>
      <c r="M40" s="597">
        <f>NISTmap!O47</f>
        <v>3</v>
      </c>
      <c r="N40" s="596">
        <f ca="1">IF(O40=0, "", NISTmap!Q47)</f>
        <v>0.5</v>
      </c>
      <c r="O40" s="598">
        <f>NISTmap!R47</f>
        <v>4</v>
      </c>
      <c r="P40" s="596" t="str">
        <f>IF(Q40=0, "", NISTmap!T47)</f>
        <v/>
      </c>
      <c r="Q40" s="598">
        <f>NISTmap!U47</f>
        <v>0</v>
      </c>
      <c r="R40" s="574"/>
      <c r="S40" s="26"/>
    </row>
    <row r="41" spans="1:19" ht="45" customHeight="1" x14ac:dyDescent="0.25">
      <c r="A41" s="3"/>
      <c r="B41" s="569"/>
      <c r="C41" s="590"/>
      <c r="D41" s="1824"/>
      <c r="E41" s="618"/>
      <c r="F41" s="608" t="s">
        <v>1629</v>
      </c>
      <c r="G41" s="1818"/>
      <c r="H41" s="1069" t="s">
        <v>1482</v>
      </c>
      <c r="I41" s="609" t="s">
        <v>1680</v>
      </c>
      <c r="J41" s="1060">
        <f ca="1">IF(K41=0, "", NISTmap!K48)</f>
        <v>0.5625</v>
      </c>
      <c r="K41" s="595">
        <f>NISTmap!L48</f>
        <v>16</v>
      </c>
      <c r="L41" s="596">
        <f ca="1">IF(M41=0, "", NISTmap!N48)</f>
        <v>1</v>
      </c>
      <c r="M41" s="597">
        <f>NISTmap!O48</f>
        <v>2</v>
      </c>
      <c r="N41" s="596">
        <f ca="1">IF(O41=0, "", NISTmap!Q48)</f>
        <v>0.5</v>
      </c>
      <c r="O41" s="598">
        <f>NISTmap!R48</f>
        <v>12</v>
      </c>
      <c r="P41" s="596">
        <f ca="1">IF(Q41=0, "", NISTmap!T48)</f>
        <v>0.5</v>
      </c>
      <c r="Q41" s="598">
        <f>NISTmap!U48</f>
        <v>2</v>
      </c>
      <c r="R41" s="574"/>
      <c r="S41" s="26"/>
    </row>
    <row r="42" spans="1:19" ht="30" customHeight="1" x14ac:dyDescent="0.25">
      <c r="A42" s="3"/>
      <c r="B42" s="569"/>
      <c r="C42" s="590"/>
      <c r="D42" s="1824"/>
      <c r="E42" s="618"/>
      <c r="F42" s="608" t="s">
        <v>1629</v>
      </c>
      <c r="G42" s="1818"/>
      <c r="H42" s="1069" t="s">
        <v>1492</v>
      </c>
      <c r="I42" s="609" t="s">
        <v>1681</v>
      </c>
      <c r="J42" s="1060">
        <f ca="1">IF(K42=0, "", NISTmap!K49)</f>
        <v>0.7</v>
      </c>
      <c r="K42" s="595">
        <f>NISTmap!L49</f>
        <v>10</v>
      </c>
      <c r="L42" s="596">
        <f ca="1">IF(M42=0, "", NISTmap!N49)</f>
        <v>1</v>
      </c>
      <c r="M42" s="597">
        <f>NISTmap!O49</f>
        <v>2</v>
      </c>
      <c r="N42" s="596">
        <f ca="1">IF(O42=0, "", NISTmap!Q49)</f>
        <v>0.75</v>
      </c>
      <c r="O42" s="598">
        <f>NISTmap!R49</f>
        <v>4</v>
      </c>
      <c r="P42" s="596">
        <f ca="1">IF(Q42=0, "", NISTmap!T49)</f>
        <v>0.5</v>
      </c>
      <c r="Q42" s="598">
        <f>NISTmap!U49</f>
        <v>4</v>
      </c>
      <c r="R42" s="574"/>
      <c r="S42" s="26"/>
    </row>
    <row r="43" spans="1:19" ht="30" customHeight="1" x14ac:dyDescent="0.25">
      <c r="A43" s="3"/>
      <c r="B43" s="569"/>
      <c r="C43" s="590"/>
      <c r="D43" s="1824"/>
      <c r="E43" s="618"/>
      <c r="F43" s="608" t="s">
        <v>1629</v>
      </c>
      <c r="G43" s="1818"/>
      <c r="H43" s="1069" t="s">
        <v>1476</v>
      </c>
      <c r="I43" s="609" t="s">
        <v>1682</v>
      </c>
      <c r="J43" s="1060">
        <f ca="1">IF(K43=0, "", NISTmap!K50)</f>
        <v>1</v>
      </c>
      <c r="K43" s="595">
        <f>NISTmap!L50</f>
        <v>4</v>
      </c>
      <c r="L43" s="596">
        <f ca="1">IF(M43=0, "", NISTmap!N50)</f>
        <v>1</v>
      </c>
      <c r="M43" s="597">
        <f>NISTmap!O50</f>
        <v>3</v>
      </c>
      <c r="N43" s="596">
        <f ca="1">IF(O43=0, "", NISTmap!Q50)</f>
        <v>1</v>
      </c>
      <c r="O43" s="598">
        <f>NISTmap!R50</f>
        <v>1</v>
      </c>
      <c r="P43" s="596" t="str">
        <f>IF(Q43=0, "", NISTmap!T50)</f>
        <v/>
      </c>
      <c r="Q43" s="598">
        <f>NISTmap!U50</f>
        <v>0</v>
      </c>
      <c r="R43" s="574"/>
      <c r="S43" s="26"/>
    </row>
    <row r="44" spans="1:19" ht="60" customHeight="1" x14ac:dyDescent="0.25">
      <c r="A44" s="3"/>
      <c r="B44" s="569"/>
      <c r="C44" s="590"/>
      <c r="D44" s="1824"/>
      <c r="E44" s="618"/>
      <c r="F44" s="608" t="s">
        <v>1629</v>
      </c>
      <c r="G44" s="1818"/>
      <c r="H44" s="1069" t="s">
        <v>1477</v>
      </c>
      <c r="I44" s="609" t="s">
        <v>1683</v>
      </c>
      <c r="J44" s="1061">
        <f ca="1">IF(K44=0, "", NISTmap!K51)</f>
        <v>0.66666666666666663</v>
      </c>
      <c r="K44" s="613">
        <f>NISTmap!L51</f>
        <v>6</v>
      </c>
      <c r="L44" s="614">
        <f ca="1">IF(M44=0, "", NISTmap!N51)</f>
        <v>1</v>
      </c>
      <c r="M44" s="615">
        <f>NISTmap!O51</f>
        <v>2</v>
      </c>
      <c r="N44" s="614">
        <f ca="1">IF(O44=0, "", NISTmap!Q51)</f>
        <v>0.5</v>
      </c>
      <c r="O44" s="616">
        <f>NISTmap!R51</f>
        <v>2</v>
      </c>
      <c r="P44" s="614">
        <f ca="1">IF(Q44=0, "", NISTmap!T51)</f>
        <v>0.5</v>
      </c>
      <c r="Q44" s="616">
        <f>NISTmap!U51</f>
        <v>2</v>
      </c>
      <c r="R44" s="574"/>
      <c r="S44" s="26"/>
    </row>
    <row r="45" spans="1:19" ht="30" customHeight="1" x14ac:dyDescent="0.25">
      <c r="A45" s="3"/>
      <c r="B45" s="569"/>
      <c r="C45" s="590"/>
      <c r="D45" s="1824"/>
      <c r="E45" s="600" t="s">
        <v>1684</v>
      </c>
      <c r="F45" s="601" t="s">
        <v>1685</v>
      </c>
      <c r="G45" s="1816" t="s">
        <v>1686</v>
      </c>
      <c r="H45" s="1068" t="s">
        <v>1579</v>
      </c>
      <c r="I45" s="602" t="s">
        <v>1687</v>
      </c>
      <c r="J45" s="1059">
        <f ca="1">IF(K45=0, "", NISTmap!K52)</f>
        <v>0.625</v>
      </c>
      <c r="K45" s="603">
        <f>NISTmap!L52</f>
        <v>16</v>
      </c>
      <c r="L45" s="604">
        <f ca="1">IF(M45=0, "", NISTmap!N52)</f>
        <v>1</v>
      </c>
      <c r="M45" s="605">
        <f>NISTmap!O52</f>
        <v>2</v>
      </c>
      <c r="N45" s="604">
        <f ca="1">IF(O45=0, "", NISTmap!Q52)</f>
        <v>0.33333333333333331</v>
      </c>
      <c r="O45" s="606">
        <f>NISTmap!R52</f>
        <v>3</v>
      </c>
      <c r="P45" s="604">
        <f ca="1">IF(Q45=0, "", NISTmap!T52)</f>
        <v>0.63636363636363635</v>
      </c>
      <c r="Q45" s="606">
        <f>NISTmap!U52</f>
        <v>11</v>
      </c>
      <c r="R45" s="574"/>
      <c r="S45" s="26"/>
    </row>
    <row r="46" spans="1:19" ht="30" customHeight="1" x14ac:dyDescent="0.25">
      <c r="A46" s="3"/>
      <c r="B46" s="569"/>
      <c r="C46" s="590"/>
      <c r="D46" s="1824"/>
      <c r="E46" s="607"/>
      <c r="F46" s="608" t="s">
        <v>1629</v>
      </c>
      <c r="G46" s="1818"/>
      <c r="H46" s="1069" t="s">
        <v>1575</v>
      </c>
      <c r="I46" s="609" t="s">
        <v>1688</v>
      </c>
      <c r="J46" s="1060">
        <f ca="1">IF(K46=0, "", NISTmap!K53)</f>
        <v>0.46666666666666667</v>
      </c>
      <c r="K46" s="595">
        <f>NISTmap!L53</f>
        <v>15</v>
      </c>
      <c r="L46" s="596">
        <f ca="1">IF(M46=0, "", NISTmap!N53)</f>
        <v>1</v>
      </c>
      <c r="M46" s="597">
        <f>NISTmap!O53</f>
        <v>1</v>
      </c>
      <c r="N46" s="596">
        <f ca="1">IF(O46=0, "", NISTmap!Q53)</f>
        <v>0.5</v>
      </c>
      <c r="O46" s="598">
        <f>NISTmap!R53</f>
        <v>4</v>
      </c>
      <c r="P46" s="596">
        <f ca="1">IF(Q46=0, "", NISTmap!T53)</f>
        <v>0.4</v>
      </c>
      <c r="Q46" s="598">
        <f>NISTmap!U53</f>
        <v>10</v>
      </c>
      <c r="R46" s="574"/>
      <c r="S46" s="26"/>
    </row>
    <row r="47" spans="1:19" ht="30" customHeight="1" x14ac:dyDescent="0.25">
      <c r="A47" s="3"/>
      <c r="B47" s="569"/>
      <c r="C47" s="590"/>
      <c r="D47" s="1824"/>
      <c r="E47" s="607"/>
      <c r="F47" s="608" t="s">
        <v>1629</v>
      </c>
      <c r="G47" s="1818"/>
      <c r="H47" s="1069" t="s">
        <v>1576</v>
      </c>
      <c r="I47" s="609" t="s">
        <v>1689</v>
      </c>
      <c r="J47" s="1060">
        <f ca="1">IF(K47=0, "", NISTmap!K54)</f>
        <v>0.47058823529411764</v>
      </c>
      <c r="K47" s="595">
        <f>NISTmap!L54</f>
        <v>17</v>
      </c>
      <c r="L47" s="596">
        <f ca="1">IF(M47=0, "", NISTmap!N54)</f>
        <v>1</v>
      </c>
      <c r="M47" s="597">
        <f>NISTmap!O54</f>
        <v>2</v>
      </c>
      <c r="N47" s="596">
        <f ca="1">IF(O47=0, "", NISTmap!Q54)</f>
        <v>0.4</v>
      </c>
      <c r="O47" s="598">
        <f>NISTmap!R54</f>
        <v>5</v>
      </c>
      <c r="P47" s="596">
        <f ca="1">IF(Q47=0, "", NISTmap!T54)</f>
        <v>0.4</v>
      </c>
      <c r="Q47" s="598">
        <f>NISTmap!U54</f>
        <v>10</v>
      </c>
      <c r="R47" s="574"/>
      <c r="S47" s="26"/>
    </row>
    <row r="48" spans="1:19" ht="30" customHeight="1" x14ac:dyDescent="0.25">
      <c r="A48" s="3"/>
      <c r="B48" s="569"/>
      <c r="C48" s="590"/>
      <c r="D48" s="1824"/>
      <c r="E48" s="607"/>
      <c r="F48" s="608" t="s">
        <v>1629</v>
      </c>
      <c r="G48" s="1818"/>
      <c r="H48" s="1069" t="s">
        <v>1525</v>
      </c>
      <c r="I48" s="609" t="s">
        <v>1690</v>
      </c>
      <c r="J48" s="1060">
        <f ca="1">IF(K48=0, "", NISTmap!K55)</f>
        <v>0.5</v>
      </c>
      <c r="K48" s="595">
        <f>NISTmap!L55</f>
        <v>16</v>
      </c>
      <c r="L48" s="596">
        <f ca="1">IF(M48=0, "", NISTmap!N55)</f>
        <v>1</v>
      </c>
      <c r="M48" s="597">
        <f>NISTmap!O55</f>
        <v>1</v>
      </c>
      <c r="N48" s="596">
        <f ca="1">IF(O48=0, "", NISTmap!Q55)</f>
        <v>0.6</v>
      </c>
      <c r="O48" s="598">
        <f>NISTmap!R55</f>
        <v>5</v>
      </c>
      <c r="P48" s="596">
        <f ca="1">IF(Q48=0, "", NISTmap!T55)</f>
        <v>0.4</v>
      </c>
      <c r="Q48" s="598">
        <f>NISTmap!U55</f>
        <v>10</v>
      </c>
      <c r="R48" s="574"/>
      <c r="S48" s="26"/>
    </row>
    <row r="49" spans="1:19" ht="30" customHeight="1" x14ac:dyDescent="0.25">
      <c r="A49" s="3"/>
      <c r="B49" s="569"/>
      <c r="C49" s="590"/>
      <c r="D49" s="1824"/>
      <c r="E49" s="610"/>
      <c r="F49" s="611" t="s">
        <v>1629</v>
      </c>
      <c r="G49" s="1817"/>
      <c r="H49" s="1070" t="s">
        <v>1577</v>
      </c>
      <c r="I49" s="612" t="s">
        <v>1691</v>
      </c>
      <c r="J49" s="1061">
        <f ca="1">IF(K49=0, "", NISTmap!K56)</f>
        <v>0.46666666666666667</v>
      </c>
      <c r="K49" s="613">
        <f>NISTmap!L56</f>
        <v>15</v>
      </c>
      <c r="L49" s="614">
        <f ca="1">IF(M49=0, "", NISTmap!N56)</f>
        <v>1</v>
      </c>
      <c r="M49" s="615">
        <f>NISTmap!O56</f>
        <v>1</v>
      </c>
      <c r="N49" s="614">
        <f ca="1">IF(O49=0, "", NISTmap!Q56)</f>
        <v>0.5</v>
      </c>
      <c r="O49" s="616">
        <f>NISTmap!R56</f>
        <v>4</v>
      </c>
      <c r="P49" s="614">
        <f ca="1">IF(Q49=0, "", NISTmap!T56)</f>
        <v>0.4</v>
      </c>
      <c r="Q49" s="616">
        <f>NISTmap!U56</f>
        <v>10</v>
      </c>
      <c r="R49" s="574"/>
      <c r="S49" s="26"/>
    </row>
    <row r="50" spans="1:19" ht="30" customHeight="1" x14ac:dyDescent="0.25">
      <c r="A50" s="3"/>
      <c r="B50" s="569"/>
      <c r="C50" s="590"/>
      <c r="D50" s="1824"/>
      <c r="E50" s="618" t="s">
        <v>1692</v>
      </c>
      <c r="F50" s="608" t="s">
        <v>1693</v>
      </c>
      <c r="G50" s="1818" t="s">
        <v>1694</v>
      </c>
      <c r="H50" s="1069" t="s">
        <v>1506</v>
      </c>
      <c r="I50" s="609" t="s">
        <v>1695</v>
      </c>
      <c r="J50" s="1059">
        <f ca="1">IF(K50=0, "", NISTmap!K57)</f>
        <v>0.5</v>
      </c>
      <c r="K50" s="603">
        <f>NISTmap!L57</f>
        <v>10</v>
      </c>
      <c r="L50" s="604">
        <f ca="1">IF(M50=0, "", NISTmap!N57)</f>
        <v>1</v>
      </c>
      <c r="M50" s="605">
        <f>NISTmap!O57</f>
        <v>1</v>
      </c>
      <c r="N50" s="604">
        <f ca="1">IF(O50=0, "", NISTmap!Q57)</f>
        <v>0.5</v>
      </c>
      <c r="O50" s="606">
        <f>NISTmap!R57</f>
        <v>6</v>
      </c>
      <c r="P50" s="604">
        <f ca="1">IF(Q50=0, "", NISTmap!T57)</f>
        <v>0.33333333333333331</v>
      </c>
      <c r="Q50" s="606">
        <f>NISTmap!U57</f>
        <v>3</v>
      </c>
      <c r="R50" s="574"/>
      <c r="S50" s="26"/>
    </row>
    <row r="51" spans="1:19" ht="30" customHeight="1" x14ac:dyDescent="0.25">
      <c r="A51" s="3"/>
      <c r="B51" s="569"/>
      <c r="C51" s="590"/>
      <c r="D51" s="1824"/>
      <c r="E51" s="618"/>
      <c r="F51" s="608" t="s">
        <v>1629</v>
      </c>
      <c r="G51" s="1818"/>
      <c r="H51" s="1069" t="s">
        <v>1507</v>
      </c>
      <c r="I51" s="609" t="s">
        <v>1696</v>
      </c>
      <c r="J51" s="1060">
        <f ca="1">IF(K51=0, "", NISTmap!K58)</f>
        <v>0.33333333333333331</v>
      </c>
      <c r="K51" s="595">
        <f>NISTmap!L58</f>
        <v>6</v>
      </c>
      <c r="L51" s="596" t="str">
        <f>IF(M51=0, "", NISTmap!N58)</f>
        <v/>
      </c>
      <c r="M51" s="597">
        <f>NISTmap!O58</f>
        <v>0</v>
      </c>
      <c r="N51" s="596">
        <f ca="1">IF(O51=0, "", NISTmap!Q58)</f>
        <v>0.25</v>
      </c>
      <c r="O51" s="598">
        <f>NISTmap!R58</f>
        <v>4</v>
      </c>
      <c r="P51" s="596">
        <f ca="1">IF(Q51=0, "", NISTmap!T58)</f>
        <v>0.5</v>
      </c>
      <c r="Q51" s="598">
        <f>NISTmap!U58</f>
        <v>2</v>
      </c>
      <c r="R51" s="574"/>
      <c r="S51" s="26"/>
    </row>
    <row r="52" spans="1:19" ht="30" customHeight="1" x14ac:dyDescent="0.25">
      <c r="A52" s="3"/>
      <c r="B52" s="569"/>
      <c r="C52" s="590"/>
      <c r="D52" s="1824"/>
      <c r="E52" s="618"/>
      <c r="F52" s="608" t="s">
        <v>1629</v>
      </c>
      <c r="G52" s="1818"/>
      <c r="H52" s="1069" t="s">
        <v>1500</v>
      </c>
      <c r="I52" s="609" t="s">
        <v>1697</v>
      </c>
      <c r="J52" s="1060">
        <f ca="1">IF(K52=0, "", NISTmap!K59)</f>
        <v>0.35714285714285715</v>
      </c>
      <c r="K52" s="595">
        <f>NISTmap!L59</f>
        <v>14</v>
      </c>
      <c r="L52" s="596">
        <f ca="1">IF(M52=0, "", NISTmap!N59)</f>
        <v>1</v>
      </c>
      <c r="M52" s="597">
        <f>NISTmap!O59</f>
        <v>4</v>
      </c>
      <c r="N52" s="596">
        <f ca="1">IF(O52=0, "", NISTmap!Q59)</f>
        <v>0.25</v>
      </c>
      <c r="O52" s="598">
        <f>NISTmap!R59</f>
        <v>4</v>
      </c>
      <c r="P52" s="596">
        <f ca="1">IF(Q52=0, "", NISTmap!T59)</f>
        <v>0</v>
      </c>
      <c r="Q52" s="598">
        <f>NISTmap!U59</f>
        <v>6</v>
      </c>
      <c r="R52" s="574"/>
      <c r="S52" s="26"/>
    </row>
    <row r="53" spans="1:19" ht="30" customHeight="1" x14ac:dyDescent="0.25">
      <c r="A53" s="3"/>
      <c r="B53" s="569"/>
      <c r="C53" s="590"/>
      <c r="D53" s="1824"/>
      <c r="E53" s="618"/>
      <c r="F53" s="608" t="s">
        <v>1629</v>
      </c>
      <c r="G53" s="1818"/>
      <c r="H53" s="1069" t="s">
        <v>1494</v>
      </c>
      <c r="I53" s="609" t="s">
        <v>1698</v>
      </c>
      <c r="J53" s="1060">
        <f ca="1">IF(K53=0, "", NISTmap!K60)</f>
        <v>0.625</v>
      </c>
      <c r="K53" s="595">
        <f>NISTmap!L60</f>
        <v>8</v>
      </c>
      <c r="L53" s="596">
        <f ca="1">IF(M53=0, "", NISTmap!N60)</f>
        <v>1</v>
      </c>
      <c r="M53" s="597">
        <f>NISTmap!O60</f>
        <v>3</v>
      </c>
      <c r="N53" s="596">
        <f ca="1">IF(O53=0, "", NISTmap!Q60)</f>
        <v>0.4</v>
      </c>
      <c r="O53" s="598">
        <f>NISTmap!R60</f>
        <v>5</v>
      </c>
      <c r="P53" s="596" t="str">
        <f>IF(Q53=0, "", NISTmap!T60)</f>
        <v/>
      </c>
      <c r="Q53" s="598">
        <f>NISTmap!U60</f>
        <v>0</v>
      </c>
      <c r="R53" s="574"/>
      <c r="S53" s="26"/>
    </row>
    <row r="54" spans="1:19" ht="30" customHeight="1" x14ac:dyDescent="0.25">
      <c r="A54" s="3"/>
      <c r="B54" s="569"/>
      <c r="C54" s="590"/>
      <c r="D54" s="1824"/>
      <c r="E54" s="618"/>
      <c r="F54" s="608" t="s">
        <v>1629</v>
      </c>
      <c r="G54" s="1818"/>
      <c r="H54" s="1069" t="s">
        <v>1495</v>
      </c>
      <c r="I54" s="609" t="s">
        <v>1699</v>
      </c>
      <c r="J54" s="1060">
        <f ca="1">IF(K54=0, "", NISTmap!K61)</f>
        <v>0.63636363636363635</v>
      </c>
      <c r="K54" s="595">
        <f>NISTmap!L61</f>
        <v>11</v>
      </c>
      <c r="L54" s="596">
        <f ca="1">IF(M54=0, "", NISTmap!N61)</f>
        <v>1</v>
      </c>
      <c r="M54" s="597">
        <f>NISTmap!O61</f>
        <v>3</v>
      </c>
      <c r="N54" s="596">
        <f ca="1">IF(O54=0, "", NISTmap!Q61)</f>
        <v>0.6</v>
      </c>
      <c r="O54" s="598">
        <f>NISTmap!R61</f>
        <v>5</v>
      </c>
      <c r="P54" s="596">
        <f ca="1">IF(Q54=0, "", NISTmap!T61)</f>
        <v>0.33333333333333331</v>
      </c>
      <c r="Q54" s="598">
        <f>NISTmap!U61</f>
        <v>3</v>
      </c>
      <c r="R54" s="574"/>
      <c r="S54" s="26"/>
    </row>
    <row r="55" spans="1:19" ht="30" customHeight="1" x14ac:dyDescent="0.25">
      <c r="A55" s="3"/>
      <c r="B55" s="569"/>
      <c r="C55" s="590"/>
      <c r="D55" s="1824"/>
      <c r="E55" s="618"/>
      <c r="F55" s="608" t="s">
        <v>1629</v>
      </c>
      <c r="G55" s="1818"/>
      <c r="H55" s="1069" t="s">
        <v>1498</v>
      </c>
      <c r="I55" s="609" t="s">
        <v>1700</v>
      </c>
      <c r="J55" s="1060">
        <f ca="1">IF(K55=0, "", NISTmap!K62)</f>
        <v>0.4</v>
      </c>
      <c r="K55" s="595">
        <f>NISTmap!L62</f>
        <v>5</v>
      </c>
      <c r="L55" s="596" t="str">
        <f>IF(M55=0, "", NISTmap!N62)</f>
        <v/>
      </c>
      <c r="M55" s="597">
        <f>NISTmap!O62</f>
        <v>0</v>
      </c>
      <c r="N55" s="596">
        <f ca="1">IF(O55=0, "", NISTmap!Q62)</f>
        <v>0</v>
      </c>
      <c r="O55" s="598">
        <f>NISTmap!R62</f>
        <v>1</v>
      </c>
      <c r="P55" s="596">
        <f ca="1">IF(Q55=0, "", NISTmap!T62)</f>
        <v>0.5</v>
      </c>
      <c r="Q55" s="598">
        <f>NISTmap!U62</f>
        <v>4</v>
      </c>
      <c r="R55" s="574"/>
      <c r="S55" s="26"/>
    </row>
    <row r="56" spans="1:19" ht="30" customHeight="1" x14ac:dyDescent="0.25">
      <c r="A56" s="3"/>
      <c r="B56" s="569"/>
      <c r="C56" s="590"/>
      <c r="D56" s="1824"/>
      <c r="E56" s="618"/>
      <c r="F56" s="608" t="s">
        <v>1629</v>
      </c>
      <c r="G56" s="1818"/>
      <c r="H56" s="1069" t="s">
        <v>1502</v>
      </c>
      <c r="I56" s="609" t="s">
        <v>1701</v>
      </c>
      <c r="J56" s="1060">
        <f ca="1">IF(K56=0, "", NISTmap!K63)</f>
        <v>0.5</v>
      </c>
      <c r="K56" s="595">
        <f>NISTmap!L63</f>
        <v>4</v>
      </c>
      <c r="L56" s="596" t="str">
        <f>IF(M56=0, "", NISTmap!N63)</f>
        <v/>
      </c>
      <c r="M56" s="597">
        <f>NISTmap!O63</f>
        <v>0</v>
      </c>
      <c r="N56" s="596">
        <f ca="1">IF(O56=0, "", NISTmap!Q63)</f>
        <v>0.5</v>
      </c>
      <c r="O56" s="598">
        <f>NISTmap!R63</f>
        <v>2</v>
      </c>
      <c r="P56" s="596">
        <f ca="1">IF(Q56=0, "", NISTmap!T63)</f>
        <v>0.5</v>
      </c>
      <c r="Q56" s="598">
        <f>NISTmap!U63</f>
        <v>2</v>
      </c>
      <c r="R56" s="574"/>
      <c r="S56" s="26"/>
    </row>
    <row r="57" spans="1:19" ht="30" customHeight="1" x14ac:dyDescent="0.25">
      <c r="A57" s="3"/>
      <c r="B57" s="569"/>
      <c r="C57" s="590"/>
      <c r="D57" s="1824"/>
      <c r="E57" s="618"/>
      <c r="F57" s="608" t="s">
        <v>1629</v>
      </c>
      <c r="G57" s="1818"/>
      <c r="H57" s="1069" t="s">
        <v>1499</v>
      </c>
      <c r="I57" s="609" t="s">
        <v>1702</v>
      </c>
      <c r="J57" s="1061">
        <f ca="1">IF(K57=0, "", NISTmap!K64)</f>
        <v>0</v>
      </c>
      <c r="K57" s="613">
        <f>NISTmap!L64</f>
        <v>1</v>
      </c>
      <c r="L57" s="614" t="str">
        <f>IF(M57=0, "", NISTmap!N64)</f>
        <v/>
      </c>
      <c r="M57" s="615">
        <f>NISTmap!O64</f>
        <v>0</v>
      </c>
      <c r="N57" s="614" t="str">
        <f>IF(O57=0, "", NISTmap!Q64)</f>
        <v/>
      </c>
      <c r="O57" s="616">
        <f>NISTmap!R64</f>
        <v>0</v>
      </c>
      <c r="P57" s="614">
        <f ca="1">IF(Q57=0, "", NISTmap!T64)</f>
        <v>0</v>
      </c>
      <c r="Q57" s="616">
        <f>NISTmap!U64</f>
        <v>1</v>
      </c>
      <c r="R57" s="574"/>
      <c r="S57" s="26"/>
    </row>
    <row r="58" spans="1:19" ht="45" customHeight="1" x14ac:dyDescent="0.25">
      <c r="A58" s="3"/>
      <c r="B58" s="569"/>
      <c r="C58" s="590"/>
      <c r="D58" s="1824"/>
      <c r="E58" s="600" t="s">
        <v>1703</v>
      </c>
      <c r="F58" s="601" t="s">
        <v>1704</v>
      </c>
      <c r="G58" s="1816" t="s">
        <v>1705</v>
      </c>
      <c r="H58" s="1068" t="s">
        <v>1515</v>
      </c>
      <c r="I58" s="602" t="s">
        <v>1706</v>
      </c>
      <c r="J58" s="1059">
        <f ca="1">IF(K58=0, "", NISTmap!K65)</f>
        <v>0.55555555555555558</v>
      </c>
      <c r="K58" s="603">
        <f>NISTmap!L65</f>
        <v>9</v>
      </c>
      <c r="L58" s="604">
        <f ca="1">IF(M58=0, "", NISTmap!N65)</f>
        <v>1</v>
      </c>
      <c r="M58" s="605">
        <f>NISTmap!O65</f>
        <v>2</v>
      </c>
      <c r="N58" s="604">
        <f ca="1">IF(O58=0, "", NISTmap!Q65)</f>
        <v>0.5</v>
      </c>
      <c r="O58" s="606">
        <f>NISTmap!R65</f>
        <v>6</v>
      </c>
      <c r="P58" s="604">
        <f ca="1">IF(Q58=0, "", NISTmap!T65)</f>
        <v>0</v>
      </c>
      <c r="Q58" s="606">
        <f>NISTmap!U65</f>
        <v>1</v>
      </c>
      <c r="R58" s="574"/>
      <c r="S58" s="26"/>
    </row>
    <row r="59" spans="1:19" ht="30" customHeight="1" x14ac:dyDescent="0.25">
      <c r="A59" s="3"/>
      <c r="B59" s="569"/>
      <c r="C59" s="590"/>
      <c r="D59" s="1824"/>
      <c r="E59" s="607"/>
      <c r="F59" s="608" t="s">
        <v>1629</v>
      </c>
      <c r="G59" s="1818"/>
      <c r="H59" s="1069" t="s">
        <v>1517</v>
      </c>
      <c r="I59" s="609" t="s">
        <v>1707</v>
      </c>
      <c r="J59" s="1060">
        <f ca="1">IF(K59=0, "", NISTmap!K66)</f>
        <v>0.5714285714285714</v>
      </c>
      <c r="K59" s="595">
        <f>NISTmap!L66</f>
        <v>7</v>
      </c>
      <c r="L59" s="596" t="str">
        <f>IF(M59=0, "", NISTmap!N66)</f>
        <v/>
      </c>
      <c r="M59" s="597">
        <f>NISTmap!O66</f>
        <v>0</v>
      </c>
      <c r="N59" s="596">
        <f ca="1">IF(O59=0, "", NISTmap!Q66)</f>
        <v>0.5</v>
      </c>
      <c r="O59" s="598">
        <f>NISTmap!R66</f>
        <v>2</v>
      </c>
      <c r="P59" s="596">
        <f ca="1">IF(Q59=0, "", NISTmap!T66)</f>
        <v>0.6</v>
      </c>
      <c r="Q59" s="598">
        <f>NISTmap!U66</f>
        <v>5</v>
      </c>
      <c r="R59" s="574"/>
      <c r="S59" s="26"/>
    </row>
    <row r="60" spans="1:19" ht="30" customHeight="1" x14ac:dyDescent="0.25">
      <c r="A60" s="3"/>
      <c r="B60" s="569"/>
      <c r="C60" s="590"/>
      <c r="D60" s="1824"/>
      <c r="E60" s="607"/>
      <c r="F60" s="608" t="s">
        <v>1629</v>
      </c>
      <c r="G60" s="1818"/>
      <c r="H60" s="1069" t="s">
        <v>1504</v>
      </c>
      <c r="I60" s="609" t="s">
        <v>1708</v>
      </c>
      <c r="J60" s="1060">
        <f ca="1">IF(K60=0, "", NISTmap!K67)</f>
        <v>0.46666666666666667</v>
      </c>
      <c r="K60" s="595">
        <f>NISTmap!L67</f>
        <v>15</v>
      </c>
      <c r="L60" s="596">
        <f ca="1">IF(M60=0, "", NISTmap!N67)</f>
        <v>1</v>
      </c>
      <c r="M60" s="597">
        <f>NISTmap!O67</f>
        <v>3</v>
      </c>
      <c r="N60" s="596">
        <f ca="1">IF(O60=0, "", NISTmap!Q67)</f>
        <v>0.25</v>
      </c>
      <c r="O60" s="598">
        <f>NISTmap!R67</f>
        <v>8</v>
      </c>
      <c r="P60" s="596">
        <f ca="1">IF(Q60=0, "", NISTmap!T67)</f>
        <v>0.5</v>
      </c>
      <c r="Q60" s="598">
        <f>NISTmap!U67</f>
        <v>4</v>
      </c>
      <c r="R60" s="574"/>
      <c r="S60" s="26"/>
    </row>
    <row r="61" spans="1:19" ht="30" customHeight="1" x14ac:dyDescent="0.25">
      <c r="A61" s="3"/>
      <c r="B61" s="569"/>
      <c r="C61" s="590"/>
      <c r="D61" s="1824"/>
      <c r="E61" s="607"/>
      <c r="F61" s="608" t="s">
        <v>1629</v>
      </c>
      <c r="G61" s="1818"/>
      <c r="H61" s="1069" t="s">
        <v>1560</v>
      </c>
      <c r="I61" s="609" t="s">
        <v>1709</v>
      </c>
      <c r="J61" s="1060">
        <f ca="1">IF(K61=0, "", NISTmap!K68)</f>
        <v>1</v>
      </c>
      <c r="K61" s="595">
        <f>NISTmap!L68</f>
        <v>1</v>
      </c>
      <c r="L61" s="596">
        <f ca="1">IF(M61=0, "", NISTmap!N68)</f>
        <v>1</v>
      </c>
      <c r="M61" s="597">
        <f>NISTmap!O68</f>
        <v>1</v>
      </c>
      <c r="N61" s="596" t="str">
        <f>IF(O61=0, "", NISTmap!Q68)</f>
        <v/>
      </c>
      <c r="O61" s="598">
        <f>NISTmap!R68</f>
        <v>0</v>
      </c>
      <c r="P61" s="596" t="str">
        <f>IF(Q61=0, "", NISTmap!T68)</f>
        <v/>
      </c>
      <c r="Q61" s="598">
        <f>NISTmap!U68</f>
        <v>0</v>
      </c>
      <c r="R61" s="574"/>
      <c r="S61" s="26"/>
    </row>
    <row r="62" spans="1:19" ht="30" customHeight="1" x14ac:dyDescent="0.25">
      <c r="A62" s="3"/>
      <c r="B62" s="569"/>
      <c r="C62" s="590"/>
      <c r="D62" s="1824"/>
      <c r="E62" s="607"/>
      <c r="F62" s="608" t="s">
        <v>1629</v>
      </c>
      <c r="G62" s="1818"/>
      <c r="H62" s="1069" t="s">
        <v>1518</v>
      </c>
      <c r="I62" s="609" t="s">
        <v>1710</v>
      </c>
      <c r="J62" s="1060">
        <f ca="1">IF(K62=0, "", NISTmap!K69)</f>
        <v>0.66666666666666663</v>
      </c>
      <c r="K62" s="595">
        <f>NISTmap!L69</f>
        <v>9</v>
      </c>
      <c r="L62" s="596">
        <f ca="1">IF(M62=0, "", NISTmap!N69)</f>
        <v>1</v>
      </c>
      <c r="M62" s="597">
        <f>NISTmap!O69</f>
        <v>1</v>
      </c>
      <c r="N62" s="596">
        <f ca="1">IF(O62=0, "", NISTmap!Q69)</f>
        <v>0.6</v>
      </c>
      <c r="O62" s="598">
        <f>NISTmap!R69</f>
        <v>5</v>
      </c>
      <c r="P62" s="596">
        <f ca="1">IF(Q62=0, "", NISTmap!T69)</f>
        <v>0.66666666666666663</v>
      </c>
      <c r="Q62" s="598">
        <f>NISTmap!U69</f>
        <v>3</v>
      </c>
      <c r="R62" s="574"/>
      <c r="S62" s="26"/>
    </row>
    <row r="63" spans="1:19" ht="30" customHeight="1" x14ac:dyDescent="0.25">
      <c r="A63" s="3"/>
      <c r="B63" s="569"/>
      <c r="C63" s="590"/>
      <c r="D63" s="1824"/>
      <c r="E63" s="607"/>
      <c r="F63" s="608" t="s">
        <v>1629</v>
      </c>
      <c r="G63" s="1818"/>
      <c r="H63" s="1069" t="s">
        <v>1513</v>
      </c>
      <c r="I63" s="609" t="s">
        <v>1711</v>
      </c>
      <c r="J63" s="1060">
        <f ca="1">IF(K63=0, "", NISTmap!K70)</f>
        <v>0</v>
      </c>
      <c r="K63" s="595">
        <f>NISTmap!L70</f>
        <v>3</v>
      </c>
      <c r="L63" s="596" t="str">
        <f>IF(M63=0, "", NISTmap!N70)</f>
        <v/>
      </c>
      <c r="M63" s="597">
        <f>NISTmap!O70</f>
        <v>0</v>
      </c>
      <c r="N63" s="596">
        <f ca="1">IF(O63=0, "", NISTmap!Q70)</f>
        <v>0</v>
      </c>
      <c r="O63" s="598">
        <f>NISTmap!R70</f>
        <v>1</v>
      </c>
      <c r="P63" s="596">
        <f ca="1">IF(Q63=0, "", NISTmap!T70)</f>
        <v>0</v>
      </c>
      <c r="Q63" s="598">
        <f>NISTmap!U70</f>
        <v>2</v>
      </c>
      <c r="R63" s="574"/>
      <c r="S63" s="26"/>
    </row>
    <row r="64" spans="1:19" ht="30" customHeight="1" x14ac:dyDescent="0.25">
      <c r="A64" s="3"/>
      <c r="B64" s="569"/>
      <c r="C64" s="590"/>
      <c r="D64" s="1824"/>
      <c r="E64" s="607"/>
      <c r="F64" s="608" t="s">
        <v>1629</v>
      </c>
      <c r="G64" s="1818"/>
      <c r="H64" s="1069" t="s">
        <v>1712</v>
      </c>
      <c r="I64" s="609" t="s">
        <v>1713</v>
      </c>
      <c r="J64" s="1060">
        <f ca="1">IF(K64=0, "", NISTmap!K71)</f>
        <v>0.47368421052631576</v>
      </c>
      <c r="K64" s="595">
        <f>NISTmap!L71</f>
        <v>19</v>
      </c>
      <c r="L64" s="596" t="str">
        <f>IF(M64=0, "", NISTmap!N71)</f>
        <v/>
      </c>
      <c r="M64" s="597">
        <f>NISTmap!O71</f>
        <v>0</v>
      </c>
      <c r="N64" s="596">
        <f ca="1">IF(O64=0, "", NISTmap!Q71)</f>
        <v>0.33333333333333331</v>
      </c>
      <c r="O64" s="598">
        <f>NISTmap!R71</f>
        <v>3</v>
      </c>
      <c r="P64" s="596">
        <f ca="1">IF(Q64=0, "", NISTmap!T71)</f>
        <v>0.5</v>
      </c>
      <c r="Q64" s="598">
        <f>NISTmap!U71</f>
        <v>16</v>
      </c>
      <c r="R64" s="574"/>
      <c r="S64" s="26"/>
    </row>
    <row r="65" spans="1:19" ht="30" customHeight="1" x14ac:dyDescent="0.25">
      <c r="A65" s="3"/>
      <c r="B65" s="569"/>
      <c r="C65" s="590"/>
      <c r="D65" s="1824"/>
      <c r="E65" s="607"/>
      <c r="F65" s="608" t="s">
        <v>1629</v>
      </c>
      <c r="G65" s="1818"/>
      <c r="H65" s="1069" t="s">
        <v>1491</v>
      </c>
      <c r="I65" s="609" t="s">
        <v>1714</v>
      </c>
      <c r="J65" s="1060">
        <f ca="1">IF(K65=0, "", NISTmap!K72)</f>
        <v>0.66666666666666663</v>
      </c>
      <c r="K65" s="595">
        <f>NISTmap!L72</f>
        <v>3</v>
      </c>
      <c r="L65" s="596" t="str">
        <f>IF(M65=0, "", NISTmap!N72)</f>
        <v/>
      </c>
      <c r="M65" s="597">
        <f>NISTmap!O72</f>
        <v>0</v>
      </c>
      <c r="N65" s="596">
        <f ca="1">IF(O65=0, "", NISTmap!Q72)</f>
        <v>1</v>
      </c>
      <c r="O65" s="598">
        <f>NISTmap!R72</f>
        <v>1</v>
      </c>
      <c r="P65" s="596">
        <f ca="1">IF(Q65=0, "", NISTmap!T72)</f>
        <v>0.5</v>
      </c>
      <c r="Q65" s="598">
        <f>NISTmap!U72</f>
        <v>2</v>
      </c>
      <c r="R65" s="574"/>
      <c r="S65" s="26"/>
    </row>
    <row r="66" spans="1:19" ht="45" customHeight="1" x14ac:dyDescent="0.25">
      <c r="A66" s="3"/>
      <c r="B66" s="569"/>
      <c r="C66" s="590"/>
      <c r="D66" s="1824"/>
      <c r="E66" s="607"/>
      <c r="F66" s="608" t="s">
        <v>1629</v>
      </c>
      <c r="G66" s="1818"/>
      <c r="H66" s="1069" t="s">
        <v>1529</v>
      </c>
      <c r="I66" s="609" t="s">
        <v>1715</v>
      </c>
      <c r="J66" s="1060">
        <f ca="1">IF(K66=0, "", NISTmap!K73)</f>
        <v>0.66666666666666663</v>
      </c>
      <c r="K66" s="595">
        <f>NISTmap!L73</f>
        <v>15</v>
      </c>
      <c r="L66" s="596">
        <f ca="1">IF(M66=0, "", NISTmap!N73)</f>
        <v>1</v>
      </c>
      <c r="M66" s="597">
        <f>NISTmap!O73</f>
        <v>2</v>
      </c>
      <c r="N66" s="596">
        <f ca="1">IF(O66=0, "", NISTmap!Q73)</f>
        <v>0.6</v>
      </c>
      <c r="O66" s="598">
        <f>NISTmap!R73</f>
        <v>10</v>
      </c>
      <c r="P66" s="596">
        <f ca="1">IF(Q66=0, "", NISTmap!T73)</f>
        <v>0.66666666666666663</v>
      </c>
      <c r="Q66" s="598">
        <f>NISTmap!U73</f>
        <v>3</v>
      </c>
      <c r="R66" s="574"/>
      <c r="S66" s="26"/>
    </row>
    <row r="67" spans="1:19" ht="30" customHeight="1" x14ac:dyDescent="0.25">
      <c r="A67" s="3"/>
      <c r="B67" s="569"/>
      <c r="C67" s="590"/>
      <c r="D67" s="1824"/>
      <c r="E67" s="610"/>
      <c r="F67" s="611" t="s">
        <v>1629</v>
      </c>
      <c r="G67" s="1817"/>
      <c r="H67" s="1070" t="s">
        <v>1554</v>
      </c>
      <c r="I67" s="612" t="s">
        <v>1716</v>
      </c>
      <c r="J67" s="1061">
        <f ca="1">IF(K67=0, "", NISTmap!K74)</f>
        <v>1</v>
      </c>
      <c r="K67" s="613">
        <f>NISTmap!L74</f>
        <v>5</v>
      </c>
      <c r="L67" s="614" t="str">
        <f>IF(M67=0, "", NISTmap!N74)</f>
        <v/>
      </c>
      <c r="M67" s="615">
        <f>NISTmap!O74</f>
        <v>0</v>
      </c>
      <c r="N67" s="614">
        <f ca="1">IF(O67=0, "", NISTmap!Q74)</f>
        <v>1</v>
      </c>
      <c r="O67" s="616">
        <f>NISTmap!R74</f>
        <v>3</v>
      </c>
      <c r="P67" s="614">
        <f ca="1">IF(Q67=0, "", NISTmap!T74)</f>
        <v>1</v>
      </c>
      <c r="Q67" s="616">
        <f>NISTmap!U74</f>
        <v>2</v>
      </c>
      <c r="R67" s="574"/>
      <c r="S67" s="26"/>
    </row>
    <row r="68" spans="1:19" ht="30" customHeight="1" x14ac:dyDescent="0.25">
      <c r="A68" s="3"/>
      <c r="B68" s="569"/>
      <c r="C68" s="590"/>
      <c r="D68" s="1824"/>
      <c r="E68" s="618"/>
      <c r="F68" s="608" t="s">
        <v>1629</v>
      </c>
      <c r="G68" s="1818"/>
      <c r="H68" s="1069" t="s">
        <v>1578</v>
      </c>
      <c r="I68" s="609" t="s">
        <v>1717</v>
      </c>
      <c r="J68" s="1059">
        <f ca="1">IF(K68=0, "", NISTmap!K75)</f>
        <v>0.68</v>
      </c>
      <c r="K68" s="603">
        <f>NISTmap!L75</f>
        <v>25</v>
      </c>
      <c r="L68" s="604">
        <f ca="1">IF(M68=0, "", NISTmap!N75)</f>
        <v>1</v>
      </c>
      <c r="M68" s="605">
        <f>NISTmap!O75</f>
        <v>9</v>
      </c>
      <c r="N68" s="604">
        <f ca="1">IF(O68=0, "", NISTmap!Q75)</f>
        <v>0.6</v>
      </c>
      <c r="O68" s="606">
        <f>NISTmap!R75</f>
        <v>10</v>
      </c>
      <c r="P68" s="604">
        <f ca="1">IF(Q68=0, "", NISTmap!T75)</f>
        <v>0.33333333333333331</v>
      </c>
      <c r="Q68" s="606">
        <f>NISTmap!U75</f>
        <v>6</v>
      </c>
      <c r="R68" s="574"/>
      <c r="S68" s="26"/>
    </row>
    <row r="69" spans="1:19" ht="30" customHeight="1" x14ac:dyDescent="0.25">
      <c r="A69" s="3"/>
      <c r="B69" s="569"/>
      <c r="C69" s="590"/>
      <c r="D69" s="1824"/>
      <c r="E69" s="618"/>
      <c r="F69" s="608" t="s">
        <v>1629</v>
      </c>
      <c r="G69" s="1818"/>
      <c r="H69" s="1069" t="s">
        <v>1574</v>
      </c>
      <c r="I69" s="609" t="s">
        <v>1718</v>
      </c>
      <c r="J69" s="1060">
        <f ca="1">IF(K69=0, "", NISTmap!K76)</f>
        <v>0</v>
      </c>
      <c r="K69" s="595">
        <f>NISTmap!L76</f>
        <v>2</v>
      </c>
      <c r="L69" s="596" t="str">
        <f>IF(M69=0, "", NISTmap!N76)</f>
        <v/>
      </c>
      <c r="M69" s="597">
        <f>NISTmap!O76</f>
        <v>0</v>
      </c>
      <c r="N69" s="596">
        <f ca="1">IF(O69=0, "", NISTmap!Q76)</f>
        <v>0</v>
      </c>
      <c r="O69" s="598">
        <f>NISTmap!R76</f>
        <v>1</v>
      </c>
      <c r="P69" s="596">
        <f ca="1">IF(Q69=0, "", NISTmap!T76)</f>
        <v>0</v>
      </c>
      <c r="Q69" s="598">
        <f>NISTmap!U76</f>
        <v>1</v>
      </c>
      <c r="R69" s="574"/>
      <c r="S69" s="26"/>
    </row>
    <row r="70" spans="1:19" ht="30" customHeight="1" x14ac:dyDescent="0.25">
      <c r="A70" s="3"/>
      <c r="B70" s="569"/>
      <c r="C70" s="590"/>
      <c r="D70" s="1824"/>
      <c r="E70" s="618" t="s">
        <v>1719</v>
      </c>
      <c r="F70" s="608" t="s">
        <v>1720</v>
      </c>
      <c r="G70" s="1818" t="s">
        <v>1721</v>
      </c>
      <c r="H70" s="1069" t="s">
        <v>1516</v>
      </c>
      <c r="I70" s="609" t="s">
        <v>1722</v>
      </c>
      <c r="J70" s="1060">
        <f ca="1">IF(K70=0, "", NISTmap!K77)</f>
        <v>0.5</v>
      </c>
      <c r="K70" s="595">
        <f>NISTmap!L77</f>
        <v>8</v>
      </c>
      <c r="L70" s="596">
        <f ca="1">IF(M70=0, "", NISTmap!N77)</f>
        <v>1</v>
      </c>
      <c r="M70" s="597">
        <f>NISTmap!O77</f>
        <v>2</v>
      </c>
      <c r="N70" s="596">
        <f ca="1">IF(O70=0, "", NISTmap!Q77)</f>
        <v>0.5</v>
      </c>
      <c r="O70" s="598">
        <f>NISTmap!R77</f>
        <v>4</v>
      </c>
      <c r="P70" s="596">
        <f ca="1">IF(Q70=0, "", NISTmap!T77)</f>
        <v>0</v>
      </c>
      <c r="Q70" s="598">
        <f>NISTmap!U77</f>
        <v>2</v>
      </c>
      <c r="R70" s="574"/>
      <c r="S70" s="26"/>
    </row>
    <row r="71" spans="1:19" ht="45" customHeight="1" x14ac:dyDescent="0.25">
      <c r="A71" s="3"/>
      <c r="B71" s="569"/>
      <c r="C71" s="590"/>
      <c r="D71" s="1824"/>
      <c r="E71" s="618"/>
      <c r="F71" s="608" t="s">
        <v>1629</v>
      </c>
      <c r="G71" s="1818"/>
      <c r="H71" s="1069" t="s">
        <v>1481</v>
      </c>
      <c r="I71" s="609" t="s">
        <v>1723</v>
      </c>
      <c r="J71" s="1061">
        <f ca="1">IF(K71=0, "", NISTmap!K78)</f>
        <v>0.66666666666666663</v>
      </c>
      <c r="K71" s="613">
        <f>NISTmap!L78</f>
        <v>3</v>
      </c>
      <c r="L71" s="614" t="str">
        <f>IF(M71=0, "", NISTmap!N78)</f>
        <v/>
      </c>
      <c r="M71" s="615">
        <f>NISTmap!O78</f>
        <v>0</v>
      </c>
      <c r="N71" s="614">
        <f ca="1">IF(O71=0, "", NISTmap!Q78)</f>
        <v>0.66666666666666663</v>
      </c>
      <c r="O71" s="616">
        <f>NISTmap!R78</f>
        <v>3</v>
      </c>
      <c r="P71" s="614" t="str">
        <f>IF(Q71=0, "", NISTmap!T78)</f>
        <v/>
      </c>
      <c r="Q71" s="616">
        <f>NISTmap!U78</f>
        <v>0</v>
      </c>
      <c r="R71" s="574"/>
      <c r="S71" s="26"/>
    </row>
    <row r="72" spans="1:19" ht="30" customHeight="1" x14ac:dyDescent="0.25">
      <c r="A72" s="3"/>
      <c r="B72" s="569"/>
      <c r="C72" s="590"/>
      <c r="D72" s="1824"/>
      <c r="E72" s="600" t="s">
        <v>1724</v>
      </c>
      <c r="F72" s="601" t="s">
        <v>1725</v>
      </c>
      <c r="G72" s="1816" t="s">
        <v>1726</v>
      </c>
      <c r="H72" s="1068" t="s">
        <v>1488</v>
      </c>
      <c r="I72" s="602" t="s">
        <v>1727</v>
      </c>
      <c r="J72" s="1059">
        <f ca="1">IF(K72=0, "", NISTmap!K79)</f>
        <v>0.77777777777777779</v>
      </c>
      <c r="K72" s="603">
        <f>NISTmap!L79</f>
        <v>9</v>
      </c>
      <c r="L72" s="604">
        <f ca="1">IF(M72=0, "", NISTmap!N79)</f>
        <v>1</v>
      </c>
      <c r="M72" s="605">
        <f>NISTmap!O79</f>
        <v>4</v>
      </c>
      <c r="N72" s="604">
        <f ca="1">IF(O72=0, "", NISTmap!Q79)</f>
        <v>0.5</v>
      </c>
      <c r="O72" s="606">
        <f>NISTmap!R79</f>
        <v>4</v>
      </c>
      <c r="P72" s="604">
        <f ca="1">IF(Q72=0, "", NISTmap!T79)</f>
        <v>1</v>
      </c>
      <c r="Q72" s="606">
        <f>NISTmap!U79</f>
        <v>1</v>
      </c>
      <c r="R72" s="574"/>
      <c r="S72" s="26"/>
    </row>
    <row r="73" spans="1:19" ht="30" customHeight="1" x14ac:dyDescent="0.25">
      <c r="A73" s="3"/>
      <c r="B73" s="569"/>
      <c r="C73" s="590"/>
      <c r="D73" s="1824"/>
      <c r="E73" s="607"/>
      <c r="F73" s="608" t="s">
        <v>1629</v>
      </c>
      <c r="G73" s="1818"/>
      <c r="H73" s="1069" t="s">
        <v>1479</v>
      </c>
      <c r="I73" s="609" t="s">
        <v>1728</v>
      </c>
      <c r="J73" s="1060">
        <f ca="1">IF(K73=0, "", NISTmap!K80)</f>
        <v>0.33333333333333331</v>
      </c>
      <c r="K73" s="595">
        <f>NISTmap!L80</f>
        <v>3</v>
      </c>
      <c r="L73" s="596" t="str">
        <f>IF(M73=0, "", NISTmap!N80)</f>
        <v/>
      </c>
      <c r="M73" s="597">
        <f>NISTmap!O80</f>
        <v>0</v>
      </c>
      <c r="N73" s="596">
        <f ca="1">IF(O73=0, "", NISTmap!Q80)</f>
        <v>0</v>
      </c>
      <c r="O73" s="598">
        <f>NISTmap!R80</f>
        <v>1</v>
      </c>
      <c r="P73" s="596">
        <f ca="1">IF(Q73=0, "", NISTmap!T80)</f>
        <v>0.5</v>
      </c>
      <c r="Q73" s="598">
        <f>NISTmap!U80</f>
        <v>2</v>
      </c>
      <c r="R73" s="574"/>
      <c r="S73" s="26"/>
    </row>
    <row r="74" spans="1:19" ht="30" customHeight="1" x14ac:dyDescent="0.25">
      <c r="A74" s="3"/>
      <c r="B74" s="569"/>
      <c r="C74" s="590"/>
      <c r="D74" s="1824"/>
      <c r="E74" s="607"/>
      <c r="F74" s="608" t="s">
        <v>1629</v>
      </c>
      <c r="G74" s="1818"/>
      <c r="H74" s="1069" t="s">
        <v>1480</v>
      </c>
      <c r="I74" s="609" t="s">
        <v>1729</v>
      </c>
      <c r="J74" s="1060">
        <f ca="1">IF(K74=0, "", NISTmap!K81)</f>
        <v>0.6</v>
      </c>
      <c r="K74" s="595">
        <f>NISTmap!L81</f>
        <v>5</v>
      </c>
      <c r="L74" s="596" t="str">
        <f>IF(M74=0, "", NISTmap!N81)</f>
        <v/>
      </c>
      <c r="M74" s="597">
        <f>NISTmap!O81</f>
        <v>0</v>
      </c>
      <c r="N74" s="596">
        <f ca="1">IF(O74=0, "", NISTmap!Q81)</f>
        <v>0.75</v>
      </c>
      <c r="O74" s="598">
        <f>NISTmap!R81</f>
        <v>4</v>
      </c>
      <c r="P74" s="596">
        <f ca="1">IF(Q74=0, "", NISTmap!T81)</f>
        <v>0</v>
      </c>
      <c r="Q74" s="598">
        <f>NISTmap!U81</f>
        <v>1</v>
      </c>
      <c r="R74" s="574"/>
      <c r="S74" s="26"/>
    </row>
    <row r="75" spans="1:19" ht="30" customHeight="1" x14ac:dyDescent="0.25">
      <c r="A75" s="3"/>
      <c r="B75" s="569"/>
      <c r="C75" s="590"/>
      <c r="D75" s="1824"/>
      <c r="E75" s="607"/>
      <c r="F75" s="608" t="s">
        <v>1629</v>
      </c>
      <c r="G75" s="1818"/>
      <c r="H75" s="1069" t="s">
        <v>1493</v>
      </c>
      <c r="I75" s="609" t="s">
        <v>1730</v>
      </c>
      <c r="J75" s="1060">
        <f ca="1">IF(K75=0, "", NISTmap!K82)</f>
        <v>0.66666666666666663</v>
      </c>
      <c r="K75" s="595">
        <f>NISTmap!L82</f>
        <v>12</v>
      </c>
      <c r="L75" s="596">
        <f ca="1">IF(M75=0, "", NISTmap!N82)</f>
        <v>1</v>
      </c>
      <c r="M75" s="597">
        <f>NISTmap!O82</f>
        <v>2</v>
      </c>
      <c r="N75" s="596">
        <f ca="1">IF(O75=0, "", NISTmap!Q82)</f>
        <v>0.8</v>
      </c>
      <c r="O75" s="598">
        <f>NISTmap!R82</f>
        <v>5</v>
      </c>
      <c r="P75" s="596">
        <f ca="1">IF(Q75=0, "", NISTmap!T82)</f>
        <v>0.4</v>
      </c>
      <c r="Q75" s="598">
        <f>NISTmap!U82</f>
        <v>5</v>
      </c>
      <c r="R75" s="574"/>
      <c r="S75" s="26"/>
    </row>
    <row r="76" spans="1:19" ht="45" customHeight="1" x14ac:dyDescent="0.25">
      <c r="A76" s="3"/>
      <c r="B76" s="569"/>
      <c r="C76" s="590"/>
      <c r="D76" s="1824"/>
      <c r="E76" s="610"/>
      <c r="F76" s="611" t="s">
        <v>1629</v>
      </c>
      <c r="G76" s="1817"/>
      <c r="H76" s="1070" t="s">
        <v>1496</v>
      </c>
      <c r="I76" s="612" t="s">
        <v>1731</v>
      </c>
      <c r="J76" s="1061">
        <f ca="1">IF(K76=0, "", NISTmap!K83)</f>
        <v>0.66666666666666663</v>
      </c>
      <c r="K76" s="613">
        <f>NISTmap!L83</f>
        <v>9</v>
      </c>
      <c r="L76" s="614">
        <f ca="1">IF(M76=0, "", NISTmap!N83)</f>
        <v>1</v>
      </c>
      <c r="M76" s="615">
        <f>NISTmap!O83</f>
        <v>3</v>
      </c>
      <c r="N76" s="614">
        <f ca="1">IF(O76=0, "", NISTmap!Q83)</f>
        <v>0.5</v>
      </c>
      <c r="O76" s="616">
        <f>NISTmap!R83</f>
        <v>4</v>
      </c>
      <c r="P76" s="614">
        <f ca="1">IF(Q76=0, "", NISTmap!T83)</f>
        <v>0.5</v>
      </c>
      <c r="Q76" s="616">
        <f>NISTmap!U83</f>
        <v>2</v>
      </c>
      <c r="R76" s="574"/>
      <c r="S76" s="26"/>
    </row>
    <row r="77" spans="1:19" ht="30" customHeight="1" x14ac:dyDescent="0.25">
      <c r="A77" s="3"/>
      <c r="B77" s="569"/>
      <c r="C77" s="590"/>
      <c r="D77" s="1819" t="s">
        <v>1469</v>
      </c>
      <c r="E77" s="591" t="s">
        <v>1732</v>
      </c>
      <c r="F77" s="592" t="s">
        <v>1733</v>
      </c>
      <c r="G77" s="1822" t="s">
        <v>1734</v>
      </c>
      <c r="H77" s="1069" t="s">
        <v>1565</v>
      </c>
      <c r="I77" s="593" t="s">
        <v>1735</v>
      </c>
      <c r="J77" s="1059">
        <f ca="1">IF(K77=0, "", NISTmap!K84)</f>
        <v>0</v>
      </c>
      <c r="K77" s="603">
        <f>NISTmap!L84</f>
        <v>2</v>
      </c>
      <c r="L77" s="604" t="str">
        <f>IF(M77=0, "", NISTmap!N84)</f>
        <v/>
      </c>
      <c r="M77" s="605">
        <f>NISTmap!O84</f>
        <v>0</v>
      </c>
      <c r="N77" s="604">
        <f ca="1">IF(O77=0, "", NISTmap!Q84)</f>
        <v>0</v>
      </c>
      <c r="O77" s="606">
        <f>NISTmap!R84</f>
        <v>1</v>
      </c>
      <c r="P77" s="604">
        <f ca="1">IF(Q77=0, "", NISTmap!T84)</f>
        <v>0</v>
      </c>
      <c r="Q77" s="606">
        <f>NISTmap!U84</f>
        <v>1</v>
      </c>
      <c r="R77" s="574"/>
      <c r="S77" s="26"/>
    </row>
    <row r="78" spans="1:19" ht="30" customHeight="1" x14ac:dyDescent="0.25">
      <c r="A78" s="3"/>
      <c r="B78" s="569"/>
      <c r="C78" s="590"/>
      <c r="D78" s="1820"/>
      <c r="E78" s="591"/>
      <c r="F78" s="592" t="s">
        <v>1629</v>
      </c>
      <c r="G78" s="1822"/>
      <c r="H78" s="1069" t="s">
        <v>1542</v>
      </c>
      <c r="I78" s="593" t="s">
        <v>1736</v>
      </c>
      <c r="J78" s="1060">
        <f ca="1">IF(K78=0, "", NISTmap!K85)</f>
        <v>1</v>
      </c>
      <c r="K78" s="595">
        <f>NISTmap!L85</f>
        <v>3</v>
      </c>
      <c r="L78" s="596" t="str">
        <f>IF(M78=0, "", NISTmap!N85)</f>
        <v/>
      </c>
      <c r="M78" s="597">
        <f>NISTmap!O85</f>
        <v>0</v>
      </c>
      <c r="N78" s="596" t="str">
        <f>IF(O78=0, "", NISTmap!Q85)</f>
        <v/>
      </c>
      <c r="O78" s="598">
        <f>NISTmap!R85</f>
        <v>0</v>
      </c>
      <c r="P78" s="596">
        <f ca="1">IF(Q78=0, "", NISTmap!T85)</f>
        <v>1</v>
      </c>
      <c r="Q78" s="598">
        <f>NISTmap!U85</f>
        <v>3</v>
      </c>
      <c r="R78" s="574"/>
      <c r="S78" s="26"/>
    </row>
    <row r="79" spans="1:19" ht="30" customHeight="1" x14ac:dyDescent="0.25">
      <c r="A79" s="3"/>
      <c r="B79" s="569"/>
      <c r="C79" s="590"/>
      <c r="D79" s="1820"/>
      <c r="E79" s="591"/>
      <c r="F79" s="592" t="s">
        <v>1629</v>
      </c>
      <c r="G79" s="1822"/>
      <c r="H79" s="1069" t="s">
        <v>1537</v>
      </c>
      <c r="I79" s="593" t="s">
        <v>1737</v>
      </c>
      <c r="J79" s="1060">
        <f ca="1">IF(K79=0, "", NISTmap!K86)</f>
        <v>1</v>
      </c>
      <c r="K79" s="595">
        <f>NISTmap!L86</f>
        <v>7</v>
      </c>
      <c r="L79" s="596">
        <f ca="1">IF(M79=0, "", NISTmap!N86)</f>
        <v>1</v>
      </c>
      <c r="M79" s="597">
        <f>NISTmap!O86</f>
        <v>1</v>
      </c>
      <c r="N79" s="596">
        <f ca="1">IF(O79=0, "", NISTmap!Q86)</f>
        <v>1</v>
      </c>
      <c r="O79" s="598">
        <f>NISTmap!R86</f>
        <v>3</v>
      </c>
      <c r="P79" s="596">
        <f ca="1">IF(Q79=0, "", NISTmap!T86)</f>
        <v>1</v>
      </c>
      <c r="Q79" s="598">
        <f>NISTmap!U86</f>
        <v>3</v>
      </c>
      <c r="R79" s="574"/>
      <c r="S79" s="26"/>
    </row>
    <row r="80" spans="1:19" ht="30" customHeight="1" x14ac:dyDescent="0.25">
      <c r="A80" s="3"/>
      <c r="B80" s="569"/>
      <c r="C80" s="590"/>
      <c r="D80" s="1820"/>
      <c r="E80" s="591"/>
      <c r="F80" s="592" t="s">
        <v>1629</v>
      </c>
      <c r="G80" s="1822"/>
      <c r="H80" s="1069" t="s">
        <v>1546</v>
      </c>
      <c r="I80" s="593" t="s">
        <v>1738</v>
      </c>
      <c r="J80" s="1060">
        <f ca="1">IF(K80=0, "", NISTmap!K87)</f>
        <v>0.33333333333333331</v>
      </c>
      <c r="K80" s="595">
        <f>NISTmap!L87</f>
        <v>3</v>
      </c>
      <c r="L80" s="596">
        <f ca="1">IF(M80=0, "", NISTmap!N87)</f>
        <v>0</v>
      </c>
      <c r="M80" s="597">
        <f>NISTmap!O87</f>
        <v>1</v>
      </c>
      <c r="N80" s="596">
        <f ca="1">IF(O80=0, "", NISTmap!Q87)</f>
        <v>0.5</v>
      </c>
      <c r="O80" s="598">
        <f>NISTmap!R87</f>
        <v>2</v>
      </c>
      <c r="P80" s="596" t="str">
        <f>IF(Q80=0, "", NISTmap!T87)</f>
        <v/>
      </c>
      <c r="Q80" s="598">
        <f>NISTmap!U87</f>
        <v>0</v>
      </c>
      <c r="R80" s="574"/>
      <c r="S80" s="26"/>
    </row>
    <row r="81" spans="1:19" ht="30" customHeight="1" x14ac:dyDescent="0.25">
      <c r="A81" s="3"/>
      <c r="B81" s="569"/>
      <c r="C81" s="590"/>
      <c r="D81" s="1820"/>
      <c r="E81" s="591"/>
      <c r="F81" s="592" t="s">
        <v>1629</v>
      </c>
      <c r="G81" s="1822"/>
      <c r="H81" s="1069" t="s">
        <v>1544</v>
      </c>
      <c r="I81" s="593" t="s">
        <v>1739</v>
      </c>
      <c r="J81" s="1061">
        <f ca="1">IF(K81=0, "", NISTmap!K88)</f>
        <v>0.6</v>
      </c>
      <c r="K81" s="613">
        <f>NISTmap!L88</f>
        <v>5</v>
      </c>
      <c r="L81" s="614">
        <f ca="1">IF(M81=0, "", NISTmap!N88)</f>
        <v>1</v>
      </c>
      <c r="M81" s="615">
        <f>NISTmap!O88</f>
        <v>1</v>
      </c>
      <c r="N81" s="614">
        <f ca="1">IF(O81=0, "", NISTmap!Q88)</f>
        <v>0.66666666666666663</v>
      </c>
      <c r="O81" s="616">
        <f>NISTmap!R88</f>
        <v>3</v>
      </c>
      <c r="P81" s="614">
        <f ca="1">IF(Q81=0, "", NISTmap!T88)</f>
        <v>0</v>
      </c>
      <c r="Q81" s="616">
        <f>NISTmap!U88</f>
        <v>1</v>
      </c>
      <c r="R81" s="574"/>
      <c r="S81" s="26"/>
    </row>
    <row r="82" spans="1:19" ht="30" customHeight="1" x14ac:dyDescent="0.25">
      <c r="A82" s="3"/>
      <c r="B82" s="569"/>
      <c r="C82" s="590"/>
      <c r="D82" s="1820"/>
      <c r="E82" s="600" t="s">
        <v>1740</v>
      </c>
      <c r="F82" s="601" t="s">
        <v>1741</v>
      </c>
      <c r="G82" s="1816" t="s">
        <v>1742</v>
      </c>
      <c r="H82" s="1068" t="s">
        <v>1497</v>
      </c>
      <c r="I82" s="602" t="s">
        <v>1743</v>
      </c>
      <c r="J82" s="1059">
        <f ca="1">IF(K82=0, "", NISTmap!K89)</f>
        <v>0.77777777777777779</v>
      </c>
      <c r="K82" s="603">
        <f>NISTmap!L89</f>
        <v>9</v>
      </c>
      <c r="L82" s="604">
        <f ca="1">IF(M82=0, "", NISTmap!N89)</f>
        <v>1</v>
      </c>
      <c r="M82" s="605">
        <f>NISTmap!O89</f>
        <v>3</v>
      </c>
      <c r="N82" s="604">
        <f ca="1">IF(O82=0, "", NISTmap!Q89)</f>
        <v>0.5</v>
      </c>
      <c r="O82" s="606">
        <f>NISTmap!R89</f>
        <v>2</v>
      </c>
      <c r="P82" s="604">
        <f ca="1">IF(Q82=0, "", NISTmap!T89)</f>
        <v>0.75</v>
      </c>
      <c r="Q82" s="606">
        <f>NISTmap!U89</f>
        <v>4</v>
      </c>
      <c r="R82" s="574"/>
      <c r="S82" s="26"/>
    </row>
    <row r="83" spans="1:19" ht="30" customHeight="1" x14ac:dyDescent="0.25">
      <c r="A83" s="3"/>
      <c r="B83" s="569"/>
      <c r="C83" s="590"/>
      <c r="D83" s="1820"/>
      <c r="E83" s="607"/>
      <c r="F83" s="608" t="s">
        <v>1629</v>
      </c>
      <c r="G83" s="1818"/>
      <c r="H83" s="1069" t="s">
        <v>1487</v>
      </c>
      <c r="I83" s="609" t="s">
        <v>1744</v>
      </c>
      <c r="J83" s="1060">
        <f ca="1">IF(K83=0, "", NISTmap!K90)</f>
        <v>0.7142857142857143</v>
      </c>
      <c r="K83" s="595">
        <f>NISTmap!L90</f>
        <v>7</v>
      </c>
      <c r="L83" s="596">
        <f ca="1">IF(M83=0, "", NISTmap!N90)</f>
        <v>1</v>
      </c>
      <c r="M83" s="597">
        <f>NISTmap!O90</f>
        <v>1</v>
      </c>
      <c r="N83" s="596">
        <f ca="1">IF(O83=0, "", NISTmap!Q90)</f>
        <v>0.5</v>
      </c>
      <c r="O83" s="598">
        <f>NISTmap!R90</f>
        <v>2</v>
      </c>
      <c r="P83" s="596">
        <f ca="1">IF(Q83=0, "", NISTmap!T90)</f>
        <v>0.75</v>
      </c>
      <c r="Q83" s="598">
        <f>NISTmap!U90</f>
        <v>4</v>
      </c>
      <c r="R83" s="574"/>
      <c r="S83" s="26"/>
    </row>
    <row r="84" spans="1:19" ht="30" customHeight="1" x14ac:dyDescent="0.25">
      <c r="A84" s="3"/>
      <c r="B84" s="569"/>
      <c r="C84" s="590"/>
      <c r="D84" s="1820"/>
      <c r="E84" s="607"/>
      <c r="F84" s="608" t="s">
        <v>1629</v>
      </c>
      <c r="G84" s="1818"/>
      <c r="H84" s="1069" t="s">
        <v>1483</v>
      </c>
      <c r="I84" s="609" t="s">
        <v>1745</v>
      </c>
      <c r="J84" s="1060">
        <f ca="1">IF(K84=0, "", NISTmap!K91)</f>
        <v>0.625</v>
      </c>
      <c r="K84" s="595">
        <f>NISTmap!L91</f>
        <v>8</v>
      </c>
      <c r="L84" s="596">
        <f ca="1">IF(M84=0, "", NISTmap!N91)</f>
        <v>1</v>
      </c>
      <c r="M84" s="597">
        <f>NISTmap!O91</f>
        <v>1</v>
      </c>
      <c r="N84" s="596">
        <f ca="1">IF(O84=0, "", NISTmap!Q91)</f>
        <v>0.66666666666666663</v>
      </c>
      <c r="O84" s="598">
        <f>NISTmap!R91</f>
        <v>3</v>
      </c>
      <c r="P84" s="596">
        <f ca="1">IF(Q84=0, "", NISTmap!T91)</f>
        <v>0.5</v>
      </c>
      <c r="Q84" s="598">
        <f>NISTmap!U91</f>
        <v>4</v>
      </c>
      <c r="R84" s="574"/>
      <c r="S84" s="26"/>
    </row>
    <row r="85" spans="1:19" ht="30" customHeight="1" x14ac:dyDescent="0.25">
      <c r="A85" s="3"/>
      <c r="B85" s="569"/>
      <c r="C85" s="590"/>
      <c r="D85" s="1820"/>
      <c r="E85" s="607"/>
      <c r="F85" s="608" t="s">
        <v>1629</v>
      </c>
      <c r="G85" s="1818"/>
      <c r="H85" s="1069" t="s">
        <v>1501</v>
      </c>
      <c r="I85" s="609" t="s">
        <v>1746</v>
      </c>
      <c r="J85" s="1060">
        <f ca="1">IF(K85=0, "", NISTmap!K92)</f>
        <v>0.8</v>
      </c>
      <c r="K85" s="595">
        <f>NISTmap!L92</f>
        <v>5</v>
      </c>
      <c r="L85" s="596">
        <f ca="1">IF(M85=0, "", NISTmap!N92)</f>
        <v>1</v>
      </c>
      <c r="M85" s="597">
        <f>NISTmap!O92</f>
        <v>2</v>
      </c>
      <c r="N85" s="596">
        <f ca="1">IF(O85=0, "", NISTmap!Q92)</f>
        <v>1</v>
      </c>
      <c r="O85" s="598">
        <f>NISTmap!R92</f>
        <v>1</v>
      </c>
      <c r="P85" s="596">
        <f ca="1">IF(Q85=0, "", NISTmap!T92)</f>
        <v>0.5</v>
      </c>
      <c r="Q85" s="598">
        <f>NISTmap!U92</f>
        <v>2</v>
      </c>
      <c r="R85" s="574"/>
      <c r="S85" s="26"/>
    </row>
    <row r="86" spans="1:19" ht="30" customHeight="1" x14ac:dyDescent="0.25">
      <c r="A86" s="3"/>
      <c r="B86" s="569"/>
      <c r="C86" s="590"/>
      <c r="D86" s="1820"/>
      <c r="E86" s="607"/>
      <c r="F86" s="608" t="s">
        <v>1629</v>
      </c>
      <c r="G86" s="1818"/>
      <c r="H86" s="1069" t="s">
        <v>1505</v>
      </c>
      <c r="I86" s="609" t="s">
        <v>1747</v>
      </c>
      <c r="J86" s="1060">
        <f ca="1">IF(K86=0, "", NISTmap!K93)</f>
        <v>0.75</v>
      </c>
      <c r="K86" s="595">
        <f>NISTmap!L93</f>
        <v>4</v>
      </c>
      <c r="L86" s="596">
        <f ca="1">IF(M86=0, "", NISTmap!N93)</f>
        <v>1</v>
      </c>
      <c r="M86" s="597">
        <f>NISTmap!O93</f>
        <v>2</v>
      </c>
      <c r="N86" s="596" t="str">
        <f>IF(O86=0, "", NISTmap!Q93)</f>
        <v/>
      </c>
      <c r="O86" s="598">
        <f>NISTmap!R93</f>
        <v>0</v>
      </c>
      <c r="P86" s="596">
        <f ca="1">IF(Q86=0, "", NISTmap!T93)</f>
        <v>0.5</v>
      </c>
      <c r="Q86" s="598">
        <f>NISTmap!U93</f>
        <v>2</v>
      </c>
      <c r="R86" s="574"/>
      <c r="S86" s="26"/>
    </row>
    <row r="87" spans="1:19" ht="30" customHeight="1" x14ac:dyDescent="0.25">
      <c r="A87" s="3"/>
      <c r="B87" s="569"/>
      <c r="C87" s="590"/>
      <c r="D87" s="1820"/>
      <c r="E87" s="607"/>
      <c r="F87" s="608" t="s">
        <v>1629</v>
      </c>
      <c r="G87" s="1818"/>
      <c r="H87" s="1069" t="s">
        <v>1484</v>
      </c>
      <c r="I87" s="609" t="s">
        <v>1748</v>
      </c>
      <c r="J87" s="1060">
        <f ca="1">IF(K87=0, "", NISTmap!K94)</f>
        <v>0.7142857142857143</v>
      </c>
      <c r="K87" s="595">
        <f>NISTmap!L94</f>
        <v>7</v>
      </c>
      <c r="L87" s="596">
        <f ca="1">IF(M87=0, "", NISTmap!N94)</f>
        <v>1</v>
      </c>
      <c r="M87" s="597">
        <f>NISTmap!O94</f>
        <v>1</v>
      </c>
      <c r="N87" s="596">
        <f ca="1">IF(O87=0, "", NISTmap!Q94)</f>
        <v>0.5</v>
      </c>
      <c r="O87" s="598">
        <f>NISTmap!R94</f>
        <v>2</v>
      </c>
      <c r="P87" s="596">
        <f ca="1">IF(Q87=0, "", NISTmap!T94)</f>
        <v>0.75</v>
      </c>
      <c r="Q87" s="598">
        <f>NISTmap!U94</f>
        <v>4</v>
      </c>
      <c r="R87" s="574"/>
      <c r="S87" s="26"/>
    </row>
    <row r="88" spans="1:19" ht="30" customHeight="1" x14ac:dyDescent="0.25">
      <c r="A88" s="3"/>
      <c r="B88" s="569"/>
      <c r="C88" s="590"/>
      <c r="D88" s="1820"/>
      <c r="E88" s="607"/>
      <c r="F88" s="608" t="s">
        <v>1629</v>
      </c>
      <c r="G88" s="1818"/>
      <c r="H88" s="1069" t="s">
        <v>1485</v>
      </c>
      <c r="I88" s="609" t="s">
        <v>1749</v>
      </c>
      <c r="J88" s="1060">
        <f ca="1">IF(K88=0, "", NISTmap!K95)</f>
        <v>0.42857142857142855</v>
      </c>
      <c r="K88" s="595">
        <f>NISTmap!L95</f>
        <v>14</v>
      </c>
      <c r="L88" s="596">
        <f ca="1">IF(M88=0, "", NISTmap!N95)</f>
        <v>1</v>
      </c>
      <c r="M88" s="597">
        <f>NISTmap!O95</f>
        <v>2</v>
      </c>
      <c r="N88" s="596">
        <f ca="1">IF(O88=0, "", NISTmap!Q95)</f>
        <v>0.2</v>
      </c>
      <c r="O88" s="598">
        <f>NISTmap!R95</f>
        <v>5</v>
      </c>
      <c r="P88" s="596">
        <f ca="1">IF(Q88=0, "", NISTmap!T95)</f>
        <v>0.42857142857142855</v>
      </c>
      <c r="Q88" s="598">
        <f>NISTmap!U95</f>
        <v>7</v>
      </c>
      <c r="R88" s="574"/>
      <c r="S88" s="26"/>
    </row>
    <row r="89" spans="1:19" ht="30" customHeight="1" x14ac:dyDescent="0.25">
      <c r="A89" s="3"/>
      <c r="B89" s="569"/>
      <c r="C89" s="590"/>
      <c r="D89" s="1820"/>
      <c r="E89" s="607"/>
      <c r="F89" s="608" t="s">
        <v>1629</v>
      </c>
      <c r="G89" s="1818"/>
      <c r="H89" s="1069" t="s">
        <v>1563</v>
      </c>
      <c r="I89" s="609" t="s">
        <v>1750</v>
      </c>
      <c r="J89" s="1061">
        <f ca="1">IF(K89=0, "", NISTmap!K96)</f>
        <v>1</v>
      </c>
      <c r="K89" s="613">
        <f>NISTmap!L96</f>
        <v>2</v>
      </c>
      <c r="L89" s="614">
        <f ca="1">IF(M89=0, "", NISTmap!N96)</f>
        <v>1</v>
      </c>
      <c r="M89" s="615">
        <f>NISTmap!O96</f>
        <v>1</v>
      </c>
      <c r="N89" s="614">
        <f ca="1">IF(O89=0, "", NISTmap!Q96)</f>
        <v>1</v>
      </c>
      <c r="O89" s="616">
        <f>NISTmap!R96</f>
        <v>1</v>
      </c>
      <c r="P89" s="614" t="str">
        <f>IF(Q89=0, "", NISTmap!T96)</f>
        <v/>
      </c>
      <c r="Q89" s="616">
        <f>NISTmap!U96</f>
        <v>0</v>
      </c>
      <c r="R89" s="574"/>
      <c r="S89" s="26"/>
    </row>
    <row r="90" spans="1:19" ht="30" customHeight="1" x14ac:dyDescent="0.25">
      <c r="A90" s="3"/>
      <c r="B90" s="569"/>
      <c r="C90" s="590"/>
      <c r="D90" s="1820"/>
      <c r="E90" s="600" t="s">
        <v>1751</v>
      </c>
      <c r="F90" s="601" t="s">
        <v>1752</v>
      </c>
      <c r="G90" s="1816" t="s">
        <v>1753</v>
      </c>
      <c r="H90" s="1068" t="s">
        <v>1538</v>
      </c>
      <c r="I90" s="602" t="s">
        <v>1754</v>
      </c>
      <c r="J90" s="1059">
        <f ca="1">IF(K90=0, "", NISTmap!K97)</f>
        <v>0.77777777777777779</v>
      </c>
      <c r="K90" s="603">
        <f>NISTmap!L97</f>
        <v>9</v>
      </c>
      <c r="L90" s="604">
        <f ca="1">IF(M90=0, "", NISTmap!N97)</f>
        <v>1</v>
      </c>
      <c r="M90" s="605">
        <f>NISTmap!O97</f>
        <v>3</v>
      </c>
      <c r="N90" s="604">
        <f ca="1">IF(O90=0, "", NISTmap!Q97)</f>
        <v>0.66666666666666663</v>
      </c>
      <c r="O90" s="606">
        <f>NISTmap!R97</f>
        <v>3</v>
      </c>
      <c r="P90" s="604">
        <f ca="1">IF(Q90=0, "", NISTmap!T97)</f>
        <v>0.66666666666666663</v>
      </c>
      <c r="Q90" s="606">
        <f>NISTmap!U97</f>
        <v>3</v>
      </c>
      <c r="R90" s="574"/>
      <c r="S90" s="26"/>
    </row>
    <row r="91" spans="1:19" ht="30" customHeight="1" x14ac:dyDescent="0.25">
      <c r="A91" s="3"/>
      <c r="B91" s="569"/>
      <c r="C91" s="590"/>
      <c r="D91" s="1820"/>
      <c r="E91" s="607"/>
      <c r="F91" s="608" t="s">
        <v>1629</v>
      </c>
      <c r="G91" s="1818"/>
      <c r="H91" s="1069" t="s">
        <v>1540</v>
      </c>
      <c r="I91" s="609" t="s">
        <v>1755</v>
      </c>
      <c r="J91" s="1060">
        <f ca="1">IF(K91=0, "", NISTmap!K98)</f>
        <v>0.66666666666666663</v>
      </c>
      <c r="K91" s="595">
        <f>NISTmap!L98</f>
        <v>6</v>
      </c>
      <c r="L91" s="596" t="str">
        <f>IF(M91=0, "", NISTmap!N98)</f>
        <v/>
      </c>
      <c r="M91" s="597">
        <f>NISTmap!O98</f>
        <v>0</v>
      </c>
      <c r="N91" s="596">
        <f ca="1">IF(O91=0, "", NISTmap!Q98)</f>
        <v>0.5</v>
      </c>
      <c r="O91" s="598">
        <f>NISTmap!R98</f>
        <v>4</v>
      </c>
      <c r="P91" s="596">
        <f ca="1">IF(Q91=0, "", NISTmap!T98)</f>
        <v>1</v>
      </c>
      <c r="Q91" s="598">
        <f>NISTmap!U98</f>
        <v>2</v>
      </c>
      <c r="R91" s="574"/>
      <c r="S91" s="26"/>
    </row>
    <row r="92" spans="1:19" ht="30" customHeight="1" x14ac:dyDescent="0.25">
      <c r="A92" s="3"/>
      <c r="B92" s="569"/>
      <c r="C92" s="590"/>
      <c r="D92" s="1820"/>
      <c r="E92" s="607"/>
      <c r="F92" s="608" t="s">
        <v>1629</v>
      </c>
      <c r="G92" s="1818"/>
      <c r="H92" s="1069" t="s">
        <v>1548</v>
      </c>
      <c r="I92" s="609" t="s">
        <v>1756</v>
      </c>
      <c r="J92" s="1060">
        <f ca="1">IF(K92=0, "", NISTmap!K99)</f>
        <v>0.6</v>
      </c>
      <c r="K92" s="595">
        <f>NISTmap!L99</f>
        <v>5</v>
      </c>
      <c r="L92" s="596">
        <f ca="1">IF(M92=0, "", NISTmap!N99)</f>
        <v>1</v>
      </c>
      <c r="M92" s="597">
        <f>NISTmap!O99</f>
        <v>1</v>
      </c>
      <c r="N92" s="596">
        <f ca="1">IF(O92=0, "", NISTmap!Q99)</f>
        <v>1</v>
      </c>
      <c r="O92" s="598">
        <f>NISTmap!R99</f>
        <v>2</v>
      </c>
      <c r="P92" s="596">
        <f ca="1">IF(Q92=0, "", NISTmap!T99)</f>
        <v>0</v>
      </c>
      <c r="Q92" s="598">
        <f>NISTmap!U99</f>
        <v>2</v>
      </c>
      <c r="R92" s="574"/>
      <c r="S92" s="26"/>
    </row>
    <row r="93" spans="1:19" ht="30" customHeight="1" x14ac:dyDescent="0.25">
      <c r="A93" s="3"/>
      <c r="B93" s="569"/>
      <c r="C93" s="590"/>
      <c r="D93" s="1820"/>
      <c r="E93" s="607"/>
      <c r="F93" s="608" t="s">
        <v>1629</v>
      </c>
      <c r="G93" s="1818"/>
      <c r="H93" s="1069" t="s">
        <v>1539</v>
      </c>
      <c r="I93" s="609" t="s">
        <v>1757</v>
      </c>
      <c r="J93" s="1060">
        <f ca="1">IF(K93=0, "", NISTmap!K100)</f>
        <v>0.2</v>
      </c>
      <c r="K93" s="595">
        <f>NISTmap!L100</f>
        <v>5</v>
      </c>
      <c r="L93" s="596">
        <f ca="1">IF(M93=0, "", NISTmap!N100)</f>
        <v>0</v>
      </c>
      <c r="M93" s="597">
        <f>NISTmap!O100</f>
        <v>1</v>
      </c>
      <c r="N93" s="596">
        <f ca="1">IF(O93=0, "", NISTmap!Q100)</f>
        <v>0.5</v>
      </c>
      <c r="O93" s="598">
        <f>NISTmap!R100</f>
        <v>2</v>
      </c>
      <c r="P93" s="596">
        <f ca="1">IF(Q93=0, "", NISTmap!T100)</f>
        <v>0</v>
      </c>
      <c r="Q93" s="598">
        <f>NISTmap!U100</f>
        <v>2</v>
      </c>
      <c r="R93" s="574"/>
      <c r="S93" s="26"/>
    </row>
    <row r="94" spans="1:19" ht="30" customHeight="1" x14ac:dyDescent="0.25">
      <c r="A94" s="3"/>
      <c r="B94" s="569"/>
      <c r="C94" s="590"/>
      <c r="D94" s="1821"/>
      <c r="E94" s="607"/>
      <c r="F94" s="608" t="s">
        <v>1629</v>
      </c>
      <c r="G94" s="1818"/>
      <c r="H94" s="1069" t="s">
        <v>1543</v>
      </c>
      <c r="I94" s="609" t="s">
        <v>1758</v>
      </c>
      <c r="J94" s="1061">
        <f ca="1">IF(K94=0, "", NISTmap!K101)</f>
        <v>0.66666666666666663</v>
      </c>
      <c r="K94" s="613">
        <f>NISTmap!L101</f>
        <v>6</v>
      </c>
      <c r="L94" s="614" t="str">
        <f>IF(M94=0, "", NISTmap!N101)</f>
        <v/>
      </c>
      <c r="M94" s="615">
        <f>NISTmap!O101</f>
        <v>0</v>
      </c>
      <c r="N94" s="614">
        <f ca="1">IF(O94=0, "", NISTmap!Q101)</f>
        <v>0.5</v>
      </c>
      <c r="O94" s="616">
        <f>NISTmap!R101</f>
        <v>2</v>
      </c>
      <c r="P94" s="614">
        <f ca="1">IF(Q94=0, "", NISTmap!T101)</f>
        <v>0.75</v>
      </c>
      <c r="Q94" s="616">
        <f>NISTmap!U101</f>
        <v>4</v>
      </c>
      <c r="R94" s="574"/>
      <c r="S94" s="26"/>
    </row>
    <row r="95" spans="1:19" ht="30" customHeight="1" x14ac:dyDescent="0.25">
      <c r="A95" s="3"/>
      <c r="B95" s="569"/>
      <c r="C95" s="590"/>
      <c r="D95" s="1823" t="s">
        <v>1470</v>
      </c>
      <c r="E95" s="617" t="s">
        <v>1759</v>
      </c>
      <c r="F95" s="601" t="s">
        <v>1760</v>
      </c>
      <c r="G95" s="601" t="s">
        <v>1761</v>
      </c>
      <c r="H95" s="1068" t="s">
        <v>1530</v>
      </c>
      <c r="I95" s="602" t="s">
        <v>1762</v>
      </c>
      <c r="J95" s="1062">
        <f ca="1">IF(K95=0, "", NISTmap!K102)</f>
        <v>0.83333333333333337</v>
      </c>
      <c r="K95" s="1063">
        <f>NISTmap!L102</f>
        <v>6</v>
      </c>
      <c r="L95" s="1064">
        <f ca="1">IF(M95=0, "", NISTmap!N102)</f>
        <v>1</v>
      </c>
      <c r="M95" s="1065">
        <f>NISTmap!O102</f>
        <v>2</v>
      </c>
      <c r="N95" s="1064">
        <f ca="1">IF(O95=0, "", NISTmap!Q102)</f>
        <v>1</v>
      </c>
      <c r="O95" s="1066">
        <f>NISTmap!R102</f>
        <v>2</v>
      </c>
      <c r="P95" s="1064">
        <f ca="1">IF(Q95=0, "", NISTmap!T102)</f>
        <v>0.5</v>
      </c>
      <c r="Q95" s="1066">
        <f>NISTmap!U102</f>
        <v>2</v>
      </c>
      <c r="R95" s="574"/>
      <c r="S95" s="26"/>
    </row>
    <row r="96" spans="1:19" ht="30" customHeight="1" x14ac:dyDescent="0.25">
      <c r="A96" s="3"/>
      <c r="B96" s="569"/>
      <c r="C96" s="590"/>
      <c r="D96" s="1823"/>
      <c r="E96" s="600" t="s">
        <v>1763</v>
      </c>
      <c r="F96" s="601" t="s">
        <v>1764</v>
      </c>
      <c r="G96" s="1816" t="s">
        <v>1765</v>
      </c>
      <c r="H96" s="1068" t="s">
        <v>1531</v>
      </c>
      <c r="I96" s="602" t="s">
        <v>1766</v>
      </c>
      <c r="J96" s="1059">
        <f ca="1">IF(K96=0, "", NISTmap!K103)</f>
        <v>0.66666666666666663</v>
      </c>
      <c r="K96" s="603">
        <f>NISTmap!L103</f>
        <v>9</v>
      </c>
      <c r="L96" s="604">
        <f ca="1">IF(M96=0, "", NISTmap!N103)</f>
        <v>1</v>
      </c>
      <c r="M96" s="605">
        <f>NISTmap!O103</f>
        <v>3</v>
      </c>
      <c r="N96" s="604">
        <f ca="1">IF(O96=0, "", NISTmap!Q103)</f>
        <v>0.66666666666666663</v>
      </c>
      <c r="O96" s="606">
        <f>NISTmap!R103</f>
        <v>3</v>
      </c>
      <c r="P96" s="604">
        <f ca="1">IF(Q96=0, "", NISTmap!T103)</f>
        <v>0.33333333333333331</v>
      </c>
      <c r="Q96" s="606">
        <f>NISTmap!U103</f>
        <v>3</v>
      </c>
      <c r="R96" s="574"/>
      <c r="S96" s="26"/>
    </row>
    <row r="97" spans="1:19" ht="30" customHeight="1" x14ac:dyDescent="0.25">
      <c r="A97" s="3"/>
      <c r="B97" s="569"/>
      <c r="C97" s="590"/>
      <c r="D97" s="1823"/>
      <c r="E97" s="607"/>
      <c r="F97" s="608" t="s">
        <v>1629</v>
      </c>
      <c r="G97" s="1818"/>
      <c r="H97" s="1069" t="s">
        <v>1534</v>
      </c>
      <c r="I97" s="609" t="s">
        <v>1767</v>
      </c>
      <c r="J97" s="1060">
        <f ca="1">IF(K97=0, "", NISTmap!K104)</f>
        <v>0.7142857142857143</v>
      </c>
      <c r="K97" s="595">
        <f>NISTmap!L104</f>
        <v>7</v>
      </c>
      <c r="L97" s="596">
        <f ca="1">IF(M97=0, "", NISTmap!N104)</f>
        <v>0.5</v>
      </c>
      <c r="M97" s="597">
        <f>NISTmap!O104</f>
        <v>2</v>
      </c>
      <c r="N97" s="596">
        <f ca="1">IF(O97=0, "", NISTmap!Q104)</f>
        <v>1</v>
      </c>
      <c r="O97" s="598">
        <f>NISTmap!R104</f>
        <v>4</v>
      </c>
      <c r="P97" s="596">
        <f ca="1">IF(Q97=0, "", NISTmap!T104)</f>
        <v>0</v>
      </c>
      <c r="Q97" s="598">
        <f>NISTmap!U104</f>
        <v>1</v>
      </c>
      <c r="R97" s="574"/>
      <c r="S97" s="26"/>
    </row>
    <row r="98" spans="1:19" ht="30" customHeight="1" x14ac:dyDescent="0.25">
      <c r="A98" s="3"/>
      <c r="B98" s="569"/>
      <c r="C98" s="590"/>
      <c r="D98" s="1823"/>
      <c r="E98" s="607"/>
      <c r="F98" s="608" t="s">
        <v>1629</v>
      </c>
      <c r="G98" s="1818"/>
      <c r="H98" s="1069" t="s">
        <v>1535</v>
      </c>
      <c r="I98" s="609" t="s">
        <v>1768</v>
      </c>
      <c r="J98" s="1060">
        <f ca="1">IF(K98=0, "", NISTmap!K105)</f>
        <v>0.75</v>
      </c>
      <c r="K98" s="595">
        <f>NISTmap!L105</f>
        <v>8</v>
      </c>
      <c r="L98" s="596">
        <f ca="1">IF(M98=0, "", NISTmap!N105)</f>
        <v>1</v>
      </c>
      <c r="M98" s="597">
        <f>NISTmap!O105</f>
        <v>1</v>
      </c>
      <c r="N98" s="596">
        <f ca="1">IF(O98=0, "", NISTmap!Q105)</f>
        <v>1</v>
      </c>
      <c r="O98" s="598">
        <f>NISTmap!R105</f>
        <v>5</v>
      </c>
      <c r="P98" s="596">
        <f ca="1">IF(Q98=0, "", NISTmap!T105)</f>
        <v>0</v>
      </c>
      <c r="Q98" s="598">
        <f>NISTmap!U105</f>
        <v>2</v>
      </c>
      <c r="R98" s="574"/>
      <c r="S98" s="26"/>
    </row>
    <row r="99" spans="1:19" ht="30" customHeight="1" x14ac:dyDescent="0.25">
      <c r="A99" s="3"/>
      <c r="B99" s="569"/>
      <c r="C99" s="590"/>
      <c r="D99" s="1823"/>
      <c r="E99" s="607"/>
      <c r="F99" s="608" t="s">
        <v>1629</v>
      </c>
      <c r="G99" s="1818"/>
      <c r="H99" s="1069" t="s">
        <v>1533</v>
      </c>
      <c r="I99" s="609" t="s">
        <v>1769</v>
      </c>
      <c r="J99" s="1060">
        <f ca="1">IF(K99=0, "", NISTmap!K106)</f>
        <v>0.6</v>
      </c>
      <c r="K99" s="595">
        <f>NISTmap!L106</f>
        <v>5</v>
      </c>
      <c r="L99" s="596">
        <f ca="1">IF(M99=0, "", NISTmap!N106)</f>
        <v>1</v>
      </c>
      <c r="M99" s="597">
        <f>NISTmap!O106</f>
        <v>1</v>
      </c>
      <c r="N99" s="596">
        <f ca="1">IF(O99=0, "", NISTmap!Q106)</f>
        <v>1</v>
      </c>
      <c r="O99" s="598">
        <f>NISTmap!R106</f>
        <v>2</v>
      </c>
      <c r="P99" s="596">
        <f ca="1">IF(Q99=0, "", NISTmap!T106)</f>
        <v>0</v>
      </c>
      <c r="Q99" s="598">
        <f>NISTmap!U106</f>
        <v>2</v>
      </c>
      <c r="R99" s="574"/>
      <c r="S99" s="26"/>
    </row>
    <row r="100" spans="1:19" ht="30" customHeight="1" x14ac:dyDescent="0.25">
      <c r="A100" s="3"/>
      <c r="B100" s="569"/>
      <c r="C100" s="590"/>
      <c r="D100" s="1823"/>
      <c r="E100" s="607"/>
      <c r="F100" s="608" t="s">
        <v>1629</v>
      </c>
      <c r="G100" s="1818"/>
      <c r="H100" s="1069" t="s">
        <v>1566</v>
      </c>
      <c r="I100" s="609" t="s">
        <v>1770</v>
      </c>
      <c r="J100" s="1061">
        <f ca="1">IF(K100=0, "", NISTmap!K107)</f>
        <v>0.66666666666666663</v>
      </c>
      <c r="K100" s="613">
        <f>NISTmap!L107</f>
        <v>9</v>
      </c>
      <c r="L100" s="614">
        <f ca="1">IF(M100=0, "", NISTmap!N107)</f>
        <v>1</v>
      </c>
      <c r="M100" s="615">
        <f>NISTmap!O107</f>
        <v>1</v>
      </c>
      <c r="N100" s="614">
        <f ca="1">IF(O100=0, "", NISTmap!Q107)</f>
        <v>0.75</v>
      </c>
      <c r="O100" s="616">
        <f>NISTmap!R107</f>
        <v>4</v>
      </c>
      <c r="P100" s="614">
        <f ca="1">IF(Q100=0, "", NISTmap!T107)</f>
        <v>0.5</v>
      </c>
      <c r="Q100" s="616">
        <f>NISTmap!U107</f>
        <v>4</v>
      </c>
      <c r="R100" s="574"/>
      <c r="S100" s="26"/>
    </row>
    <row r="101" spans="1:19" ht="30" customHeight="1" x14ac:dyDescent="0.25">
      <c r="A101" s="3"/>
      <c r="B101" s="569"/>
      <c r="C101" s="590"/>
      <c r="D101" s="1823"/>
      <c r="E101" s="600" t="s">
        <v>1771</v>
      </c>
      <c r="F101" s="601" t="s">
        <v>1772</v>
      </c>
      <c r="G101" s="1816" t="s">
        <v>1773</v>
      </c>
      <c r="H101" s="1068" t="s">
        <v>1541</v>
      </c>
      <c r="I101" s="602" t="s">
        <v>1774</v>
      </c>
      <c r="J101" s="1059">
        <f ca="1">IF(K101=0, "", NISTmap!K108)</f>
        <v>0.75</v>
      </c>
      <c r="K101" s="603">
        <f>NISTmap!L108</f>
        <v>4</v>
      </c>
      <c r="L101" s="604">
        <f ca="1">IF(M101=0, "", NISTmap!N108)</f>
        <v>0.5</v>
      </c>
      <c r="M101" s="605">
        <f>NISTmap!O108</f>
        <v>2</v>
      </c>
      <c r="N101" s="604" t="str">
        <f>IF(O101=0, "", NISTmap!Q108)</f>
        <v/>
      </c>
      <c r="O101" s="606">
        <f>NISTmap!R108</f>
        <v>0</v>
      </c>
      <c r="P101" s="604">
        <f ca="1">IF(Q101=0, "", NISTmap!T108)</f>
        <v>1</v>
      </c>
      <c r="Q101" s="606">
        <f>NISTmap!U108</f>
        <v>2</v>
      </c>
      <c r="R101" s="574"/>
      <c r="S101" s="26"/>
    </row>
    <row r="102" spans="1:19" ht="30" customHeight="1" x14ac:dyDescent="0.25">
      <c r="A102" s="3"/>
      <c r="B102" s="569"/>
      <c r="C102" s="590"/>
      <c r="D102" s="1823"/>
      <c r="E102" s="607"/>
      <c r="F102" s="608" t="s">
        <v>1629</v>
      </c>
      <c r="G102" s="1818"/>
      <c r="H102" s="1069" t="s">
        <v>1547</v>
      </c>
      <c r="I102" s="609" t="s">
        <v>1775</v>
      </c>
      <c r="J102" s="1060">
        <f ca="1">IF(K102=0, "", NISTmap!K109)</f>
        <v>0.5</v>
      </c>
      <c r="K102" s="595">
        <f>NISTmap!L109</f>
        <v>4</v>
      </c>
      <c r="L102" s="596" t="str">
        <f>IF(M102=0, "", NISTmap!N109)</f>
        <v/>
      </c>
      <c r="M102" s="597">
        <f>NISTmap!O109</f>
        <v>0</v>
      </c>
      <c r="N102" s="596">
        <f ca="1">IF(O102=0, "", NISTmap!Q109)</f>
        <v>0.5</v>
      </c>
      <c r="O102" s="598">
        <f>NISTmap!R109</f>
        <v>2</v>
      </c>
      <c r="P102" s="596">
        <f ca="1">IF(Q102=0, "", NISTmap!T109)</f>
        <v>0.5</v>
      </c>
      <c r="Q102" s="598">
        <f>NISTmap!U109</f>
        <v>2</v>
      </c>
      <c r="R102" s="574"/>
      <c r="S102" s="26"/>
    </row>
    <row r="103" spans="1:19" ht="30" customHeight="1" x14ac:dyDescent="0.25">
      <c r="A103" s="3"/>
      <c r="B103" s="569"/>
      <c r="C103" s="590"/>
      <c r="D103" s="1823"/>
      <c r="E103" s="607"/>
      <c r="F103" s="608" t="s">
        <v>1629</v>
      </c>
      <c r="G103" s="1818"/>
      <c r="H103" s="1069" t="s">
        <v>1559</v>
      </c>
      <c r="I103" s="609" t="s">
        <v>1776</v>
      </c>
      <c r="J103" s="1060">
        <f ca="1">IF(K103=0, "", NISTmap!K110)</f>
        <v>0.66666666666666663</v>
      </c>
      <c r="K103" s="595">
        <f>NISTmap!L110</f>
        <v>3</v>
      </c>
      <c r="L103" s="596" t="str">
        <f>IF(M103=0, "", NISTmap!N110)</f>
        <v/>
      </c>
      <c r="M103" s="597">
        <f>NISTmap!O110</f>
        <v>0</v>
      </c>
      <c r="N103" s="596">
        <f ca="1">IF(O103=0, "", NISTmap!Q110)</f>
        <v>1</v>
      </c>
      <c r="O103" s="598">
        <f>NISTmap!R110</f>
        <v>1</v>
      </c>
      <c r="P103" s="596">
        <f ca="1">IF(Q103=0, "", NISTmap!T110)</f>
        <v>0.5</v>
      </c>
      <c r="Q103" s="598">
        <f>NISTmap!U110</f>
        <v>2</v>
      </c>
      <c r="R103" s="574"/>
      <c r="S103" s="26"/>
    </row>
    <row r="104" spans="1:19" ht="30" customHeight="1" x14ac:dyDescent="0.25">
      <c r="A104" s="3"/>
      <c r="B104" s="569"/>
      <c r="C104" s="590"/>
      <c r="D104" s="1823"/>
      <c r="E104" s="607"/>
      <c r="F104" s="608" t="s">
        <v>1629</v>
      </c>
      <c r="G104" s="1818"/>
      <c r="H104" s="1069" t="s">
        <v>1545</v>
      </c>
      <c r="I104" s="609" t="s">
        <v>1777</v>
      </c>
      <c r="J104" s="1060">
        <f ca="1">IF(K104=0, "", NISTmap!K111)</f>
        <v>0.75</v>
      </c>
      <c r="K104" s="595">
        <f>NISTmap!L111</f>
        <v>4</v>
      </c>
      <c r="L104" s="596">
        <f ca="1">IF(M104=0, "", NISTmap!N111)</f>
        <v>1</v>
      </c>
      <c r="M104" s="597">
        <f>NISTmap!O111</f>
        <v>1</v>
      </c>
      <c r="N104" s="596">
        <f ca="1">IF(O104=0, "", NISTmap!Q111)</f>
        <v>0.5</v>
      </c>
      <c r="O104" s="598">
        <f>NISTmap!R111</f>
        <v>2</v>
      </c>
      <c r="P104" s="596">
        <f ca="1">IF(Q104=0, "", NISTmap!T111)</f>
        <v>1</v>
      </c>
      <c r="Q104" s="598">
        <f>NISTmap!U111</f>
        <v>1</v>
      </c>
      <c r="R104" s="574"/>
      <c r="S104" s="26"/>
    </row>
    <row r="105" spans="1:19" ht="60" customHeight="1" x14ac:dyDescent="0.25">
      <c r="A105" s="3"/>
      <c r="B105" s="569"/>
      <c r="C105" s="590"/>
      <c r="D105" s="1823"/>
      <c r="E105" s="610"/>
      <c r="F105" s="611" t="s">
        <v>1629</v>
      </c>
      <c r="G105" s="1817"/>
      <c r="H105" s="1070" t="s">
        <v>1571</v>
      </c>
      <c r="I105" s="612" t="s">
        <v>1778</v>
      </c>
      <c r="J105" s="1061">
        <f ca="1">IF(K105=0, "", NISTmap!K112)</f>
        <v>0.58333333333333337</v>
      </c>
      <c r="K105" s="613">
        <f>NISTmap!L112</f>
        <v>12</v>
      </c>
      <c r="L105" s="614">
        <f ca="1">IF(M105=0, "", NISTmap!N112)</f>
        <v>0.5</v>
      </c>
      <c r="M105" s="615">
        <f>NISTmap!O112</f>
        <v>4</v>
      </c>
      <c r="N105" s="614">
        <f ca="1">IF(O105=0, "", NISTmap!Q112)</f>
        <v>0.66666666666666663</v>
      </c>
      <c r="O105" s="616">
        <f>NISTmap!R112</f>
        <v>3</v>
      </c>
      <c r="P105" s="614">
        <f ca="1">IF(Q105=0, "", NISTmap!T112)</f>
        <v>0.6</v>
      </c>
      <c r="Q105" s="616">
        <f>NISTmap!U112</f>
        <v>5</v>
      </c>
      <c r="R105" s="574"/>
      <c r="S105" s="26"/>
    </row>
    <row r="106" spans="1:19" ht="30" customHeight="1" x14ac:dyDescent="0.25">
      <c r="A106" s="3"/>
      <c r="B106" s="569"/>
      <c r="C106" s="590"/>
      <c r="D106" s="1823"/>
      <c r="E106" s="600" t="s">
        <v>1779</v>
      </c>
      <c r="F106" s="601" t="s">
        <v>1780</v>
      </c>
      <c r="G106" s="1816" t="s">
        <v>1781</v>
      </c>
      <c r="H106" s="1068" t="s">
        <v>1551</v>
      </c>
      <c r="I106" s="602" t="s">
        <v>1782</v>
      </c>
      <c r="J106" s="1059">
        <f ca="1">IF(K106=0, "", NISTmap!K113)</f>
        <v>0.66666666666666663</v>
      </c>
      <c r="K106" s="603">
        <f>NISTmap!L113</f>
        <v>3</v>
      </c>
      <c r="L106" s="604">
        <f ca="1">IF(M106=0, "", NISTmap!N113)</f>
        <v>1</v>
      </c>
      <c r="M106" s="605">
        <f>NISTmap!O113</f>
        <v>1</v>
      </c>
      <c r="N106" s="604">
        <f ca="1">IF(O106=0, "", NISTmap!Q113)</f>
        <v>1</v>
      </c>
      <c r="O106" s="606">
        <f>NISTmap!R113</f>
        <v>1</v>
      </c>
      <c r="P106" s="604">
        <f ca="1">IF(Q106=0, "", NISTmap!T113)</f>
        <v>0</v>
      </c>
      <c r="Q106" s="606">
        <f>NISTmap!U113</f>
        <v>1</v>
      </c>
      <c r="R106" s="574"/>
      <c r="S106" s="26"/>
    </row>
    <row r="107" spans="1:19" ht="30" customHeight="1" x14ac:dyDescent="0.25">
      <c r="A107" s="3"/>
      <c r="B107" s="569"/>
      <c r="C107" s="590"/>
      <c r="D107" s="1823"/>
      <c r="E107" s="607"/>
      <c r="F107" s="608" t="s">
        <v>1629</v>
      </c>
      <c r="G107" s="1818"/>
      <c r="H107" s="1069" t="s">
        <v>1552</v>
      </c>
      <c r="I107" s="609" t="s">
        <v>1783</v>
      </c>
      <c r="J107" s="1060">
        <f ca="1">IF(K107=0, "", NISTmap!K114)</f>
        <v>1</v>
      </c>
      <c r="K107" s="595">
        <f>NISTmap!L114</f>
        <v>2</v>
      </c>
      <c r="L107" s="596">
        <f ca="1">IF(M107=0, "", NISTmap!N114)</f>
        <v>1</v>
      </c>
      <c r="M107" s="597">
        <f>NISTmap!O114</f>
        <v>1</v>
      </c>
      <c r="N107" s="596">
        <f ca="1">IF(O107=0, "", NISTmap!Q114)</f>
        <v>1</v>
      </c>
      <c r="O107" s="598">
        <f>NISTmap!R114</f>
        <v>1</v>
      </c>
      <c r="P107" s="596" t="str">
        <f>IF(Q107=0, "", NISTmap!T114)</f>
        <v/>
      </c>
      <c r="Q107" s="598">
        <f>NISTmap!U114</f>
        <v>0</v>
      </c>
      <c r="R107" s="574"/>
      <c r="S107" s="26"/>
    </row>
    <row r="108" spans="1:19" ht="30" customHeight="1" x14ac:dyDescent="0.25">
      <c r="A108" s="3"/>
      <c r="B108" s="569"/>
      <c r="C108" s="590"/>
      <c r="D108" s="1823"/>
      <c r="E108" s="610"/>
      <c r="F108" s="611" t="s">
        <v>1629</v>
      </c>
      <c r="G108" s="1817"/>
      <c r="H108" s="1070" t="s">
        <v>1561</v>
      </c>
      <c r="I108" s="612" t="s">
        <v>1784</v>
      </c>
      <c r="J108" s="1061">
        <f ca="1">IF(K108=0, "", NISTmap!K115)</f>
        <v>0.66666666666666663</v>
      </c>
      <c r="K108" s="613">
        <f>NISTmap!L115</f>
        <v>3</v>
      </c>
      <c r="L108" s="614">
        <f ca="1">IF(M108=0, "", NISTmap!N115)</f>
        <v>1</v>
      </c>
      <c r="M108" s="615">
        <f>NISTmap!O115</f>
        <v>1</v>
      </c>
      <c r="N108" s="614">
        <f ca="1">IF(O108=0, "", NISTmap!Q115)</f>
        <v>1</v>
      </c>
      <c r="O108" s="616">
        <f>NISTmap!R115</f>
        <v>1</v>
      </c>
      <c r="P108" s="614">
        <f ca="1">IF(Q108=0, "", NISTmap!T115)</f>
        <v>0</v>
      </c>
      <c r="Q108" s="616">
        <f>NISTmap!U115</f>
        <v>1</v>
      </c>
      <c r="R108" s="574"/>
      <c r="S108" s="26"/>
    </row>
    <row r="109" spans="1:19" ht="30" customHeight="1" x14ac:dyDescent="0.25">
      <c r="A109" s="3"/>
      <c r="B109" s="569"/>
      <c r="C109" s="590"/>
      <c r="D109" s="1823"/>
      <c r="E109" s="618" t="s">
        <v>1785</v>
      </c>
      <c r="F109" s="608" t="s">
        <v>1786</v>
      </c>
      <c r="G109" s="1818" t="s">
        <v>1787</v>
      </c>
      <c r="H109" s="1069" t="s">
        <v>1557</v>
      </c>
      <c r="I109" s="609" t="s">
        <v>1788</v>
      </c>
      <c r="J109" s="1059">
        <f ca="1">IF(K109=0, "", NISTmap!K116)</f>
        <v>0.5</v>
      </c>
      <c r="K109" s="603">
        <f>NISTmap!L116</f>
        <v>6</v>
      </c>
      <c r="L109" s="604" t="str">
        <f>IF(M109=0, "", NISTmap!N116)</f>
        <v/>
      </c>
      <c r="M109" s="605">
        <f>NISTmap!O116</f>
        <v>0</v>
      </c>
      <c r="N109" s="604">
        <f ca="1">IF(O109=0, "", NISTmap!Q116)</f>
        <v>0.33333333333333331</v>
      </c>
      <c r="O109" s="606">
        <f>NISTmap!R116</f>
        <v>3</v>
      </c>
      <c r="P109" s="604">
        <f ca="1">IF(Q109=0, "", NISTmap!T116)</f>
        <v>0.66666666666666663</v>
      </c>
      <c r="Q109" s="606">
        <f>NISTmap!U116</f>
        <v>3</v>
      </c>
      <c r="R109" s="574"/>
      <c r="S109" s="26"/>
    </row>
    <row r="110" spans="1:19" ht="30" customHeight="1" x14ac:dyDescent="0.25">
      <c r="A110" s="3"/>
      <c r="B110" s="569"/>
      <c r="C110" s="590"/>
      <c r="D110" s="1823"/>
      <c r="E110" s="619"/>
      <c r="F110" s="611" t="s">
        <v>1629</v>
      </c>
      <c r="G110" s="1817"/>
      <c r="H110" s="1070" t="s">
        <v>1558</v>
      </c>
      <c r="I110" s="612" t="s">
        <v>1789</v>
      </c>
      <c r="J110" s="1061">
        <f ca="1">IF(K110=0, "", NISTmap!K117)</f>
        <v>0.7142857142857143</v>
      </c>
      <c r="K110" s="613">
        <f>NISTmap!L117</f>
        <v>7</v>
      </c>
      <c r="L110" s="614" t="str">
        <f>IF(M110=0, "", NISTmap!N117)</f>
        <v/>
      </c>
      <c r="M110" s="615">
        <f>NISTmap!O117</f>
        <v>0</v>
      </c>
      <c r="N110" s="614">
        <f ca="1">IF(O110=0, "", NISTmap!Q117)</f>
        <v>0.66666666666666663</v>
      </c>
      <c r="O110" s="616">
        <f>NISTmap!R117</f>
        <v>3</v>
      </c>
      <c r="P110" s="614">
        <f ca="1">IF(Q110=0, "", NISTmap!T117)</f>
        <v>0.75</v>
      </c>
      <c r="Q110" s="616">
        <f>NISTmap!U117</f>
        <v>4</v>
      </c>
      <c r="R110" s="574"/>
      <c r="S110" s="26"/>
    </row>
    <row r="111" spans="1:19" ht="30" customHeight="1" x14ac:dyDescent="0.25">
      <c r="A111" s="3"/>
      <c r="B111" s="569"/>
      <c r="C111" s="590"/>
      <c r="D111" s="1814" t="s">
        <v>1471</v>
      </c>
      <c r="E111" s="618" t="s">
        <v>1790</v>
      </c>
      <c r="F111" s="608" t="s">
        <v>1791</v>
      </c>
      <c r="G111" s="608" t="s">
        <v>1792</v>
      </c>
      <c r="H111" s="1069" t="s">
        <v>1550</v>
      </c>
      <c r="I111" s="609" t="s">
        <v>1793</v>
      </c>
      <c r="J111" s="1062">
        <f ca="1">IF(K111=0, "", NISTmap!K118)</f>
        <v>0.8</v>
      </c>
      <c r="K111" s="1063">
        <f>NISTmap!L118</f>
        <v>5</v>
      </c>
      <c r="L111" s="1064">
        <f ca="1">IF(M111=0, "", NISTmap!N118)</f>
        <v>1</v>
      </c>
      <c r="M111" s="1065">
        <f>NISTmap!O118</f>
        <v>2</v>
      </c>
      <c r="N111" s="1064">
        <f ca="1">IF(O111=0, "", NISTmap!Q118)</f>
        <v>1</v>
      </c>
      <c r="O111" s="1066">
        <f>NISTmap!R118</f>
        <v>2</v>
      </c>
      <c r="P111" s="1064">
        <f ca="1">IF(Q111=0, "", NISTmap!T118)</f>
        <v>0</v>
      </c>
      <c r="Q111" s="1066">
        <f>NISTmap!U118</f>
        <v>1</v>
      </c>
      <c r="R111" s="574"/>
      <c r="S111" s="26"/>
    </row>
    <row r="112" spans="1:19" ht="30" customHeight="1" x14ac:dyDescent="0.25">
      <c r="A112" s="3"/>
      <c r="B112" s="569"/>
      <c r="C112" s="590"/>
      <c r="D112" s="1815"/>
      <c r="E112" s="600" t="s">
        <v>1794</v>
      </c>
      <c r="F112" s="601" t="s">
        <v>1786</v>
      </c>
      <c r="G112" s="1816" t="s">
        <v>1795</v>
      </c>
      <c r="H112" s="1068" t="s">
        <v>1555</v>
      </c>
      <c r="I112" s="602" t="s">
        <v>1796</v>
      </c>
      <c r="J112" s="1059">
        <f ca="1">IF(K112=0, "", NISTmap!K119)</f>
        <v>0.7142857142857143</v>
      </c>
      <c r="K112" s="603">
        <f>NISTmap!L119</f>
        <v>7</v>
      </c>
      <c r="L112" s="604" t="str">
        <f>IF(M112=0, "", NISTmap!N119)</f>
        <v/>
      </c>
      <c r="M112" s="605">
        <f>NISTmap!O119</f>
        <v>0</v>
      </c>
      <c r="N112" s="604">
        <f ca="1">IF(O112=0, "", NISTmap!Q119)</f>
        <v>0.75</v>
      </c>
      <c r="O112" s="606">
        <f>NISTmap!R119</f>
        <v>4</v>
      </c>
      <c r="P112" s="604">
        <f ca="1">IF(Q112=0, "", NISTmap!T119)</f>
        <v>0.66666666666666663</v>
      </c>
      <c r="Q112" s="606">
        <f>NISTmap!U119</f>
        <v>3</v>
      </c>
      <c r="R112" s="574"/>
      <c r="S112" s="26"/>
    </row>
    <row r="113" spans="1:19" ht="30" customHeight="1" x14ac:dyDescent="0.25">
      <c r="A113" s="3"/>
      <c r="B113" s="569"/>
      <c r="C113" s="590"/>
      <c r="D113" s="1815"/>
      <c r="E113" s="610"/>
      <c r="F113" s="611" t="s">
        <v>1629</v>
      </c>
      <c r="G113" s="1817"/>
      <c r="H113" s="1070" t="s">
        <v>1556</v>
      </c>
      <c r="I113" s="612" t="s">
        <v>1797</v>
      </c>
      <c r="J113" s="1061">
        <f ca="1">IF(K113=0, "", NISTmap!K120)</f>
        <v>0.66666666666666663</v>
      </c>
      <c r="K113" s="613">
        <f>NISTmap!L120</f>
        <v>6</v>
      </c>
      <c r="L113" s="614" t="str">
        <f>IF(M113=0, "", NISTmap!N120)</f>
        <v/>
      </c>
      <c r="M113" s="615">
        <f>NISTmap!O120</f>
        <v>0</v>
      </c>
      <c r="N113" s="614">
        <f ca="1">IF(O113=0, "", NISTmap!Q120)</f>
        <v>0.5</v>
      </c>
      <c r="O113" s="616">
        <f>NISTmap!R120</f>
        <v>2</v>
      </c>
      <c r="P113" s="614">
        <f ca="1">IF(Q113=0, "", NISTmap!T120)</f>
        <v>0.75</v>
      </c>
      <c r="Q113" s="616">
        <f>NISTmap!U120</f>
        <v>4</v>
      </c>
      <c r="R113" s="574"/>
      <c r="S113" s="26"/>
    </row>
    <row r="114" spans="1:19" ht="30" customHeight="1" x14ac:dyDescent="0.25">
      <c r="A114" s="3"/>
      <c r="B114" s="569"/>
      <c r="C114" s="590"/>
      <c r="D114" s="1815"/>
      <c r="E114" s="618" t="s">
        <v>1798</v>
      </c>
      <c r="F114" s="608" t="s">
        <v>1764</v>
      </c>
      <c r="G114" s="1818" t="s">
        <v>1799</v>
      </c>
      <c r="H114" s="1069" t="s">
        <v>1800</v>
      </c>
      <c r="I114" s="609" t="s">
        <v>1801</v>
      </c>
      <c r="J114" s="1059">
        <f ca="1">IF(K114=0, "", NISTmap!K121)</f>
        <v>0</v>
      </c>
      <c r="K114" s="603">
        <f>NISTmap!L121</f>
        <v>1</v>
      </c>
      <c r="L114" s="604" t="str">
        <f>IF(M114=0, "", NISTmap!N121)</f>
        <v/>
      </c>
      <c r="M114" s="605">
        <f>NISTmap!O121</f>
        <v>0</v>
      </c>
      <c r="N114" s="604">
        <f ca="1">IF(O114=0, "", NISTmap!Q121)</f>
        <v>0</v>
      </c>
      <c r="O114" s="606">
        <f>NISTmap!R121</f>
        <v>1</v>
      </c>
      <c r="P114" s="604" t="str">
        <f>IF(Q114=0, "", NISTmap!T121)</f>
        <v/>
      </c>
      <c r="Q114" s="606">
        <f>NISTmap!U121</f>
        <v>0</v>
      </c>
      <c r="R114" s="574"/>
      <c r="S114" s="26"/>
    </row>
    <row r="115" spans="1:19" ht="30" customHeight="1" x14ac:dyDescent="0.25">
      <c r="A115" s="3"/>
      <c r="B115" s="569"/>
      <c r="C115" s="590"/>
      <c r="D115" s="1815"/>
      <c r="E115" s="618"/>
      <c r="F115" s="608" t="s">
        <v>1629</v>
      </c>
      <c r="G115" s="1818"/>
      <c r="H115" s="1069" t="s">
        <v>1553</v>
      </c>
      <c r="I115" s="609" t="s">
        <v>1802</v>
      </c>
      <c r="J115" s="1060">
        <f ca="1">IF(K115=0, "", NISTmap!K122)</f>
        <v>0</v>
      </c>
      <c r="K115" s="595">
        <f>NISTmap!L122</f>
        <v>1</v>
      </c>
      <c r="L115" s="596" t="str">
        <f>IF(M115=0, "", NISTmap!N122)</f>
        <v/>
      </c>
      <c r="M115" s="597">
        <f>NISTmap!O122</f>
        <v>0</v>
      </c>
      <c r="N115" s="596">
        <f ca="1">IF(O115=0, "", NISTmap!Q122)</f>
        <v>0</v>
      </c>
      <c r="O115" s="598">
        <f>NISTmap!R122</f>
        <v>1</v>
      </c>
      <c r="P115" s="596" t="str">
        <f>IF(Q115=0, "", NISTmap!T122)</f>
        <v/>
      </c>
      <c r="Q115" s="598">
        <f>NISTmap!U122</f>
        <v>0</v>
      </c>
      <c r="R115" s="574"/>
      <c r="S115" s="26"/>
    </row>
    <row r="116" spans="1:19" ht="30" customHeight="1" x14ac:dyDescent="0.25">
      <c r="A116" s="3"/>
      <c r="B116" s="569"/>
      <c r="C116" s="620"/>
      <c r="D116" s="1815"/>
      <c r="E116" s="619"/>
      <c r="F116" s="611" t="s">
        <v>1629</v>
      </c>
      <c r="G116" s="1817"/>
      <c r="H116" s="1070" t="s">
        <v>1549</v>
      </c>
      <c r="I116" s="612" t="s">
        <v>1803</v>
      </c>
      <c r="J116" s="1061">
        <f ca="1">IF(K116=0, "", NISTmap!K123)</f>
        <v>0.25</v>
      </c>
      <c r="K116" s="613">
        <f>NISTmap!L123</f>
        <v>4</v>
      </c>
      <c r="L116" s="614" t="str">
        <f>IF(M116=0, "", NISTmap!N123)</f>
        <v/>
      </c>
      <c r="M116" s="615">
        <f>NISTmap!O123</f>
        <v>0</v>
      </c>
      <c r="N116" s="614">
        <f ca="1">IF(O116=0, "", NISTmap!Q123)</f>
        <v>0.5</v>
      </c>
      <c r="O116" s="616">
        <f>NISTmap!R123</f>
        <v>2</v>
      </c>
      <c r="P116" s="614">
        <f ca="1">IF(Q116=0, "", NISTmap!T123)</f>
        <v>0</v>
      </c>
      <c r="Q116" s="616">
        <f>NISTmap!U123</f>
        <v>2</v>
      </c>
      <c r="R116" s="574"/>
      <c r="S116" s="26"/>
    </row>
    <row r="117" spans="1:19" ht="13.8" x14ac:dyDescent="0.25">
      <c r="A117" s="12"/>
      <c r="B117" s="621"/>
      <c r="C117" s="622"/>
      <c r="D117" s="622"/>
      <c r="E117" s="622"/>
      <c r="F117" s="622"/>
      <c r="G117" s="622"/>
      <c r="H117" s="622"/>
      <c r="I117" s="622"/>
      <c r="J117" s="622"/>
      <c r="K117" s="622"/>
      <c r="L117" s="622"/>
      <c r="M117" s="622"/>
      <c r="N117" s="622"/>
      <c r="O117" s="1067"/>
      <c r="P117" s="622"/>
      <c r="Q117" s="622"/>
      <c r="R117" s="623"/>
      <c r="S117" s="12"/>
    </row>
    <row r="118" spans="1:19" ht="13.8" x14ac:dyDescent="0.25">
      <c r="A118" s="12"/>
      <c r="B118" s="12"/>
      <c r="C118" s="12"/>
      <c r="D118" s="12"/>
      <c r="E118" s="12"/>
      <c r="F118" s="12"/>
      <c r="G118" s="12"/>
      <c r="H118" s="12"/>
      <c r="I118" s="12"/>
      <c r="J118" s="12"/>
      <c r="K118" s="12"/>
      <c r="L118" s="12"/>
      <c r="M118" s="12"/>
      <c r="N118" s="12"/>
      <c r="O118" s="1058"/>
      <c r="P118" s="12"/>
      <c r="Q118" s="12"/>
      <c r="R118" s="12"/>
      <c r="S118" s="12"/>
    </row>
  </sheetData>
  <sheetProtection formatCells="0" formatColumns="0" formatRows="0"/>
  <mergeCells count="33">
    <mergeCell ref="V5:V15"/>
    <mergeCell ref="D7:I7"/>
    <mergeCell ref="J7:Q7"/>
    <mergeCell ref="L8:M8"/>
    <mergeCell ref="N8:O8"/>
    <mergeCell ref="P8:Q8"/>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D111:D116"/>
    <mergeCell ref="G112:G113"/>
    <mergeCell ref="G114:G116"/>
    <mergeCell ref="D77:D94"/>
    <mergeCell ref="G77:G81"/>
    <mergeCell ref="G82:G89"/>
    <mergeCell ref="G90:G94"/>
    <mergeCell ref="D95:D110"/>
    <mergeCell ref="G96:G100"/>
    <mergeCell ref="G101:G105"/>
    <mergeCell ref="G106:G108"/>
    <mergeCell ref="G109:G110"/>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7"/>
  </sheetPr>
  <dimension ref="A1:K17"/>
  <sheetViews>
    <sheetView zoomScale="98" zoomScaleNormal="98" workbookViewId="0">
      <selection activeCell="E6" sqref="E6"/>
    </sheetView>
  </sheetViews>
  <sheetFormatPr defaultColWidth="8.7265625" defaultRowHeight="13.8" x14ac:dyDescent="0.25"/>
  <cols>
    <col min="1" max="1" width="2.6328125" style="590" customWidth="1"/>
    <col min="2" max="2" width="3.7265625" style="590" customWidth="1"/>
    <col min="3" max="3" width="18.1796875" style="590" customWidth="1"/>
    <col min="4" max="4" width="12.54296875" style="590" customWidth="1"/>
    <col min="5" max="5" width="65.453125" style="590" customWidth="1"/>
    <col min="6" max="6" width="3.6328125" style="590" customWidth="1"/>
    <col min="7" max="7" width="2.6328125" style="590" customWidth="1"/>
    <col min="8" max="8" width="8.7265625" style="590"/>
    <col min="9" max="9" width="2.6328125" style="590" customWidth="1"/>
    <col min="10" max="10" width="80.6328125" style="590" customWidth="1"/>
    <col min="11" max="11" width="2.54296875" style="590" customWidth="1"/>
    <col min="12" max="16384" width="8.7265625" style="590"/>
  </cols>
  <sheetData>
    <row r="1" spans="1:11" x14ac:dyDescent="0.25">
      <c r="A1" s="134"/>
      <c r="B1" s="134"/>
      <c r="C1" s="134"/>
      <c r="D1" s="134"/>
      <c r="E1" s="134"/>
      <c r="F1" s="134"/>
      <c r="G1" s="134"/>
      <c r="I1" s="3"/>
      <c r="J1" s="3"/>
      <c r="K1" s="3"/>
    </row>
    <row r="2" spans="1:11" x14ac:dyDescent="0.25">
      <c r="A2" s="251"/>
      <c r="B2" s="710"/>
      <c r="C2" s="711" t="s">
        <v>1894</v>
      </c>
      <c r="D2" s="711" t="s">
        <v>1895</v>
      </c>
      <c r="E2" s="711" t="s">
        <v>1896</v>
      </c>
      <c r="F2" s="712"/>
      <c r="G2" s="251"/>
      <c r="I2" s="6"/>
      <c r="J2" s="815" t="s">
        <v>1884</v>
      </c>
      <c r="K2" s="6"/>
    </row>
    <row r="3" spans="1:11" s="779" customFormat="1" ht="22.95" customHeight="1" thickBot="1" x14ac:dyDescent="0.3">
      <c r="A3" s="134"/>
      <c r="B3" s="776"/>
      <c r="C3" s="777" t="str">
        <f>IF(VLOOKUP(C2,Languages!$A:$D,1,TRUE)=C2,VLOOKUP(C2,Languages!$A:$D,Summary!$C$7,TRUE),NA())</f>
        <v>Nimi</v>
      </c>
      <c r="D3" s="777" t="str">
        <f>IF(VLOOKUP(D2,Languages!$A:$D,1,TRUE)=D2,VLOOKUP(D2,Languages!$A:$D,Summary!$C$7,TRUE),NA())</f>
        <v>Päiväys</v>
      </c>
      <c r="E3" s="777" t="str">
        <f>IF(VLOOKUP(E2,Languages!$A:$D,1,TRUE)=E2,VLOOKUP(E2,Languages!$A:$D,Summary!$C$7,TRUE),NA())</f>
        <v>Kommentit</v>
      </c>
      <c r="F3" s="778"/>
      <c r="G3" s="134"/>
      <c r="I3" s="3"/>
      <c r="J3" s="816"/>
      <c r="K3" s="6"/>
    </row>
    <row r="4" spans="1:11" x14ac:dyDescent="0.25">
      <c r="A4" s="165"/>
      <c r="B4" s="713"/>
      <c r="C4" s="719"/>
      <c r="D4" s="719"/>
      <c r="E4" s="719"/>
      <c r="F4" s="714"/>
      <c r="G4" s="273"/>
      <c r="I4" s="3"/>
      <c r="J4" s="1700" t="s">
        <v>2517</v>
      </c>
      <c r="K4" s="6"/>
    </row>
    <row r="5" spans="1:11" s="724" customFormat="1" ht="19.95" customHeight="1" x14ac:dyDescent="0.25">
      <c r="A5" s="720"/>
      <c r="B5" s="721"/>
      <c r="C5" s="725"/>
      <c r="D5" s="726"/>
      <c r="E5" s="727"/>
      <c r="F5" s="722"/>
      <c r="G5" s="723"/>
      <c r="I5" s="3"/>
      <c r="J5" s="1700"/>
      <c r="K5" s="6"/>
    </row>
    <row r="6" spans="1:11" s="724" customFormat="1" ht="19.95" customHeight="1" x14ac:dyDescent="0.25">
      <c r="A6" s="720"/>
      <c r="B6" s="721"/>
      <c r="C6" s="725"/>
      <c r="D6" s="728"/>
      <c r="E6" s="727"/>
      <c r="F6" s="722"/>
      <c r="G6" s="723"/>
      <c r="I6" s="3"/>
      <c r="J6" s="1700"/>
      <c r="K6" s="6"/>
    </row>
    <row r="7" spans="1:11" s="724" customFormat="1" ht="19.95" customHeight="1" x14ac:dyDescent="0.25">
      <c r="A7" s="720"/>
      <c r="B7" s="721"/>
      <c r="C7" s="725"/>
      <c r="D7" s="728"/>
      <c r="E7" s="727"/>
      <c r="F7" s="722"/>
      <c r="G7" s="723"/>
      <c r="I7" s="3"/>
      <c r="J7" s="1700"/>
      <c r="K7" s="6"/>
    </row>
    <row r="8" spans="1:11" s="724" customFormat="1" ht="19.95" customHeight="1" x14ac:dyDescent="0.25">
      <c r="A8" s="720"/>
      <c r="B8" s="721"/>
      <c r="C8" s="725"/>
      <c r="D8" s="728"/>
      <c r="E8" s="727"/>
      <c r="F8" s="722"/>
      <c r="G8" s="723"/>
      <c r="I8" s="12"/>
      <c r="J8" s="1701"/>
      <c r="K8" s="12"/>
    </row>
    <row r="9" spans="1:11" s="724" customFormat="1" ht="19.95" customHeight="1" x14ac:dyDescent="0.25">
      <c r="A9" s="720"/>
      <c r="B9" s="721"/>
      <c r="C9" s="725"/>
      <c r="D9" s="728"/>
      <c r="E9" s="727"/>
      <c r="F9" s="722"/>
      <c r="G9" s="723"/>
      <c r="I9" s="12"/>
      <c r="J9" s="12"/>
      <c r="K9" s="12"/>
    </row>
    <row r="10" spans="1:11" s="724" customFormat="1" ht="19.95" customHeight="1" x14ac:dyDescent="0.25">
      <c r="A10" s="720"/>
      <c r="B10" s="721"/>
      <c r="C10" s="725"/>
      <c r="D10" s="728"/>
      <c r="E10" s="727"/>
      <c r="F10" s="722"/>
      <c r="G10" s="723"/>
    </row>
    <row r="11" spans="1:11" s="724" customFormat="1" ht="19.95" customHeight="1" x14ac:dyDescent="0.25">
      <c r="A11" s="720"/>
      <c r="B11" s="721"/>
      <c r="C11" s="725"/>
      <c r="D11" s="728"/>
      <c r="E11" s="727"/>
      <c r="F11" s="722"/>
      <c r="G11" s="723"/>
    </row>
    <row r="12" spans="1:11" s="724" customFormat="1" ht="19.95" customHeight="1" x14ac:dyDescent="0.25">
      <c r="A12" s="720"/>
      <c r="B12" s="721"/>
      <c r="C12" s="725"/>
      <c r="D12" s="728"/>
      <c r="E12" s="727"/>
      <c r="F12" s="722"/>
      <c r="G12" s="723"/>
    </row>
    <row r="13" spans="1:11" s="724" customFormat="1" ht="19.95" customHeight="1" x14ac:dyDescent="0.25">
      <c r="A13" s="720"/>
      <c r="B13" s="721"/>
      <c r="C13" s="725"/>
      <c r="D13" s="728"/>
      <c r="E13" s="727"/>
      <c r="F13" s="722"/>
      <c r="G13" s="723"/>
    </row>
    <row r="14" spans="1:11" s="724" customFormat="1" ht="19.95" customHeight="1" x14ac:dyDescent="0.25">
      <c r="A14" s="720"/>
      <c r="B14" s="721"/>
      <c r="C14" s="725"/>
      <c r="D14" s="728"/>
      <c r="E14" s="727"/>
      <c r="F14" s="722"/>
      <c r="G14" s="723"/>
    </row>
    <row r="15" spans="1:11" s="724" customFormat="1" ht="19.95" customHeight="1" x14ac:dyDescent="0.25">
      <c r="A15" s="720"/>
      <c r="B15" s="721"/>
      <c r="C15" s="725"/>
      <c r="D15" s="728"/>
      <c r="E15" s="727"/>
      <c r="F15" s="722"/>
      <c r="G15" s="723"/>
    </row>
    <row r="16" spans="1:11" x14ac:dyDescent="0.25">
      <c r="A16" s="235"/>
      <c r="B16" s="715"/>
      <c r="C16" s="716"/>
      <c r="D16" s="717"/>
      <c r="E16" s="717"/>
      <c r="F16" s="718"/>
      <c r="G16" s="235"/>
    </row>
    <row r="17" spans="1:7" x14ac:dyDescent="0.25">
      <c r="A17" s="235"/>
      <c r="B17" s="235"/>
      <c r="C17" s="235"/>
      <c r="D17" s="235"/>
      <c r="E17" s="235"/>
      <c r="F17" s="235"/>
      <c r="G17" s="235"/>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Normal="100" zoomScalePageLayoutView="70" workbookViewId="0">
      <selection activeCell="G11" sqref="G11:H11"/>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5" t="s">
        <v>1884</v>
      </c>
      <c r="O2" s="6"/>
    </row>
    <row r="3" spans="1:15" ht="18" customHeight="1" x14ac:dyDescent="0.2">
      <c r="A3" s="3"/>
      <c r="B3" s="10"/>
      <c r="D3" s="72" t="s">
        <v>420</v>
      </c>
      <c r="E3" s="72"/>
      <c r="F3" s="72"/>
      <c r="G3" s="72"/>
      <c r="H3" s="72"/>
      <c r="I3" s="52"/>
      <c r="J3" s="11"/>
      <c r="K3" s="3"/>
      <c r="L3" s="43"/>
      <c r="M3" s="3"/>
      <c r="N3" s="759"/>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700" t="s">
        <v>2508</v>
      </c>
      <c r="O4" s="6"/>
    </row>
    <row r="5" spans="1:15" s="34" customFormat="1" ht="19.95" customHeight="1" x14ac:dyDescent="0.2">
      <c r="A5" s="423"/>
      <c r="B5" s="10"/>
      <c r="D5" s="93" t="str">
        <f>IF(VLOOKUP("KM63",Languages!$A:$D,1,TRUE)="KM63",VLOOKUP("KM63",Languages!$A:$D,Summary!$C$7,TRUE),NA())</f>
        <v xml:space="preserve"> Kyberturvallisuuden osioiden mukaisesti</v>
      </c>
      <c r="E5" s="73"/>
      <c r="F5" s="73"/>
      <c r="G5" s="73"/>
      <c r="H5" s="73"/>
      <c r="I5" s="51"/>
      <c r="J5" s="11"/>
      <c r="K5" s="423"/>
      <c r="L5" s="43"/>
      <c r="M5" s="3"/>
      <c r="N5" s="1700"/>
      <c r="O5" s="6"/>
    </row>
    <row r="6" spans="1:15" s="34" customFormat="1" ht="29.55" customHeight="1" x14ac:dyDescent="0.2">
      <c r="A6" s="423"/>
      <c r="B6" s="27"/>
      <c r="C6" s="36"/>
      <c r="D6" s="1838" t="str">
        <f>IF(VLOOKUP("KM74",Languages!$A:$D,1,TRUE)="KM74",VLOOKUP("KM74",Languages!$A:$D,Summary!$C$7,TRUE),NA())</f>
        <v>Kypsyystasolle 1 vaadittavia toimenpiteitä</v>
      </c>
      <c r="E6" s="1838"/>
      <c r="F6" s="1838"/>
      <c r="G6" s="1838"/>
      <c r="H6" s="1838"/>
      <c r="I6" s="28"/>
      <c r="J6" s="29"/>
      <c r="K6" s="423"/>
      <c r="L6" s="43"/>
      <c r="M6" s="3"/>
      <c r="N6" s="1700"/>
      <c r="O6" s="6"/>
    </row>
    <row r="7" spans="1:15" s="17" customFormat="1" ht="10.050000000000001" customHeight="1" x14ac:dyDescent="0.2">
      <c r="A7" s="26"/>
      <c r="B7" s="27"/>
      <c r="C7" s="36"/>
      <c r="E7" s="33"/>
      <c r="F7" s="33"/>
      <c r="G7" s="33"/>
      <c r="H7" s="33"/>
      <c r="I7" s="33"/>
      <c r="J7" s="31"/>
      <c r="K7" s="26"/>
      <c r="L7" s="43"/>
      <c r="M7" s="3"/>
      <c r="N7" s="1700"/>
      <c r="O7" s="6"/>
    </row>
    <row r="8" spans="1:15" s="17" customFormat="1" ht="49.95" customHeight="1" x14ac:dyDescent="0.25">
      <c r="A8" s="26"/>
      <c r="B8" s="59">
        <v>1</v>
      </c>
      <c r="C8" s="60" t="str">
        <f ca="1">_xlfn.IFNA(VLOOKUP("0-1-0-"&amp;B8,Data!$W:$X,2,FALSE),"")</f>
        <v>CRITICAL-1d</v>
      </c>
      <c r="D8" s="1837" t="str">
        <f ca="1">IFERROR("("&amp;VLOOKUP("0-1-0-"&amp;B8,Data!$W:$X,2,FALSE)&amp;") "&amp;IF(VLOOKUP(C8,Languages!$A:$D,1,TRUE)=C8,VLOOKUP(C8,Languages!$A:$D,Summary!$C$7,TRUE),NA()),"")</f>
        <v>(CRITICAL-1d) Palveluiden tuottamiseen tarvittavat järjestelmät (IT- ja OT-omaisuus) on tunnistettu ja dokumentoitu.</v>
      </c>
      <c r="E8" s="1837"/>
      <c r="F8" s="424" t="str">
        <f ca="1">_xlfn.IFNA(VLOOKUP("0-1-0-"&amp;I8,Data!$W:$X,2,FALSE),"")</f>
        <v>RESPONSE-1a</v>
      </c>
      <c r="G8" s="1837" t="str">
        <f ca="1">IFERROR("("&amp;VLOOKUP("0-1-0-"&amp;I8,Data!$W:$X,2,FALSE)&amp;") "&amp;IF(VLOOKUP(F8,Languages!$A:$D,1,TRUE)=F8,VLOOKUP(F8,Languages!$A:$D,Summary!$C$7,TRUE),NA()),"")</f>
        <v>(RESPONSE-1a) Havaitut kybertapahtumat raportoidaan ennalta määritellyille henkilöille tai roolien haltijoille ja ne documentoidaan (ainakin tapauskohtaisesti). Tasolla 1 tämän ei tarvitse olla systemaattista ja säännöllistä.</v>
      </c>
      <c r="H8" s="1837"/>
      <c r="I8" s="58">
        <v>2</v>
      </c>
      <c r="J8" s="31"/>
      <c r="K8" s="26"/>
      <c r="L8" s="43"/>
      <c r="M8" s="12"/>
      <c r="N8" s="1700"/>
      <c r="O8" s="12"/>
    </row>
    <row r="9" spans="1:15" s="17" customFormat="1" ht="49.95" customHeight="1" x14ac:dyDescent="0.25">
      <c r="A9" s="26"/>
      <c r="B9" s="59">
        <v>3</v>
      </c>
      <c r="C9" s="60" t="str">
        <f ca="1">_xlfn.IFNA(VLOOKUP("0-1-0-"&amp;B9,Data!$W:$X,2,FALSE),"")</f>
        <v>RESPONSE-2b</v>
      </c>
      <c r="D9" s="1837" t="str">
        <f ca="1">IFERROR("("&amp;VLOOKUP("0-1-0-"&amp;B9,Data!$W:$X,2,FALSE)&amp;") "&amp;IF(VLOOKUP(C9,Languages!$A:$D,1,TRUE)=C9,VLOOKUP(C9,Languages!$A:$D,Summary!$C$7,TRUE),NA()),"")</f>
        <v>(RESPONSE-2b) Kybertapahtumat analysoidaan siten, että se tukee mahdollisten kyberpoikkeamien määrittämistä. Tasolla 1 tämän ei tarvitse olla systemaattista ja säännöllistä.</v>
      </c>
      <c r="E9" s="1837"/>
      <c r="F9" s="424" t="str">
        <f ca="1">_xlfn.IFNA(VLOOKUP("0-1-0-"&amp;I9,Data!$W:$X,2,FALSE),"")</f>
        <v>THREAT-1a</v>
      </c>
      <c r="G9" s="1837" t="str">
        <f ca="1">IFERROR("("&amp;VLOOKUP("0-1-0-"&amp;I9,Data!$W:$X,2,FALSE)&amp;") "&amp;IF(VLOOKUP(F9,Languages!$A:$D,1,TRUE)=F9,VLOOKUP(F9,Languages!$A:$D,Summary!$C$7,TRUE),NA()),"")</f>
        <v>(THREAT-1a) Haavoittuvuuksien tunnistamisen tueksi on tunnistettu soveltuvia tietolähteitä. Tasolla 1 tämän ei tarvitse olla systemaattista ja säännöllistä.</v>
      </c>
      <c r="H9" s="1837"/>
      <c r="I9" s="58">
        <v>4</v>
      </c>
      <c r="J9" s="31"/>
      <c r="K9" s="26"/>
      <c r="L9" s="45"/>
      <c r="M9" s="12"/>
      <c r="N9" s="1700"/>
      <c r="O9" s="12"/>
    </row>
    <row r="10" spans="1:15" s="17" customFormat="1" ht="49.95" customHeight="1" x14ac:dyDescent="0.25">
      <c r="A10" s="26"/>
      <c r="B10" s="59">
        <v>5</v>
      </c>
      <c r="C10" s="60" t="str">
        <f ca="1">_xlfn.IFNA(VLOOKUP("0-1-0-"&amp;B10,Data!$W:$X,2,FALSE),"")</f>
        <v>THREAT-1b</v>
      </c>
      <c r="D10" s="1837" t="str">
        <f ca="1">IFERROR("("&amp;VLOOKUP("0-1-0-"&amp;B10,Data!$W:$X,2,FALSE)&amp;") "&amp;IF(VLOOKUP(C10,Languages!$A:$D,1,TRUE)=C10,VLOOKUP(C10,Languages!$A:$D,Summary!$C$7,TRUE),NA()),"")</f>
        <v>(THREAT-1b) Haavoittuvuustietoa kerätään ja sitä tulkitaan toimintoa varten. Tasolla 1 tämän ei tarvitse olla systemaattista ja säännöllistä.</v>
      </c>
      <c r="E10" s="1837"/>
      <c r="F10" s="424" t="str">
        <f ca="1">_xlfn.IFNA(VLOOKUP("0-1-0-"&amp;I10,Data!$W:$X,2,FALSE),"")</f>
        <v/>
      </c>
      <c r="G10" s="1837" t="str">
        <f ca="1">IFERROR("("&amp;VLOOKUP("0-1-0-"&amp;I10,Data!$W:$X,2,FALSE)&amp;") "&amp;IF(VLOOKUP(F10,Languages!$A:$D,1,TRUE)=F10,VLOOKUP(F10,Languages!$A:$D,Summary!$C$7,TRUE),NA()),"")</f>
        <v/>
      </c>
      <c r="H10" s="1837"/>
      <c r="I10" s="58">
        <v>6</v>
      </c>
      <c r="J10" s="31"/>
      <c r="K10" s="26"/>
      <c r="L10" s="45"/>
      <c r="M10" s="741"/>
      <c r="N10" s="1700"/>
      <c r="O10" s="741"/>
    </row>
    <row r="11" spans="1:15" s="17" customFormat="1" ht="49.95" customHeight="1" x14ac:dyDescent="0.25">
      <c r="A11" s="26"/>
      <c r="B11" s="59">
        <v>7</v>
      </c>
      <c r="C11" s="60" t="str">
        <f ca="1">_xlfn.IFNA(VLOOKUP("0-1-0-"&amp;B11,Data!$W:$X,2,FALSE),"")</f>
        <v/>
      </c>
      <c r="D11" s="1837" t="str">
        <f ca="1">IFERROR("("&amp;VLOOKUP("0-1-0-"&amp;B11,Data!$W:$X,2,FALSE)&amp;") "&amp;IF(VLOOKUP(C11,Languages!$A:$D,1,TRUE)=C11,VLOOKUP(C11,Languages!$A:$D,Summary!$C$7,TRUE),NA()),"")</f>
        <v/>
      </c>
      <c r="E11" s="1837"/>
      <c r="F11" s="424" t="str">
        <f ca="1">_xlfn.IFNA(VLOOKUP("0-1-0-"&amp;I11,Data!$W:$X,2,FALSE),"")</f>
        <v/>
      </c>
      <c r="G11" s="1837" t="str">
        <f ca="1">IFERROR("("&amp;VLOOKUP("0-1-0-"&amp;I11,Data!$W:$X,2,FALSE)&amp;") "&amp;IF(VLOOKUP(F11,Languages!$A:$D,1,TRUE)=F11,VLOOKUP(F11,Languages!$A:$D,Summary!$C$7,TRUE),NA()),"")</f>
        <v/>
      </c>
      <c r="H11" s="1837"/>
      <c r="I11" s="58">
        <v>8</v>
      </c>
      <c r="J11" s="31"/>
      <c r="K11" s="26"/>
      <c r="L11" s="45"/>
      <c r="M11" s="741"/>
      <c r="N11" s="1700"/>
      <c r="O11" s="741"/>
    </row>
    <row r="12" spans="1:15" s="17" customFormat="1" ht="49.95" customHeight="1" x14ac:dyDescent="0.25">
      <c r="A12" s="26"/>
      <c r="B12" s="59">
        <v>9</v>
      </c>
      <c r="C12" s="60" t="str">
        <f ca="1">_xlfn.IFNA(VLOOKUP("0-1-0-"&amp;B12,Data!$W:$X,2,FALSE),"")</f>
        <v/>
      </c>
      <c r="D12" s="1837" t="str">
        <f ca="1">IFERROR("("&amp;VLOOKUP("0-1-0-"&amp;B12,Data!$W:$X,2,FALSE)&amp;") "&amp;IF(VLOOKUP(C12,Languages!$A:$D,1,TRUE)=C12,VLOOKUP(C12,Languages!$A:$D,Summary!$C$7,TRUE),NA()),"")</f>
        <v/>
      </c>
      <c r="E12" s="1837"/>
      <c r="F12" s="424" t="str">
        <f ca="1">_xlfn.IFNA(VLOOKUP("0-1-0-"&amp;I12,Data!$W:$X,2,FALSE),"")</f>
        <v/>
      </c>
      <c r="G12" s="1837" t="str">
        <f ca="1">IFERROR("("&amp;VLOOKUP("0-1-0-"&amp;I12,Data!$W:$X,2,FALSE)&amp;") "&amp;IF(VLOOKUP(F12,Languages!$A:$D,1,TRUE)=F12,VLOOKUP(F12,Languages!$A:$D,Summary!$C$7,TRUE),NA()),"")</f>
        <v/>
      </c>
      <c r="H12" s="1837"/>
      <c r="I12" s="58">
        <v>10</v>
      </c>
      <c r="J12" s="31"/>
      <c r="K12" s="26"/>
      <c r="L12" s="45"/>
      <c r="M12" s="741"/>
      <c r="N12" s="1701"/>
      <c r="O12" s="741"/>
    </row>
    <row r="13" spans="1:15" s="17" customFormat="1" ht="49.95" customHeight="1" x14ac:dyDescent="0.25">
      <c r="A13" s="26"/>
      <c r="B13" s="59">
        <v>11</v>
      </c>
      <c r="C13" s="60" t="str">
        <f ca="1">_xlfn.IFNA(VLOOKUP("0-1-0-"&amp;B13,Data!$W:$X,2,FALSE),"")</f>
        <v/>
      </c>
      <c r="D13" s="1837" t="str">
        <f ca="1">IFERROR("("&amp;VLOOKUP("0-1-0-"&amp;B13,Data!$W:$X,2,FALSE)&amp;") "&amp;IF(VLOOKUP(C13,Languages!$A:$D,1,TRUE)=C13,VLOOKUP(C13,Languages!$A:$D,Summary!$C$7,TRUE),NA()),"")</f>
        <v/>
      </c>
      <c r="E13" s="1837"/>
      <c r="F13" s="424" t="str">
        <f ca="1">_xlfn.IFNA(VLOOKUP("0-1-0-"&amp;I13,Data!$W:$X,2,FALSE),"")</f>
        <v/>
      </c>
      <c r="G13" s="1837" t="str">
        <f ca="1">IFERROR("("&amp;VLOOKUP("0-1-0-"&amp;I13,Data!$W:$X,2,FALSE)&amp;") "&amp;IF(VLOOKUP(F13,Languages!$A:$D,1,TRUE)=F13,VLOOKUP(F13,Languages!$A:$D,Summary!$C$7,TRUE),NA()),"")</f>
        <v/>
      </c>
      <c r="H13" s="1837"/>
      <c r="I13" s="58">
        <v>12</v>
      </c>
      <c r="J13" s="31"/>
      <c r="K13" s="26"/>
      <c r="L13" s="45"/>
      <c r="M13" s="741"/>
      <c r="N13" s="12"/>
      <c r="O13" s="741"/>
    </row>
    <row r="14" spans="1:15" s="17" customFormat="1" ht="49.95" customHeight="1" x14ac:dyDescent="0.25">
      <c r="A14" s="26"/>
      <c r="B14" s="59">
        <v>13</v>
      </c>
      <c r="C14" s="60" t="str">
        <f ca="1">_xlfn.IFNA(VLOOKUP("0-1-0-"&amp;B14,Data!$W:$X,2,FALSE),"")</f>
        <v/>
      </c>
      <c r="D14" s="1837" t="str">
        <f ca="1">IFERROR("("&amp;VLOOKUP("0-1-0-"&amp;B14,Data!$W:$X,2,FALSE)&amp;") "&amp;IF(VLOOKUP(C14,Languages!$A:$D,1,TRUE)=C14,VLOOKUP(C14,Languages!$A:$D,Summary!$C$7,TRUE),NA()),"")</f>
        <v/>
      </c>
      <c r="E14" s="1837"/>
      <c r="F14" s="424" t="str">
        <f ca="1">_xlfn.IFNA(VLOOKUP("0-1-0-"&amp;I14,Data!$W:$X,2,FALSE),"")</f>
        <v/>
      </c>
      <c r="G14" s="1837" t="str">
        <f ca="1">IFERROR("("&amp;VLOOKUP("0-1-0-"&amp;I14,Data!$W:$X,2,FALSE)&amp;") "&amp;IF(VLOOKUP(F14,Languages!$A:$D,1,TRUE)=F14,VLOOKUP(F14,Languages!$A:$D,Summary!$C$7,TRUE),NA()),"")</f>
        <v/>
      </c>
      <c r="H14" s="1837"/>
      <c r="I14" s="58">
        <v>14</v>
      </c>
      <c r="J14" s="31"/>
      <c r="K14" s="26"/>
      <c r="L14" s="45"/>
      <c r="M14" s="77"/>
      <c r="N14" s="77"/>
      <c r="O14" s="77"/>
    </row>
    <row r="15" spans="1:15" s="17" customFormat="1" ht="49.95" customHeight="1" x14ac:dyDescent="0.25">
      <c r="A15" s="26"/>
      <c r="B15" s="59">
        <v>15</v>
      </c>
      <c r="C15" s="60" t="str">
        <f ca="1">_xlfn.IFNA(VLOOKUP("0-1-0-"&amp;B15,Data!$W:$X,2,FALSE),"")</f>
        <v/>
      </c>
      <c r="D15" s="1837" t="str">
        <f ca="1">IFERROR("("&amp;VLOOKUP("0-1-0-"&amp;B15,Data!$W:$X,2,FALSE)&amp;") "&amp;IF(VLOOKUP(C15,Languages!$A:$D,1,TRUE)=C15,VLOOKUP(C15,Languages!$A:$D,Summary!$C$7,TRUE),NA()),"")</f>
        <v/>
      </c>
      <c r="E15" s="1837"/>
      <c r="F15" s="424" t="str">
        <f ca="1">_xlfn.IFNA(VLOOKUP("0-1-0-"&amp;I15,Data!$W:$X,2,FALSE),"")</f>
        <v/>
      </c>
      <c r="G15" s="1837" t="str">
        <f ca="1">IFERROR("("&amp;VLOOKUP("0-1-0-"&amp;I15,Data!$W:$X,2,FALSE)&amp;") "&amp;IF(VLOOKUP(F15,Languages!$A:$D,1,TRUE)=F15,VLOOKUP(F15,Languages!$A:$D,Summary!$C$7,TRUE),NA()),"")</f>
        <v/>
      </c>
      <c r="H15" s="1837"/>
      <c r="I15" s="58">
        <v>16</v>
      </c>
      <c r="J15" s="31"/>
      <c r="K15" s="26"/>
      <c r="L15" s="45"/>
      <c r="M15" s="77"/>
      <c r="N15" s="77"/>
      <c r="O15" s="77"/>
    </row>
    <row r="16" spans="1:15" s="17" customFormat="1" ht="49.95" customHeight="1" x14ac:dyDescent="0.25">
      <c r="A16" s="26"/>
      <c r="B16" s="59">
        <v>17</v>
      </c>
      <c r="C16" s="60" t="str">
        <f ca="1">_xlfn.IFNA(VLOOKUP("0-1-0-"&amp;B16,Data!$W:$X,2,FALSE),"")</f>
        <v/>
      </c>
      <c r="D16" s="1837" t="str">
        <f ca="1">IFERROR("("&amp;VLOOKUP("0-1-0-"&amp;B16,Data!$W:$X,2,FALSE)&amp;") "&amp;IF(VLOOKUP(C16,Languages!$A:$D,1,TRUE)=C16,VLOOKUP(C16,Languages!$A:$D,Summary!$C$7,TRUE),NA()),"")</f>
        <v/>
      </c>
      <c r="E16" s="1837"/>
      <c r="F16" s="424" t="str">
        <f ca="1">_xlfn.IFNA(VLOOKUP("0-1-0-"&amp;I16,Data!$W:$X,2,FALSE),"")</f>
        <v/>
      </c>
      <c r="G16" s="1837" t="str">
        <f ca="1">IFERROR("("&amp;VLOOKUP("0-1-0-"&amp;I16,Data!$W:$X,2,FALSE)&amp;") "&amp;IF(VLOOKUP(F16,Languages!$A:$D,1,TRUE)=F16,VLOOKUP(F16,Languages!$A:$D,Summary!$C$7,TRUE),NA()),"")</f>
        <v/>
      </c>
      <c r="H16" s="1837"/>
      <c r="I16" s="58">
        <v>18</v>
      </c>
      <c r="J16" s="31"/>
      <c r="K16" s="26"/>
      <c r="L16" s="45"/>
      <c r="M16" s="77"/>
      <c r="N16" s="77"/>
      <c r="O16" s="77"/>
    </row>
    <row r="17" spans="1:15" s="17" customFormat="1" ht="49.95" customHeight="1" x14ac:dyDescent="0.25">
      <c r="A17" s="26"/>
      <c r="B17" s="59">
        <v>19</v>
      </c>
      <c r="C17" s="60" t="str">
        <f ca="1">_xlfn.IFNA(VLOOKUP("0-1-0-"&amp;B17,Data!$W:$X,2,FALSE),"")</f>
        <v/>
      </c>
      <c r="D17" s="1837" t="str">
        <f ca="1">IFERROR("("&amp;VLOOKUP("0-1-0-"&amp;B17,Data!$W:$X,2,FALSE)&amp;") "&amp;IF(VLOOKUP(C17,Languages!$A:$D,1,TRUE)=C17,VLOOKUP(C17,Languages!$A:$D,Summary!$C$7,TRUE),NA()),"")</f>
        <v/>
      </c>
      <c r="E17" s="1837"/>
      <c r="F17" s="424" t="str">
        <f ca="1">_xlfn.IFNA(VLOOKUP("0-1-0-"&amp;I17,Data!$W:$X,2,FALSE),"")</f>
        <v/>
      </c>
      <c r="G17" s="1837" t="str">
        <f ca="1">IFERROR("("&amp;VLOOKUP("0-1-0-"&amp;I17,Data!$W:$X,2,FALSE)&amp;") "&amp;IF(VLOOKUP(F17,Languages!$A:$D,1,TRUE)=F17,VLOOKUP(F17,Languages!$A:$D,Summary!$C$7,TRUE),NA()),"")</f>
        <v/>
      </c>
      <c r="H17" s="1837"/>
      <c r="I17" s="58">
        <v>20</v>
      </c>
      <c r="J17" s="31"/>
      <c r="K17" s="26"/>
      <c r="L17" s="45"/>
      <c r="M17" s="77"/>
      <c r="N17" s="77"/>
      <c r="O17" s="77"/>
    </row>
    <row r="18" spans="1:15" s="17" customFormat="1" ht="49.95" customHeight="1" x14ac:dyDescent="0.25">
      <c r="A18" s="26"/>
      <c r="B18" s="59">
        <v>21</v>
      </c>
      <c r="C18" s="60" t="str">
        <f ca="1">_xlfn.IFNA(VLOOKUP("0-1-0-"&amp;B18,Data!$W:$X,2,FALSE),"")</f>
        <v/>
      </c>
      <c r="D18" s="1837" t="str">
        <f ca="1">IFERROR("("&amp;VLOOKUP("0-1-0-"&amp;B18,Data!$W:$X,2,FALSE)&amp;") "&amp;IF(VLOOKUP(C18,Languages!$A:$D,1,TRUE)=C18,VLOOKUP(C18,Languages!$A:$D,Summary!$C$7,TRUE),NA()),"")</f>
        <v/>
      </c>
      <c r="E18" s="1837"/>
      <c r="F18" s="424" t="str">
        <f ca="1">_xlfn.IFNA(VLOOKUP("0-1-0-"&amp;I18,Data!$W:$X,2,FALSE),"")</f>
        <v/>
      </c>
      <c r="G18" s="1837" t="str">
        <f ca="1">IFERROR("("&amp;VLOOKUP("0-1-0-"&amp;I18,Data!$W:$X,2,FALSE)&amp;") "&amp;IF(VLOOKUP(F18,Languages!$A:$D,1,TRUE)=F18,VLOOKUP(F18,Languages!$A:$D,Summary!$C$7,TRUE),NA()),"")</f>
        <v/>
      </c>
      <c r="H18" s="1837"/>
      <c r="I18" s="58">
        <v>22</v>
      </c>
      <c r="J18" s="31"/>
      <c r="K18" s="26"/>
      <c r="L18" s="45"/>
      <c r="M18" s="77"/>
      <c r="N18" s="77"/>
      <c r="O18" s="77"/>
    </row>
    <row r="19" spans="1:15" s="17" customFormat="1" ht="49.95" customHeight="1" x14ac:dyDescent="0.25">
      <c r="A19" s="26"/>
      <c r="B19" s="59">
        <v>23</v>
      </c>
      <c r="C19" s="60" t="str">
        <f ca="1">_xlfn.IFNA(VLOOKUP("0-1-0-"&amp;B19,Data!$W:$X,2,FALSE),"")</f>
        <v/>
      </c>
      <c r="D19" s="1837" t="str">
        <f ca="1">IFERROR("("&amp;VLOOKUP("0-1-0-"&amp;B19,Data!$W:$X,2,FALSE)&amp;") "&amp;IF(VLOOKUP(C19,Languages!$A:$D,1,TRUE)=C19,VLOOKUP(C19,Languages!$A:$D,Summary!$C$7,TRUE),NA()),"")</f>
        <v/>
      </c>
      <c r="E19" s="1837"/>
      <c r="F19" s="424" t="str">
        <f ca="1">_xlfn.IFNA(VLOOKUP("0-1-0-"&amp;I19,Data!$W:$X,2,FALSE),"")</f>
        <v/>
      </c>
      <c r="G19" s="1837" t="str">
        <f ca="1">IFERROR("("&amp;VLOOKUP("0-1-0-"&amp;I19,Data!$W:$X,2,FALSE)&amp;") "&amp;IF(VLOOKUP(F19,Languages!$A:$D,1,TRUE)=F19,VLOOKUP(F19,Languages!$A:$D,Summary!$C$7,TRUE),NA()),"")</f>
        <v/>
      </c>
      <c r="H19" s="1837"/>
      <c r="I19" s="58">
        <v>24</v>
      </c>
      <c r="J19" s="31"/>
      <c r="K19" s="26"/>
      <c r="L19" s="45"/>
      <c r="M19" s="77"/>
      <c r="N19" s="77"/>
      <c r="O19" s="77"/>
    </row>
    <row r="20" spans="1:15" s="17" customFormat="1" ht="49.95" customHeight="1" x14ac:dyDescent="0.25">
      <c r="A20" s="26"/>
      <c r="B20" s="59">
        <v>25</v>
      </c>
      <c r="C20" s="60" t="str">
        <f ca="1">_xlfn.IFNA(VLOOKUP("0-1-0-"&amp;B20,Data!$W:$X,2,FALSE),"")</f>
        <v/>
      </c>
      <c r="D20" s="1837" t="str">
        <f ca="1">IFERROR("("&amp;VLOOKUP("0-1-0-"&amp;B20,Data!$W:$X,2,FALSE)&amp;") "&amp;IF(VLOOKUP(C20,Languages!$A:$D,1,TRUE)=C20,VLOOKUP(C20,Languages!$A:$D,Summary!$C$7,TRUE),NA()),"")</f>
        <v/>
      </c>
      <c r="E20" s="1837"/>
      <c r="F20" s="424" t="str">
        <f ca="1">_xlfn.IFNA(VLOOKUP("0-1-0-"&amp;I20,Data!$W:$X,2,FALSE),"")</f>
        <v/>
      </c>
      <c r="G20" s="1837" t="str">
        <f ca="1">IFERROR("("&amp;VLOOKUP("0-1-0-"&amp;I20,Data!$W:$X,2,FALSE)&amp;") "&amp;IF(VLOOKUP(F20,Languages!$A:$D,1,TRUE)=F20,VLOOKUP(F20,Languages!$A:$D,Summary!$C$7,TRUE),NA()),"")</f>
        <v/>
      </c>
      <c r="H20" s="1837"/>
      <c r="I20" s="58">
        <v>26</v>
      </c>
      <c r="J20" s="31"/>
      <c r="K20" s="26"/>
      <c r="L20" s="42"/>
      <c r="M20" s="80"/>
      <c r="N20" s="80"/>
      <c r="O20" s="80"/>
    </row>
    <row r="21" spans="1:15" s="17" customFormat="1" ht="49.95" customHeight="1" x14ac:dyDescent="0.25">
      <c r="A21" s="26"/>
      <c r="B21" s="59">
        <v>27</v>
      </c>
      <c r="C21" s="60" t="str">
        <f ca="1">_xlfn.IFNA(VLOOKUP("0-1-0-"&amp;B21,Data!$W:$X,2,FALSE),"")</f>
        <v/>
      </c>
      <c r="D21" s="1837" t="str">
        <f ca="1">IFERROR("("&amp;VLOOKUP("0-1-0-"&amp;B21,Data!$W:$X,2,FALSE)&amp;") "&amp;IF(VLOOKUP(C21,Languages!$A:$D,1,TRUE)=C21,VLOOKUP(C21,Languages!$A:$D,Summary!$C$7,TRUE),NA()),"")</f>
        <v/>
      </c>
      <c r="E21" s="1837"/>
      <c r="F21" s="424" t="str">
        <f ca="1">_xlfn.IFNA(VLOOKUP("0-1-0-"&amp;I21,Data!$W:$X,2,FALSE),"")</f>
        <v/>
      </c>
      <c r="G21" s="1837" t="str">
        <f ca="1">IFERROR("("&amp;VLOOKUP("0-1-0-"&amp;I21,Data!$W:$X,2,FALSE)&amp;") "&amp;IF(VLOOKUP(F21,Languages!$A:$D,1,TRUE)=F21,VLOOKUP(F21,Languages!$A:$D,Summary!$C$7,TRUE),NA()),"")</f>
        <v/>
      </c>
      <c r="H21" s="1837"/>
      <c r="I21" s="58">
        <v>28</v>
      </c>
      <c r="J21" s="31"/>
      <c r="K21" s="26"/>
      <c r="L21" s="42"/>
      <c r="M21" s="80"/>
      <c r="N21" s="80"/>
      <c r="O21" s="80"/>
    </row>
    <row r="22" spans="1:15" s="17" customFormat="1" ht="49.95" customHeight="1" x14ac:dyDescent="0.25">
      <c r="A22" s="26"/>
      <c r="B22" s="59">
        <v>29</v>
      </c>
      <c r="C22" s="60" t="str">
        <f ca="1">_xlfn.IFNA(VLOOKUP("0-1-0-"&amp;B22,Data!$W:$X,2,FALSE),"")</f>
        <v/>
      </c>
      <c r="D22" s="1837" t="str">
        <f ca="1">IFERROR("("&amp;VLOOKUP("0-1-0-"&amp;B22,Data!$W:$X,2,FALSE)&amp;") "&amp;IF(VLOOKUP(C22,Languages!$A:$D,1,TRUE)=C22,VLOOKUP(C22,Languages!$A:$D,Summary!$C$7,TRUE),NA()),"")</f>
        <v/>
      </c>
      <c r="E22" s="1837"/>
      <c r="F22" s="424" t="str">
        <f ca="1">_xlfn.IFNA(VLOOKUP("0-1-0-"&amp;I22,Data!$W:$X,2,FALSE),"")</f>
        <v/>
      </c>
      <c r="G22" s="1837" t="str">
        <f ca="1">IFERROR("("&amp;VLOOKUP("0-1-0-"&amp;I22,Data!$W:$X,2,FALSE)&amp;") "&amp;IF(VLOOKUP(F22,Languages!$A:$D,1,TRUE)=F22,VLOOKUP(F22,Languages!$A:$D,Summary!$C$7,TRUE),NA()),"")</f>
        <v/>
      </c>
      <c r="H22" s="1837"/>
      <c r="I22" s="58">
        <v>30</v>
      </c>
      <c r="J22" s="31"/>
      <c r="K22" s="26"/>
      <c r="L22" s="46"/>
      <c r="M22" s="77"/>
      <c r="N22" s="77"/>
      <c r="O22" s="77"/>
    </row>
    <row r="23" spans="1:15" s="17" customFormat="1" ht="49.95" customHeight="1" x14ac:dyDescent="0.25">
      <c r="A23" s="26"/>
      <c r="B23" s="59">
        <v>31</v>
      </c>
      <c r="C23" s="60" t="str">
        <f ca="1">_xlfn.IFNA(VLOOKUP("0-1-0-"&amp;B23,Data!$W:$X,2,FALSE),"")</f>
        <v/>
      </c>
      <c r="D23" s="1837" t="str">
        <f ca="1">IFERROR("("&amp;VLOOKUP("0-1-0-"&amp;B23,Data!$W:$X,2,FALSE)&amp;") "&amp;IF(VLOOKUP(C23,Languages!$A:$D,1,TRUE)=C23,VLOOKUP(C23,Languages!$A:$D,Summary!$C$7,TRUE),NA()),"")</f>
        <v/>
      </c>
      <c r="E23" s="1837"/>
      <c r="F23" s="424" t="str">
        <f ca="1">_xlfn.IFNA(VLOOKUP("0-1-0-"&amp;I23,Data!$W:$X,2,FALSE),"")</f>
        <v/>
      </c>
      <c r="G23" s="1837" t="str">
        <f ca="1">IFERROR("("&amp;VLOOKUP("0-1-0-"&amp;I23,Data!$W:$X,2,FALSE)&amp;") "&amp;IF(VLOOKUP(F23,Languages!$A:$D,1,TRUE)=F23,VLOOKUP(F23,Languages!$A:$D,Summary!$C$7,TRUE),NA()),"")</f>
        <v/>
      </c>
      <c r="H23" s="1837"/>
      <c r="I23" s="58">
        <v>32</v>
      </c>
      <c r="J23" s="31"/>
      <c r="K23" s="26"/>
      <c r="L23" s="46"/>
      <c r="M23" s="77"/>
      <c r="N23" s="77"/>
      <c r="O23" s="77"/>
    </row>
    <row r="24" spans="1:15" s="17" customFormat="1" ht="49.95" customHeight="1" x14ac:dyDescent="0.25">
      <c r="A24" s="26"/>
      <c r="B24" s="59">
        <v>33</v>
      </c>
      <c r="C24" s="60" t="str">
        <f ca="1">_xlfn.IFNA(VLOOKUP("0-1-0-"&amp;B24,Data!$W:$X,2,FALSE),"")</f>
        <v/>
      </c>
      <c r="D24" s="1837" t="str">
        <f ca="1">IFERROR("("&amp;VLOOKUP("0-1-0-"&amp;B24,Data!$W:$X,2,FALSE)&amp;") "&amp;IF(VLOOKUP(C24,Languages!$A:$D,1,TRUE)=C24,VLOOKUP(C24,Languages!$A:$D,Summary!$C$7,TRUE),NA()),"")</f>
        <v/>
      </c>
      <c r="E24" s="1837"/>
      <c r="F24" s="424" t="str">
        <f ca="1">_xlfn.IFNA(VLOOKUP("0-1-0-"&amp;I24,Data!$W:$X,2,FALSE),"")</f>
        <v/>
      </c>
      <c r="G24" s="1837" t="str">
        <f ca="1">IFERROR("("&amp;VLOOKUP("0-1-0-"&amp;I24,Data!$W:$X,2,FALSE)&amp;") "&amp;IF(VLOOKUP(F24,Languages!$A:$D,1,TRUE)=F24,VLOOKUP(F24,Languages!$A:$D,Summary!$C$7,TRUE),NA()),"")</f>
        <v/>
      </c>
      <c r="H24" s="1837"/>
      <c r="I24" s="58">
        <v>34</v>
      </c>
      <c r="J24" s="31"/>
      <c r="K24" s="26"/>
      <c r="L24" s="46"/>
      <c r="M24" s="77"/>
      <c r="N24" s="77"/>
      <c r="O24" s="77"/>
    </row>
    <row r="25" spans="1:15" s="17" customFormat="1" ht="49.95" customHeight="1" x14ac:dyDescent="0.25">
      <c r="A25" s="26"/>
      <c r="B25" s="59">
        <v>35</v>
      </c>
      <c r="C25" s="60" t="str">
        <f ca="1">_xlfn.IFNA(VLOOKUP("0-1-0-"&amp;B25,Data!$W:$X,2,FALSE),"")</f>
        <v/>
      </c>
      <c r="D25" s="1837" t="str">
        <f ca="1">IFERROR("("&amp;VLOOKUP("0-1-0-"&amp;B25,Data!$W:$X,2,FALSE)&amp;") "&amp;IF(VLOOKUP(C25,Languages!$A:$D,1,TRUE)=C25,VLOOKUP(C25,Languages!$A:$D,Summary!$C$7,TRUE),NA()),"")</f>
        <v/>
      </c>
      <c r="E25" s="1837"/>
      <c r="F25" s="424" t="str">
        <f ca="1">_xlfn.IFNA(VLOOKUP("0-1-0-"&amp;I25,Data!$W:$X,2,FALSE),"")</f>
        <v/>
      </c>
      <c r="G25" s="1837" t="str">
        <f ca="1">IFERROR("("&amp;VLOOKUP("0-1-0-"&amp;I25,Data!$W:$X,2,FALSE)&amp;") "&amp;IF(VLOOKUP(F25,Languages!$A:$D,1,TRUE)=F25,VLOOKUP(F25,Languages!$A:$D,Summary!$C$7,TRUE),NA()),"")</f>
        <v/>
      </c>
      <c r="H25" s="1837"/>
      <c r="I25" s="58">
        <v>36</v>
      </c>
      <c r="J25" s="31"/>
      <c r="K25" s="26"/>
      <c r="L25" s="46"/>
      <c r="M25" s="77"/>
      <c r="N25" s="77"/>
      <c r="O25" s="77"/>
    </row>
    <row r="26" spans="1:15" s="17" customFormat="1" ht="49.95" customHeight="1" x14ac:dyDescent="0.25">
      <c r="A26" s="26"/>
      <c r="B26" s="59">
        <v>37</v>
      </c>
      <c r="C26" s="60" t="str">
        <f ca="1">_xlfn.IFNA(VLOOKUP("0-1-0-"&amp;B26,Data!$W:$X,2,FALSE),"")</f>
        <v/>
      </c>
      <c r="D26" s="1837" t="str">
        <f ca="1">IFERROR("("&amp;VLOOKUP("0-1-0-"&amp;B26,Data!$W:$X,2,FALSE)&amp;") "&amp;IF(VLOOKUP(C26,Languages!$A:$D,1,TRUE)=C26,VLOOKUP(C26,Languages!$A:$D,Summary!$C$7,TRUE),NA()),"")</f>
        <v/>
      </c>
      <c r="E26" s="1837"/>
      <c r="F26" s="424" t="str">
        <f ca="1">_xlfn.IFNA(VLOOKUP("0-1-0-"&amp;I26,Data!$W:$X,2,FALSE),"")</f>
        <v/>
      </c>
      <c r="G26" s="1837" t="str">
        <f ca="1">IFERROR("("&amp;VLOOKUP("0-1-0-"&amp;I26,Data!$W:$X,2,FALSE)&amp;") "&amp;IF(VLOOKUP(F26,Languages!$A:$D,1,TRUE)=F26,VLOOKUP(F26,Languages!$A:$D,Summary!$C$7,TRUE),NA()),"")</f>
        <v/>
      </c>
      <c r="H26" s="1837"/>
      <c r="I26" s="58">
        <v>38</v>
      </c>
      <c r="J26" s="31"/>
      <c r="K26" s="26"/>
      <c r="L26" s="46"/>
      <c r="M26" s="77"/>
      <c r="N26" s="77"/>
      <c r="O26" s="77"/>
    </row>
    <row r="27" spans="1:15" s="17" customFormat="1" ht="49.95" customHeight="1" x14ac:dyDescent="0.25">
      <c r="A27" s="26"/>
      <c r="B27" s="59">
        <v>39</v>
      </c>
      <c r="C27" s="60" t="str">
        <f ca="1">_xlfn.IFNA(VLOOKUP("0-1-0-"&amp;B27,Data!$W:$X,2,FALSE),"")</f>
        <v/>
      </c>
      <c r="D27" s="1837" t="str">
        <f ca="1">IFERROR("("&amp;VLOOKUP("0-1-0-"&amp;B27,Data!$W:$X,2,FALSE)&amp;") "&amp;IF(VLOOKUP(C27,Languages!$A:$D,1,TRUE)=C27,VLOOKUP(C27,Languages!$A:$D,Summary!$C$7,TRUE),NA()),"")</f>
        <v/>
      </c>
      <c r="E27" s="1837"/>
      <c r="F27" s="424" t="str">
        <f ca="1">_xlfn.IFNA(VLOOKUP("0-1-0-"&amp;I27,Data!$W:$X,2,FALSE),"")</f>
        <v/>
      </c>
      <c r="G27" s="1837" t="str">
        <f ca="1">IFERROR("("&amp;VLOOKUP("0-1-0-"&amp;I27,Data!$W:$X,2,FALSE)&amp;") "&amp;IF(VLOOKUP(F27,Languages!$A:$D,1,TRUE)=F27,VLOOKUP(F27,Languages!$A:$D,Summary!$C$7,TRUE),NA()),"")</f>
        <v/>
      </c>
      <c r="H27" s="1837"/>
      <c r="I27" s="58">
        <v>40</v>
      </c>
      <c r="J27" s="31"/>
      <c r="K27" s="26"/>
      <c r="L27" s="46"/>
      <c r="M27" s="77"/>
      <c r="N27" s="77"/>
      <c r="O27" s="77"/>
    </row>
    <row r="28" spans="1:15" s="17" customFormat="1" ht="49.95" customHeight="1" x14ac:dyDescent="0.25">
      <c r="A28" s="26"/>
      <c r="B28" s="59">
        <v>41</v>
      </c>
      <c r="C28" s="60" t="str">
        <f ca="1">_xlfn.IFNA(VLOOKUP("0-1-0-"&amp;B28,Data!$W:$X,2,FALSE),"")</f>
        <v/>
      </c>
      <c r="D28" s="1837" t="str">
        <f ca="1">IFERROR("("&amp;VLOOKUP("0-1-0-"&amp;B28,Data!$W:$X,2,FALSE)&amp;") "&amp;IF(VLOOKUP(C28,Languages!$A:$D,1,TRUE)=C28,VLOOKUP(C28,Languages!$A:$D,Summary!$C$7,TRUE),NA()),"")</f>
        <v/>
      </c>
      <c r="E28" s="1837"/>
      <c r="F28" s="424" t="str">
        <f ca="1">_xlfn.IFNA(VLOOKUP("0-1-0-"&amp;I28,Data!$W:$X,2,FALSE),"")</f>
        <v/>
      </c>
      <c r="G28" s="1837" t="str">
        <f ca="1">IFERROR("("&amp;VLOOKUP("0-1-0-"&amp;I28,Data!$W:$X,2,FALSE)&amp;") "&amp;IF(VLOOKUP(F28,Languages!$A:$D,1,TRUE)=F28,VLOOKUP(F28,Languages!$A:$D,Summary!$C$7,TRUE),NA()),"")</f>
        <v/>
      </c>
      <c r="H28" s="1837"/>
      <c r="I28" s="58">
        <v>42</v>
      </c>
      <c r="J28" s="31"/>
      <c r="K28" s="26"/>
      <c r="L28" s="46"/>
      <c r="M28" s="77"/>
      <c r="N28" s="77"/>
      <c r="O28" s="77"/>
    </row>
    <row r="29" spans="1:15" s="17" customFormat="1" ht="49.95" customHeight="1" x14ac:dyDescent="0.25">
      <c r="A29" s="26"/>
      <c r="B29" s="59">
        <v>43</v>
      </c>
      <c r="C29" s="60" t="str">
        <f ca="1">_xlfn.IFNA(VLOOKUP("0-1-0-"&amp;B29,Data!$W:$X,2,FALSE),"")</f>
        <v/>
      </c>
      <c r="D29" s="1837" t="str">
        <f ca="1">IFERROR("("&amp;VLOOKUP("0-1-0-"&amp;B29,Data!$W:$X,2,FALSE)&amp;") "&amp;IF(VLOOKUP(C29,Languages!$A:$D,1,TRUE)=C29,VLOOKUP(C29,Languages!$A:$D,Summary!$C$7,TRUE),NA()),"")</f>
        <v/>
      </c>
      <c r="E29" s="1837"/>
      <c r="F29" s="424" t="str">
        <f ca="1">_xlfn.IFNA(VLOOKUP("0-1-0-"&amp;I29,Data!$W:$X,2,FALSE),"")</f>
        <v/>
      </c>
      <c r="G29" s="1837" t="str">
        <f ca="1">IFERROR("("&amp;VLOOKUP("0-1-0-"&amp;I29,Data!$W:$X,2,FALSE)&amp;") "&amp;IF(VLOOKUP(F29,Languages!$A:$D,1,TRUE)=F29,VLOOKUP(F29,Languages!$A:$D,Summary!$C$7,TRUE),NA()),"")</f>
        <v/>
      </c>
      <c r="H29" s="1837"/>
      <c r="I29" s="58">
        <v>44</v>
      </c>
      <c r="J29" s="31"/>
      <c r="K29" s="26"/>
      <c r="L29" s="46"/>
      <c r="M29" s="77"/>
      <c r="N29" s="77"/>
      <c r="O29" s="77"/>
    </row>
    <row r="30" spans="1:15" s="17" customFormat="1" ht="49.95" customHeight="1" x14ac:dyDescent="0.25">
      <c r="A30" s="26"/>
      <c r="B30" s="59">
        <v>45</v>
      </c>
      <c r="C30" s="60" t="str">
        <f ca="1">_xlfn.IFNA(VLOOKUP("0-1-0-"&amp;B30,Data!$W:$X,2,FALSE),"")</f>
        <v/>
      </c>
      <c r="D30" s="1837" t="str">
        <f ca="1">IFERROR("("&amp;VLOOKUP("0-1-0-"&amp;B30,Data!$W:$X,2,FALSE)&amp;") "&amp;IF(VLOOKUP(C30,Languages!$A:$D,1,TRUE)=C30,VLOOKUP(C30,Languages!$A:$D,Summary!$C$7,TRUE),NA()),"")</f>
        <v/>
      </c>
      <c r="E30" s="1837"/>
      <c r="F30" s="424" t="str">
        <f ca="1">_xlfn.IFNA(VLOOKUP("0-1-0-"&amp;I30,Data!$W:$X,2,FALSE),"")</f>
        <v/>
      </c>
      <c r="G30" s="1837" t="str">
        <f ca="1">IFERROR("("&amp;VLOOKUP("0-1-0-"&amp;I30,Data!$W:$X,2,FALSE)&amp;") "&amp;IF(VLOOKUP(F30,Languages!$A:$D,1,TRUE)=F30,VLOOKUP(F30,Languages!$A:$D,Summary!$C$7,TRUE),NA()),"")</f>
        <v/>
      </c>
      <c r="H30" s="1837"/>
      <c r="I30" s="58">
        <v>46</v>
      </c>
      <c r="J30" s="31"/>
      <c r="K30" s="26"/>
      <c r="L30" s="46"/>
      <c r="M30" s="77"/>
      <c r="N30" s="77"/>
      <c r="O30" s="77"/>
    </row>
    <row r="31" spans="1:15" s="17" customFormat="1" ht="49.95" customHeight="1" x14ac:dyDescent="0.25">
      <c r="A31" s="26"/>
      <c r="B31" s="59">
        <v>47</v>
      </c>
      <c r="C31" s="60" t="str">
        <f ca="1">_xlfn.IFNA(VLOOKUP("0-1-0-"&amp;B31,Data!$W:$X,2,FALSE),"")</f>
        <v/>
      </c>
      <c r="D31" s="1837" t="str">
        <f ca="1">IFERROR("("&amp;VLOOKUP("0-1-0-"&amp;B31,Data!$W:$X,2,FALSE)&amp;") "&amp;IF(VLOOKUP(C31,Languages!$A:$D,1,TRUE)=C31,VLOOKUP(C31,Languages!$A:$D,Summary!$C$7,TRUE),NA()),"")</f>
        <v/>
      </c>
      <c r="E31" s="1837"/>
      <c r="F31" s="424" t="str">
        <f ca="1">_xlfn.IFNA(VLOOKUP("0-1-0-"&amp;I31,Data!$W:$X,2,FALSE),"")</f>
        <v/>
      </c>
      <c r="G31" s="1837" t="str">
        <f ca="1">IFERROR("("&amp;VLOOKUP("0-1-0-"&amp;I31,Data!$W:$X,2,FALSE)&amp;") "&amp;IF(VLOOKUP(F31,Languages!$A:$D,1,TRUE)=F31,VLOOKUP(F31,Languages!$A:$D,Summary!$C$7,TRUE),NA()),"")</f>
        <v/>
      </c>
      <c r="H31" s="1837"/>
      <c r="I31" s="58">
        <v>48</v>
      </c>
      <c r="J31" s="31"/>
      <c r="K31" s="26"/>
      <c r="L31" s="46"/>
      <c r="M31" s="77"/>
      <c r="N31" s="77"/>
      <c r="O31" s="77"/>
    </row>
    <row r="32" spans="1:15" s="17" customFormat="1" ht="49.95" customHeight="1" x14ac:dyDescent="0.25">
      <c r="A32" s="26"/>
      <c r="B32" s="59">
        <v>49</v>
      </c>
      <c r="C32" s="60" t="str">
        <f ca="1">_xlfn.IFNA(VLOOKUP("0-1-0-"&amp;B32,Data!$W:$X,2,FALSE),"")</f>
        <v/>
      </c>
      <c r="D32" s="1837" t="str">
        <f ca="1">IFERROR("("&amp;VLOOKUP("0-1-0-"&amp;B32,Data!$W:$X,2,FALSE)&amp;") "&amp;IF(VLOOKUP(C32,Languages!$A:$D,1,TRUE)=C32,VLOOKUP(C32,Languages!$A:$D,Summary!$C$7,TRUE),NA()),"")</f>
        <v/>
      </c>
      <c r="E32" s="1837"/>
      <c r="F32" s="424" t="str">
        <f ca="1">_xlfn.IFNA(VLOOKUP("0-1-0-"&amp;I32,Data!$W:$X,2,FALSE),"")</f>
        <v/>
      </c>
      <c r="G32" s="1837" t="str">
        <f ca="1">IFERROR("("&amp;VLOOKUP("0-1-0-"&amp;I32,Data!$W:$X,2,FALSE)&amp;") "&amp;IF(VLOOKUP(F32,Languages!$A:$D,1,TRUE)=F32,VLOOKUP(F32,Languages!$A:$D,Summary!$C$7,TRUE),NA()),"")</f>
        <v/>
      </c>
      <c r="H32" s="1837"/>
      <c r="I32" s="58">
        <v>50</v>
      </c>
      <c r="J32" s="31"/>
      <c r="K32" s="26"/>
      <c r="L32" s="46"/>
      <c r="M32" s="77"/>
      <c r="N32" s="77"/>
      <c r="O32" s="77"/>
    </row>
    <row r="33" spans="1:15" s="17" customFormat="1" ht="49.95" customHeight="1" x14ac:dyDescent="0.25">
      <c r="A33" s="26"/>
      <c r="B33" s="59">
        <v>51</v>
      </c>
      <c r="C33" s="60" t="str">
        <f ca="1">_xlfn.IFNA(VLOOKUP("0-1-0-"&amp;B33,Data!$W:$X,2,FALSE),"")</f>
        <v/>
      </c>
      <c r="D33" s="1837" t="str">
        <f ca="1">IFERROR("("&amp;VLOOKUP("0-1-0-"&amp;B33,Data!$W:$X,2,FALSE)&amp;") "&amp;IF(VLOOKUP(C33,Languages!$A:$D,1,TRUE)=C33,VLOOKUP(C33,Languages!$A:$D,Summary!$C$7,TRUE),NA()),"")</f>
        <v/>
      </c>
      <c r="E33" s="1837"/>
      <c r="F33" s="424" t="str">
        <f ca="1">_xlfn.IFNA(VLOOKUP("0-1-0-"&amp;I33,Data!$W:$X,2,FALSE),"")</f>
        <v/>
      </c>
      <c r="G33" s="1837" t="str">
        <f ca="1">IFERROR("("&amp;VLOOKUP("0-1-0-"&amp;I33,Data!$W:$X,2,FALSE)&amp;") "&amp;IF(VLOOKUP(F33,Languages!$A:$D,1,TRUE)=F33,VLOOKUP(F33,Languages!$A:$D,Summary!$C$7,TRUE),NA()),"")</f>
        <v/>
      </c>
      <c r="H33" s="1837"/>
      <c r="I33" s="58">
        <v>52</v>
      </c>
      <c r="J33" s="31"/>
      <c r="K33" s="26"/>
      <c r="L33" s="46"/>
      <c r="M33" s="77"/>
      <c r="N33" s="77"/>
      <c r="O33" s="77"/>
    </row>
    <row r="34" spans="1:15" s="17" customFormat="1" ht="49.95" customHeight="1" x14ac:dyDescent="0.25">
      <c r="A34" s="26"/>
      <c r="B34" s="59">
        <v>53</v>
      </c>
      <c r="C34" s="60" t="str">
        <f ca="1">_xlfn.IFNA(VLOOKUP("0-1-0-"&amp;B34,Data!$W:$X,2,FALSE),"")</f>
        <v/>
      </c>
      <c r="D34" s="1837" t="str">
        <f ca="1">IFERROR("("&amp;VLOOKUP("0-1-0-"&amp;B34,Data!$W:$X,2,FALSE)&amp;") "&amp;IF(VLOOKUP(C34,Languages!$A:$D,1,TRUE)=C34,VLOOKUP(C34,Languages!$A:$D,Summary!$C$7,TRUE),NA()),"")</f>
        <v/>
      </c>
      <c r="E34" s="1837"/>
      <c r="F34" s="424" t="str">
        <f ca="1">_xlfn.IFNA(VLOOKUP("0-1-0-"&amp;I34,Data!$W:$X,2,FALSE),"")</f>
        <v/>
      </c>
      <c r="G34" s="1837" t="str">
        <f ca="1">IFERROR("("&amp;VLOOKUP("0-1-0-"&amp;I34,Data!$W:$X,2,FALSE)&amp;") "&amp;IF(VLOOKUP(F34,Languages!$A:$D,1,TRUE)=F34,VLOOKUP(F34,Languages!$A:$D,Summary!$C$7,TRUE),NA()),"")</f>
        <v/>
      </c>
      <c r="H34" s="1837"/>
      <c r="I34" s="58">
        <v>54</v>
      </c>
      <c r="J34" s="31"/>
      <c r="K34" s="26"/>
      <c r="L34" s="46"/>
      <c r="M34" s="77"/>
      <c r="N34" s="77"/>
      <c r="O34" s="77"/>
    </row>
    <row r="35" spans="1:15" s="17" customFormat="1" ht="49.95" customHeight="1" x14ac:dyDescent="0.25">
      <c r="A35" s="26"/>
      <c r="B35" s="59">
        <v>55</v>
      </c>
      <c r="C35" s="60" t="str">
        <f ca="1">_xlfn.IFNA(VLOOKUP("0-1-0-"&amp;B35,Data!$W:$X,2,FALSE),"")</f>
        <v/>
      </c>
      <c r="D35" s="1837" t="str">
        <f ca="1">IFERROR("("&amp;VLOOKUP("0-1-0-"&amp;B35,Data!$W:$X,2,FALSE)&amp;") "&amp;IF(VLOOKUP(C35,Languages!$A:$D,1,TRUE)=C35,VLOOKUP(C35,Languages!$A:$D,Summary!$C$7,TRUE),NA()),"")</f>
        <v/>
      </c>
      <c r="E35" s="1837"/>
      <c r="F35" s="424" t="str">
        <f ca="1">_xlfn.IFNA(VLOOKUP("0-1-0-"&amp;I35,Data!$W:$X,2,FALSE),"")</f>
        <v/>
      </c>
      <c r="G35" s="1837" t="str">
        <f ca="1">IFERROR("("&amp;VLOOKUP("0-1-0-"&amp;I35,Data!$W:$X,2,FALSE)&amp;") "&amp;IF(VLOOKUP(F35,Languages!$A:$D,1,TRUE)=F35,VLOOKUP(F35,Languages!$A:$D,Summary!$C$7,TRUE),NA()),"")</f>
        <v/>
      </c>
      <c r="H35" s="1837"/>
      <c r="I35" s="58">
        <v>56</v>
      </c>
      <c r="J35" s="31"/>
      <c r="K35" s="26"/>
      <c r="L35" s="46"/>
      <c r="M35" s="77"/>
      <c r="N35" s="77"/>
      <c r="O35" s="77"/>
    </row>
    <row r="36" spans="1:15" s="17" customFormat="1" ht="49.95" customHeight="1" x14ac:dyDescent="0.25">
      <c r="A36" s="26"/>
      <c r="B36" s="59">
        <v>57</v>
      </c>
      <c r="C36" s="60" t="str">
        <f ca="1">_xlfn.IFNA(VLOOKUP("0-1-0-"&amp;B36,Data!$W:$X,2,FALSE),"")</f>
        <v/>
      </c>
      <c r="D36" s="1837" t="str">
        <f ca="1">IFERROR("("&amp;VLOOKUP("0-1-0-"&amp;B36,Data!$W:$X,2,FALSE)&amp;") "&amp;IF(VLOOKUP(C36,Languages!$A:$D,1,TRUE)=C36,VLOOKUP(C36,Languages!$A:$D,Summary!$C$7,TRUE),NA()),"")</f>
        <v/>
      </c>
      <c r="E36" s="1837"/>
      <c r="F36" s="424" t="str">
        <f ca="1">_xlfn.IFNA(VLOOKUP("0-1-0-"&amp;I36,Data!$W:$X,2,FALSE),"")</f>
        <v/>
      </c>
      <c r="G36" s="1837" t="str">
        <f ca="1">IFERROR("("&amp;VLOOKUP("0-1-0-"&amp;I36,Data!$W:$X,2,FALSE)&amp;") "&amp;IF(VLOOKUP(F36,Languages!$A:$D,1,TRUE)=F36,VLOOKUP(F36,Languages!$A:$D,Summary!$C$7,TRUE),NA()),"")</f>
        <v/>
      </c>
      <c r="H36" s="1837"/>
      <c r="I36" s="58">
        <v>58</v>
      </c>
      <c r="J36" s="31"/>
      <c r="K36" s="26"/>
      <c r="L36" s="46"/>
      <c r="M36" s="77"/>
      <c r="N36" s="77"/>
      <c r="O36" s="77"/>
    </row>
    <row r="37" spans="1:15" s="17" customFormat="1" ht="49.95" customHeight="1" x14ac:dyDescent="0.25">
      <c r="A37" s="26"/>
      <c r="B37" s="59">
        <v>59</v>
      </c>
      <c r="C37" s="60" t="str">
        <f ca="1">_xlfn.IFNA(VLOOKUP("0-1-0-"&amp;B37,Data!$W:$X,2,FALSE),"")</f>
        <v/>
      </c>
      <c r="D37" s="1837" t="str">
        <f ca="1">IFERROR("("&amp;VLOOKUP("0-1-0-"&amp;B37,Data!$W:$X,2,FALSE)&amp;") "&amp;IF(VLOOKUP(C37,Languages!$A:$D,1,TRUE)=C37,VLOOKUP(C37,Languages!$A:$D,Summary!$C$7,TRUE),NA()),"")</f>
        <v/>
      </c>
      <c r="E37" s="1837"/>
      <c r="F37" s="424" t="str">
        <f ca="1">_xlfn.IFNA(VLOOKUP("0-1-0-"&amp;I37,Data!$W:$X,2,FALSE),"")</f>
        <v/>
      </c>
      <c r="G37" s="1837" t="str">
        <f ca="1">IFERROR("("&amp;VLOOKUP("0-1-0-"&amp;I37,Data!$W:$X,2,FALSE)&amp;") "&amp;IF(VLOOKUP(F37,Languages!$A:$D,1,TRUE)=F37,VLOOKUP(F37,Languages!$A:$D,Summary!$C$7,TRUE),NA()),"")</f>
        <v/>
      </c>
      <c r="H37" s="1837"/>
      <c r="I37" s="58">
        <v>60</v>
      </c>
      <c r="J37" s="31"/>
      <c r="K37" s="26"/>
      <c r="L37" s="46"/>
      <c r="M37" s="77"/>
      <c r="N37" s="77"/>
      <c r="O37" s="77"/>
    </row>
    <row r="38" spans="1:15" s="17" customFormat="1" ht="49.95" customHeight="1" x14ac:dyDescent="0.25">
      <c r="A38" s="26"/>
      <c r="B38" s="59">
        <v>61</v>
      </c>
      <c r="C38" s="60" t="str">
        <f ca="1">_xlfn.IFNA(VLOOKUP("0-1-0-"&amp;B38,Data!$W:$X,2,FALSE),"")</f>
        <v/>
      </c>
      <c r="D38" s="1837" t="str">
        <f ca="1">IFERROR("("&amp;VLOOKUP("0-1-0-"&amp;B38,Data!$W:$X,2,FALSE)&amp;") "&amp;IF(VLOOKUP(C38,Languages!$A:$D,1,TRUE)=C38,VLOOKUP(C38,Languages!$A:$D,Summary!$C$7,TRUE),NA()),"")</f>
        <v/>
      </c>
      <c r="E38" s="1837"/>
      <c r="F38" s="424" t="str">
        <f ca="1">_xlfn.IFNA(VLOOKUP("0-1-0-"&amp;I38,Data!$W:$X,2,FALSE),"")</f>
        <v/>
      </c>
      <c r="G38" s="1837" t="str">
        <f ca="1">IFERROR("("&amp;VLOOKUP("0-1-0-"&amp;I38,Data!$W:$X,2,FALSE)&amp;") "&amp;IF(VLOOKUP(F38,Languages!$A:$D,1,TRUE)=F38,VLOOKUP(F38,Languages!$A:$D,Summary!$C$7,TRUE),NA()),"")</f>
        <v/>
      </c>
      <c r="H38" s="1837"/>
      <c r="I38" s="58">
        <v>62</v>
      </c>
      <c r="J38" s="31"/>
      <c r="K38" s="26"/>
      <c r="L38" s="46"/>
      <c r="M38" s="77"/>
      <c r="N38" s="77"/>
      <c r="O38" s="77"/>
    </row>
    <row r="39" spans="1:15" s="17" customFormat="1" ht="49.95" customHeight="1" x14ac:dyDescent="0.25">
      <c r="A39" s="26"/>
      <c r="B39" s="59">
        <v>63</v>
      </c>
      <c r="C39" s="60" t="str">
        <f ca="1">_xlfn.IFNA(VLOOKUP("0-1-0-"&amp;B39,Data!$W:$X,2,FALSE),"")</f>
        <v/>
      </c>
      <c r="D39" s="1837" t="str">
        <f ca="1">IFERROR("("&amp;VLOOKUP("0-1-0-"&amp;B39,Data!$W:$X,2,FALSE)&amp;") "&amp;IF(VLOOKUP(C39,Languages!$A:$D,1,TRUE)=C39,VLOOKUP(C39,Languages!$A:$D,Summary!$C$7,TRUE),NA()),"")</f>
        <v/>
      </c>
      <c r="E39" s="1837"/>
      <c r="F39" s="424" t="str">
        <f ca="1">_xlfn.IFNA(VLOOKUP("0-1-0-"&amp;I39,Data!$W:$X,2,FALSE),"")</f>
        <v/>
      </c>
      <c r="G39" s="1837" t="str">
        <f ca="1">IFERROR("("&amp;VLOOKUP("0-1-0-"&amp;I39,Data!$W:$X,2,FALSE)&amp;") "&amp;IF(VLOOKUP(F39,Languages!$A:$D,1,TRUE)=F39,VLOOKUP(F39,Languages!$A:$D,Summary!$C$7,TRUE),NA()),"")</f>
        <v/>
      </c>
      <c r="H39" s="1837"/>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D37:E37"/>
    <mergeCell ref="G37:H37"/>
    <mergeCell ref="D38:E38"/>
    <mergeCell ref="G38:H38"/>
    <mergeCell ref="D39:E39"/>
    <mergeCell ref="G39:H39"/>
    <mergeCell ref="D34:E34"/>
    <mergeCell ref="G34:H34"/>
    <mergeCell ref="D35:E35"/>
    <mergeCell ref="G35:H35"/>
    <mergeCell ref="D36:E36"/>
    <mergeCell ref="G36:H36"/>
    <mergeCell ref="D31:E31"/>
    <mergeCell ref="G31:H31"/>
    <mergeCell ref="D32:E32"/>
    <mergeCell ref="G32:H32"/>
    <mergeCell ref="D33:E33"/>
    <mergeCell ref="G33:H33"/>
    <mergeCell ref="D28:E28"/>
    <mergeCell ref="G28:H28"/>
    <mergeCell ref="D29:E29"/>
    <mergeCell ref="G29:H29"/>
    <mergeCell ref="D30:E30"/>
    <mergeCell ref="G30:H30"/>
    <mergeCell ref="D26:E26"/>
    <mergeCell ref="G26:H26"/>
    <mergeCell ref="D22:E22"/>
    <mergeCell ref="G22:H22"/>
    <mergeCell ref="D23:E23"/>
    <mergeCell ref="G23:H23"/>
    <mergeCell ref="D24:E24"/>
    <mergeCell ref="G24:H24"/>
    <mergeCell ref="D20:E20"/>
    <mergeCell ref="G20:H20"/>
    <mergeCell ref="D21:E21"/>
    <mergeCell ref="G21:H21"/>
    <mergeCell ref="D25:E25"/>
    <mergeCell ref="G25:H25"/>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N4:N12"/>
    <mergeCell ref="D10:E10"/>
    <mergeCell ref="G10:H10"/>
    <mergeCell ref="D11:E11"/>
    <mergeCell ref="G11:H11"/>
    <mergeCell ref="D6:H6"/>
    <mergeCell ref="D8:E8"/>
    <mergeCell ref="G8:H8"/>
    <mergeCell ref="D9:E9"/>
    <mergeCell ref="G9:H9"/>
    <mergeCell ref="D12:E12"/>
    <mergeCell ref="G12:H12"/>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AA15"/>
  <sheetViews>
    <sheetView showGridLines="0" zoomScaleNormal="100" workbookViewId="0">
      <selection activeCell="F13" sqref="F13"/>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41"/>
      <c r="U1" s="741"/>
      <c r="V1" s="742"/>
    </row>
    <row r="2" spans="1:27" s="9" customFormat="1" ht="18" customHeight="1" x14ac:dyDescent="0.25">
      <c r="A2" s="6"/>
      <c r="B2" s="7"/>
      <c r="C2" s="35"/>
      <c r="D2" s="35"/>
      <c r="E2" s="49"/>
      <c r="F2" s="49"/>
      <c r="G2" s="49"/>
      <c r="H2" s="49"/>
      <c r="I2" s="49"/>
      <c r="J2" s="49"/>
      <c r="K2" s="49"/>
      <c r="L2" s="35"/>
      <c r="M2" s="35"/>
      <c r="N2" s="35"/>
      <c r="O2" s="35"/>
      <c r="P2" s="8"/>
      <c r="Q2" s="6"/>
      <c r="R2" s="44"/>
      <c r="S2" s="78"/>
      <c r="T2" s="741"/>
      <c r="U2" s="813" t="s">
        <v>1884</v>
      </c>
      <c r="V2" s="742"/>
    </row>
    <row r="3" spans="1:27" ht="26.4" customHeight="1" x14ac:dyDescent="0.25">
      <c r="A3" s="3"/>
      <c r="B3" s="10"/>
      <c r="D3" s="72" t="s">
        <v>420</v>
      </c>
      <c r="F3" s="743" t="s">
        <v>1883</v>
      </c>
      <c r="G3" s="744" t="str">
        <f>Parameters!$B$18</f>
        <v xml:space="preserve">0 - Vastaus puuttuu </v>
      </c>
      <c r="H3" s="745" t="str">
        <f>Parameters!$B$19</f>
        <v>1 - Ei toteutettu tai ei tietoa</v>
      </c>
      <c r="I3" s="746" t="str">
        <f>Parameters!$B$20</f>
        <v>2 - Osittain toteutettu</v>
      </c>
      <c r="J3" s="747" t="str">
        <f>Parameters!$B$21</f>
        <v>3 - Enimmäkseen  toteutettu</v>
      </c>
      <c r="K3" s="748" t="str">
        <f>Parameters!$B$22</f>
        <v>4 - Täysin toteutettu</v>
      </c>
      <c r="O3" s="52"/>
      <c r="P3" s="11"/>
      <c r="Q3" s="3"/>
      <c r="R3" s="43"/>
      <c r="T3" s="741"/>
      <c r="U3" s="814"/>
      <c r="V3" s="742"/>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741"/>
      <c r="U4" s="1840" t="s">
        <v>2507</v>
      </c>
      <c r="V4" s="742"/>
    </row>
    <row r="5" spans="1:27" s="666" customFormat="1" ht="120" customHeight="1" x14ac:dyDescent="0.3">
      <c r="A5" s="659"/>
      <c r="B5" s="660"/>
      <c r="C5" s="661"/>
      <c r="D5" s="662" t="s">
        <v>1881</v>
      </c>
      <c r="E5" s="668" t="s">
        <v>48</v>
      </c>
      <c r="F5" s="668" t="s">
        <v>64</v>
      </c>
      <c r="G5" s="668" t="s">
        <v>0</v>
      </c>
      <c r="H5" s="668" t="s">
        <v>59</v>
      </c>
      <c r="I5" s="668" t="s">
        <v>67</v>
      </c>
      <c r="J5" s="668" t="s">
        <v>69</v>
      </c>
      <c r="K5" s="668" t="s">
        <v>2540</v>
      </c>
      <c r="L5" s="668" t="s">
        <v>74</v>
      </c>
      <c r="M5" s="668" t="s">
        <v>77</v>
      </c>
      <c r="N5" s="668" t="s">
        <v>79</v>
      </c>
      <c r="O5" s="41"/>
      <c r="P5" s="663"/>
      <c r="Q5" s="659"/>
      <c r="R5" s="664"/>
      <c r="S5" s="665"/>
      <c r="T5" s="741"/>
      <c r="U5" s="1840"/>
      <c r="V5" s="742"/>
      <c r="AA5" s="1839"/>
    </row>
    <row r="6" spans="1:27" s="666" customFormat="1" ht="19.2" customHeight="1" x14ac:dyDescent="0.25">
      <c r="A6" s="659"/>
      <c r="B6" s="660"/>
      <c r="C6" s="661"/>
      <c r="D6" s="739" t="s">
        <v>1882</v>
      </c>
      <c r="E6" s="738">
        <v>5</v>
      </c>
      <c r="F6" s="738">
        <v>3</v>
      </c>
      <c r="G6" s="738">
        <v>5</v>
      </c>
      <c r="H6" s="738">
        <v>4</v>
      </c>
      <c r="I6" s="738">
        <v>4</v>
      </c>
      <c r="J6" s="738">
        <v>5</v>
      </c>
      <c r="K6" s="738">
        <v>3</v>
      </c>
      <c r="L6" s="738">
        <v>5</v>
      </c>
      <c r="M6" s="738">
        <v>6</v>
      </c>
      <c r="N6" s="738">
        <v>3</v>
      </c>
      <c r="O6" s="41"/>
      <c r="P6" s="663"/>
      <c r="Q6" s="659"/>
      <c r="R6" s="664"/>
      <c r="S6" s="665"/>
      <c r="T6" s="741"/>
      <c r="U6" s="1840"/>
      <c r="V6" s="741"/>
      <c r="AA6" s="1839"/>
    </row>
    <row r="7" spans="1:27" s="17" customFormat="1" ht="10.050000000000001" customHeight="1" x14ac:dyDescent="0.25">
      <c r="A7" s="26"/>
      <c r="B7" s="27"/>
      <c r="C7" s="36"/>
      <c r="E7" s="33"/>
      <c r="F7" s="33"/>
      <c r="G7" s="33"/>
      <c r="H7" s="33"/>
      <c r="I7" s="33"/>
      <c r="J7" s="33"/>
      <c r="K7" s="33"/>
      <c r="L7" s="33"/>
      <c r="M7" s="33"/>
      <c r="N7" s="33"/>
      <c r="O7" s="33"/>
      <c r="P7" s="31"/>
      <c r="Q7" s="26"/>
      <c r="R7" s="45"/>
      <c r="S7" s="79"/>
      <c r="T7" s="817"/>
      <c r="U7" s="1840"/>
      <c r="V7" s="818"/>
    </row>
    <row r="8" spans="1:27" s="17" customFormat="1" ht="40.049999999999997" customHeight="1" x14ac:dyDescent="0.25">
      <c r="A8" s="26"/>
      <c r="B8" s="687"/>
      <c r="C8" s="688" t="s">
        <v>1862</v>
      </c>
      <c r="D8" s="667" t="str">
        <f>SUBSTITUTE(IF(VLOOKUP(CONCATENATE("ASSET","-5",$C8),Languages!$A:$D,1,TRUE)=CONCATENATE("ASSET","-5",$C8),VLOOKUP(CONCATENATE("ASSET","-5",$C8),Languages!$A:$D,Summary!$C$7,TRUE),NA()),"ASSET-o","O")</f>
        <v>Osion toimintaa varten on määritetty dokumentoidut toimintatavat, joita noudatetaan ja päivitetään säännöllisesti.</v>
      </c>
      <c r="E8" s="671">
        <f ca="1" xml:space="preserve">
VLOOKUP(CONCATENATE(E$5,"-",E$6,$C8),Data!$C:$H,6,FALSE)</f>
        <v>2</v>
      </c>
      <c r="F8" s="671">
        <f ca="1" xml:space="preserve">
VLOOKUP(CONCATENATE(F$5,"-",F$6,$C8),Data!$C:$H,6,FALSE)</f>
        <v>2</v>
      </c>
      <c r="G8" s="671">
        <f ca="1" xml:space="preserve">
VLOOKUP(CONCATENATE(G$5,"-",G$6,$C8),Data!$C:$H,6,FALSE)</f>
        <v>3</v>
      </c>
      <c r="H8" s="671">
        <f ca="1" xml:space="preserve">
VLOOKUP(CONCATENATE(H$5,"-",H$6,$C8),Data!$C:$H,6,FALSE)</f>
        <v>3</v>
      </c>
      <c r="I8" s="671">
        <f ca="1" xml:space="preserve">
VLOOKUP(CONCATENATE(I$5,"-",I$6,$C8),Data!$C:$H,6,FALSE)</f>
        <v>2</v>
      </c>
      <c r="J8" s="671">
        <f ca="1" xml:space="preserve">
VLOOKUP(CONCATENATE(J$5,"-",J$6,$C8),Data!$C:$H,6,FALSE)</f>
        <v>3</v>
      </c>
      <c r="K8" s="671">
        <f ca="1" xml:space="preserve">
VLOOKUP(CONCATENATE(K$5,"-",K$6,$C8),Data!$C:$H,6,FALSE)</f>
        <v>2</v>
      </c>
      <c r="L8" s="671">
        <f ca="1" xml:space="preserve">
VLOOKUP(CONCATENATE(L$5,"-",L$6,$C8),Data!$C:$H,6,FALSE)</f>
        <v>3</v>
      </c>
      <c r="M8" s="671">
        <f ca="1" xml:space="preserve">
VLOOKUP(CONCATENATE(M$5,"-",M$6,$C8),Data!$C:$H,6,FALSE)</f>
        <v>2</v>
      </c>
      <c r="N8" s="671">
        <f ca="1" xml:space="preserve">
VLOOKUP(CONCATENATE(N$5,"-",N$6,$C8),Data!$C:$H,6,FALSE)</f>
        <v>2</v>
      </c>
      <c r="O8" s="58"/>
      <c r="P8" s="31"/>
      <c r="Q8" s="26"/>
      <c r="R8" s="45"/>
      <c r="S8" s="79"/>
      <c r="T8" s="817"/>
      <c r="U8" s="1840"/>
      <c r="V8" s="818"/>
    </row>
    <row r="9" spans="1:27" s="17" customFormat="1" ht="40.049999999999997" customHeight="1" x14ac:dyDescent="0.25">
      <c r="A9" s="26"/>
      <c r="B9" s="687"/>
      <c r="C9" s="688" t="s">
        <v>1863</v>
      </c>
      <c r="D9" s="667" t="str">
        <f>SUBSTITUTE(IF(VLOOKUP(CONCATENATE("ASSET","-5",$C9),Languages!$A:$D,1,TRUE)=CONCATENATE("ASSET","-5",$C9),VLOOKUP(CONCATENATE("ASSET","-5",$C9),Languages!$A:$D,Summary!$C$7,TRUE),NA()),"ASSET-o","O")</f>
        <v>Osion toimintaa varten on tarjolla riittävät resurssit (henkilöstö, rahoitus ja työkalut).</v>
      </c>
      <c r="E9" s="671">
        <f ca="1" xml:space="preserve">
VLOOKUP(CONCATENATE(E$5,"-",E$6,$C9),Data!$C:$H,6,FALSE)</f>
        <v>3</v>
      </c>
      <c r="F9" s="671">
        <f ca="1" xml:space="preserve">
VLOOKUP(CONCATENATE(F$5,"-",F$6,$C9),Data!$C:$H,6,FALSE)</f>
        <v>2</v>
      </c>
      <c r="G9" s="671">
        <f ca="1" xml:space="preserve">
VLOOKUP(CONCATENATE(G$5,"-",G$6,$C9),Data!$C:$H,6,FALSE)</f>
        <v>3</v>
      </c>
      <c r="H9" s="671">
        <f ca="1" xml:space="preserve">
VLOOKUP(CONCATENATE(H$5,"-",H$6,$C9),Data!$C:$H,6,FALSE)</f>
        <v>3</v>
      </c>
      <c r="I9" s="671">
        <f ca="1" xml:space="preserve">
VLOOKUP(CONCATENATE(I$5,"-",I$6,$C9),Data!$C:$H,6,FALSE)</f>
        <v>3</v>
      </c>
      <c r="J9" s="671">
        <f ca="1" xml:space="preserve">
VLOOKUP(CONCATENATE(J$5,"-",J$6,$C9),Data!$C:$H,6,FALSE)</f>
        <v>2</v>
      </c>
      <c r="K9" s="671">
        <f ca="1" xml:space="preserve">
VLOOKUP(CONCATENATE(K$5,"-",K$6,$C9),Data!$C:$H,6,FALSE)</f>
        <v>3</v>
      </c>
      <c r="L9" s="671">
        <f ca="1" xml:space="preserve">
VLOOKUP(CONCATENATE(L$5,"-",L$6,$C9),Data!$C:$H,6,FALSE)</f>
        <v>2</v>
      </c>
      <c r="M9" s="671">
        <f ca="1" xml:space="preserve">
VLOOKUP(CONCATENATE(M$5,"-",M$6,$C9),Data!$C:$H,6,FALSE)</f>
        <v>2</v>
      </c>
      <c r="N9" s="671">
        <f ca="1" xml:space="preserve">
VLOOKUP(CONCATENATE(N$5,"-",N$6,$C9),Data!$C:$H,6,FALSE)</f>
        <v>2</v>
      </c>
      <c r="O9" s="58"/>
      <c r="P9" s="31"/>
      <c r="Q9" s="26"/>
      <c r="R9" s="45"/>
      <c r="S9" s="79"/>
      <c r="T9" s="817"/>
      <c r="U9" s="1841"/>
      <c r="V9" s="818"/>
    </row>
    <row r="10" spans="1:27" s="17" customFormat="1" ht="40.049999999999997" customHeight="1" x14ac:dyDescent="0.25">
      <c r="A10" s="26"/>
      <c r="B10" s="687"/>
      <c r="C10" s="688" t="s">
        <v>1864</v>
      </c>
      <c r="D10" s="667"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671">
        <f ca="1" xml:space="preserve">
VLOOKUP(CONCATENATE(E$5,"-",E$6,$C10),Data!$C:$H,6,FALSE)</f>
        <v>3</v>
      </c>
      <c r="F10" s="671">
        <f ca="1" xml:space="preserve">
VLOOKUP(CONCATENATE(F$5,"-",F$6,$C10),Data!$C:$H,6,FALSE)</f>
        <v>2</v>
      </c>
      <c r="G10" s="671">
        <f ca="1" xml:space="preserve">
VLOOKUP(CONCATENATE(G$5,"-",G$6,$C10),Data!$C:$H,6,FALSE)</f>
        <v>3</v>
      </c>
      <c r="H10" s="671">
        <f ca="1" xml:space="preserve">
VLOOKUP(CONCATENATE(H$5,"-",H$6,$C10),Data!$C:$H,6,FALSE)</f>
        <v>3</v>
      </c>
      <c r="I10" s="671">
        <f ca="1" xml:space="preserve">
VLOOKUP(CONCATENATE(I$5,"-",I$6,$C10),Data!$C:$H,6,FALSE)</f>
        <v>3</v>
      </c>
      <c r="J10" s="671">
        <f ca="1" xml:space="preserve">
VLOOKUP(CONCATENATE(J$5,"-",J$6,$C10),Data!$C:$H,6,FALSE)</f>
        <v>3</v>
      </c>
      <c r="K10" s="671">
        <f ca="1" xml:space="preserve">
VLOOKUP(CONCATENATE(K$5,"-",K$6,$C10),Data!$C:$H,6,FALSE)</f>
        <v>3</v>
      </c>
      <c r="L10" s="671">
        <f ca="1" xml:space="preserve">
VLOOKUP(CONCATENATE(L$5,"-",L$6,$C10),Data!$C:$H,6,FALSE)</f>
        <v>1</v>
      </c>
      <c r="M10" s="671">
        <f ca="1" xml:space="preserve">
VLOOKUP(CONCATENATE(M$5,"-",M$6,$C10),Data!$C:$H,6,FALSE)</f>
        <v>2</v>
      </c>
      <c r="N10" s="671">
        <f ca="1" xml:space="preserve">
VLOOKUP(CONCATENATE(N$5,"-",N$6,$C10),Data!$C:$H,6,FALSE)</f>
        <v>3</v>
      </c>
      <c r="O10" s="58"/>
      <c r="P10" s="31"/>
      <c r="Q10" s="26"/>
      <c r="R10" s="45"/>
      <c r="S10" s="79"/>
      <c r="T10" s="817"/>
      <c r="U10" s="741"/>
      <c r="V10" s="818"/>
    </row>
    <row r="11" spans="1:27" s="17" customFormat="1" ht="40.049999999999997" customHeight="1" x14ac:dyDescent="0.25">
      <c r="A11" s="26"/>
      <c r="B11" s="687"/>
      <c r="C11" s="688" t="s">
        <v>1865</v>
      </c>
      <c r="D11" s="667" t="str">
        <f>SUBSTITUTE(IF(VLOOKUP(CONCATENATE("ASSET","-5",$C11),Languages!$A:$D,1,TRUE)=CONCATENATE("ASSET","-5",$C11),VLOOKUP(CONCATENATE("ASSET","-5",$C11),Languages!$A:$D,Summary!$C$7,TRUE),NA()),"ASSET-o","O")</f>
        <v>Osion toiminnan suorittamiseen tarvittavat vastuut, tilivelvollisuudet ja valtuutukset on jalkautettu soveltuville työntekijöille.</v>
      </c>
      <c r="E11" s="671">
        <f ca="1" xml:space="preserve">
VLOOKUP(CONCATENATE(E$5,"-",E$6,$C11),Data!$C:$H,6,FALSE)</f>
        <v>2</v>
      </c>
      <c r="F11" s="671">
        <f ca="1" xml:space="preserve">
VLOOKUP(CONCATENATE(F$5,"-",F$6,$C11),Data!$C:$H,6,FALSE)</f>
        <v>3</v>
      </c>
      <c r="G11" s="671">
        <f ca="1" xml:space="preserve">
VLOOKUP(CONCATENATE(G$5,"-",G$6,$C11),Data!$C:$H,6,FALSE)</f>
        <v>2</v>
      </c>
      <c r="H11" s="671">
        <f ca="1" xml:space="preserve">
VLOOKUP(CONCATENATE(H$5,"-",H$6,$C11),Data!$C:$H,6,FALSE)</f>
        <v>2</v>
      </c>
      <c r="I11" s="671">
        <f ca="1" xml:space="preserve">
VLOOKUP(CONCATENATE(I$5,"-",I$6,$C11),Data!$C:$H,6,FALSE)</f>
        <v>2</v>
      </c>
      <c r="J11" s="671">
        <f ca="1" xml:space="preserve">
VLOOKUP(CONCATENATE(J$5,"-",J$6,$C11),Data!$C:$H,6,FALSE)</f>
        <v>4</v>
      </c>
      <c r="K11" s="671">
        <f ca="1" xml:space="preserve">
VLOOKUP(CONCATENATE(K$5,"-",K$6,$C11),Data!$C:$H,6,FALSE)</f>
        <v>1</v>
      </c>
      <c r="L11" s="671">
        <f ca="1" xml:space="preserve">
VLOOKUP(CONCATENATE(L$5,"-",L$6,$C11),Data!$C:$H,6,FALSE)</f>
        <v>3</v>
      </c>
      <c r="M11" s="671">
        <f ca="1" xml:space="preserve">
VLOOKUP(CONCATENATE(M$5,"-",M$6,$C11),Data!$C:$H,6,FALSE)</f>
        <v>3</v>
      </c>
      <c r="N11" s="671">
        <f ca="1" xml:space="preserve">
VLOOKUP(CONCATENATE(N$5,"-",N$6,$C11),Data!$C:$H,6,FALSE)</f>
        <v>2</v>
      </c>
      <c r="O11" s="58"/>
      <c r="P11" s="31"/>
      <c r="Q11" s="26"/>
      <c r="R11" s="45"/>
      <c r="S11" s="79"/>
      <c r="T11" s="79"/>
      <c r="U11" s="79"/>
    </row>
    <row r="12" spans="1:27" s="17" customFormat="1" ht="40.049999999999997" customHeight="1" x14ac:dyDescent="0.25">
      <c r="A12" s="26"/>
      <c r="B12" s="687"/>
      <c r="C12" s="688" t="s">
        <v>1866</v>
      </c>
      <c r="D12" s="667" t="str">
        <f>SUBSTITUTE(IF(VLOOKUP(CONCATENATE("ASSET","-5",$C12),Languages!$A:$D,1,TRUE)=CONCATENATE("ASSET","-5",$C12),VLOOKUP(CONCATENATE("ASSET","-5",$C12),Languages!$A:$D,Summary!$C$7,TRUE),NA()),"ASSET-o","O")</f>
        <v>Osion toimintaa suorittavilla työntekijöillä on riittävät tiedot ja taidot tehtäviensä suorittamiseen.</v>
      </c>
      <c r="E12" s="671">
        <f ca="1" xml:space="preserve">
VLOOKUP(CONCATENATE(E$5,"-",E$6,$C12),Data!$C:$H,6,FALSE)</f>
        <v>2</v>
      </c>
      <c r="F12" s="671">
        <f ca="1" xml:space="preserve">
VLOOKUP(CONCATENATE(F$5,"-",F$6,$C12),Data!$C:$H,6,FALSE)</f>
        <v>3</v>
      </c>
      <c r="G12" s="671">
        <f ca="1" xml:space="preserve">
VLOOKUP(CONCATENATE(G$5,"-",G$6,$C12),Data!$C:$H,6,FALSE)</f>
        <v>3</v>
      </c>
      <c r="H12" s="671">
        <f ca="1" xml:space="preserve">
VLOOKUP(CONCATENATE(H$5,"-",H$6,$C12),Data!$C:$H,6,FALSE)</f>
        <v>3</v>
      </c>
      <c r="I12" s="671">
        <f ca="1" xml:space="preserve">
VLOOKUP(CONCATENATE(I$5,"-",I$6,$C12),Data!$C:$H,6,FALSE)</f>
        <v>3</v>
      </c>
      <c r="J12" s="671">
        <f ca="1" xml:space="preserve">
VLOOKUP(CONCATENATE(J$5,"-",J$6,$C12),Data!$C:$H,6,FALSE)</f>
        <v>2</v>
      </c>
      <c r="K12" s="671">
        <f ca="1" xml:space="preserve">
VLOOKUP(CONCATENATE(K$5,"-",K$6,$C12),Data!$C:$H,6,FALSE)</f>
        <v>3</v>
      </c>
      <c r="L12" s="671">
        <f ca="1" xml:space="preserve">
VLOOKUP(CONCATENATE(L$5,"-",L$6,$C12),Data!$C:$H,6,FALSE)</f>
        <v>3</v>
      </c>
      <c r="M12" s="671">
        <f ca="1" xml:space="preserve">
VLOOKUP(CONCATENATE(M$5,"-",M$6,$C12),Data!$C:$H,6,FALSE)</f>
        <v>2</v>
      </c>
      <c r="N12" s="671">
        <f ca="1" xml:space="preserve">
VLOOKUP(CONCATENATE(N$5,"-",N$6,$C12),Data!$C:$H,6,FALSE)</f>
        <v>3</v>
      </c>
      <c r="O12" s="58"/>
      <c r="P12" s="31"/>
      <c r="Q12" s="26"/>
      <c r="R12" s="45"/>
      <c r="S12" s="79"/>
      <c r="T12" s="79"/>
      <c r="U12" s="79"/>
    </row>
    <row r="13" spans="1:27" s="17" customFormat="1" ht="40.049999999999997" customHeight="1" x14ac:dyDescent="0.25">
      <c r="A13" s="26"/>
      <c r="B13" s="687"/>
      <c r="C13" s="688" t="s">
        <v>1867</v>
      </c>
      <c r="D13" s="667" t="str">
        <f>SUBSTITUTE(IF(VLOOKUP(CONCATENATE("ASSET","-5",$C13),Languages!$A:$D,1,TRUE)=CONCATENATE("ASSET","-5",$C13),VLOOKUP(CONCATENATE("ASSET","-5",$C13),Languages!$A:$D,Summary!$C$7,TRUE),NA()),"ASSET-o","O")</f>
        <v>Osion toiminnan vaikuttavuutta arvioidaan ja seurataan.</v>
      </c>
      <c r="E13" s="671">
        <f ca="1" xml:space="preserve">
VLOOKUP(CONCATENATE(E$5,"-",E$6,$C13),Data!$C:$H,6,FALSE)</f>
        <v>3</v>
      </c>
      <c r="F13" s="671">
        <f ca="1" xml:space="preserve">
VLOOKUP(CONCATENATE(F$5,"-",F$6,$C13),Data!$C:$H,6,FALSE)</f>
        <v>3</v>
      </c>
      <c r="G13" s="671">
        <f ca="1" xml:space="preserve">
VLOOKUP(CONCATENATE(G$5,"-",G$6,$C13),Data!$C:$H,6,FALSE)</f>
        <v>2</v>
      </c>
      <c r="H13" s="671">
        <f ca="1" xml:space="preserve">
VLOOKUP(CONCATENATE(H$5,"-",H$6,$C13),Data!$C:$H,6,FALSE)</f>
        <v>1</v>
      </c>
      <c r="I13" s="671">
        <f ca="1" xml:space="preserve">
VLOOKUP(CONCATENATE(I$5,"-",I$6,$C13),Data!$C:$H,6,FALSE)</f>
        <v>3</v>
      </c>
      <c r="J13" s="671">
        <f ca="1" xml:space="preserve">
VLOOKUP(CONCATENATE(J$5,"-",J$6,$C13),Data!$C:$H,6,FALSE)</f>
        <v>3</v>
      </c>
      <c r="K13" s="671">
        <f ca="1" xml:space="preserve">
VLOOKUP(CONCATENATE(K$5,"-",K$6,$C13),Data!$C:$H,6,FALSE)</f>
        <v>2</v>
      </c>
      <c r="L13" s="671">
        <f ca="1" xml:space="preserve">
VLOOKUP(CONCATENATE(L$5,"-",L$6,$C13),Data!$C:$H,6,FALSE)</f>
        <v>2</v>
      </c>
      <c r="M13" s="671">
        <f ca="1" xml:space="preserve">
VLOOKUP(CONCATENATE(M$5,"-",M$6,$C13),Data!$C:$H,6,FALSE)</f>
        <v>2</v>
      </c>
      <c r="N13" s="671">
        <f ca="1" xml:space="preserve">
VLOOKUP(CONCATENATE(N$5,"-",N$6,$C13),Data!$C:$H,6,FALSE)</f>
        <v>2</v>
      </c>
      <c r="O13" s="58"/>
      <c r="P13" s="31"/>
      <c r="Q13" s="26"/>
      <c r="R13" s="45"/>
      <c r="S13" s="79"/>
      <c r="T13" s="79"/>
      <c r="U13" s="79"/>
    </row>
    <row r="14" spans="1:27" s="13" customFormat="1" ht="15" customHeight="1" x14ac:dyDescent="0.25">
      <c r="A14" s="12"/>
      <c r="B14" s="14"/>
      <c r="C14" s="18"/>
      <c r="D14" s="18"/>
      <c r="E14" s="669">
        <v>5</v>
      </c>
      <c r="F14" s="669">
        <v>3</v>
      </c>
      <c r="G14" s="669">
        <v>5</v>
      </c>
      <c r="H14" s="669">
        <v>4</v>
      </c>
      <c r="I14" s="669">
        <v>4</v>
      </c>
      <c r="J14" s="669">
        <v>5</v>
      </c>
      <c r="K14" s="669">
        <v>3</v>
      </c>
      <c r="L14" s="670">
        <v>5</v>
      </c>
      <c r="M14" s="670">
        <v>6</v>
      </c>
      <c r="N14" s="670">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167" priority="1" operator="containsText" text="1">
      <formula>NOT(ISERROR(SEARCH("1",E8)))</formula>
    </cfRule>
    <cfRule type="containsText" dxfId="166" priority="2" operator="containsText" text="2">
      <formula>NOT(ISERROR(SEARCH("2",E8)))</formula>
    </cfRule>
    <cfRule type="containsText" dxfId="165" priority="3" operator="containsText" text="3">
      <formula>NOT(ISERROR(SEARCH("3",E8)))</formula>
    </cfRule>
    <cfRule type="containsText" dxfId="164" priority="4" operator="containsText" text="4">
      <formula>NOT(ISERROR(SEARCH("4",E8)))</formula>
    </cfRule>
    <cfRule type="containsText" dxfId="163" priority="5" operator="containsText" text="0">
      <formula>NOT(ISERROR(SEARCH("0",E8)))</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W86"/>
  <sheetViews>
    <sheetView zoomScale="80" zoomScaleNormal="80" workbookViewId="0"/>
  </sheetViews>
  <sheetFormatPr defaultColWidth="8.7265625" defaultRowHeight="13.8" x14ac:dyDescent="0.25"/>
  <cols>
    <col min="1" max="1" width="1.6328125" style="590" customWidth="1"/>
    <col min="2" max="2" width="8.7265625" style="590" customWidth="1"/>
    <col min="3" max="18" width="8.7265625" style="590"/>
    <col min="19" max="19" width="1.54296875" style="590" customWidth="1"/>
    <col min="20" max="21" width="8.7265625" style="590"/>
    <col min="22" max="22" width="80.6328125" style="590" customWidth="1"/>
    <col min="23" max="16384" width="8.7265625" style="590"/>
  </cols>
  <sheetData>
    <row r="1" spans="1:23" x14ac:dyDescent="0.25">
      <c r="A1" s="3"/>
      <c r="B1" s="3"/>
      <c r="C1" s="3"/>
      <c r="D1" s="3"/>
      <c r="E1" s="4"/>
      <c r="F1" s="4"/>
      <c r="G1" s="4"/>
      <c r="H1" s="4"/>
      <c r="I1" s="4"/>
      <c r="J1" s="4"/>
      <c r="K1" s="4"/>
      <c r="L1" s="3"/>
      <c r="M1" s="3"/>
      <c r="N1" s="3"/>
      <c r="O1" s="3"/>
      <c r="P1" s="3"/>
      <c r="Q1" s="3"/>
      <c r="R1" s="3"/>
      <c r="S1" s="3"/>
      <c r="U1" s="741"/>
      <c r="V1" s="741"/>
      <c r="W1" s="742"/>
    </row>
    <row r="2" spans="1:23" x14ac:dyDescent="0.25">
      <c r="A2" s="3"/>
      <c r="B2" s="729"/>
      <c r="C2" s="730"/>
      <c r="D2" s="730"/>
      <c r="E2" s="730"/>
      <c r="F2" s="730"/>
      <c r="G2" s="730"/>
      <c r="H2" s="730"/>
      <c r="I2" s="730"/>
      <c r="J2" s="730"/>
      <c r="K2" s="730"/>
      <c r="L2" s="730"/>
      <c r="M2" s="730"/>
      <c r="N2" s="730"/>
      <c r="O2" s="730"/>
      <c r="P2" s="730"/>
      <c r="Q2" s="730"/>
      <c r="R2" s="731"/>
      <c r="S2" s="3"/>
      <c r="U2" s="741"/>
      <c r="V2" s="813" t="s">
        <v>1884</v>
      </c>
      <c r="W2" s="742"/>
    </row>
    <row r="3" spans="1:23" x14ac:dyDescent="0.25">
      <c r="A3" s="3"/>
      <c r="B3" s="732"/>
      <c r="C3" s="733"/>
      <c r="D3" s="733"/>
      <c r="E3" s="733"/>
      <c r="F3" s="733"/>
      <c r="G3" s="733"/>
      <c r="H3" s="733"/>
      <c r="I3" s="733"/>
      <c r="J3" s="733"/>
      <c r="K3" s="733"/>
      <c r="L3" s="733"/>
      <c r="M3" s="733"/>
      <c r="N3" s="733"/>
      <c r="O3" s="733"/>
      <c r="P3" s="733"/>
      <c r="Q3" s="733"/>
      <c r="R3" s="734"/>
      <c r="S3" s="3"/>
      <c r="U3" s="741"/>
      <c r="V3" s="1210"/>
      <c r="W3" s="742"/>
    </row>
    <row r="4" spans="1:23" ht="13.8" customHeight="1" x14ac:dyDescent="0.25">
      <c r="A4" s="3"/>
      <c r="B4" s="732"/>
      <c r="C4" s="733"/>
      <c r="D4" s="733"/>
      <c r="E4" s="733"/>
      <c r="F4" s="733"/>
      <c r="G4" s="733"/>
      <c r="H4" s="733"/>
      <c r="I4" s="733"/>
      <c r="J4" s="733"/>
      <c r="K4" s="733"/>
      <c r="L4" s="733"/>
      <c r="M4" s="733"/>
      <c r="N4" s="733"/>
      <c r="O4" s="733"/>
      <c r="P4" s="733"/>
      <c r="Q4" s="733"/>
      <c r="R4" s="734"/>
      <c r="S4" s="3"/>
      <c r="U4" s="741"/>
      <c r="V4" s="1839" t="s">
        <v>3566</v>
      </c>
      <c r="W4" s="742"/>
    </row>
    <row r="5" spans="1:23" x14ac:dyDescent="0.25">
      <c r="A5" s="3"/>
      <c r="B5" s="732"/>
      <c r="C5" s="733"/>
      <c r="D5" s="733"/>
      <c r="E5" s="733"/>
      <c r="F5" s="733"/>
      <c r="G5" s="733"/>
      <c r="H5" s="733"/>
      <c r="I5" s="733"/>
      <c r="J5" s="733"/>
      <c r="K5" s="733"/>
      <c r="L5" s="733"/>
      <c r="M5" s="733"/>
      <c r="N5" s="733"/>
      <c r="O5" s="733"/>
      <c r="P5" s="733"/>
      <c r="Q5" s="733"/>
      <c r="R5" s="734"/>
      <c r="S5" s="3"/>
      <c r="U5" s="741"/>
      <c r="V5" s="1839"/>
      <c r="W5" s="742"/>
    </row>
    <row r="6" spans="1:23" x14ac:dyDescent="0.25">
      <c r="A6" s="3"/>
      <c r="B6" s="732"/>
      <c r="C6" s="733"/>
      <c r="D6" s="733"/>
      <c r="E6" s="733"/>
      <c r="F6" s="733"/>
      <c r="G6" s="733"/>
      <c r="H6" s="733"/>
      <c r="I6" s="733"/>
      <c r="J6" s="733"/>
      <c r="K6" s="733"/>
      <c r="L6" s="733"/>
      <c r="M6" s="733"/>
      <c r="N6" s="733"/>
      <c r="O6" s="733"/>
      <c r="P6" s="733"/>
      <c r="Q6" s="733"/>
      <c r="R6" s="734"/>
      <c r="S6" s="3"/>
      <c r="U6" s="741"/>
      <c r="V6" s="1839"/>
      <c r="W6" s="741"/>
    </row>
    <row r="7" spans="1:23" x14ac:dyDescent="0.25">
      <c r="A7" s="3"/>
      <c r="B7" s="732"/>
      <c r="C7" s="733"/>
      <c r="D7" s="733"/>
      <c r="E7" s="733"/>
      <c r="F7" s="733"/>
      <c r="G7" s="733"/>
      <c r="H7" s="733"/>
      <c r="I7" s="733"/>
      <c r="J7" s="733"/>
      <c r="K7" s="733"/>
      <c r="L7" s="733"/>
      <c r="M7" s="733"/>
      <c r="N7" s="733"/>
      <c r="O7" s="733"/>
      <c r="P7" s="733"/>
      <c r="Q7" s="733"/>
      <c r="R7" s="734"/>
      <c r="S7" s="3"/>
      <c r="U7" s="741"/>
      <c r="V7" s="1839"/>
      <c r="W7" s="741"/>
    </row>
    <row r="8" spans="1:23" x14ac:dyDescent="0.25">
      <c r="A8" s="3"/>
      <c r="B8" s="732"/>
      <c r="C8" s="733"/>
      <c r="D8" s="733"/>
      <c r="E8" s="733"/>
      <c r="F8" s="733"/>
      <c r="G8" s="733"/>
      <c r="H8" s="733"/>
      <c r="I8" s="733"/>
      <c r="J8" s="733"/>
      <c r="K8" s="733"/>
      <c r="L8" s="733"/>
      <c r="M8" s="733"/>
      <c r="N8" s="733"/>
      <c r="O8" s="733"/>
      <c r="P8" s="733"/>
      <c r="Q8" s="733"/>
      <c r="R8" s="734"/>
      <c r="S8" s="3"/>
      <c r="U8" s="741"/>
      <c r="V8" s="1839"/>
      <c r="W8" s="741"/>
    </row>
    <row r="9" spans="1:23" x14ac:dyDescent="0.25">
      <c r="A9" s="3"/>
      <c r="B9" s="732"/>
      <c r="C9" s="733"/>
      <c r="D9" s="733"/>
      <c r="E9" s="733"/>
      <c r="F9" s="733"/>
      <c r="G9" s="733"/>
      <c r="H9" s="733"/>
      <c r="I9" s="733"/>
      <c r="J9" s="733"/>
      <c r="K9" s="733"/>
      <c r="L9" s="733"/>
      <c r="M9" s="733"/>
      <c r="N9" s="733"/>
      <c r="O9" s="733"/>
      <c r="P9" s="733"/>
      <c r="Q9" s="733"/>
      <c r="R9" s="734"/>
      <c r="S9" s="3"/>
      <c r="U9" s="741"/>
      <c r="V9" s="1839"/>
      <c r="W9" s="741"/>
    </row>
    <row r="10" spans="1:23" x14ac:dyDescent="0.25">
      <c r="A10" s="3"/>
      <c r="B10" s="732"/>
      <c r="C10" s="733"/>
      <c r="D10" s="733"/>
      <c r="E10" s="733"/>
      <c r="F10" s="733"/>
      <c r="G10" s="733"/>
      <c r="H10" s="733"/>
      <c r="I10" s="733"/>
      <c r="J10" s="733"/>
      <c r="K10" s="733"/>
      <c r="L10" s="733"/>
      <c r="M10" s="733"/>
      <c r="N10" s="733"/>
      <c r="O10" s="733"/>
      <c r="P10" s="733"/>
      <c r="Q10" s="733"/>
      <c r="R10" s="734"/>
      <c r="S10" s="3"/>
      <c r="U10" s="741"/>
      <c r="V10" s="1839"/>
      <c r="W10" s="741"/>
    </row>
    <row r="11" spans="1:23" x14ac:dyDescent="0.25">
      <c r="A11" s="3"/>
      <c r="B11" s="732"/>
      <c r="C11" s="733"/>
      <c r="D11" s="733"/>
      <c r="E11" s="733"/>
      <c r="F11" s="733"/>
      <c r="G11" s="733"/>
      <c r="H11" s="733"/>
      <c r="I11" s="733"/>
      <c r="J11" s="733"/>
      <c r="K11" s="733"/>
      <c r="L11" s="733"/>
      <c r="M11" s="733"/>
      <c r="N11" s="733"/>
      <c r="O11" s="733"/>
      <c r="P11" s="733"/>
      <c r="Q11" s="733"/>
      <c r="R11" s="734"/>
      <c r="S11" s="3"/>
      <c r="U11" s="741"/>
      <c r="V11" s="1839"/>
      <c r="W11" s="741"/>
    </row>
    <row r="12" spans="1:23" x14ac:dyDescent="0.25">
      <c r="A12" s="3"/>
      <c r="B12" s="732"/>
      <c r="C12" s="733"/>
      <c r="D12" s="733"/>
      <c r="E12" s="733"/>
      <c r="F12" s="733"/>
      <c r="G12" s="733"/>
      <c r="H12" s="733"/>
      <c r="I12" s="733"/>
      <c r="J12" s="733"/>
      <c r="K12" s="733"/>
      <c r="L12" s="733"/>
      <c r="M12" s="733"/>
      <c r="N12" s="733"/>
      <c r="O12" s="733"/>
      <c r="P12" s="733"/>
      <c r="Q12" s="733"/>
      <c r="R12" s="734"/>
      <c r="S12" s="3"/>
      <c r="U12" s="741"/>
      <c r="V12" s="1839"/>
      <c r="W12" s="741"/>
    </row>
    <row r="13" spans="1:23" x14ac:dyDescent="0.25">
      <c r="A13" s="3"/>
      <c r="B13" s="732"/>
      <c r="C13" s="733"/>
      <c r="D13" s="733"/>
      <c r="E13" s="733"/>
      <c r="F13" s="733"/>
      <c r="G13" s="733"/>
      <c r="H13" s="733"/>
      <c r="I13" s="733"/>
      <c r="J13" s="733"/>
      <c r="K13" s="733"/>
      <c r="L13" s="733"/>
      <c r="M13" s="733"/>
      <c r="N13" s="733"/>
      <c r="O13" s="733"/>
      <c r="P13" s="733"/>
      <c r="Q13" s="733"/>
      <c r="R13" s="734"/>
      <c r="S13" s="3"/>
      <c r="U13" s="741"/>
      <c r="V13" s="1839"/>
      <c r="W13" s="741"/>
    </row>
    <row r="14" spans="1:23" x14ac:dyDescent="0.25">
      <c r="A14" s="3"/>
      <c r="B14" s="732"/>
      <c r="C14" s="733"/>
      <c r="D14" s="733"/>
      <c r="E14" s="733"/>
      <c r="F14" s="733"/>
      <c r="G14" s="733"/>
      <c r="H14" s="733"/>
      <c r="I14" s="733"/>
      <c r="J14" s="733"/>
      <c r="K14" s="733"/>
      <c r="L14" s="733"/>
      <c r="M14" s="733"/>
      <c r="N14" s="733"/>
      <c r="O14" s="733"/>
      <c r="P14" s="733"/>
      <c r="Q14" s="733"/>
      <c r="R14" s="734"/>
      <c r="S14" s="3"/>
      <c r="U14" s="741"/>
      <c r="V14" s="1839"/>
      <c r="W14" s="741"/>
    </row>
    <row r="15" spans="1:23" x14ac:dyDescent="0.25">
      <c r="A15" s="3"/>
      <c r="B15" s="732"/>
      <c r="C15" s="733"/>
      <c r="D15" s="733"/>
      <c r="E15" s="733"/>
      <c r="F15" s="733"/>
      <c r="G15" s="733"/>
      <c r="H15" s="733"/>
      <c r="I15" s="733"/>
      <c r="J15" s="733"/>
      <c r="K15" s="733"/>
      <c r="L15" s="733"/>
      <c r="M15" s="733"/>
      <c r="N15" s="733"/>
      <c r="O15" s="733"/>
      <c r="P15" s="733"/>
      <c r="Q15" s="733"/>
      <c r="R15" s="734"/>
      <c r="S15" s="3"/>
      <c r="U15" s="741"/>
      <c r="V15" s="1839"/>
      <c r="W15" s="741"/>
    </row>
    <row r="16" spans="1:23" x14ac:dyDescent="0.25">
      <c r="A16" s="3"/>
      <c r="B16" s="732"/>
      <c r="C16" s="733"/>
      <c r="D16" s="733"/>
      <c r="E16" s="733"/>
      <c r="F16" s="733"/>
      <c r="G16" s="733"/>
      <c r="H16" s="733"/>
      <c r="I16" s="733"/>
      <c r="J16" s="733"/>
      <c r="K16" s="733"/>
      <c r="L16" s="733"/>
      <c r="M16" s="733"/>
      <c r="N16" s="733"/>
      <c r="O16" s="733"/>
      <c r="P16" s="733"/>
      <c r="Q16" s="733"/>
      <c r="R16" s="734"/>
      <c r="S16" s="3"/>
      <c r="U16" s="741"/>
      <c r="V16" s="1839"/>
      <c r="W16" s="741"/>
    </row>
    <row r="17" spans="1:23" x14ac:dyDescent="0.25">
      <c r="A17" s="3"/>
      <c r="B17" s="732"/>
      <c r="C17" s="733"/>
      <c r="D17" s="733"/>
      <c r="E17" s="733"/>
      <c r="F17" s="733"/>
      <c r="G17" s="733"/>
      <c r="H17" s="733"/>
      <c r="I17" s="733"/>
      <c r="J17" s="733"/>
      <c r="K17" s="733"/>
      <c r="L17" s="733"/>
      <c r="M17" s="733"/>
      <c r="N17" s="733"/>
      <c r="O17" s="733"/>
      <c r="P17" s="733"/>
      <c r="Q17" s="733"/>
      <c r="R17" s="734"/>
      <c r="S17" s="3"/>
      <c r="U17" s="741"/>
      <c r="V17" s="1839"/>
      <c r="W17" s="741"/>
    </row>
    <row r="18" spans="1:23" x14ac:dyDescent="0.25">
      <c r="A18" s="3"/>
      <c r="B18" s="732"/>
      <c r="C18" s="733"/>
      <c r="D18" s="733"/>
      <c r="E18" s="733"/>
      <c r="F18" s="733"/>
      <c r="G18" s="733"/>
      <c r="H18" s="733"/>
      <c r="I18" s="733"/>
      <c r="J18" s="733"/>
      <c r="K18" s="733"/>
      <c r="L18" s="733"/>
      <c r="M18" s="733"/>
      <c r="N18" s="733"/>
      <c r="O18" s="733"/>
      <c r="P18" s="733"/>
      <c r="Q18" s="733"/>
      <c r="R18" s="734"/>
      <c r="S18" s="3"/>
      <c r="U18" s="741"/>
      <c r="V18" s="1839"/>
      <c r="W18" s="741"/>
    </row>
    <row r="19" spans="1:23" x14ac:dyDescent="0.25">
      <c r="A19" s="3"/>
      <c r="B19" s="732"/>
      <c r="C19" s="733"/>
      <c r="D19" s="733"/>
      <c r="E19" s="733"/>
      <c r="F19" s="733"/>
      <c r="G19" s="733"/>
      <c r="H19" s="733"/>
      <c r="I19" s="733"/>
      <c r="J19" s="733"/>
      <c r="K19" s="733"/>
      <c r="L19" s="733"/>
      <c r="M19" s="733"/>
      <c r="N19" s="733"/>
      <c r="O19" s="733"/>
      <c r="P19" s="733"/>
      <c r="Q19" s="733"/>
      <c r="R19" s="734"/>
      <c r="S19" s="3"/>
      <c r="U19" s="741"/>
      <c r="V19" s="1839"/>
      <c r="W19" s="741"/>
    </row>
    <row r="20" spans="1:23" x14ac:dyDescent="0.25">
      <c r="A20" s="3"/>
      <c r="B20" s="732"/>
      <c r="C20" s="733"/>
      <c r="D20" s="733"/>
      <c r="E20" s="733"/>
      <c r="F20" s="733"/>
      <c r="G20" s="733"/>
      <c r="H20" s="733"/>
      <c r="I20" s="733"/>
      <c r="J20" s="733"/>
      <c r="K20" s="733"/>
      <c r="L20" s="733"/>
      <c r="M20" s="733"/>
      <c r="N20" s="733"/>
      <c r="O20" s="733"/>
      <c r="P20" s="733"/>
      <c r="Q20" s="733"/>
      <c r="R20" s="734"/>
      <c r="S20" s="3"/>
      <c r="U20" s="741"/>
      <c r="V20" s="1839"/>
      <c r="W20" s="741"/>
    </row>
    <row r="21" spans="1:23" x14ac:dyDescent="0.25">
      <c r="A21" s="3"/>
      <c r="B21" s="732"/>
      <c r="C21" s="733"/>
      <c r="D21" s="733"/>
      <c r="E21" s="733"/>
      <c r="F21" s="733"/>
      <c r="G21" s="733"/>
      <c r="H21" s="733"/>
      <c r="I21" s="733"/>
      <c r="J21" s="733"/>
      <c r="K21" s="733"/>
      <c r="L21" s="733"/>
      <c r="M21" s="733"/>
      <c r="N21" s="733"/>
      <c r="O21" s="733"/>
      <c r="P21" s="733"/>
      <c r="Q21" s="733"/>
      <c r="R21" s="734"/>
      <c r="S21" s="3"/>
      <c r="U21" s="741"/>
      <c r="V21" s="1839"/>
      <c r="W21" s="741"/>
    </row>
    <row r="22" spans="1:23" x14ac:dyDescent="0.25">
      <c r="A22" s="3"/>
      <c r="B22" s="732"/>
      <c r="C22" s="733"/>
      <c r="D22" s="733"/>
      <c r="E22" s="733"/>
      <c r="F22" s="733"/>
      <c r="G22" s="733"/>
      <c r="H22" s="733"/>
      <c r="I22" s="733"/>
      <c r="J22" s="733"/>
      <c r="K22" s="733"/>
      <c r="L22" s="733"/>
      <c r="M22" s="733"/>
      <c r="N22" s="733"/>
      <c r="O22" s="733"/>
      <c r="P22" s="733"/>
      <c r="Q22" s="733"/>
      <c r="R22" s="734"/>
      <c r="S22" s="3"/>
      <c r="U22" s="741"/>
      <c r="V22" s="1839"/>
      <c r="W22" s="741"/>
    </row>
    <row r="23" spans="1:23" x14ac:dyDescent="0.25">
      <c r="A23" s="3"/>
      <c r="B23" s="732"/>
      <c r="C23" s="733"/>
      <c r="D23" s="733"/>
      <c r="E23" s="733"/>
      <c r="F23" s="733"/>
      <c r="G23" s="733"/>
      <c r="H23" s="733"/>
      <c r="I23" s="733"/>
      <c r="J23" s="733"/>
      <c r="K23" s="733"/>
      <c r="L23" s="733"/>
      <c r="M23" s="733"/>
      <c r="N23" s="733"/>
      <c r="O23" s="733"/>
      <c r="P23" s="733"/>
      <c r="Q23" s="733"/>
      <c r="R23" s="734"/>
      <c r="S23" s="3"/>
      <c r="U23" s="741"/>
      <c r="V23" s="1839"/>
      <c r="W23" s="741"/>
    </row>
    <row r="24" spans="1:23" x14ac:dyDescent="0.25">
      <c r="A24" s="3"/>
      <c r="B24" s="732"/>
      <c r="C24" s="733"/>
      <c r="D24" s="733"/>
      <c r="E24" s="733"/>
      <c r="F24" s="733"/>
      <c r="G24" s="733"/>
      <c r="H24" s="733"/>
      <c r="I24" s="733"/>
      <c r="J24" s="733"/>
      <c r="K24" s="733"/>
      <c r="L24" s="733"/>
      <c r="M24" s="733"/>
      <c r="N24" s="733"/>
      <c r="O24" s="733"/>
      <c r="P24" s="733"/>
      <c r="Q24" s="733"/>
      <c r="R24" s="734"/>
      <c r="S24" s="3"/>
      <c r="U24" s="741"/>
      <c r="V24" s="1839"/>
      <c r="W24" s="741"/>
    </row>
    <row r="25" spans="1:23" x14ac:dyDescent="0.25">
      <c r="A25" s="3"/>
      <c r="B25" s="732"/>
      <c r="C25" s="733"/>
      <c r="D25" s="733"/>
      <c r="E25" s="733"/>
      <c r="F25" s="733"/>
      <c r="G25" s="733"/>
      <c r="H25" s="733"/>
      <c r="I25" s="733"/>
      <c r="J25" s="733"/>
      <c r="K25" s="733"/>
      <c r="L25" s="733"/>
      <c r="M25" s="733"/>
      <c r="N25" s="733"/>
      <c r="O25" s="733"/>
      <c r="P25" s="733"/>
      <c r="Q25" s="733"/>
      <c r="R25" s="734"/>
      <c r="S25" s="3"/>
      <c r="U25" s="741"/>
      <c r="V25" s="1839"/>
      <c r="W25" s="741"/>
    </row>
    <row r="26" spans="1:23" x14ac:dyDescent="0.25">
      <c r="A26" s="3"/>
      <c r="B26" s="732"/>
      <c r="C26" s="733"/>
      <c r="D26" s="733"/>
      <c r="E26" s="733"/>
      <c r="F26" s="733"/>
      <c r="G26" s="733"/>
      <c r="H26" s="733"/>
      <c r="I26" s="733"/>
      <c r="J26" s="733"/>
      <c r="K26" s="733"/>
      <c r="L26" s="733"/>
      <c r="M26" s="733"/>
      <c r="N26" s="733"/>
      <c r="O26" s="733"/>
      <c r="P26" s="733"/>
      <c r="Q26" s="733"/>
      <c r="R26" s="734"/>
      <c r="S26" s="3"/>
      <c r="U26" s="741"/>
      <c r="V26" s="1839"/>
      <c r="W26" s="741"/>
    </row>
    <row r="27" spans="1:23" x14ac:dyDescent="0.25">
      <c r="A27" s="3"/>
      <c r="B27" s="732"/>
      <c r="C27" s="733"/>
      <c r="D27" s="733"/>
      <c r="E27" s="733"/>
      <c r="F27" s="733"/>
      <c r="G27" s="733"/>
      <c r="H27" s="733"/>
      <c r="I27" s="733"/>
      <c r="J27" s="733"/>
      <c r="K27" s="733"/>
      <c r="L27" s="733"/>
      <c r="M27" s="733"/>
      <c r="N27" s="733"/>
      <c r="O27" s="733"/>
      <c r="P27" s="733"/>
      <c r="Q27" s="733"/>
      <c r="R27" s="734"/>
      <c r="S27" s="3"/>
      <c r="U27" s="741"/>
      <c r="V27" s="1839"/>
      <c r="W27" s="741"/>
    </row>
    <row r="28" spans="1:23" x14ac:dyDescent="0.25">
      <c r="A28" s="3"/>
      <c r="B28" s="732"/>
      <c r="C28" s="733"/>
      <c r="D28" s="733"/>
      <c r="E28" s="733"/>
      <c r="F28" s="733"/>
      <c r="G28" s="733"/>
      <c r="H28" s="733"/>
      <c r="I28" s="733"/>
      <c r="J28" s="733"/>
      <c r="K28" s="733"/>
      <c r="L28" s="733"/>
      <c r="M28" s="733"/>
      <c r="N28" s="733"/>
      <c r="O28" s="733"/>
      <c r="P28" s="733"/>
      <c r="Q28" s="733"/>
      <c r="R28" s="734"/>
      <c r="S28" s="3"/>
      <c r="U28" s="741"/>
      <c r="V28" s="1839"/>
      <c r="W28" s="741"/>
    </row>
    <row r="29" spans="1:23" x14ac:dyDescent="0.25">
      <c r="A29" s="3"/>
      <c r="B29" s="732"/>
      <c r="C29" s="733"/>
      <c r="D29" s="733"/>
      <c r="E29" s="733"/>
      <c r="F29" s="733"/>
      <c r="G29" s="733"/>
      <c r="H29" s="733"/>
      <c r="I29" s="733"/>
      <c r="J29" s="733"/>
      <c r="K29" s="733"/>
      <c r="L29" s="733"/>
      <c r="M29" s="733"/>
      <c r="N29" s="733"/>
      <c r="O29" s="733"/>
      <c r="P29" s="733"/>
      <c r="Q29" s="733"/>
      <c r="R29" s="734"/>
      <c r="S29" s="3"/>
      <c r="U29" s="741"/>
      <c r="W29" s="741"/>
    </row>
    <row r="30" spans="1:23" x14ac:dyDescent="0.25">
      <c r="A30" s="3"/>
      <c r="B30" s="732"/>
      <c r="C30" s="733"/>
      <c r="D30" s="733"/>
      <c r="E30" s="733"/>
      <c r="F30" s="733"/>
      <c r="G30" s="733"/>
      <c r="H30" s="733"/>
      <c r="I30" s="733"/>
      <c r="J30" s="733"/>
      <c r="K30" s="733"/>
      <c r="L30" s="733"/>
      <c r="M30" s="733"/>
      <c r="N30" s="733"/>
      <c r="O30" s="733"/>
      <c r="P30" s="733"/>
      <c r="Q30" s="733"/>
      <c r="R30" s="734"/>
      <c r="S30" s="3"/>
      <c r="U30" s="741"/>
      <c r="V30" s="741"/>
      <c r="W30" s="741"/>
    </row>
    <row r="31" spans="1:23" x14ac:dyDescent="0.25">
      <c r="A31" s="3"/>
      <c r="B31" s="732"/>
      <c r="C31" s="733"/>
      <c r="D31" s="733"/>
      <c r="E31" s="733"/>
      <c r="F31" s="733"/>
      <c r="G31" s="733"/>
      <c r="H31" s="733"/>
      <c r="I31" s="733"/>
      <c r="J31" s="733"/>
      <c r="K31" s="733"/>
      <c r="L31" s="733"/>
      <c r="M31" s="733"/>
      <c r="N31" s="733"/>
      <c r="O31" s="733"/>
      <c r="P31" s="733"/>
      <c r="Q31" s="733"/>
      <c r="R31" s="734"/>
      <c r="S31" s="3"/>
    </row>
    <row r="32" spans="1:23" x14ac:dyDescent="0.25">
      <c r="A32" s="3"/>
      <c r="B32" s="732"/>
      <c r="C32" s="733"/>
      <c r="D32" s="733"/>
      <c r="E32" s="733"/>
      <c r="F32" s="733"/>
      <c r="G32" s="733"/>
      <c r="H32" s="733"/>
      <c r="I32" s="733"/>
      <c r="J32" s="733"/>
      <c r="K32" s="733"/>
      <c r="L32" s="733"/>
      <c r="M32" s="733"/>
      <c r="N32" s="733"/>
      <c r="O32" s="733"/>
      <c r="P32" s="733"/>
      <c r="Q32" s="733"/>
      <c r="R32" s="734"/>
      <c r="S32" s="3"/>
    </row>
    <row r="33" spans="1:19" x14ac:dyDescent="0.25">
      <c r="A33" s="3"/>
      <c r="B33" s="732"/>
      <c r="C33" s="733"/>
      <c r="D33" s="733"/>
      <c r="E33" s="733"/>
      <c r="F33" s="733"/>
      <c r="G33" s="733"/>
      <c r="H33" s="733"/>
      <c r="I33" s="733"/>
      <c r="J33" s="733"/>
      <c r="K33" s="733"/>
      <c r="L33" s="733"/>
      <c r="M33" s="733"/>
      <c r="N33" s="733"/>
      <c r="O33" s="733"/>
      <c r="P33" s="733"/>
      <c r="Q33" s="733"/>
      <c r="R33" s="734"/>
      <c r="S33" s="3"/>
    </row>
    <row r="34" spans="1:19" x14ac:dyDescent="0.25">
      <c r="A34" s="3"/>
      <c r="B34" s="732"/>
      <c r="C34" s="733"/>
      <c r="D34" s="733"/>
      <c r="E34" s="733"/>
      <c r="F34" s="733"/>
      <c r="G34" s="733"/>
      <c r="H34" s="733"/>
      <c r="I34" s="733"/>
      <c r="J34" s="733"/>
      <c r="K34" s="733"/>
      <c r="L34" s="733"/>
      <c r="M34" s="733"/>
      <c r="N34" s="733"/>
      <c r="O34" s="733"/>
      <c r="P34" s="733"/>
      <c r="Q34" s="733"/>
      <c r="R34" s="734"/>
      <c r="S34" s="3"/>
    </row>
    <row r="35" spans="1:19" x14ac:dyDescent="0.25">
      <c r="A35" s="3"/>
      <c r="B35" s="732"/>
      <c r="C35" s="733"/>
      <c r="D35" s="733"/>
      <c r="E35" s="733"/>
      <c r="F35" s="733"/>
      <c r="G35" s="733"/>
      <c r="H35" s="733"/>
      <c r="I35" s="733"/>
      <c r="J35" s="733"/>
      <c r="K35" s="733"/>
      <c r="L35" s="733"/>
      <c r="M35" s="733"/>
      <c r="N35" s="733"/>
      <c r="O35" s="733"/>
      <c r="P35" s="733"/>
      <c r="Q35" s="733"/>
      <c r="R35" s="734"/>
      <c r="S35" s="3"/>
    </row>
    <row r="36" spans="1:19" x14ac:dyDescent="0.25">
      <c r="A36" s="3"/>
      <c r="B36" s="732"/>
      <c r="C36" s="733"/>
      <c r="D36" s="733"/>
      <c r="E36" s="733"/>
      <c r="F36" s="733"/>
      <c r="G36" s="733"/>
      <c r="H36" s="733"/>
      <c r="I36" s="733"/>
      <c r="J36" s="733"/>
      <c r="K36" s="733"/>
      <c r="L36" s="733"/>
      <c r="M36" s="733"/>
      <c r="N36" s="733"/>
      <c r="O36" s="733"/>
      <c r="P36" s="733"/>
      <c r="Q36" s="733"/>
      <c r="R36" s="734"/>
      <c r="S36" s="3"/>
    </row>
    <row r="37" spans="1:19" x14ac:dyDescent="0.25">
      <c r="A37" s="3"/>
      <c r="B37" s="732"/>
      <c r="C37" s="733"/>
      <c r="D37" s="733"/>
      <c r="E37" s="733"/>
      <c r="F37" s="733"/>
      <c r="G37" s="733"/>
      <c r="H37" s="733"/>
      <c r="I37" s="733"/>
      <c r="J37" s="733"/>
      <c r="K37" s="733"/>
      <c r="L37" s="733"/>
      <c r="M37" s="733"/>
      <c r="N37" s="733"/>
      <c r="O37" s="733"/>
      <c r="P37" s="733"/>
      <c r="Q37" s="733"/>
      <c r="R37" s="734"/>
      <c r="S37" s="3"/>
    </row>
    <row r="38" spans="1:19" x14ac:dyDescent="0.25">
      <c r="A38" s="3"/>
      <c r="B38" s="732"/>
      <c r="C38" s="733"/>
      <c r="D38" s="733"/>
      <c r="E38" s="733"/>
      <c r="F38" s="733"/>
      <c r="G38" s="733"/>
      <c r="H38" s="733"/>
      <c r="I38" s="733"/>
      <c r="J38" s="733"/>
      <c r="K38" s="733"/>
      <c r="L38" s="733"/>
      <c r="M38" s="733"/>
      <c r="N38" s="733"/>
      <c r="O38" s="733"/>
      <c r="P38" s="733"/>
      <c r="Q38" s="733"/>
      <c r="R38" s="734"/>
      <c r="S38" s="3"/>
    </row>
    <row r="39" spans="1:19" x14ac:dyDescent="0.25">
      <c r="A39" s="3"/>
      <c r="B39" s="732"/>
      <c r="C39" s="733"/>
      <c r="D39" s="733"/>
      <c r="E39" s="733"/>
      <c r="F39" s="733"/>
      <c r="G39" s="733"/>
      <c r="H39" s="733"/>
      <c r="I39" s="733"/>
      <c r="J39" s="733"/>
      <c r="K39" s="733"/>
      <c r="L39" s="733"/>
      <c r="M39" s="733"/>
      <c r="N39" s="733"/>
      <c r="O39" s="733"/>
      <c r="P39" s="733"/>
      <c r="Q39" s="733"/>
      <c r="R39" s="734"/>
      <c r="S39" s="3"/>
    </row>
    <row r="40" spans="1:19" x14ac:dyDescent="0.25">
      <c r="A40" s="3"/>
      <c r="B40" s="732"/>
      <c r="C40" s="733"/>
      <c r="D40" s="733"/>
      <c r="E40" s="733"/>
      <c r="F40" s="733"/>
      <c r="G40" s="733"/>
      <c r="H40" s="733"/>
      <c r="I40" s="733"/>
      <c r="J40" s="733"/>
      <c r="K40" s="733"/>
      <c r="L40" s="733"/>
      <c r="M40" s="733"/>
      <c r="N40" s="733"/>
      <c r="O40" s="733"/>
      <c r="P40" s="733"/>
      <c r="Q40" s="733"/>
      <c r="R40" s="734"/>
      <c r="S40" s="3"/>
    </row>
    <row r="41" spans="1:19" x14ac:dyDescent="0.25">
      <c r="A41" s="3"/>
      <c r="B41" s="732"/>
      <c r="C41" s="733"/>
      <c r="D41" s="733"/>
      <c r="E41" s="733"/>
      <c r="F41" s="733"/>
      <c r="G41" s="733"/>
      <c r="H41" s="733"/>
      <c r="I41" s="733"/>
      <c r="J41" s="733"/>
      <c r="K41" s="733"/>
      <c r="L41" s="733"/>
      <c r="M41" s="733"/>
      <c r="N41" s="733"/>
      <c r="O41" s="733"/>
      <c r="P41" s="733"/>
      <c r="Q41" s="733"/>
      <c r="R41" s="734"/>
      <c r="S41" s="3"/>
    </row>
    <row r="42" spans="1:19" x14ac:dyDescent="0.25">
      <c r="A42" s="3"/>
      <c r="B42" s="732"/>
      <c r="C42" s="733"/>
      <c r="D42" s="733"/>
      <c r="E42" s="733"/>
      <c r="F42" s="733"/>
      <c r="G42" s="733"/>
      <c r="H42" s="733"/>
      <c r="I42" s="733"/>
      <c r="J42" s="733"/>
      <c r="K42" s="733"/>
      <c r="L42" s="733"/>
      <c r="M42" s="733"/>
      <c r="N42" s="733"/>
      <c r="O42" s="733"/>
      <c r="P42" s="733"/>
      <c r="Q42" s="733"/>
      <c r="R42" s="734"/>
      <c r="S42" s="3"/>
    </row>
    <row r="43" spans="1:19" x14ac:dyDescent="0.25">
      <c r="A43" s="3"/>
      <c r="B43" s="732"/>
      <c r="C43" s="733"/>
      <c r="D43" s="733"/>
      <c r="E43" s="733"/>
      <c r="F43" s="733"/>
      <c r="G43" s="733"/>
      <c r="H43" s="733"/>
      <c r="I43" s="733"/>
      <c r="J43" s="733"/>
      <c r="K43" s="733"/>
      <c r="L43" s="733"/>
      <c r="M43" s="733"/>
      <c r="N43" s="733"/>
      <c r="O43" s="733"/>
      <c r="P43" s="733"/>
      <c r="Q43" s="733"/>
      <c r="R43" s="734"/>
      <c r="S43" s="3"/>
    </row>
    <row r="44" spans="1:19" x14ac:dyDescent="0.25">
      <c r="A44" s="3"/>
      <c r="B44" s="732"/>
      <c r="C44" s="733"/>
      <c r="D44" s="733"/>
      <c r="E44" s="733"/>
      <c r="F44" s="733"/>
      <c r="G44" s="733"/>
      <c r="H44" s="733"/>
      <c r="I44" s="733"/>
      <c r="J44" s="733"/>
      <c r="K44" s="733"/>
      <c r="L44" s="733"/>
      <c r="M44" s="733"/>
      <c r="N44" s="733"/>
      <c r="O44" s="733"/>
      <c r="P44" s="733"/>
      <c r="Q44" s="733"/>
      <c r="R44" s="734"/>
      <c r="S44" s="3"/>
    </row>
    <row r="45" spans="1:19" x14ac:dyDescent="0.25">
      <c r="A45" s="3"/>
      <c r="B45" s="732"/>
      <c r="C45" s="733"/>
      <c r="D45" s="733"/>
      <c r="E45" s="733"/>
      <c r="F45" s="733"/>
      <c r="G45" s="733"/>
      <c r="H45" s="733"/>
      <c r="I45" s="733"/>
      <c r="J45" s="733"/>
      <c r="K45" s="733"/>
      <c r="L45" s="733"/>
      <c r="M45" s="733"/>
      <c r="N45" s="733"/>
      <c r="O45" s="733"/>
      <c r="P45" s="733"/>
      <c r="Q45" s="733"/>
      <c r="R45" s="734"/>
      <c r="S45" s="3"/>
    </row>
    <row r="46" spans="1:19" x14ac:dyDescent="0.25">
      <c r="A46" s="3"/>
      <c r="B46" s="732"/>
      <c r="C46" s="733"/>
      <c r="D46" s="733"/>
      <c r="E46" s="733"/>
      <c r="F46" s="733"/>
      <c r="G46" s="733"/>
      <c r="H46" s="733"/>
      <c r="I46" s="733"/>
      <c r="J46" s="733"/>
      <c r="K46" s="733"/>
      <c r="L46" s="733"/>
      <c r="M46" s="733"/>
      <c r="N46" s="733"/>
      <c r="O46" s="733"/>
      <c r="P46" s="733"/>
      <c r="Q46" s="733"/>
      <c r="R46" s="734"/>
      <c r="S46" s="3"/>
    </row>
    <row r="47" spans="1:19" x14ac:dyDescent="0.25">
      <c r="A47" s="3"/>
      <c r="B47" s="732"/>
      <c r="C47" s="733"/>
      <c r="D47" s="733"/>
      <c r="E47" s="733"/>
      <c r="F47" s="733"/>
      <c r="G47" s="733"/>
      <c r="H47" s="733"/>
      <c r="I47" s="733"/>
      <c r="J47" s="733"/>
      <c r="K47" s="733"/>
      <c r="L47" s="733"/>
      <c r="M47" s="733"/>
      <c r="N47" s="733"/>
      <c r="O47" s="733"/>
      <c r="P47" s="733"/>
      <c r="Q47" s="733"/>
      <c r="R47" s="734"/>
      <c r="S47" s="3"/>
    </row>
    <row r="48" spans="1:19" x14ac:dyDescent="0.25">
      <c r="A48" s="3"/>
      <c r="B48" s="732"/>
      <c r="C48" s="733"/>
      <c r="D48" s="733"/>
      <c r="E48" s="733"/>
      <c r="F48" s="733"/>
      <c r="G48" s="733"/>
      <c r="H48" s="733"/>
      <c r="I48" s="733"/>
      <c r="J48" s="733"/>
      <c r="K48" s="733"/>
      <c r="L48" s="733"/>
      <c r="M48" s="733"/>
      <c r="N48" s="733"/>
      <c r="O48" s="733"/>
      <c r="P48" s="733"/>
      <c r="Q48" s="733"/>
      <c r="R48" s="734"/>
      <c r="S48" s="3"/>
    </row>
    <row r="49" spans="1:19" x14ac:dyDescent="0.25">
      <c r="A49" s="3"/>
      <c r="B49" s="732"/>
      <c r="C49" s="733"/>
      <c r="D49" s="733"/>
      <c r="E49" s="733"/>
      <c r="F49" s="733"/>
      <c r="G49" s="733"/>
      <c r="H49" s="733"/>
      <c r="I49" s="733"/>
      <c r="J49" s="733"/>
      <c r="K49" s="733"/>
      <c r="L49" s="733"/>
      <c r="M49" s="733"/>
      <c r="N49" s="733"/>
      <c r="O49" s="733"/>
      <c r="P49" s="733"/>
      <c r="Q49" s="733"/>
      <c r="R49" s="734"/>
      <c r="S49" s="3"/>
    </row>
    <row r="50" spans="1:19" x14ac:dyDescent="0.25">
      <c r="A50" s="3"/>
      <c r="B50" s="732"/>
      <c r="C50" s="733"/>
      <c r="D50" s="733"/>
      <c r="E50" s="733"/>
      <c r="F50" s="733"/>
      <c r="G50" s="733"/>
      <c r="H50" s="733"/>
      <c r="I50" s="733"/>
      <c r="J50" s="733"/>
      <c r="K50" s="733"/>
      <c r="L50" s="733"/>
      <c r="M50" s="733"/>
      <c r="N50" s="733"/>
      <c r="O50" s="733"/>
      <c r="P50" s="733"/>
      <c r="Q50" s="733"/>
      <c r="R50" s="734"/>
      <c r="S50" s="3"/>
    </row>
    <row r="51" spans="1:19" x14ac:dyDescent="0.25">
      <c r="A51" s="3"/>
      <c r="B51" s="732"/>
      <c r="C51" s="733"/>
      <c r="D51" s="733"/>
      <c r="E51" s="733"/>
      <c r="F51" s="733"/>
      <c r="G51" s="733"/>
      <c r="H51" s="733"/>
      <c r="I51" s="733"/>
      <c r="J51" s="733"/>
      <c r="K51" s="733"/>
      <c r="L51" s="733"/>
      <c r="M51" s="733"/>
      <c r="N51" s="733"/>
      <c r="O51" s="733"/>
      <c r="P51" s="733"/>
      <c r="Q51" s="733"/>
      <c r="R51" s="734"/>
      <c r="S51" s="3"/>
    </row>
    <row r="52" spans="1:19" x14ac:dyDescent="0.25">
      <c r="A52" s="3"/>
      <c r="B52" s="732"/>
      <c r="C52" s="733"/>
      <c r="D52" s="733"/>
      <c r="E52" s="733"/>
      <c r="F52" s="733"/>
      <c r="G52" s="733"/>
      <c r="H52" s="733"/>
      <c r="I52" s="733"/>
      <c r="J52" s="733"/>
      <c r="K52" s="733"/>
      <c r="L52" s="733"/>
      <c r="M52" s="733"/>
      <c r="N52" s="733"/>
      <c r="O52" s="733"/>
      <c r="P52" s="733"/>
      <c r="Q52" s="733"/>
      <c r="R52" s="734"/>
      <c r="S52" s="3"/>
    </row>
    <row r="53" spans="1:19" x14ac:dyDescent="0.25">
      <c r="A53" s="3"/>
      <c r="B53" s="732"/>
      <c r="C53" s="733"/>
      <c r="D53" s="733"/>
      <c r="E53" s="733"/>
      <c r="F53" s="733"/>
      <c r="G53" s="733"/>
      <c r="H53" s="733"/>
      <c r="I53" s="733"/>
      <c r="J53" s="733"/>
      <c r="K53" s="733"/>
      <c r="L53" s="733"/>
      <c r="M53" s="733"/>
      <c r="N53" s="733"/>
      <c r="O53" s="733"/>
      <c r="P53" s="733"/>
      <c r="Q53" s="733"/>
      <c r="R53" s="734"/>
      <c r="S53" s="3"/>
    </row>
    <row r="54" spans="1:19" x14ac:dyDescent="0.25">
      <c r="A54" s="3"/>
      <c r="B54" s="732"/>
      <c r="C54" s="733"/>
      <c r="D54" s="733"/>
      <c r="E54" s="733"/>
      <c r="F54" s="733"/>
      <c r="G54" s="733"/>
      <c r="H54" s="733"/>
      <c r="I54" s="733"/>
      <c r="J54" s="733"/>
      <c r="K54" s="733"/>
      <c r="L54" s="733"/>
      <c r="M54" s="733"/>
      <c r="N54" s="733"/>
      <c r="O54" s="733"/>
      <c r="P54" s="733"/>
      <c r="Q54" s="733"/>
      <c r="R54" s="734"/>
      <c r="S54" s="3"/>
    </row>
    <row r="55" spans="1:19" x14ac:dyDescent="0.25">
      <c r="A55" s="3"/>
      <c r="B55" s="732"/>
      <c r="C55" s="733"/>
      <c r="D55" s="733"/>
      <c r="E55" s="733"/>
      <c r="F55" s="733"/>
      <c r="G55" s="733"/>
      <c r="H55" s="733"/>
      <c r="I55" s="733"/>
      <c r="J55" s="733"/>
      <c r="K55" s="733"/>
      <c r="L55" s="733"/>
      <c r="M55" s="733"/>
      <c r="N55" s="733"/>
      <c r="O55" s="733"/>
      <c r="P55" s="733"/>
      <c r="Q55" s="733"/>
      <c r="R55" s="734"/>
      <c r="S55" s="3"/>
    </row>
    <row r="56" spans="1:19" x14ac:dyDescent="0.25">
      <c r="A56" s="3"/>
      <c r="B56" s="732"/>
      <c r="C56" s="733"/>
      <c r="D56" s="733"/>
      <c r="E56" s="733"/>
      <c r="F56" s="733"/>
      <c r="G56" s="733"/>
      <c r="H56" s="733"/>
      <c r="I56" s="733"/>
      <c r="J56" s="733"/>
      <c r="K56" s="733"/>
      <c r="L56" s="733"/>
      <c r="M56" s="733"/>
      <c r="N56" s="733"/>
      <c r="O56" s="733"/>
      <c r="P56" s="733"/>
      <c r="Q56" s="733"/>
      <c r="R56" s="734"/>
      <c r="S56" s="3"/>
    </row>
    <row r="57" spans="1:19" x14ac:dyDescent="0.25">
      <c r="A57" s="3"/>
      <c r="B57" s="732"/>
      <c r="C57" s="733"/>
      <c r="D57" s="733"/>
      <c r="E57" s="733"/>
      <c r="F57" s="733"/>
      <c r="G57" s="733"/>
      <c r="H57" s="733"/>
      <c r="I57" s="733"/>
      <c r="J57" s="733"/>
      <c r="K57" s="733"/>
      <c r="L57" s="733"/>
      <c r="M57" s="733"/>
      <c r="N57" s="733"/>
      <c r="O57" s="733"/>
      <c r="P57" s="733"/>
      <c r="Q57" s="733"/>
      <c r="R57" s="734"/>
      <c r="S57" s="3"/>
    </row>
    <row r="58" spans="1:19" x14ac:dyDescent="0.25">
      <c r="A58" s="3"/>
      <c r="B58" s="732"/>
      <c r="C58" s="733"/>
      <c r="D58" s="733"/>
      <c r="E58" s="733"/>
      <c r="F58" s="733"/>
      <c r="G58" s="733"/>
      <c r="H58" s="733"/>
      <c r="I58" s="733"/>
      <c r="J58" s="733"/>
      <c r="K58" s="733"/>
      <c r="L58" s="733"/>
      <c r="M58" s="733"/>
      <c r="N58" s="733"/>
      <c r="O58" s="733"/>
      <c r="P58" s="733"/>
      <c r="Q58" s="733"/>
      <c r="R58" s="734"/>
      <c r="S58" s="3"/>
    </row>
    <row r="59" spans="1:19" x14ac:dyDescent="0.25">
      <c r="A59" s="3"/>
      <c r="B59" s="732"/>
      <c r="C59" s="733"/>
      <c r="D59" s="733"/>
      <c r="E59" s="733"/>
      <c r="F59" s="733"/>
      <c r="G59" s="733"/>
      <c r="H59" s="733"/>
      <c r="I59" s="733"/>
      <c r="J59" s="733"/>
      <c r="K59" s="733"/>
      <c r="L59" s="733"/>
      <c r="M59" s="733"/>
      <c r="N59" s="733"/>
      <c r="O59" s="733"/>
      <c r="P59" s="733"/>
      <c r="Q59" s="733"/>
      <c r="R59" s="734"/>
      <c r="S59" s="3"/>
    </row>
    <row r="60" spans="1:19" x14ac:dyDescent="0.25">
      <c r="A60" s="3"/>
      <c r="B60" s="732"/>
      <c r="C60" s="733"/>
      <c r="D60" s="733"/>
      <c r="E60" s="733"/>
      <c r="F60" s="733"/>
      <c r="G60" s="733"/>
      <c r="H60" s="733"/>
      <c r="I60" s="733"/>
      <c r="J60" s="733"/>
      <c r="K60" s="733"/>
      <c r="L60" s="733"/>
      <c r="M60" s="733"/>
      <c r="N60" s="733"/>
      <c r="O60" s="733"/>
      <c r="P60" s="733"/>
      <c r="Q60" s="733"/>
      <c r="R60" s="734"/>
      <c r="S60" s="3"/>
    </row>
    <row r="61" spans="1:19" x14ac:dyDescent="0.25">
      <c r="A61" s="3"/>
      <c r="B61" s="732"/>
      <c r="C61" s="733"/>
      <c r="D61" s="733"/>
      <c r="E61" s="733"/>
      <c r="F61" s="733"/>
      <c r="G61" s="733"/>
      <c r="H61" s="733"/>
      <c r="I61" s="733"/>
      <c r="J61" s="733"/>
      <c r="K61" s="733"/>
      <c r="L61" s="733"/>
      <c r="M61" s="733"/>
      <c r="N61" s="733"/>
      <c r="O61" s="733"/>
      <c r="P61" s="733"/>
      <c r="Q61" s="733"/>
      <c r="R61" s="734"/>
      <c r="S61" s="3"/>
    </row>
    <row r="62" spans="1:19" x14ac:dyDescent="0.25">
      <c r="A62" s="3"/>
      <c r="B62" s="732"/>
      <c r="C62" s="733"/>
      <c r="D62" s="733"/>
      <c r="E62" s="733"/>
      <c r="F62" s="733"/>
      <c r="G62" s="733"/>
      <c r="H62" s="733"/>
      <c r="I62" s="733"/>
      <c r="J62" s="733"/>
      <c r="K62" s="733"/>
      <c r="L62" s="733"/>
      <c r="M62" s="733"/>
      <c r="N62" s="733"/>
      <c r="O62" s="733"/>
      <c r="P62" s="733"/>
      <c r="Q62" s="733"/>
      <c r="R62" s="734"/>
      <c r="S62" s="3"/>
    </row>
    <row r="63" spans="1:19" x14ac:dyDescent="0.25">
      <c r="A63" s="3"/>
      <c r="B63" s="732"/>
      <c r="C63" s="733"/>
      <c r="D63" s="733"/>
      <c r="E63" s="733"/>
      <c r="F63" s="733"/>
      <c r="G63" s="733"/>
      <c r="H63" s="733"/>
      <c r="I63" s="733"/>
      <c r="J63" s="733"/>
      <c r="K63" s="733"/>
      <c r="L63" s="733"/>
      <c r="M63" s="733"/>
      <c r="N63" s="733"/>
      <c r="O63" s="733"/>
      <c r="P63" s="733"/>
      <c r="Q63" s="733"/>
      <c r="R63" s="734"/>
      <c r="S63" s="3"/>
    </row>
    <row r="64" spans="1:19" x14ac:dyDescent="0.25">
      <c r="A64" s="3"/>
      <c r="B64" s="732"/>
      <c r="C64" s="733"/>
      <c r="D64" s="733"/>
      <c r="E64" s="733"/>
      <c r="F64" s="733"/>
      <c r="G64" s="733"/>
      <c r="H64" s="733"/>
      <c r="I64" s="733"/>
      <c r="J64" s="733"/>
      <c r="K64" s="733"/>
      <c r="L64" s="733"/>
      <c r="M64" s="733"/>
      <c r="N64" s="733"/>
      <c r="O64" s="733"/>
      <c r="P64" s="733"/>
      <c r="Q64" s="733"/>
      <c r="R64" s="734"/>
      <c r="S64" s="3"/>
    </row>
    <row r="65" spans="1:19" x14ac:dyDescent="0.25">
      <c r="A65" s="3"/>
      <c r="B65" s="732"/>
      <c r="C65" s="733"/>
      <c r="D65" s="733"/>
      <c r="E65" s="733"/>
      <c r="F65" s="733"/>
      <c r="G65" s="733"/>
      <c r="H65" s="733"/>
      <c r="I65" s="733"/>
      <c r="J65" s="733"/>
      <c r="K65" s="733"/>
      <c r="L65" s="733"/>
      <c r="M65" s="733"/>
      <c r="N65" s="733"/>
      <c r="O65" s="733"/>
      <c r="P65" s="733"/>
      <c r="Q65" s="733"/>
      <c r="R65" s="734"/>
      <c r="S65" s="3"/>
    </row>
    <row r="66" spans="1:19" x14ac:dyDescent="0.25">
      <c r="A66" s="3"/>
      <c r="B66" s="732"/>
      <c r="C66" s="733"/>
      <c r="D66" s="733"/>
      <c r="E66" s="733"/>
      <c r="F66" s="733"/>
      <c r="G66" s="733"/>
      <c r="H66" s="733"/>
      <c r="I66" s="733"/>
      <c r="J66" s="733"/>
      <c r="K66" s="733"/>
      <c r="L66" s="733"/>
      <c r="M66" s="733"/>
      <c r="N66" s="733"/>
      <c r="O66" s="733"/>
      <c r="P66" s="733"/>
      <c r="Q66" s="733"/>
      <c r="R66" s="734"/>
      <c r="S66" s="3"/>
    </row>
    <row r="67" spans="1:19" x14ac:dyDescent="0.25">
      <c r="A67" s="3"/>
      <c r="B67" s="732"/>
      <c r="C67" s="733"/>
      <c r="D67" s="733"/>
      <c r="E67" s="733"/>
      <c r="F67" s="733"/>
      <c r="G67" s="733"/>
      <c r="H67" s="733"/>
      <c r="I67" s="733"/>
      <c r="J67" s="733"/>
      <c r="K67" s="733"/>
      <c r="L67" s="733"/>
      <c r="M67" s="733"/>
      <c r="N67" s="733"/>
      <c r="O67" s="733"/>
      <c r="P67" s="733"/>
      <c r="Q67" s="733"/>
      <c r="R67" s="734"/>
      <c r="S67" s="3"/>
    </row>
    <row r="68" spans="1:19" x14ac:dyDescent="0.25">
      <c r="A68" s="3"/>
      <c r="B68" s="732"/>
      <c r="C68" s="733"/>
      <c r="D68" s="733"/>
      <c r="E68" s="733"/>
      <c r="F68" s="733"/>
      <c r="G68" s="733"/>
      <c r="H68" s="733"/>
      <c r="I68" s="733"/>
      <c r="J68" s="733"/>
      <c r="K68" s="733"/>
      <c r="L68" s="733"/>
      <c r="M68" s="733"/>
      <c r="N68" s="733"/>
      <c r="O68" s="733"/>
      <c r="P68" s="733"/>
      <c r="Q68" s="733"/>
      <c r="R68" s="734"/>
      <c r="S68" s="3"/>
    </row>
    <row r="69" spans="1:19" x14ac:dyDescent="0.25">
      <c r="A69" s="3"/>
      <c r="B69" s="732"/>
      <c r="C69" s="733"/>
      <c r="D69" s="733"/>
      <c r="E69" s="733"/>
      <c r="F69" s="733"/>
      <c r="G69" s="733"/>
      <c r="H69" s="733"/>
      <c r="I69" s="733"/>
      <c r="J69" s="733"/>
      <c r="K69" s="733"/>
      <c r="L69" s="733"/>
      <c r="M69" s="733"/>
      <c r="N69" s="733"/>
      <c r="O69" s="733"/>
      <c r="P69" s="733"/>
      <c r="Q69" s="733"/>
      <c r="R69" s="734"/>
      <c r="S69" s="3"/>
    </row>
    <row r="70" spans="1:19" x14ac:dyDescent="0.25">
      <c r="A70" s="3"/>
      <c r="B70" s="732"/>
      <c r="C70" s="733"/>
      <c r="D70" s="733"/>
      <c r="E70" s="733"/>
      <c r="F70" s="733"/>
      <c r="G70" s="733"/>
      <c r="H70" s="733"/>
      <c r="I70" s="733"/>
      <c r="J70" s="733"/>
      <c r="K70" s="733"/>
      <c r="L70" s="733"/>
      <c r="M70" s="733"/>
      <c r="N70" s="733"/>
      <c r="O70" s="733"/>
      <c r="P70" s="733"/>
      <c r="Q70" s="733"/>
      <c r="R70" s="734"/>
      <c r="S70" s="3"/>
    </row>
    <row r="71" spans="1:19" x14ac:dyDescent="0.25">
      <c r="A71" s="3"/>
      <c r="B71" s="732"/>
      <c r="C71" s="733"/>
      <c r="D71" s="733"/>
      <c r="E71" s="733"/>
      <c r="F71" s="733"/>
      <c r="G71" s="733"/>
      <c r="H71" s="733"/>
      <c r="I71" s="733"/>
      <c r="J71" s="733"/>
      <c r="K71" s="733"/>
      <c r="L71" s="733"/>
      <c r="M71" s="733"/>
      <c r="N71" s="733"/>
      <c r="O71" s="733"/>
      <c r="P71" s="733"/>
      <c r="Q71" s="733"/>
      <c r="R71" s="734"/>
      <c r="S71" s="3"/>
    </row>
    <row r="72" spans="1:19" x14ac:dyDescent="0.25">
      <c r="A72" s="3"/>
      <c r="B72" s="732"/>
      <c r="C72" s="733"/>
      <c r="D72" s="733"/>
      <c r="E72" s="733"/>
      <c r="F72" s="733"/>
      <c r="G72" s="733"/>
      <c r="H72" s="733"/>
      <c r="I72" s="733"/>
      <c r="J72" s="733"/>
      <c r="K72" s="733"/>
      <c r="L72" s="733"/>
      <c r="M72" s="733"/>
      <c r="N72" s="733"/>
      <c r="O72" s="733"/>
      <c r="P72" s="733"/>
      <c r="Q72" s="733"/>
      <c r="R72" s="734"/>
      <c r="S72" s="3"/>
    </row>
    <row r="73" spans="1:19" x14ac:dyDescent="0.25">
      <c r="A73" s="3"/>
      <c r="B73" s="732"/>
      <c r="C73" s="733"/>
      <c r="D73" s="733"/>
      <c r="E73" s="733"/>
      <c r="F73" s="733"/>
      <c r="G73" s="733"/>
      <c r="H73" s="733"/>
      <c r="I73" s="733"/>
      <c r="J73" s="733"/>
      <c r="K73" s="733"/>
      <c r="L73" s="733"/>
      <c r="M73" s="733"/>
      <c r="N73" s="733"/>
      <c r="O73" s="733"/>
      <c r="P73" s="733"/>
      <c r="Q73" s="733"/>
      <c r="R73" s="734"/>
      <c r="S73" s="3"/>
    </row>
    <row r="74" spans="1:19" x14ac:dyDescent="0.25">
      <c r="A74" s="3"/>
      <c r="B74" s="732"/>
      <c r="C74" s="733"/>
      <c r="D74" s="733"/>
      <c r="E74" s="733"/>
      <c r="F74" s="733"/>
      <c r="G74" s="733"/>
      <c r="H74" s="733"/>
      <c r="I74" s="733"/>
      <c r="J74" s="733"/>
      <c r="K74" s="733"/>
      <c r="L74" s="733"/>
      <c r="M74" s="733"/>
      <c r="N74" s="733"/>
      <c r="O74" s="733"/>
      <c r="P74" s="733"/>
      <c r="Q74" s="733"/>
      <c r="R74" s="734"/>
      <c r="S74" s="3"/>
    </row>
    <row r="75" spans="1:19" x14ac:dyDescent="0.25">
      <c r="A75" s="3"/>
      <c r="B75" s="732"/>
      <c r="C75" s="733"/>
      <c r="D75" s="733"/>
      <c r="E75" s="733"/>
      <c r="F75" s="733"/>
      <c r="G75" s="733"/>
      <c r="H75" s="733"/>
      <c r="I75" s="733"/>
      <c r="J75" s="733"/>
      <c r="K75" s="733"/>
      <c r="L75" s="733"/>
      <c r="M75" s="733"/>
      <c r="N75" s="733"/>
      <c r="O75" s="733"/>
      <c r="P75" s="733"/>
      <c r="Q75" s="733"/>
      <c r="R75" s="734"/>
      <c r="S75" s="3"/>
    </row>
    <row r="76" spans="1:19" x14ac:dyDescent="0.25">
      <c r="A76" s="3"/>
      <c r="B76" s="732"/>
      <c r="C76" s="733"/>
      <c r="D76" s="733"/>
      <c r="E76" s="733"/>
      <c r="F76" s="733"/>
      <c r="G76" s="733"/>
      <c r="H76" s="733"/>
      <c r="I76" s="733"/>
      <c r="J76" s="733"/>
      <c r="K76" s="733"/>
      <c r="L76" s="733"/>
      <c r="M76" s="733"/>
      <c r="N76" s="733"/>
      <c r="O76" s="733"/>
      <c r="P76" s="733"/>
      <c r="Q76" s="733"/>
      <c r="R76" s="734"/>
      <c r="S76" s="3"/>
    </row>
    <row r="77" spans="1:19" x14ac:dyDescent="0.25">
      <c r="A77" s="3"/>
      <c r="B77" s="732"/>
      <c r="C77" s="733"/>
      <c r="D77" s="733"/>
      <c r="E77" s="733"/>
      <c r="F77" s="733"/>
      <c r="G77" s="733"/>
      <c r="H77" s="733"/>
      <c r="I77" s="733"/>
      <c r="J77" s="733"/>
      <c r="K77" s="733"/>
      <c r="L77" s="733"/>
      <c r="M77" s="733"/>
      <c r="N77" s="733"/>
      <c r="O77" s="733"/>
      <c r="P77" s="733"/>
      <c r="Q77" s="733"/>
      <c r="R77" s="734"/>
      <c r="S77" s="3"/>
    </row>
    <row r="78" spans="1:19" x14ac:dyDescent="0.25">
      <c r="A78" s="3"/>
      <c r="B78" s="732"/>
      <c r="C78" s="733"/>
      <c r="D78" s="733"/>
      <c r="E78" s="733"/>
      <c r="F78" s="733"/>
      <c r="G78" s="733"/>
      <c r="H78" s="733"/>
      <c r="I78" s="733"/>
      <c r="J78" s="733"/>
      <c r="K78" s="733"/>
      <c r="L78" s="733"/>
      <c r="M78" s="733"/>
      <c r="N78" s="733"/>
      <c r="O78" s="733"/>
      <c r="P78" s="733"/>
      <c r="Q78" s="733"/>
      <c r="R78" s="734"/>
      <c r="S78" s="3"/>
    </row>
    <row r="79" spans="1:19" x14ac:dyDescent="0.25">
      <c r="A79" s="3"/>
      <c r="B79" s="732"/>
      <c r="C79" s="733"/>
      <c r="D79" s="733"/>
      <c r="E79" s="733"/>
      <c r="F79" s="733"/>
      <c r="G79" s="733"/>
      <c r="H79" s="733"/>
      <c r="I79" s="733"/>
      <c r="J79" s="733"/>
      <c r="K79" s="733"/>
      <c r="L79" s="733"/>
      <c r="M79" s="733"/>
      <c r="N79" s="733"/>
      <c r="O79" s="733"/>
      <c r="P79" s="733"/>
      <c r="Q79" s="733"/>
      <c r="R79" s="734"/>
      <c r="S79" s="3"/>
    </row>
    <row r="80" spans="1:19" x14ac:dyDescent="0.25">
      <c r="A80" s="3"/>
      <c r="B80" s="732"/>
      <c r="C80" s="733"/>
      <c r="D80" s="733"/>
      <c r="E80" s="733"/>
      <c r="F80" s="733"/>
      <c r="G80" s="733"/>
      <c r="H80" s="733"/>
      <c r="I80" s="733"/>
      <c r="J80" s="733"/>
      <c r="K80" s="733"/>
      <c r="L80" s="733"/>
      <c r="M80" s="733"/>
      <c r="N80" s="733"/>
      <c r="O80" s="733"/>
      <c r="P80" s="733"/>
      <c r="Q80" s="733"/>
      <c r="R80" s="734"/>
      <c r="S80" s="3"/>
    </row>
    <row r="81" spans="1:19" x14ac:dyDescent="0.25">
      <c r="A81" s="3"/>
      <c r="B81" s="732"/>
      <c r="C81" s="733"/>
      <c r="D81" s="733"/>
      <c r="E81" s="733"/>
      <c r="F81" s="733"/>
      <c r="G81" s="733"/>
      <c r="H81" s="733"/>
      <c r="I81" s="733"/>
      <c r="J81" s="733"/>
      <c r="K81" s="733"/>
      <c r="L81" s="733"/>
      <c r="M81" s="733"/>
      <c r="N81" s="733"/>
      <c r="O81" s="733"/>
      <c r="P81" s="733"/>
      <c r="Q81" s="733"/>
      <c r="R81" s="734"/>
      <c r="S81" s="3"/>
    </row>
    <row r="82" spans="1:19" x14ac:dyDescent="0.25">
      <c r="A82" s="3"/>
      <c r="B82" s="732"/>
      <c r="C82" s="733"/>
      <c r="D82" s="733"/>
      <c r="E82" s="733"/>
      <c r="F82" s="733"/>
      <c r="G82" s="733"/>
      <c r="H82" s="733"/>
      <c r="I82" s="733"/>
      <c r="J82" s="733"/>
      <c r="K82" s="733"/>
      <c r="L82" s="733"/>
      <c r="M82" s="733"/>
      <c r="N82" s="733"/>
      <c r="O82" s="733"/>
      <c r="P82" s="733"/>
      <c r="Q82" s="733"/>
      <c r="R82" s="734"/>
      <c r="S82" s="3"/>
    </row>
    <row r="83" spans="1:19" x14ac:dyDescent="0.25">
      <c r="A83" s="3"/>
      <c r="B83" s="732"/>
      <c r="C83" s="733"/>
      <c r="D83" s="733"/>
      <c r="E83" s="733"/>
      <c r="F83" s="733"/>
      <c r="G83" s="733"/>
      <c r="H83" s="733"/>
      <c r="I83" s="733"/>
      <c r="J83" s="733"/>
      <c r="K83" s="733"/>
      <c r="L83" s="733"/>
      <c r="M83" s="733"/>
      <c r="N83" s="733"/>
      <c r="O83" s="733"/>
      <c r="P83" s="733"/>
      <c r="Q83" s="733"/>
      <c r="R83" s="734"/>
      <c r="S83" s="3"/>
    </row>
    <row r="84" spans="1:19" x14ac:dyDescent="0.25">
      <c r="A84" s="3"/>
      <c r="B84" s="732"/>
      <c r="C84" s="733"/>
      <c r="D84" s="733"/>
      <c r="E84" s="733"/>
      <c r="F84" s="733"/>
      <c r="G84" s="733"/>
      <c r="H84" s="733"/>
      <c r="I84" s="733"/>
      <c r="J84" s="733"/>
      <c r="K84" s="733"/>
      <c r="L84" s="733"/>
      <c r="M84" s="733"/>
      <c r="N84" s="733"/>
      <c r="O84" s="733"/>
      <c r="P84" s="733"/>
      <c r="Q84" s="733"/>
      <c r="R84" s="734"/>
      <c r="S84" s="3"/>
    </row>
    <row r="85" spans="1:19" x14ac:dyDescent="0.25">
      <c r="A85" s="3"/>
      <c r="B85" s="735"/>
      <c r="C85" s="736"/>
      <c r="D85" s="736"/>
      <c r="E85" s="736"/>
      <c r="F85" s="736"/>
      <c r="G85" s="736"/>
      <c r="H85" s="736"/>
      <c r="I85" s="736"/>
      <c r="J85" s="736"/>
      <c r="K85" s="736"/>
      <c r="L85" s="736"/>
      <c r="M85" s="736"/>
      <c r="N85" s="736"/>
      <c r="O85" s="736"/>
      <c r="P85" s="736"/>
      <c r="Q85" s="736"/>
      <c r="R85" s="737"/>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2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41"/>
      <c r="R1" s="741"/>
      <c r="S1" s="742"/>
    </row>
    <row r="2" spans="1:19" s="9" customFormat="1" ht="18" customHeight="1" x14ac:dyDescent="0.25">
      <c r="A2" s="6"/>
      <c r="B2" s="7"/>
      <c r="C2" s="35"/>
      <c r="D2" s="35"/>
      <c r="E2" s="49"/>
      <c r="F2" s="674"/>
      <c r="G2" s="674"/>
      <c r="H2" s="674"/>
      <c r="I2" s="674"/>
      <c r="J2" s="674"/>
      <c r="K2" s="35"/>
      <c r="L2" s="35"/>
      <c r="M2" s="8"/>
      <c r="N2" s="6"/>
      <c r="O2" s="44"/>
      <c r="P2" s="78"/>
      <c r="Q2" s="741"/>
      <c r="R2" s="813" t="s">
        <v>1884</v>
      </c>
      <c r="S2" s="742"/>
    </row>
    <row r="3" spans="1:19" ht="18" customHeight="1" x14ac:dyDescent="0.25">
      <c r="A3" s="3"/>
      <c r="B3" s="10"/>
      <c r="D3" s="72" t="s">
        <v>420</v>
      </c>
      <c r="E3" s="52"/>
      <c r="F3" s="52"/>
      <c r="G3" s="52"/>
      <c r="H3" s="52"/>
      <c r="I3" s="52"/>
      <c r="J3" s="52"/>
      <c r="K3" s="72"/>
      <c r="L3" s="52"/>
      <c r="M3" s="11"/>
      <c r="N3" s="3"/>
      <c r="O3" s="43"/>
      <c r="Q3" s="741"/>
      <c r="R3" s="814"/>
      <c r="S3" s="742"/>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741"/>
      <c r="R4" s="1840" t="s">
        <v>2477</v>
      </c>
      <c r="S4" s="742"/>
    </row>
    <row r="5" spans="1:19" ht="52.05" customHeight="1" x14ac:dyDescent="0.25">
      <c r="A5" s="3"/>
      <c r="B5" s="10"/>
      <c r="D5" s="93"/>
      <c r="E5" s="51"/>
      <c r="F5" s="51"/>
      <c r="G5" s="51"/>
      <c r="H5" s="51"/>
      <c r="I5" s="51"/>
      <c r="J5" s="51"/>
      <c r="K5" s="73"/>
      <c r="L5" s="51"/>
      <c r="M5" s="11"/>
      <c r="N5" s="3"/>
      <c r="O5" s="43"/>
      <c r="Q5" s="741"/>
      <c r="R5" s="1840"/>
      <c r="S5" s="742"/>
    </row>
    <row r="6" spans="1:19" ht="28.8" customHeight="1" x14ac:dyDescent="0.35">
      <c r="A6" s="3"/>
      <c r="B6" s="10"/>
      <c r="C6" s="672" t="s">
        <v>48</v>
      </c>
      <c r="D6" s="749" t="s">
        <v>1883</v>
      </c>
      <c r="E6" s="750" t="str">
        <f>Parameters!$B$18</f>
        <v xml:space="preserve">0 - Vastaus puuttuu </v>
      </c>
      <c r="F6" s="751" t="str">
        <f>Parameters!$B$19</f>
        <v>1 - Ei toteutettu tai ei tietoa</v>
      </c>
      <c r="G6" s="752" t="str">
        <f>Parameters!$B$20</f>
        <v>2 - Osittain toteutettu</v>
      </c>
      <c r="H6" s="753" t="str">
        <f>Parameters!$B$21</f>
        <v>3 - Enimmäkseen  toteutettu</v>
      </c>
      <c r="I6" s="754" t="str">
        <f>Parameters!$B$22</f>
        <v>4 - Täysin toteutettu</v>
      </c>
      <c r="J6" s="675"/>
      <c r="K6" s="32"/>
      <c r="L6" s="32"/>
      <c r="M6" s="11"/>
      <c r="N6" s="3"/>
      <c r="O6" s="43"/>
      <c r="Q6" s="741"/>
      <c r="R6" s="1840"/>
      <c r="S6" s="741"/>
    </row>
    <row r="7" spans="1:19" ht="10.050000000000001" customHeight="1" x14ac:dyDescent="0.35">
      <c r="A7" s="3"/>
      <c r="B7" s="10"/>
      <c r="C7" s="672"/>
      <c r="D7" s="673"/>
      <c r="E7" s="679">
        <v>1</v>
      </c>
      <c r="F7" s="679">
        <v>2</v>
      </c>
      <c r="G7" s="679">
        <v>3</v>
      </c>
      <c r="H7" s="679">
        <v>4</v>
      </c>
      <c r="I7" s="679">
        <v>5</v>
      </c>
      <c r="J7" s="675"/>
      <c r="K7" s="32"/>
      <c r="L7" s="32"/>
      <c r="M7" s="11"/>
      <c r="N7" s="3"/>
      <c r="O7" s="43"/>
      <c r="Q7" s="741"/>
      <c r="R7" s="1840"/>
      <c r="S7" s="741"/>
    </row>
    <row r="8" spans="1:19" ht="60" customHeight="1" x14ac:dyDescent="0.35">
      <c r="A8" s="3"/>
      <c r="B8" s="10"/>
      <c r="C8" s="672"/>
      <c r="D8" s="673"/>
      <c r="E8" s="675" t="str">
        <f>R25</f>
        <v>CRITICAL</v>
      </c>
      <c r="F8" s="675" t="str">
        <f>S25</f>
        <v>ASSET</v>
      </c>
      <c r="G8" s="675" t="str">
        <f>T25</f>
        <v>THREAT</v>
      </c>
      <c r="H8" s="675" t="str">
        <f>U25</f>
        <v>RISK</v>
      </c>
      <c r="I8" s="675" t="str">
        <f>V25</f>
        <v>ACCESS</v>
      </c>
      <c r="J8" s="678"/>
      <c r="K8" s="32"/>
      <c r="L8" s="32"/>
      <c r="M8" s="11"/>
      <c r="N8" s="3"/>
      <c r="O8" s="43"/>
      <c r="Q8" s="741"/>
      <c r="R8" s="1840"/>
      <c r="S8" s="741"/>
    </row>
    <row r="9" spans="1:19" ht="120" customHeight="1" x14ac:dyDescent="0.25">
      <c r="A9" s="3"/>
      <c r="B9" s="27"/>
      <c r="C9" s="36"/>
      <c r="D9" s="740" t="str">
        <f>VLOOKUP(3,Parameters!$C$7:$F$10,Summary!$C$7,FALSE)</f>
        <v>Kypsyystaso 3</v>
      </c>
      <c r="E9" s="680"/>
      <c r="F9" s="681"/>
      <c r="G9" s="681"/>
      <c r="H9" s="681"/>
      <c r="I9" s="682"/>
      <c r="J9" s="676"/>
      <c r="K9" s="64"/>
      <c r="L9" s="55"/>
      <c r="M9" s="29"/>
      <c r="N9" s="3"/>
      <c r="O9" s="43"/>
      <c r="Q9" s="741"/>
      <c r="R9" s="1840"/>
      <c r="S9" s="741"/>
    </row>
    <row r="10" spans="1:19" ht="120" customHeight="1" x14ac:dyDescent="0.25">
      <c r="A10" s="26"/>
      <c r="B10" s="27"/>
      <c r="C10" s="36"/>
      <c r="D10" s="740" t="str">
        <f>VLOOKUP(2,Parameters!$C$7:$F$10,Summary!$C$7,FALSE)</f>
        <v>Kypsyystaso 2</v>
      </c>
      <c r="E10" s="683"/>
      <c r="F10" s="681"/>
      <c r="G10" s="681"/>
      <c r="H10" s="681"/>
      <c r="I10" s="682"/>
      <c r="J10" s="676"/>
      <c r="K10" s="64"/>
      <c r="L10" s="55"/>
      <c r="M10" s="29"/>
      <c r="N10" s="26"/>
      <c r="O10" s="45"/>
      <c r="Q10" s="741"/>
      <c r="R10" s="1840"/>
      <c r="S10" s="741"/>
    </row>
    <row r="11" spans="1:19" ht="120" customHeight="1" x14ac:dyDescent="0.25">
      <c r="A11" s="26"/>
      <c r="B11" s="27"/>
      <c r="C11" s="36"/>
      <c r="D11" s="740" t="str">
        <f>VLOOKUP(1,Parameters!$C$7:$F$10,Summary!$C$7,FALSE)</f>
        <v>Kypsyystaso 1</v>
      </c>
      <c r="E11" s="559"/>
      <c r="F11" s="681"/>
      <c r="G11" s="559"/>
      <c r="H11" s="559"/>
      <c r="I11" s="682"/>
      <c r="J11" s="676"/>
      <c r="K11" s="64"/>
      <c r="L11" s="55"/>
      <c r="M11" s="29"/>
      <c r="N11" s="26"/>
      <c r="O11" s="45"/>
      <c r="Q11" s="741"/>
      <c r="R11" s="1840"/>
      <c r="S11" s="741"/>
    </row>
    <row r="12" spans="1:19" ht="30.45" customHeight="1" x14ac:dyDescent="0.25">
      <c r="A12" s="26"/>
      <c r="B12" s="27"/>
      <c r="C12" s="36"/>
      <c r="D12" s="65"/>
      <c r="E12" s="559"/>
      <c r="F12" s="681"/>
      <c r="G12" s="559"/>
      <c r="H12" s="559"/>
      <c r="I12" s="682"/>
      <c r="J12" s="676"/>
      <c r="K12" s="64"/>
      <c r="L12" s="55"/>
      <c r="M12" s="29"/>
      <c r="N12" s="26"/>
      <c r="O12" s="45"/>
      <c r="Q12" s="741"/>
      <c r="R12" s="1840"/>
      <c r="S12" s="741"/>
    </row>
    <row r="13" spans="1:19" ht="25.05" customHeight="1" x14ac:dyDescent="0.25">
      <c r="A13" s="26"/>
      <c r="B13" s="27"/>
      <c r="C13" s="672" t="s">
        <v>64</v>
      </c>
      <c r="D13" s="72"/>
      <c r="E13" s="5"/>
      <c r="F13" s="675"/>
      <c r="G13" s="675"/>
      <c r="H13" s="675"/>
      <c r="I13" s="675"/>
      <c r="J13" s="676"/>
      <c r="K13" s="64"/>
      <c r="L13" s="55"/>
      <c r="M13" s="29"/>
      <c r="N13" s="26"/>
      <c r="O13" s="45"/>
      <c r="Q13" s="741"/>
      <c r="R13" s="1840"/>
      <c r="S13" s="741"/>
    </row>
    <row r="14" spans="1:19" ht="13.05" customHeight="1" x14ac:dyDescent="0.25">
      <c r="A14" s="26"/>
      <c r="B14" s="27"/>
      <c r="C14" s="672"/>
      <c r="D14" s="673"/>
      <c r="E14" s="679">
        <v>1</v>
      </c>
      <c r="F14" s="679">
        <v>2</v>
      </c>
      <c r="G14" s="679">
        <v>3</v>
      </c>
      <c r="H14" s="679"/>
      <c r="I14" s="679"/>
      <c r="J14" s="676"/>
      <c r="K14" s="64"/>
      <c r="L14" s="55"/>
      <c r="M14" s="29"/>
      <c r="N14" s="26"/>
      <c r="O14" s="45"/>
      <c r="Q14" s="741"/>
      <c r="R14" s="1840"/>
      <c r="S14" s="741"/>
    </row>
    <row r="15" spans="1:19" ht="60" customHeight="1" x14ac:dyDescent="0.25">
      <c r="A15" s="26"/>
      <c r="B15" s="27"/>
      <c r="C15" s="672"/>
      <c r="D15" s="673"/>
      <c r="E15" s="675" t="str">
        <f t="shared" ref="E15:J15" si="0">W25</f>
        <v>SITUATION</v>
      </c>
      <c r="F15" s="675" t="str">
        <f t="shared" si="0"/>
        <v>RESPONSE</v>
      </c>
      <c r="G15" s="675" t="str">
        <f t="shared" si="0"/>
        <v>THIRD-PARTIES</v>
      </c>
      <c r="H15" s="675" t="str">
        <f t="shared" si="0"/>
        <v>WORKFORCE</v>
      </c>
      <c r="I15" s="675" t="str">
        <f t="shared" si="0"/>
        <v>ARCHITECTURE</v>
      </c>
      <c r="J15" s="675" t="str">
        <f t="shared" si="0"/>
        <v>PROGRAM</v>
      </c>
      <c r="K15" s="64"/>
      <c r="L15" s="55"/>
      <c r="M15" s="29"/>
      <c r="N15" s="26"/>
      <c r="O15" s="45"/>
      <c r="Q15" s="741"/>
      <c r="R15" s="1840"/>
      <c r="S15" s="741"/>
    </row>
    <row r="16" spans="1:19" ht="120" customHeight="1" x14ac:dyDescent="0.25">
      <c r="A16" s="26"/>
      <c r="B16" s="27"/>
      <c r="C16" s="36"/>
      <c r="D16" s="740" t="str">
        <f>VLOOKUP(3,Parameters!$C$7:$F$10,Summary!$C$7,FALSE)</f>
        <v>Kypsyystaso 3</v>
      </c>
      <c r="E16" s="680"/>
      <c r="F16" s="681"/>
      <c r="G16" s="681"/>
      <c r="H16" s="681"/>
      <c r="I16" s="682"/>
      <c r="J16" s="676"/>
      <c r="K16" s="64"/>
      <c r="L16" s="55"/>
      <c r="M16" s="29"/>
      <c r="N16" s="26"/>
      <c r="O16" s="45"/>
      <c r="Q16" s="741"/>
      <c r="R16" s="1841"/>
      <c r="S16" s="741"/>
    </row>
    <row r="17" spans="1:29" ht="120" customHeight="1" x14ac:dyDescent="0.25">
      <c r="A17" s="26"/>
      <c r="B17" s="27"/>
      <c r="C17" s="36"/>
      <c r="D17" s="740" t="str">
        <f>VLOOKUP(2,Parameters!$C$7:$F$10,Summary!$C$7,FALSE)</f>
        <v>Kypsyystaso 2</v>
      </c>
      <c r="E17" s="683"/>
      <c r="F17" s="681"/>
      <c r="G17" s="681"/>
      <c r="H17" s="681"/>
      <c r="I17" s="682"/>
      <c r="J17" s="676"/>
      <c r="K17" s="64"/>
      <c r="L17" s="55"/>
      <c r="M17" s="29"/>
      <c r="N17" s="26"/>
      <c r="O17" s="45"/>
      <c r="Q17" s="741"/>
      <c r="R17" s="741"/>
      <c r="S17" s="741"/>
    </row>
    <row r="18" spans="1:29" ht="120" customHeight="1" x14ac:dyDescent="0.25">
      <c r="A18" s="26"/>
      <c r="B18" s="27"/>
      <c r="C18" s="36"/>
      <c r="D18" s="740" t="str">
        <f>VLOOKUP(1,Parameters!$C$7:$F$10,Summary!$C$7,FALSE)</f>
        <v>Kypsyystaso 1</v>
      </c>
      <c r="E18" s="559"/>
      <c r="F18" s="681"/>
      <c r="G18" s="559"/>
      <c r="H18" s="559"/>
      <c r="I18" s="682"/>
      <c r="J18" s="676"/>
      <c r="K18" s="64"/>
      <c r="L18" s="55"/>
      <c r="M18" s="29"/>
      <c r="N18" s="26"/>
      <c r="O18" s="45"/>
    </row>
    <row r="19" spans="1:29" ht="120" customHeight="1" x14ac:dyDescent="0.25">
      <c r="A19" s="26"/>
      <c r="B19" s="27"/>
      <c r="C19" s="36"/>
      <c r="D19" s="65"/>
      <c r="E19" s="559"/>
      <c r="F19" s="681"/>
      <c r="G19" s="559"/>
      <c r="H19" s="559"/>
      <c r="I19" s="682"/>
      <c r="J19" s="676"/>
      <c r="K19" s="64"/>
      <c r="L19" s="55"/>
      <c r="M19" s="29"/>
      <c r="N19" s="26"/>
      <c r="O19" s="45"/>
    </row>
    <row r="20" spans="1:29" s="13" customFormat="1" ht="15" customHeight="1" x14ac:dyDescent="0.25">
      <c r="A20" s="12"/>
      <c r="B20" s="14"/>
      <c r="C20" s="18"/>
      <c r="D20" s="18"/>
      <c r="E20" s="50"/>
      <c r="F20" s="677"/>
      <c r="G20" s="677"/>
      <c r="H20" s="677"/>
      <c r="I20" s="677"/>
      <c r="J20" s="677"/>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703" customFormat="1" ht="24" customHeight="1" x14ac:dyDescent="0.25">
      <c r="D24" s="704"/>
      <c r="E24" s="705"/>
      <c r="F24" s="704"/>
      <c r="G24" s="704"/>
      <c r="H24" s="704"/>
      <c r="I24" s="704"/>
      <c r="J24" s="704"/>
      <c r="N24" s="704"/>
      <c r="O24" s="706"/>
      <c r="R24" s="701"/>
      <c r="S24" s="701"/>
      <c r="T24" s="701"/>
      <c r="U24" s="701"/>
      <c r="V24" s="701"/>
      <c r="W24" s="701"/>
      <c r="X24" s="701"/>
      <c r="Y24" s="701"/>
      <c r="Z24" s="701"/>
      <c r="AA24" s="701"/>
      <c r="AB24" s="701"/>
    </row>
    <row r="25" spans="1:29" s="703" customFormat="1" ht="24" customHeight="1" x14ac:dyDescent="0.25">
      <c r="D25" s="704"/>
      <c r="E25" s="705"/>
      <c r="F25" s="704"/>
      <c r="G25" s="704"/>
      <c r="H25" s="704"/>
      <c r="I25" s="704"/>
      <c r="J25" s="704"/>
      <c r="N25" s="704"/>
      <c r="O25" s="706"/>
      <c r="R25" s="702" t="s">
        <v>56</v>
      </c>
      <c r="S25" s="702" t="s">
        <v>48</v>
      </c>
      <c r="T25" s="702" t="s">
        <v>64</v>
      </c>
      <c r="U25" s="702" t="s">
        <v>0</v>
      </c>
      <c r="V25" s="702" t="s">
        <v>59</v>
      </c>
      <c r="W25" s="702" t="s">
        <v>67</v>
      </c>
      <c r="X25" s="702" t="s">
        <v>69</v>
      </c>
      <c r="Y25" s="702" t="s">
        <v>2540</v>
      </c>
      <c r="Z25" s="702" t="s">
        <v>74</v>
      </c>
      <c r="AA25" s="702" t="s">
        <v>77</v>
      </c>
      <c r="AB25" s="702" t="s">
        <v>79</v>
      </c>
      <c r="AC25" s="705" t="s">
        <v>3198</v>
      </c>
    </row>
    <row r="26" spans="1:29" s="703" customFormat="1" ht="24" customHeight="1" x14ac:dyDescent="0.25">
      <c r="D26" s="704"/>
      <c r="E26" s="705"/>
      <c r="F26" s="704"/>
      <c r="G26" s="704"/>
      <c r="H26" s="704"/>
      <c r="I26" s="704"/>
      <c r="J26" s="704"/>
      <c r="N26" s="704"/>
      <c r="O26" s="706"/>
      <c r="P26" s="707" t="s">
        <v>792</v>
      </c>
      <c r="Q26" s="707" t="s">
        <v>589</v>
      </c>
      <c r="R26" s="707">
        <v>5</v>
      </c>
      <c r="S26" s="707">
        <v>13</v>
      </c>
      <c r="T26" s="707">
        <v>11</v>
      </c>
      <c r="U26" s="707">
        <v>16</v>
      </c>
      <c r="V26" s="707">
        <v>10</v>
      </c>
      <c r="W26" s="707">
        <v>12</v>
      </c>
      <c r="X26" s="707">
        <v>17</v>
      </c>
      <c r="Y26" s="707">
        <v>11</v>
      </c>
      <c r="Z26" s="707">
        <v>13</v>
      </c>
      <c r="AA26" s="707">
        <v>22</v>
      </c>
      <c r="AB26" s="707">
        <v>9</v>
      </c>
      <c r="AC26" s="709">
        <f>SUM(R26:AB26)</f>
        <v>139</v>
      </c>
    </row>
    <row r="27" spans="1:29" s="703" customFormat="1" ht="23.4" customHeight="1" x14ac:dyDescent="0.25">
      <c r="D27" s="704"/>
      <c r="E27" s="705"/>
      <c r="F27" s="704"/>
      <c r="G27" s="704"/>
      <c r="H27" s="704"/>
      <c r="I27" s="704"/>
      <c r="J27" s="704"/>
      <c r="N27" s="704"/>
      <c r="O27" s="706"/>
      <c r="P27" s="708">
        <v>3</v>
      </c>
      <c r="Q27" s="708">
        <v>4</v>
      </c>
      <c r="R27" s="708">
        <f ca="1">COUNTIFS(Data!$F:$F,CONCATENATE(R$25,"-","?",$P27),Data!$H:$H,$Q27)</f>
        <v>0</v>
      </c>
      <c r="S27" s="708">
        <f ca="1">COUNTIFS(Data!$F:$F,CONCATENATE(S$25,"-","?",$P27),Data!$H:$H,$Q27)</f>
        <v>0</v>
      </c>
      <c r="T27" s="708">
        <f ca="1">COUNTIFS(Data!$F:$F,CONCATENATE(T$25,"-","?",$P27),Data!$H:$H,$Q27)</f>
        <v>0</v>
      </c>
      <c r="U27" s="708">
        <f ca="1">COUNTIFS(Data!$F:$F,CONCATENATE(U$25,"-","?",$P27),Data!$H:$H,$Q27)</f>
        <v>0</v>
      </c>
      <c r="V27" s="708">
        <f ca="1">COUNTIFS(Data!$F:$F,CONCATENATE(V$25,"-","?",$P27),Data!$H:$H,$Q27)</f>
        <v>0</v>
      </c>
      <c r="W27" s="708">
        <f ca="1">COUNTIFS(Data!$F:$F,CONCATENATE(W$25,"-","?",$P27),Data!$H:$H,$Q27)</f>
        <v>0</v>
      </c>
      <c r="X27" s="708">
        <f ca="1">COUNTIFS(Data!$F:$F,CONCATENATE(X$25,"-","?",$P27),Data!$H:$H,$Q27)</f>
        <v>1</v>
      </c>
      <c r="Y27" s="708">
        <f ca="1">COUNTIFS(Data!$F:$F,CONCATENATE(Y$25,"-","?",$P27),Data!$H:$H,$Q27)</f>
        <v>0</v>
      </c>
      <c r="Z27" s="708">
        <f ca="1">COUNTIFS(Data!$F:$F,CONCATENATE(Z$25,"-","?",$P27),Data!$H:$H,$Q27)</f>
        <v>0</v>
      </c>
      <c r="AA27" s="708">
        <f ca="1">COUNTIFS(Data!$F:$F,CONCATENATE(AA$25,"-","?",$P27),Data!$H:$H,$Q27)</f>
        <v>0</v>
      </c>
      <c r="AB27" s="708">
        <f ca="1">COUNTIFS(Data!$F:$F,CONCATENATE(AB$25,"-","?",$P27),Data!$H:$H,$Q27)</f>
        <v>0</v>
      </c>
      <c r="AC27" s="709"/>
    </row>
    <row r="28" spans="1:29" s="703" customFormat="1" ht="24" customHeight="1" x14ac:dyDescent="0.25">
      <c r="D28" s="704"/>
      <c r="E28" s="705"/>
      <c r="F28" s="704"/>
      <c r="G28" s="704"/>
      <c r="H28" s="704"/>
      <c r="I28" s="704"/>
      <c r="J28" s="704"/>
      <c r="N28" s="704"/>
      <c r="O28" s="706"/>
      <c r="P28" s="708">
        <v>3</v>
      </c>
      <c r="Q28" s="708">
        <v>3</v>
      </c>
      <c r="R28" s="708">
        <f ca="1">COUNTIFS(Data!$F:$F,CONCATENATE(R$25,"-","?",$P28),Data!$H:$H,$Q28)</f>
        <v>1</v>
      </c>
      <c r="S28" s="708">
        <f ca="1">COUNTIFS(Data!$F:$F,CONCATENATE(S$25,"-","?",$P28),Data!$H:$H,$Q28)</f>
        <v>3</v>
      </c>
      <c r="T28" s="708">
        <f ca="1">COUNTIFS(Data!$F:$F,CONCATENATE(T$25,"-","?",$P28),Data!$H:$H,$Q28)</f>
        <v>5</v>
      </c>
      <c r="U28" s="708">
        <f ca="1">COUNTIFS(Data!$F:$F,CONCATENATE(U$25,"-","?",$P28),Data!$H:$H,$Q28)</f>
        <v>4</v>
      </c>
      <c r="V28" s="708">
        <f ca="1">COUNTIFS(Data!$F:$F,CONCATENATE(V$25,"-","?",$P28),Data!$H:$H,$Q28)</f>
        <v>5</v>
      </c>
      <c r="W28" s="708">
        <f ca="1">COUNTIFS(Data!$F:$F,CONCATENATE(W$25,"-","?",$P28),Data!$H:$H,$Q28)</f>
        <v>8</v>
      </c>
      <c r="X28" s="708">
        <f ca="1">COUNTIFS(Data!$F:$F,CONCATENATE(X$25,"-","?",$P28),Data!$H:$H,$Q28)</f>
        <v>10</v>
      </c>
      <c r="Y28" s="708">
        <f ca="1">COUNTIFS(Data!$F:$F,CONCATENATE(Y$25,"-","?",$P28),Data!$H:$H,$Q28)</f>
        <v>5</v>
      </c>
      <c r="Z28" s="708">
        <f ca="1">COUNTIFS(Data!$F:$F,CONCATENATE(Z$25,"-","?",$P28),Data!$H:$H,$Q28)</f>
        <v>6</v>
      </c>
      <c r="AA28" s="708">
        <f ca="1">COUNTIFS(Data!$F:$F,CONCATENATE(AA$25,"-","?",$P28),Data!$H:$H,$Q28)</f>
        <v>9</v>
      </c>
      <c r="AB28" s="708">
        <f ca="1">COUNTIFS(Data!$F:$F,CONCATENATE(AB$25,"-","?",$P28),Data!$H:$H,$Q28)</f>
        <v>5</v>
      </c>
      <c r="AC28" s="709"/>
    </row>
    <row r="29" spans="1:29" s="703" customFormat="1" ht="24" customHeight="1" x14ac:dyDescent="0.25">
      <c r="D29" s="704"/>
      <c r="E29" s="705"/>
      <c r="F29" s="704"/>
      <c r="G29" s="704"/>
      <c r="H29" s="704"/>
      <c r="I29" s="704"/>
      <c r="J29" s="704"/>
      <c r="N29" s="704"/>
      <c r="O29" s="706"/>
      <c r="P29" s="708">
        <v>3</v>
      </c>
      <c r="Q29" s="708">
        <v>2</v>
      </c>
      <c r="R29" s="708">
        <f ca="1">COUNTIFS(Data!$F:$F,CONCATENATE(R$25,"-","?",$P29),Data!$H:$H,$Q29)</f>
        <v>0</v>
      </c>
      <c r="S29" s="708">
        <f ca="1">COUNTIFS(Data!$F:$F,CONCATENATE(S$25,"-","?",$P29),Data!$H:$H,$Q29)</f>
        <v>7</v>
      </c>
      <c r="T29" s="708">
        <f ca="1">COUNTIFS(Data!$F:$F,CONCATENATE(T$25,"-","?",$P29),Data!$H:$H,$Q29)</f>
        <v>6</v>
      </c>
      <c r="U29" s="708">
        <f ca="1">COUNTIFS(Data!$F:$F,CONCATENATE(U$25,"-","?",$P29),Data!$H:$H,$Q29)</f>
        <v>8</v>
      </c>
      <c r="V29" s="708">
        <f ca="1">COUNTIFS(Data!$F:$F,CONCATENATE(V$25,"-","?",$P29),Data!$H:$H,$Q29)</f>
        <v>2</v>
      </c>
      <c r="W29" s="708">
        <f ca="1">COUNTIFS(Data!$F:$F,CONCATENATE(W$25,"-","?",$P29),Data!$H:$H,$Q29)</f>
        <v>4</v>
      </c>
      <c r="X29" s="708">
        <f ca="1">COUNTIFS(Data!$F:$F,CONCATENATE(X$25,"-","?",$P29),Data!$H:$H,$Q29)</f>
        <v>6</v>
      </c>
      <c r="Y29" s="708">
        <f ca="1">COUNTIFS(Data!$F:$F,CONCATENATE(Y$25,"-","?",$P29),Data!$H:$H,$Q29)</f>
        <v>4</v>
      </c>
      <c r="Z29" s="708">
        <f ca="1">COUNTIFS(Data!$F:$F,CONCATENATE(Z$25,"-","?",$P29),Data!$H:$H,$Q29)</f>
        <v>6</v>
      </c>
      <c r="AA29" s="708">
        <f ca="1">COUNTIFS(Data!$F:$F,CONCATENATE(AA$25,"-","?",$P29),Data!$H:$H,$Q29)</f>
        <v>12</v>
      </c>
      <c r="AB29" s="708">
        <f ca="1">COUNTIFS(Data!$F:$F,CONCATENATE(AB$25,"-","?",$P29),Data!$H:$H,$Q29)</f>
        <v>4</v>
      </c>
      <c r="AC29" s="709"/>
    </row>
    <row r="30" spans="1:29" s="703" customFormat="1" ht="24" customHeight="1" x14ac:dyDescent="0.25">
      <c r="D30" s="704"/>
      <c r="E30" s="705"/>
      <c r="F30" s="704"/>
      <c r="G30" s="704"/>
      <c r="H30" s="704"/>
      <c r="I30" s="704"/>
      <c r="J30" s="704"/>
      <c r="N30" s="704"/>
      <c r="O30" s="706"/>
      <c r="P30" s="708">
        <v>3</v>
      </c>
      <c r="Q30" s="708">
        <v>1</v>
      </c>
      <c r="R30" s="708">
        <f ca="1">COUNTIFS(Data!$F:$F,CONCATENATE(R$25,"-","?",$P30),Data!$H:$H,$Q30)</f>
        <v>0</v>
      </c>
      <c r="S30" s="708">
        <f ca="1">COUNTIFS(Data!$F:$F,CONCATENATE(S$25,"-","?",$P30),Data!$H:$H,$Q30)</f>
        <v>2</v>
      </c>
      <c r="T30" s="708">
        <f ca="1">COUNTIFS(Data!$F:$F,CONCATENATE(T$25,"-","?",$P30),Data!$H:$H,$Q30)</f>
        <v>0</v>
      </c>
      <c r="U30" s="708">
        <f ca="1">COUNTIFS(Data!$F:$F,CONCATENATE(U$25,"-","?",$P30),Data!$H:$H,$Q30)</f>
        <v>4</v>
      </c>
      <c r="V30" s="708">
        <f ca="1">COUNTIFS(Data!$F:$F,CONCATENATE(V$25,"-","?",$P30),Data!$H:$H,$Q30)</f>
        <v>3</v>
      </c>
      <c r="W30" s="708">
        <f ca="1">COUNTIFS(Data!$F:$F,CONCATENATE(W$25,"-","?",$P30),Data!$H:$H,$Q30)</f>
        <v>0</v>
      </c>
      <c r="X30" s="708">
        <f ca="1">COUNTIFS(Data!$F:$F,CONCATENATE(X$25,"-","?",$P30),Data!$H:$H,$Q30)</f>
        <v>0</v>
      </c>
      <c r="Y30" s="708">
        <f ca="1">COUNTIFS(Data!$F:$F,CONCATENATE(Y$25,"-","?",$P30),Data!$H:$H,$Q30)</f>
        <v>2</v>
      </c>
      <c r="Z30" s="708">
        <f ca="1">COUNTIFS(Data!$F:$F,CONCATENATE(Z$25,"-","?",$P30),Data!$H:$H,$Q30)</f>
        <v>1</v>
      </c>
      <c r="AA30" s="708">
        <f ca="1">COUNTIFS(Data!$F:$F,CONCATENATE(AA$25,"-","?",$P30),Data!$H:$H,$Q30)</f>
        <v>1</v>
      </c>
      <c r="AB30" s="708">
        <f ca="1">COUNTIFS(Data!$F:$F,CONCATENATE(AB$25,"-","?",$P30),Data!$H:$H,$Q30)</f>
        <v>0</v>
      </c>
      <c r="AC30" s="709"/>
    </row>
    <row r="31" spans="1:29" s="703" customFormat="1" ht="27.6" customHeight="1" x14ac:dyDescent="0.25">
      <c r="D31" s="704"/>
      <c r="E31" s="705"/>
      <c r="F31" s="704"/>
      <c r="G31" s="704"/>
      <c r="H31" s="704"/>
      <c r="I31" s="704"/>
      <c r="J31" s="704"/>
      <c r="N31" s="704"/>
      <c r="O31" s="706"/>
      <c r="P31" s="708">
        <v>3</v>
      </c>
      <c r="Q31" s="976" t="s">
        <v>2476</v>
      </c>
      <c r="R31" s="708">
        <f ca="1">COUNTIFS(Data!$F:$F,CONCATENATE(R$25,"-","?",$P31),Data!$H:$H,$Q31)</f>
        <v>4</v>
      </c>
      <c r="S31" s="708">
        <f ca="1">COUNTIFS(Data!$F:$F,CONCATENATE(S$25,"-","?",$P31),Data!$H:$H,$Q31)</f>
        <v>1</v>
      </c>
      <c r="T31" s="708">
        <f ca="1">COUNTIFS(Data!$F:$F,CONCATENATE(T$25,"-","?",$P31),Data!$H:$H,$Q31)</f>
        <v>0</v>
      </c>
      <c r="U31" s="708">
        <f ca="1">COUNTIFS(Data!$F:$F,CONCATENATE(U$25,"-","?",$P31),Data!$H:$H,$Q31)</f>
        <v>0</v>
      </c>
      <c r="V31" s="708">
        <f ca="1">COUNTIFS(Data!$F:$F,CONCATENATE(V$25,"-","?",$P31),Data!$H:$H,$Q31)</f>
        <v>0</v>
      </c>
      <c r="W31" s="708">
        <f ca="1">COUNTIFS(Data!$F:$F,CONCATENATE(W$25,"-","?",$P31),Data!$H:$H,$Q31)</f>
        <v>0</v>
      </c>
      <c r="X31" s="708">
        <f ca="1">COUNTIFS(Data!$F:$F,CONCATENATE(X$25,"-","?",$P31),Data!$H:$H,$Q31)</f>
        <v>0</v>
      </c>
      <c r="Y31" s="708">
        <f ca="1">COUNTIFS(Data!$F:$F,CONCATENATE(Y$25,"-","?",$P31),Data!$H:$H,$Q31)</f>
        <v>0</v>
      </c>
      <c r="Z31" s="708">
        <f ca="1">COUNTIFS(Data!$F:$F,CONCATENATE(Z$25,"-","?",$P31),Data!$H:$H,$Q31)</f>
        <v>0</v>
      </c>
      <c r="AA31" s="708">
        <f ca="1">COUNTIFS(Data!$F:$F,CONCATENATE(AA$25,"-","?",$P31),Data!$H:$H,$Q31)</f>
        <v>0</v>
      </c>
      <c r="AB31" s="708">
        <f ca="1">COUNTIFS(Data!$F:$F,CONCATENATE(AB$25,"-","?",$P31),Data!$H:$H,$Q31)</f>
        <v>0</v>
      </c>
      <c r="AC31" s="709"/>
    </row>
    <row r="32" spans="1:29" s="703" customFormat="1" ht="24" customHeight="1" x14ac:dyDescent="0.25">
      <c r="D32" s="704"/>
      <c r="E32" s="705"/>
      <c r="F32" s="704"/>
      <c r="G32" s="704"/>
      <c r="H32" s="704"/>
      <c r="I32" s="704"/>
      <c r="J32" s="704"/>
      <c r="N32" s="704"/>
      <c r="O32" s="706"/>
      <c r="P32" s="707" t="s">
        <v>1880</v>
      </c>
      <c r="Q32" s="707" t="s">
        <v>589</v>
      </c>
      <c r="R32" s="707">
        <v>12</v>
      </c>
      <c r="S32" s="707">
        <v>18</v>
      </c>
      <c r="T32" s="707">
        <v>11</v>
      </c>
      <c r="U32" s="707">
        <v>19</v>
      </c>
      <c r="V32" s="707">
        <v>17</v>
      </c>
      <c r="W32" s="707">
        <v>13</v>
      </c>
      <c r="X32" s="707">
        <v>23</v>
      </c>
      <c r="Y32" s="707">
        <v>10</v>
      </c>
      <c r="Z32" s="707">
        <v>12</v>
      </c>
      <c r="AA32" s="707">
        <v>30</v>
      </c>
      <c r="AB32" s="707">
        <v>13</v>
      </c>
      <c r="AC32" s="709">
        <f>SUM(R32:AB32)</f>
        <v>178</v>
      </c>
    </row>
    <row r="33" spans="4:29" s="703" customFormat="1" ht="24" customHeight="1" x14ac:dyDescent="0.25">
      <c r="D33" s="704"/>
      <c r="E33" s="705"/>
      <c r="F33" s="704"/>
      <c r="G33" s="704"/>
      <c r="H33" s="704"/>
      <c r="I33" s="704"/>
      <c r="J33" s="704"/>
      <c r="N33" s="704"/>
      <c r="O33" s="706"/>
      <c r="P33" s="708">
        <v>2</v>
      </c>
      <c r="Q33" s="708">
        <v>4</v>
      </c>
      <c r="R33" s="708">
        <f ca="1">COUNTIFS(Data!$F:$F,CONCATENATE(R$25,"-","?",$P33),Data!$H:$H,$Q33)</f>
        <v>0</v>
      </c>
      <c r="S33" s="708">
        <f ca="1">COUNTIFS(Data!$F:$F,CONCATENATE(S$25,"-","?",$P33),Data!$H:$H,$Q33)</f>
        <v>0</v>
      </c>
      <c r="T33" s="708">
        <f ca="1">COUNTIFS(Data!$F:$F,CONCATENATE(T$25,"-","?",$P33),Data!$H:$H,$Q33)</f>
        <v>0</v>
      </c>
      <c r="U33" s="708">
        <f ca="1">COUNTIFS(Data!$F:$F,CONCATENATE(U$25,"-","?",$P33),Data!$H:$H,$Q33)</f>
        <v>0</v>
      </c>
      <c r="V33" s="708">
        <f ca="1">COUNTIFS(Data!$F:$F,CONCATENATE(V$25,"-","?",$P33),Data!$H:$H,$Q33)</f>
        <v>1</v>
      </c>
      <c r="W33" s="708">
        <f ca="1">COUNTIFS(Data!$F:$F,CONCATENATE(W$25,"-","?",$P33),Data!$H:$H,$Q33)</f>
        <v>1</v>
      </c>
      <c r="X33" s="708">
        <f ca="1">COUNTIFS(Data!$F:$F,CONCATENATE(X$25,"-","?",$P33),Data!$H:$H,$Q33)</f>
        <v>1</v>
      </c>
      <c r="Y33" s="708">
        <f ca="1">COUNTIFS(Data!$F:$F,CONCATENATE(Y$25,"-","?",$P33),Data!$H:$H,$Q33)</f>
        <v>0</v>
      </c>
      <c r="Z33" s="708">
        <f ca="1">COUNTIFS(Data!$F:$F,CONCATENATE(Z$25,"-","?",$P33),Data!$H:$H,$Q33)</f>
        <v>0</v>
      </c>
      <c r="AA33" s="708">
        <f ca="1">COUNTIFS(Data!$F:$F,CONCATENATE(AA$25,"-","?",$P33),Data!$H:$H,$Q33)</f>
        <v>0</v>
      </c>
      <c r="AB33" s="708">
        <f ca="1">COUNTIFS(Data!$F:$F,CONCATENATE(AB$25,"-","?",$P33),Data!$H:$H,$Q33)</f>
        <v>0</v>
      </c>
      <c r="AC33" s="709"/>
    </row>
    <row r="34" spans="4:29" s="703" customFormat="1" ht="24" customHeight="1" x14ac:dyDescent="0.25">
      <c r="D34" s="704"/>
      <c r="E34" s="705"/>
      <c r="F34" s="704"/>
      <c r="G34" s="704"/>
      <c r="H34" s="704"/>
      <c r="I34" s="704"/>
      <c r="J34" s="704"/>
      <c r="N34" s="704"/>
      <c r="O34" s="706"/>
      <c r="P34" s="708">
        <v>2</v>
      </c>
      <c r="Q34" s="708">
        <v>3</v>
      </c>
      <c r="R34" s="708">
        <f ca="1">COUNTIFS(Data!$F:$F,CONCATENATE(R$25,"-","?",$P34),Data!$H:$H,$Q34)</f>
        <v>2</v>
      </c>
      <c r="S34" s="708">
        <f ca="1">COUNTIFS(Data!$F:$F,CONCATENATE(S$25,"-","?",$P34),Data!$H:$H,$Q34)</f>
        <v>5</v>
      </c>
      <c r="T34" s="708">
        <f ca="1">COUNTIFS(Data!$F:$F,CONCATENATE(T$25,"-","?",$P34),Data!$H:$H,$Q34)</f>
        <v>7</v>
      </c>
      <c r="U34" s="708">
        <f ca="1">COUNTIFS(Data!$F:$F,CONCATENATE(U$25,"-","?",$P34),Data!$H:$H,$Q34)</f>
        <v>9</v>
      </c>
      <c r="V34" s="708">
        <f ca="1">COUNTIFS(Data!$F:$F,CONCATENATE(V$25,"-","?",$P34),Data!$H:$H,$Q34)</f>
        <v>10</v>
      </c>
      <c r="W34" s="708">
        <f ca="1">COUNTIFS(Data!$F:$F,CONCATENATE(W$25,"-","?",$P34),Data!$H:$H,$Q34)</f>
        <v>9</v>
      </c>
      <c r="X34" s="708">
        <f ca="1">COUNTIFS(Data!$F:$F,CONCATENATE(X$25,"-","?",$P34),Data!$H:$H,$Q34)</f>
        <v>12</v>
      </c>
      <c r="Y34" s="708">
        <f ca="1">COUNTIFS(Data!$F:$F,CONCATENATE(Y$25,"-","?",$P34),Data!$H:$H,$Q34)</f>
        <v>5</v>
      </c>
      <c r="Z34" s="708">
        <f ca="1">COUNTIFS(Data!$F:$F,CONCATENATE(Z$25,"-","?",$P34),Data!$H:$H,$Q34)</f>
        <v>5</v>
      </c>
      <c r="AA34" s="708">
        <f ca="1">COUNTIFS(Data!$F:$F,CONCATENATE(AA$25,"-","?",$P34),Data!$H:$H,$Q34)</f>
        <v>12</v>
      </c>
      <c r="AB34" s="708">
        <f ca="1">COUNTIFS(Data!$F:$F,CONCATENATE(AB$25,"-","?",$P34),Data!$H:$H,$Q34)</f>
        <v>5</v>
      </c>
      <c r="AC34" s="709"/>
    </row>
    <row r="35" spans="4:29" s="703" customFormat="1" ht="24" customHeight="1" x14ac:dyDescent="0.25">
      <c r="D35" s="704"/>
      <c r="E35" s="705"/>
      <c r="F35" s="704"/>
      <c r="G35" s="704"/>
      <c r="H35" s="704"/>
      <c r="I35" s="704"/>
      <c r="J35" s="704"/>
      <c r="N35" s="704"/>
      <c r="O35" s="706"/>
      <c r="P35" s="708">
        <v>2</v>
      </c>
      <c r="Q35" s="708">
        <v>2</v>
      </c>
      <c r="R35" s="708">
        <f ca="1">COUNTIFS(Data!$F:$F,CONCATENATE(R$25,"-","?",$P35),Data!$H:$H,$Q35)</f>
        <v>0</v>
      </c>
      <c r="S35" s="708">
        <f ca="1">COUNTIFS(Data!$F:$F,CONCATENATE(S$25,"-","?",$P35),Data!$H:$H,$Q35)</f>
        <v>12</v>
      </c>
      <c r="T35" s="708">
        <f ca="1">COUNTIFS(Data!$F:$F,CONCATENATE(T$25,"-","?",$P35),Data!$H:$H,$Q35)</f>
        <v>4</v>
      </c>
      <c r="U35" s="708">
        <f ca="1">COUNTIFS(Data!$F:$F,CONCATENATE(U$25,"-","?",$P35),Data!$H:$H,$Q35)</f>
        <v>9</v>
      </c>
      <c r="V35" s="708">
        <f ca="1">COUNTIFS(Data!$F:$F,CONCATENATE(V$25,"-","?",$P35),Data!$H:$H,$Q35)</f>
        <v>6</v>
      </c>
      <c r="W35" s="708">
        <f ca="1">COUNTIFS(Data!$F:$F,CONCATENATE(W$25,"-","?",$P35),Data!$H:$H,$Q35)</f>
        <v>3</v>
      </c>
      <c r="X35" s="708">
        <f ca="1">COUNTIFS(Data!$F:$F,CONCATENATE(X$25,"-","?",$P35),Data!$H:$H,$Q35)</f>
        <v>10</v>
      </c>
      <c r="Y35" s="708">
        <f ca="1">COUNTIFS(Data!$F:$F,CONCATENATE(Y$25,"-","?",$P35),Data!$H:$H,$Q35)</f>
        <v>5</v>
      </c>
      <c r="Z35" s="708">
        <f ca="1">COUNTIFS(Data!$F:$F,CONCATENATE(Z$25,"-","?",$P35),Data!$H:$H,$Q35)</f>
        <v>7</v>
      </c>
      <c r="AA35" s="708">
        <f ca="1">COUNTIFS(Data!$F:$F,CONCATENATE(AA$25,"-","?",$P35),Data!$H:$H,$Q35)</f>
        <v>15</v>
      </c>
      <c r="AB35" s="708">
        <f ca="1">COUNTIFS(Data!$F:$F,CONCATENATE(AB$25,"-","?",$P35),Data!$H:$H,$Q35)</f>
        <v>8</v>
      </c>
      <c r="AC35" s="709"/>
    </row>
    <row r="36" spans="4:29" s="703" customFormat="1" ht="24" customHeight="1" x14ac:dyDescent="0.25">
      <c r="D36" s="704"/>
      <c r="E36" s="705"/>
      <c r="F36" s="704"/>
      <c r="G36" s="704"/>
      <c r="H36" s="704"/>
      <c r="I36" s="704"/>
      <c r="J36" s="704"/>
      <c r="N36" s="704"/>
      <c r="O36" s="706"/>
      <c r="P36" s="708">
        <v>2</v>
      </c>
      <c r="Q36" s="708">
        <v>1</v>
      </c>
      <c r="R36" s="708">
        <f ca="1">COUNTIFS(Data!$F:$F,CONCATENATE(R$25,"-","?",$P36),Data!$H:$H,$Q36)</f>
        <v>0</v>
      </c>
      <c r="S36" s="708">
        <f ca="1">COUNTIFS(Data!$F:$F,CONCATENATE(S$25,"-","?",$P36),Data!$H:$H,$Q36)</f>
        <v>1</v>
      </c>
      <c r="T36" s="708">
        <f ca="1">COUNTIFS(Data!$F:$F,CONCATENATE(T$25,"-","?",$P36),Data!$H:$H,$Q36)</f>
        <v>0</v>
      </c>
      <c r="U36" s="708">
        <f ca="1">COUNTIFS(Data!$F:$F,CONCATENATE(U$25,"-","?",$P36),Data!$H:$H,$Q36)</f>
        <v>1</v>
      </c>
      <c r="V36" s="708">
        <f ca="1">COUNTIFS(Data!$F:$F,CONCATENATE(V$25,"-","?",$P36),Data!$H:$H,$Q36)</f>
        <v>0</v>
      </c>
      <c r="W36" s="708">
        <f ca="1">COUNTIFS(Data!$F:$F,CONCATENATE(W$25,"-","?",$P36),Data!$H:$H,$Q36)</f>
        <v>0</v>
      </c>
      <c r="X36" s="708">
        <f ca="1">COUNTIFS(Data!$F:$F,CONCATENATE(X$25,"-","?",$P36),Data!$H:$H,$Q36)</f>
        <v>0</v>
      </c>
      <c r="Y36" s="708">
        <f ca="1">COUNTIFS(Data!$F:$F,CONCATENATE(Y$25,"-","?",$P36),Data!$H:$H,$Q36)</f>
        <v>0</v>
      </c>
      <c r="Z36" s="708">
        <f ca="1">COUNTIFS(Data!$F:$F,CONCATENATE(Z$25,"-","?",$P36),Data!$H:$H,$Q36)</f>
        <v>0</v>
      </c>
      <c r="AA36" s="708">
        <f ca="1">COUNTIFS(Data!$F:$F,CONCATENATE(AA$25,"-","?",$P36),Data!$H:$H,$Q36)</f>
        <v>3</v>
      </c>
      <c r="AB36" s="708">
        <f ca="1">COUNTIFS(Data!$F:$F,CONCATENATE(AB$25,"-","?",$P36),Data!$H:$H,$Q36)</f>
        <v>0</v>
      </c>
      <c r="AC36" s="709"/>
    </row>
    <row r="37" spans="4:29" s="703" customFormat="1" ht="24" customHeight="1" x14ac:dyDescent="0.25">
      <c r="D37" s="704"/>
      <c r="E37" s="705"/>
      <c r="F37" s="704"/>
      <c r="G37" s="704"/>
      <c r="H37" s="704"/>
      <c r="I37" s="704"/>
      <c r="J37" s="704"/>
      <c r="N37" s="704"/>
      <c r="O37" s="706"/>
      <c r="P37" s="708">
        <v>2</v>
      </c>
      <c r="Q37" s="976" t="s">
        <v>2476</v>
      </c>
      <c r="R37" s="708">
        <f ca="1">COUNTIFS(Data!$F:$F,CONCATENATE(R$25,"-","?",$P37),Data!$H:$H,$Q37)</f>
        <v>10</v>
      </c>
      <c r="S37" s="708">
        <f ca="1">COUNTIFS(Data!$F:$F,CONCATENATE(S$25,"-","?",$P37),Data!$H:$H,$Q37)</f>
        <v>0</v>
      </c>
      <c r="T37" s="708">
        <f ca="1">COUNTIFS(Data!$F:$F,CONCATENATE(T$25,"-","?",$P37),Data!$H:$H,$Q37)</f>
        <v>0</v>
      </c>
      <c r="U37" s="708">
        <f ca="1">COUNTIFS(Data!$F:$F,CONCATENATE(U$25,"-","?",$P37),Data!$H:$H,$Q37)</f>
        <v>0</v>
      </c>
      <c r="V37" s="708">
        <f ca="1">COUNTIFS(Data!$F:$F,CONCATENATE(V$25,"-","?",$P37),Data!$H:$H,$Q37)</f>
        <v>0</v>
      </c>
      <c r="W37" s="708">
        <f ca="1">COUNTIFS(Data!$F:$F,CONCATENATE(W$25,"-","?",$P37),Data!$H:$H,$Q37)</f>
        <v>0</v>
      </c>
      <c r="X37" s="708">
        <f ca="1">COUNTIFS(Data!$F:$F,CONCATENATE(X$25,"-","?",$P37),Data!$H:$H,$Q37)</f>
        <v>0</v>
      </c>
      <c r="Y37" s="708">
        <f ca="1">COUNTIFS(Data!$F:$F,CONCATENATE(Y$25,"-","?",$P37),Data!$H:$H,$Q37)</f>
        <v>0</v>
      </c>
      <c r="Z37" s="708">
        <f ca="1">COUNTIFS(Data!$F:$F,CONCATENATE(Z$25,"-","?",$P37),Data!$H:$H,$Q37)</f>
        <v>0</v>
      </c>
      <c r="AA37" s="708">
        <f ca="1">COUNTIFS(Data!$F:$F,CONCATENATE(AA$25,"-","?",$P37),Data!$H:$H,$Q37)</f>
        <v>0</v>
      </c>
      <c r="AB37" s="708">
        <f ca="1">COUNTIFS(Data!$F:$F,CONCATENATE(AB$25,"-","?",$P37),Data!$H:$H,$Q37)</f>
        <v>0</v>
      </c>
      <c r="AC37" s="709"/>
    </row>
    <row r="38" spans="4:29" s="703" customFormat="1" ht="24" customHeight="1" x14ac:dyDescent="0.25">
      <c r="D38" s="704"/>
      <c r="E38" s="705"/>
      <c r="F38" s="704"/>
      <c r="G38" s="704"/>
      <c r="H38" s="704"/>
      <c r="I38" s="704"/>
      <c r="J38" s="704"/>
      <c r="N38" s="704"/>
      <c r="O38" s="706"/>
      <c r="P38" s="707" t="s">
        <v>790</v>
      </c>
      <c r="Q38" s="707" t="s">
        <v>589</v>
      </c>
      <c r="R38" s="707">
        <v>10</v>
      </c>
      <c r="S38" s="707">
        <v>5</v>
      </c>
      <c r="T38" s="707">
        <v>8</v>
      </c>
      <c r="U38" s="707">
        <v>4</v>
      </c>
      <c r="V38" s="707">
        <v>8</v>
      </c>
      <c r="W38" s="707">
        <v>3</v>
      </c>
      <c r="X38" s="707">
        <v>9</v>
      </c>
      <c r="Y38" s="707">
        <v>4</v>
      </c>
      <c r="Z38" s="707">
        <v>7</v>
      </c>
      <c r="AA38" s="707">
        <v>6</v>
      </c>
      <c r="AB38" s="707">
        <v>2</v>
      </c>
      <c r="AC38" s="709">
        <f>SUM(R38:AB38)</f>
        <v>66</v>
      </c>
    </row>
    <row r="39" spans="4:29" s="703" customFormat="1" ht="24" customHeight="1" x14ac:dyDescent="0.25">
      <c r="D39" s="704"/>
      <c r="E39" s="705"/>
      <c r="F39" s="704"/>
      <c r="G39" s="704"/>
      <c r="H39" s="704"/>
      <c r="I39" s="704"/>
      <c r="J39" s="704"/>
      <c r="N39" s="704"/>
      <c r="O39" s="706"/>
      <c r="P39" s="708">
        <v>1</v>
      </c>
      <c r="Q39" s="708">
        <v>4</v>
      </c>
      <c r="R39" s="708">
        <f ca="1">COUNTIFS(Data!$F:$F,CONCATENATE(R$25,"-","?",$P39),Data!$H:$H,$Q39)</f>
        <v>9</v>
      </c>
      <c r="S39" s="708">
        <f ca="1">COUNTIFS(Data!$F:$F,CONCATENATE(S$25,"-","?",$P39),Data!$H:$H,$Q39)</f>
        <v>0</v>
      </c>
      <c r="T39" s="708">
        <f ca="1">COUNTIFS(Data!$F:$F,CONCATENATE(T$25,"-","?",$P39),Data!$H:$H,$Q39)</f>
        <v>0</v>
      </c>
      <c r="U39" s="708">
        <f ca="1">COUNTIFS(Data!$F:$F,CONCATENATE(U$25,"-","?",$P39),Data!$H:$H,$Q39)</f>
        <v>0</v>
      </c>
      <c r="V39" s="708">
        <f ca="1">COUNTIFS(Data!$F:$F,CONCATENATE(V$25,"-","?",$P39),Data!$H:$H,$Q39)</f>
        <v>3</v>
      </c>
      <c r="W39" s="708">
        <f ca="1">COUNTIFS(Data!$F:$F,CONCATENATE(W$25,"-","?",$P39),Data!$H:$H,$Q39)</f>
        <v>1</v>
      </c>
      <c r="X39" s="708">
        <f ca="1">COUNTIFS(Data!$F:$F,CONCATENATE(X$25,"-","?",$P39),Data!$H:$H,$Q39)</f>
        <v>2</v>
      </c>
      <c r="Y39" s="708">
        <f ca="1">COUNTIFS(Data!$F:$F,CONCATENATE(Y$25,"-","?",$P39),Data!$H:$H,$Q39)</f>
        <v>1</v>
      </c>
      <c r="Z39" s="708">
        <f ca="1">COUNTIFS(Data!$F:$F,CONCATENATE(Z$25,"-","?",$P39),Data!$H:$H,$Q39)</f>
        <v>2</v>
      </c>
      <c r="AA39" s="708">
        <f ca="1">COUNTIFS(Data!$F:$F,CONCATENATE(AA$25,"-","?",$P39),Data!$H:$H,$Q39)</f>
        <v>2</v>
      </c>
      <c r="AB39" s="708">
        <f ca="1">COUNTIFS(Data!$F:$F,CONCATENATE(AB$25,"-","?",$P39),Data!$H:$H,$Q39)</f>
        <v>0</v>
      </c>
      <c r="AC39" s="709"/>
    </row>
    <row r="40" spans="4:29" s="703" customFormat="1" ht="24" customHeight="1" x14ac:dyDescent="0.25">
      <c r="D40" s="704"/>
      <c r="E40" s="705"/>
      <c r="F40" s="704"/>
      <c r="G40" s="704"/>
      <c r="H40" s="704"/>
      <c r="I40" s="704"/>
      <c r="J40" s="704"/>
      <c r="N40" s="704"/>
      <c r="O40" s="706"/>
      <c r="P40" s="708">
        <v>1</v>
      </c>
      <c r="Q40" s="708">
        <v>3</v>
      </c>
      <c r="R40" s="708">
        <f ca="1">COUNTIFS(Data!$F:$F,CONCATENATE(R$25,"-","?",$P40),Data!$H:$H,$Q40)</f>
        <v>0</v>
      </c>
      <c r="S40" s="708">
        <f ca="1">COUNTIFS(Data!$F:$F,CONCATENATE(S$25,"-","?",$P40),Data!$H:$H,$Q40)</f>
        <v>5</v>
      </c>
      <c r="T40" s="708">
        <f ca="1">COUNTIFS(Data!$F:$F,CONCATENATE(T$25,"-","?",$P40),Data!$H:$H,$Q40)</f>
        <v>6</v>
      </c>
      <c r="U40" s="708">
        <f ca="1">COUNTIFS(Data!$F:$F,CONCATENATE(U$25,"-","?",$P40),Data!$H:$H,$Q40)</f>
        <v>4</v>
      </c>
      <c r="V40" s="708">
        <f ca="1">COUNTIFS(Data!$F:$F,CONCATENATE(V$25,"-","?",$P40),Data!$H:$H,$Q40)</f>
        <v>5</v>
      </c>
      <c r="W40" s="708">
        <f ca="1">COUNTIFS(Data!$F:$F,CONCATENATE(W$25,"-","?",$P40),Data!$H:$H,$Q40)</f>
        <v>2</v>
      </c>
      <c r="X40" s="708">
        <f ca="1">COUNTIFS(Data!$F:$F,CONCATENATE(X$25,"-","?",$P40),Data!$H:$H,$Q40)</f>
        <v>5</v>
      </c>
      <c r="Y40" s="708">
        <f ca="1">COUNTIFS(Data!$F:$F,CONCATENATE(Y$25,"-","?",$P40),Data!$H:$H,$Q40)</f>
        <v>3</v>
      </c>
      <c r="Z40" s="708">
        <f ca="1">COUNTIFS(Data!$F:$F,CONCATENATE(Z$25,"-","?",$P40),Data!$H:$H,$Q40)</f>
        <v>5</v>
      </c>
      <c r="AA40" s="708">
        <f ca="1">COUNTIFS(Data!$F:$F,CONCATENATE(AA$25,"-","?",$P40),Data!$H:$H,$Q40)</f>
        <v>4</v>
      </c>
      <c r="AB40" s="708">
        <f ca="1">COUNTIFS(Data!$F:$F,CONCATENATE(AB$25,"-","?",$P40),Data!$H:$H,$Q40)</f>
        <v>2</v>
      </c>
      <c r="AC40" s="709"/>
    </row>
    <row r="41" spans="4:29" s="703" customFormat="1" ht="24" customHeight="1" x14ac:dyDescent="0.25">
      <c r="D41" s="704"/>
      <c r="E41" s="705"/>
      <c r="F41" s="704"/>
      <c r="G41" s="704"/>
      <c r="H41" s="704"/>
      <c r="I41" s="704"/>
      <c r="J41" s="704"/>
      <c r="N41" s="704"/>
      <c r="O41" s="706"/>
      <c r="P41" s="708">
        <v>1</v>
      </c>
      <c r="Q41" s="708">
        <v>2</v>
      </c>
      <c r="R41" s="708">
        <f ca="1">COUNTIFS(Data!$F:$F,CONCATENATE(R$25,"-","?",$P41),Data!$H:$H,$Q41)</f>
        <v>1</v>
      </c>
      <c r="S41" s="708">
        <f ca="1">COUNTIFS(Data!$F:$F,CONCATENATE(S$25,"-","?",$P41),Data!$H:$H,$Q41)</f>
        <v>0</v>
      </c>
      <c r="T41" s="708">
        <f ca="1">COUNTIFS(Data!$F:$F,CONCATENATE(T$25,"-","?",$P41),Data!$H:$H,$Q41)</f>
        <v>0</v>
      </c>
      <c r="U41" s="708">
        <f ca="1">COUNTIFS(Data!$F:$F,CONCATENATE(U$25,"-","?",$P41),Data!$H:$H,$Q41)</f>
        <v>0</v>
      </c>
      <c r="V41" s="708">
        <f ca="1">COUNTIFS(Data!$F:$F,CONCATENATE(V$25,"-","?",$P41),Data!$H:$H,$Q41)</f>
        <v>0</v>
      </c>
      <c r="W41" s="708">
        <f ca="1">COUNTIFS(Data!$F:$F,CONCATENATE(W$25,"-","?",$P41),Data!$H:$H,$Q41)</f>
        <v>0</v>
      </c>
      <c r="X41" s="708">
        <f ca="1">COUNTIFS(Data!$F:$F,CONCATENATE(X$25,"-","?",$P41),Data!$H:$H,$Q41)</f>
        <v>2</v>
      </c>
      <c r="Y41" s="708">
        <f ca="1">COUNTIFS(Data!$F:$F,CONCATENATE(Y$25,"-","?",$P41),Data!$H:$H,$Q41)</f>
        <v>0</v>
      </c>
      <c r="Z41" s="708">
        <f ca="1">COUNTIFS(Data!$F:$F,CONCATENATE(Z$25,"-","?",$P41),Data!$H:$H,$Q41)</f>
        <v>0</v>
      </c>
      <c r="AA41" s="708">
        <f ca="1">COUNTIFS(Data!$F:$F,CONCATENATE(AA$25,"-","?",$P41),Data!$H:$H,$Q41)</f>
        <v>0</v>
      </c>
      <c r="AB41" s="708">
        <f ca="1">COUNTIFS(Data!$F:$F,CONCATENATE(AB$25,"-","?",$P41),Data!$H:$H,$Q41)</f>
        <v>0</v>
      </c>
      <c r="AC41" s="709"/>
    </row>
    <row r="42" spans="4:29" s="703" customFormat="1" ht="24" customHeight="1" x14ac:dyDescent="0.25">
      <c r="D42" s="704"/>
      <c r="E42" s="705"/>
      <c r="F42" s="704"/>
      <c r="G42" s="704"/>
      <c r="H42" s="704"/>
      <c r="I42" s="704"/>
      <c r="J42" s="704"/>
      <c r="N42" s="704"/>
      <c r="O42" s="706"/>
      <c r="P42" s="708">
        <v>1</v>
      </c>
      <c r="Q42" s="708">
        <v>1</v>
      </c>
      <c r="R42" s="708">
        <f ca="1">COUNTIFS(Data!$F:$F,CONCATENATE(R$25,"-","?",$P42),Data!$H:$H,$Q42)</f>
        <v>0</v>
      </c>
      <c r="S42" s="708">
        <f ca="1">COUNTIFS(Data!$F:$F,CONCATENATE(S$25,"-","?",$P42),Data!$H:$H,$Q42)</f>
        <v>0</v>
      </c>
      <c r="T42" s="708">
        <f ca="1">COUNTIFS(Data!$F:$F,CONCATENATE(T$25,"-","?",$P42),Data!$H:$H,$Q42)</f>
        <v>2</v>
      </c>
      <c r="U42" s="708">
        <f ca="1">COUNTIFS(Data!$F:$F,CONCATENATE(U$25,"-","?",$P42),Data!$H:$H,$Q42)</f>
        <v>0</v>
      </c>
      <c r="V42" s="708">
        <f ca="1">COUNTIFS(Data!$F:$F,CONCATENATE(V$25,"-","?",$P42),Data!$H:$H,$Q42)</f>
        <v>0</v>
      </c>
      <c r="W42" s="708">
        <f ca="1">COUNTIFS(Data!$F:$F,CONCATENATE(W$25,"-","?",$P42),Data!$H:$H,$Q42)</f>
        <v>0</v>
      </c>
      <c r="X42" s="708">
        <f ca="1">COUNTIFS(Data!$F:$F,CONCATENATE(X$25,"-","?",$P42),Data!$H:$H,$Q42)</f>
        <v>0</v>
      </c>
      <c r="Y42" s="708">
        <f ca="1">COUNTIFS(Data!$F:$F,CONCATENATE(Y$25,"-","?",$P42),Data!$H:$H,$Q42)</f>
        <v>0</v>
      </c>
      <c r="Z42" s="708">
        <f ca="1">COUNTIFS(Data!$F:$F,CONCATENATE(Z$25,"-","?",$P42),Data!$H:$H,$Q42)</f>
        <v>0</v>
      </c>
      <c r="AA42" s="708">
        <f ca="1">COUNTIFS(Data!$F:$F,CONCATENATE(AA$25,"-","?",$P42),Data!$H:$H,$Q42)</f>
        <v>0</v>
      </c>
      <c r="AB42" s="708">
        <f ca="1">COUNTIFS(Data!$F:$F,CONCATENATE(AB$25,"-","?",$P42),Data!$H:$H,$Q42)</f>
        <v>0</v>
      </c>
      <c r="AC42" s="709"/>
    </row>
    <row r="43" spans="4:29" s="703" customFormat="1" ht="24" customHeight="1" x14ac:dyDescent="0.25">
      <c r="D43" s="704"/>
      <c r="E43" s="705"/>
      <c r="F43" s="704"/>
      <c r="G43" s="704"/>
      <c r="H43" s="704"/>
      <c r="I43" s="704"/>
      <c r="J43" s="704"/>
      <c r="N43" s="704"/>
      <c r="O43" s="706"/>
      <c r="P43" s="708">
        <v>1</v>
      </c>
      <c r="Q43" s="976" t="s">
        <v>2476</v>
      </c>
      <c r="R43" s="708">
        <f ca="1">COUNTIFS(Data!$F:$F,CONCATENATE(R$25,"-","?",$P43),Data!$H:$H,$Q43)</f>
        <v>0</v>
      </c>
      <c r="S43" s="708">
        <f ca="1">COUNTIFS(Data!$F:$F,CONCATENATE(S$25,"-","?",$P43),Data!$H:$H,$Q43)</f>
        <v>0</v>
      </c>
      <c r="T43" s="708">
        <f ca="1">COUNTIFS(Data!$F:$F,CONCATENATE(T$25,"-","?",$P43),Data!$H:$H,$Q43)</f>
        <v>0</v>
      </c>
      <c r="U43" s="708">
        <f ca="1">COUNTIFS(Data!$F:$F,CONCATENATE(U$25,"-","?",$P43),Data!$H:$H,$Q43)</f>
        <v>0</v>
      </c>
      <c r="V43" s="708">
        <f ca="1">COUNTIFS(Data!$F:$F,CONCATENATE(V$25,"-","?",$P43),Data!$H:$H,$Q43)</f>
        <v>0</v>
      </c>
      <c r="W43" s="708">
        <f ca="1">COUNTIFS(Data!$F:$F,CONCATENATE(W$25,"-","?",$P43),Data!$H:$H,$Q43)</f>
        <v>0</v>
      </c>
      <c r="X43" s="708">
        <f ca="1">COUNTIFS(Data!$F:$F,CONCATENATE(X$25,"-","?",$P43),Data!$H:$H,$Q43)</f>
        <v>0</v>
      </c>
      <c r="Y43" s="708">
        <f ca="1">COUNTIFS(Data!$F:$F,CONCATENATE(Y$25,"-","?",$P43),Data!$H:$H,$Q43)</f>
        <v>0</v>
      </c>
      <c r="Z43" s="708">
        <f ca="1">COUNTIFS(Data!$F:$F,CONCATENATE(Z$25,"-","?",$P43),Data!$H:$H,$Q43)</f>
        <v>0</v>
      </c>
      <c r="AA43" s="708">
        <f ca="1">COUNTIFS(Data!$F:$F,CONCATENATE(AA$25,"-","?",$P43),Data!$H:$H,$Q43)</f>
        <v>0</v>
      </c>
      <c r="AB43" s="708">
        <f ca="1">COUNTIFS(Data!$F:$F,CONCATENATE(AB$25,"-","?",$P43),Data!$H:$H,$Q43)</f>
        <v>0</v>
      </c>
      <c r="AC43" s="709"/>
    </row>
    <row r="44" spans="4:29" x14ac:dyDescent="0.25">
      <c r="P44" s="5"/>
      <c r="Q44" s="689"/>
      <c r="R44" s="689"/>
      <c r="S44" s="689"/>
      <c r="T44" s="689"/>
      <c r="U44" s="689"/>
      <c r="V44" s="689"/>
      <c r="W44" s="689"/>
      <c r="X44" s="689"/>
      <c r="Y44" s="689"/>
      <c r="Z44" s="690"/>
      <c r="AA44" s="690"/>
      <c r="AB44" s="690"/>
      <c r="AC44" s="690"/>
    </row>
    <row r="45" spans="4:29" x14ac:dyDescent="0.2">
      <c r="P45" s="5"/>
      <c r="Q45" s="689"/>
      <c r="R45" s="689"/>
      <c r="S45" s="691"/>
      <c r="T45" s="691"/>
      <c r="U45" s="691"/>
      <c r="V45" s="691"/>
      <c r="W45" s="691"/>
      <c r="X45" s="689"/>
      <c r="Y45" s="689"/>
      <c r="Z45" s="690"/>
      <c r="AA45" s="690"/>
      <c r="AB45" s="690"/>
      <c r="AC45" s="690"/>
    </row>
    <row r="46" spans="4:29" x14ac:dyDescent="0.25">
      <c r="P46" s="692"/>
      <c r="Q46" s="692"/>
      <c r="R46" s="692"/>
      <c r="S46" s="692"/>
      <c r="T46" s="692"/>
      <c r="U46" s="692"/>
      <c r="V46" s="692"/>
      <c r="W46" s="692"/>
      <c r="X46" s="689"/>
      <c r="Y46" s="689"/>
      <c r="Z46" s="690"/>
      <c r="AA46" s="690"/>
      <c r="AB46" s="690"/>
      <c r="AC46" s="690"/>
    </row>
    <row r="47" spans="4:29" x14ac:dyDescent="0.25">
      <c r="P47" s="692"/>
      <c r="Q47" s="692"/>
      <c r="R47" s="692"/>
      <c r="S47" s="692"/>
      <c r="T47" s="692"/>
      <c r="U47" s="692"/>
      <c r="V47" s="692"/>
      <c r="W47" s="692"/>
      <c r="X47" s="689"/>
      <c r="Y47" s="689"/>
      <c r="Z47" s="690"/>
      <c r="AA47" s="690"/>
      <c r="AB47" s="690"/>
      <c r="AC47" s="690"/>
    </row>
    <row r="48" spans="4:29" x14ac:dyDescent="0.25">
      <c r="P48" s="692"/>
      <c r="Q48" s="692"/>
      <c r="R48" s="692"/>
      <c r="S48" s="692"/>
      <c r="T48" s="692"/>
      <c r="U48" s="692"/>
      <c r="V48" s="692"/>
      <c r="W48" s="692"/>
      <c r="X48" s="689"/>
      <c r="Y48" s="689"/>
      <c r="Z48" s="690"/>
      <c r="AA48" s="690"/>
      <c r="AB48" s="690"/>
      <c r="AC48" s="690"/>
    </row>
    <row r="49" spans="16:29" x14ac:dyDescent="0.25">
      <c r="P49" s="692"/>
      <c r="Q49" s="692"/>
      <c r="R49" s="692"/>
      <c r="S49" s="692"/>
      <c r="T49" s="692"/>
      <c r="U49" s="692"/>
      <c r="V49" s="692"/>
      <c r="W49" s="692"/>
      <c r="X49" s="689"/>
      <c r="Y49" s="689"/>
      <c r="Z49" s="690"/>
      <c r="AA49" s="690"/>
      <c r="AB49" s="690"/>
      <c r="AC49" s="690"/>
    </row>
    <row r="50" spans="16:29" x14ac:dyDescent="0.25">
      <c r="P50" s="692"/>
      <c r="Q50" s="692"/>
      <c r="R50" s="692"/>
      <c r="S50" s="692"/>
      <c r="T50" s="692"/>
      <c r="U50" s="692"/>
      <c r="V50" s="692"/>
      <c r="W50" s="692"/>
      <c r="X50" s="689"/>
      <c r="Y50" s="689"/>
      <c r="Z50" s="690"/>
      <c r="AA50" s="690"/>
      <c r="AB50" s="690"/>
      <c r="AC50" s="690"/>
    </row>
    <row r="51" spans="16:29" x14ac:dyDescent="0.25">
      <c r="P51" s="692"/>
      <c r="Q51" s="692"/>
      <c r="R51" s="692"/>
      <c r="S51" s="692"/>
      <c r="T51" s="692"/>
      <c r="U51" s="692"/>
      <c r="V51" s="692"/>
      <c r="W51" s="692"/>
      <c r="X51" s="689"/>
      <c r="Y51" s="689"/>
      <c r="Z51" s="690"/>
      <c r="AA51" s="690"/>
      <c r="AB51" s="690"/>
      <c r="AC51" s="690"/>
    </row>
    <row r="52" spans="16:29" x14ac:dyDescent="0.25">
      <c r="P52" s="692"/>
      <c r="Q52" s="692"/>
      <c r="R52" s="692"/>
      <c r="S52" s="692"/>
      <c r="T52" s="692"/>
      <c r="U52" s="692"/>
      <c r="V52" s="692"/>
      <c r="W52" s="692"/>
      <c r="X52" s="689"/>
      <c r="Y52" s="689"/>
      <c r="Z52" s="690"/>
      <c r="AA52" s="690"/>
      <c r="AB52" s="690"/>
      <c r="AC52" s="690"/>
    </row>
    <row r="53" spans="16:29" x14ac:dyDescent="0.25">
      <c r="P53" s="692"/>
      <c r="Q53" s="692"/>
      <c r="R53" s="692"/>
      <c r="S53" s="692"/>
      <c r="T53" s="692"/>
      <c r="U53" s="692"/>
      <c r="V53" s="692"/>
      <c r="W53" s="692"/>
      <c r="X53" s="689"/>
      <c r="Y53" s="689"/>
      <c r="Z53" s="690"/>
      <c r="AA53" s="690"/>
      <c r="AB53" s="690"/>
      <c r="AC53" s="690"/>
    </row>
    <row r="54" spans="16:29" x14ac:dyDescent="0.25">
      <c r="P54" s="692"/>
      <c r="Q54" s="692"/>
      <c r="R54" s="692"/>
      <c r="S54" s="692"/>
      <c r="T54" s="692"/>
      <c r="U54" s="692"/>
      <c r="V54" s="692"/>
      <c r="W54" s="692"/>
      <c r="X54" s="689"/>
      <c r="Y54" s="689"/>
      <c r="Z54" s="690"/>
      <c r="AA54" s="690"/>
      <c r="AB54" s="690"/>
      <c r="AC54" s="690"/>
    </row>
    <row r="55" spans="16:29" x14ac:dyDescent="0.25">
      <c r="P55" s="692"/>
      <c r="Q55" s="692"/>
      <c r="R55" s="692"/>
      <c r="S55" s="692"/>
      <c r="T55" s="692"/>
      <c r="U55" s="692"/>
      <c r="V55" s="692"/>
      <c r="W55" s="692"/>
      <c r="X55" s="689"/>
      <c r="Y55" s="689"/>
      <c r="Z55" s="690"/>
      <c r="AA55" s="690"/>
      <c r="AB55" s="690"/>
      <c r="AC55" s="690"/>
    </row>
    <row r="56" spans="16:29" x14ac:dyDescent="0.25">
      <c r="P56" s="692"/>
      <c r="Q56" s="692"/>
      <c r="R56" s="692"/>
      <c r="S56" s="692"/>
      <c r="T56" s="692"/>
      <c r="U56" s="692"/>
      <c r="V56" s="692"/>
      <c r="W56" s="692"/>
      <c r="X56" s="689"/>
      <c r="Y56" s="689"/>
      <c r="Z56" s="690"/>
      <c r="AA56" s="690"/>
      <c r="AB56" s="690"/>
      <c r="AC56" s="690"/>
    </row>
    <row r="57" spans="16:29" x14ac:dyDescent="0.25">
      <c r="P57" s="692"/>
      <c r="Q57" s="692"/>
      <c r="R57" s="692"/>
      <c r="S57" s="692"/>
      <c r="T57" s="692"/>
      <c r="U57" s="692"/>
      <c r="V57" s="692"/>
      <c r="W57" s="692"/>
      <c r="X57" s="689"/>
      <c r="Y57" s="689"/>
      <c r="Z57" s="690"/>
      <c r="AA57" s="690"/>
      <c r="AB57" s="690"/>
      <c r="AC57" s="690"/>
    </row>
    <row r="58" spans="16:29" x14ac:dyDescent="0.25">
      <c r="P58" s="692"/>
      <c r="Q58" s="692"/>
      <c r="R58" s="692"/>
      <c r="S58" s="692"/>
      <c r="T58" s="692"/>
      <c r="U58" s="692"/>
      <c r="V58" s="692"/>
      <c r="W58" s="692"/>
      <c r="X58" s="689"/>
      <c r="Y58" s="689"/>
      <c r="Z58" s="690"/>
      <c r="AA58" s="690"/>
      <c r="AB58" s="690"/>
      <c r="AC58" s="690"/>
    </row>
    <row r="59" spans="16:29" x14ac:dyDescent="0.25">
      <c r="P59" s="692"/>
      <c r="Q59" s="692"/>
      <c r="R59" s="692"/>
      <c r="S59" s="692"/>
      <c r="T59" s="692"/>
      <c r="U59" s="692"/>
      <c r="V59" s="692"/>
      <c r="W59" s="692"/>
      <c r="X59" s="689"/>
      <c r="Y59" s="689"/>
      <c r="Z59" s="690"/>
      <c r="AA59" s="690"/>
      <c r="AB59" s="690"/>
      <c r="AC59" s="690"/>
    </row>
    <row r="60" spans="16:29" x14ac:dyDescent="0.25">
      <c r="P60" s="692"/>
      <c r="Q60" s="692"/>
      <c r="R60" s="692"/>
      <c r="S60" s="692"/>
      <c r="T60" s="692"/>
      <c r="U60" s="692"/>
      <c r="V60" s="692"/>
      <c r="W60" s="692"/>
      <c r="X60" s="689"/>
      <c r="Y60" s="689"/>
      <c r="Z60" s="690"/>
      <c r="AA60" s="690"/>
      <c r="AB60" s="690"/>
      <c r="AC60" s="690"/>
    </row>
    <row r="61" spans="16:29" x14ac:dyDescent="0.25">
      <c r="P61" s="692"/>
      <c r="Q61" s="692"/>
      <c r="R61" s="692"/>
      <c r="S61" s="692"/>
      <c r="T61" s="692"/>
      <c r="U61" s="692"/>
      <c r="V61" s="692"/>
      <c r="W61" s="692"/>
      <c r="X61" s="689"/>
      <c r="Y61" s="689"/>
      <c r="Z61" s="690"/>
      <c r="AA61" s="690"/>
      <c r="AB61" s="690"/>
      <c r="AC61" s="690"/>
    </row>
    <row r="62" spans="16:29" x14ac:dyDescent="0.25">
      <c r="P62" s="692"/>
      <c r="Q62" s="692"/>
      <c r="R62" s="692"/>
      <c r="S62" s="692"/>
      <c r="T62" s="692"/>
      <c r="U62" s="692"/>
      <c r="V62" s="692"/>
      <c r="W62" s="692"/>
      <c r="X62" s="689"/>
      <c r="Y62" s="689"/>
      <c r="Z62" s="690"/>
      <c r="AA62" s="690"/>
      <c r="AB62" s="690"/>
      <c r="AC62" s="690"/>
    </row>
    <row r="63" spans="16:29" x14ac:dyDescent="0.25">
      <c r="P63" s="692"/>
      <c r="Q63" s="692"/>
      <c r="R63" s="692"/>
      <c r="S63" s="692"/>
      <c r="T63" s="692"/>
      <c r="U63" s="692"/>
      <c r="V63" s="692"/>
      <c r="W63" s="692"/>
      <c r="X63" s="689"/>
      <c r="Y63" s="689"/>
      <c r="Z63" s="690"/>
      <c r="AA63" s="690"/>
      <c r="AB63" s="690"/>
      <c r="AC63" s="690"/>
    </row>
    <row r="64" spans="16:29" x14ac:dyDescent="0.25">
      <c r="P64" s="5"/>
      <c r="Q64" s="689"/>
      <c r="R64" s="689"/>
      <c r="S64" s="689"/>
      <c r="T64" s="689"/>
      <c r="U64" s="689"/>
      <c r="V64" s="689"/>
      <c r="W64" s="689"/>
      <c r="X64" s="689"/>
      <c r="Y64" s="689"/>
      <c r="Z64" s="690"/>
      <c r="AA64" s="690"/>
      <c r="AB64" s="690"/>
      <c r="AC64" s="690"/>
    </row>
    <row r="65" spans="16:29" x14ac:dyDescent="0.25">
      <c r="P65" s="5"/>
      <c r="Q65" s="689"/>
      <c r="R65" s="689"/>
      <c r="S65" s="689"/>
      <c r="T65" s="689"/>
      <c r="U65" s="689"/>
      <c r="V65" s="689"/>
      <c r="W65" s="689"/>
      <c r="X65" s="689"/>
      <c r="Y65" s="689"/>
      <c r="Z65" s="690"/>
      <c r="AA65" s="690"/>
      <c r="AB65" s="690"/>
      <c r="AC65" s="690"/>
    </row>
    <row r="66" spans="16:29" x14ac:dyDescent="0.25">
      <c r="P66" s="5"/>
      <c r="Q66" s="689"/>
      <c r="R66" s="689"/>
      <c r="S66" s="689"/>
      <c r="T66" s="689"/>
      <c r="U66" s="689"/>
      <c r="V66" s="689"/>
      <c r="W66" s="689"/>
      <c r="X66" s="689"/>
      <c r="Y66" s="689"/>
      <c r="Z66" s="690"/>
      <c r="AA66" s="690"/>
      <c r="AB66" s="690"/>
      <c r="AC66" s="690"/>
    </row>
    <row r="67" spans="16:29" x14ac:dyDescent="0.25">
      <c r="P67" s="5"/>
      <c r="Q67" s="689"/>
      <c r="R67" s="689"/>
      <c r="S67" s="689"/>
      <c r="T67" s="689"/>
      <c r="U67" s="689"/>
      <c r="V67" s="689"/>
      <c r="W67" s="689"/>
      <c r="X67" s="689"/>
      <c r="Y67" s="689"/>
      <c r="Z67" s="690"/>
      <c r="AA67" s="690"/>
      <c r="AB67" s="690"/>
      <c r="AC67" s="690"/>
    </row>
    <row r="68" spans="16:29" x14ac:dyDescent="0.25">
      <c r="P68" s="5"/>
      <c r="Q68" s="689"/>
      <c r="R68" s="689"/>
      <c r="S68" s="689"/>
      <c r="T68" s="689"/>
      <c r="U68" s="689"/>
      <c r="V68" s="689"/>
      <c r="W68" s="689"/>
      <c r="X68" s="689"/>
      <c r="Y68" s="689"/>
      <c r="Z68" s="690"/>
      <c r="AA68" s="690"/>
      <c r="AB68" s="690"/>
      <c r="AC68" s="690"/>
    </row>
    <row r="69" spans="16:29" x14ac:dyDescent="0.25">
      <c r="P69" s="5"/>
      <c r="Q69" s="689"/>
      <c r="R69" s="689"/>
      <c r="S69" s="689"/>
      <c r="T69" s="689"/>
      <c r="U69" s="689"/>
      <c r="V69" s="689"/>
      <c r="W69" s="689"/>
      <c r="X69" s="689"/>
      <c r="Y69" s="689"/>
      <c r="Z69" s="690"/>
      <c r="AA69" s="690"/>
      <c r="AB69" s="690"/>
      <c r="AC69" s="690"/>
    </row>
    <row r="70" spans="16:29" x14ac:dyDescent="0.25">
      <c r="P70" s="5"/>
      <c r="Q70" s="689"/>
      <c r="R70" s="689"/>
      <c r="S70" s="689"/>
      <c r="T70" s="689"/>
      <c r="U70" s="689"/>
      <c r="V70" s="689"/>
      <c r="W70" s="689"/>
      <c r="X70" s="689"/>
      <c r="Y70" s="689"/>
      <c r="Z70" s="690"/>
      <c r="AA70" s="690"/>
      <c r="AB70" s="690"/>
      <c r="AC70" s="690"/>
    </row>
    <row r="71" spans="16:29" x14ac:dyDescent="0.25">
      <c r="P71" s="5"/>
      <c r="Q71" s="689"/>
      <c r="R71" s="689"/>
      <c r="S71" s="689"/>
      <c r="T71" s="689"/>
      <c r="U71" s="689"/>
      <c r="V71" s="689"/>
      <c r="W71" s="689"/>
      <c r="X71" s="689"/>
      <c r="Y71" s="689"/>
      <c r="Z71" s="690"/>
      <c r="AA71" s="690"/>
      <c r="AB71" s="690"/>
      <c r="AC71" s="690"/>
    </row>
    <row r="72" spans="16:29" x14ac:dyDescent="0.25">
      <c r="Q72" s="690"/>
      <c r="R72" s="690"/>
      <c r="S72" s="690"/>
      <c r="T72" s="690"/>
      <c r="U72" s="690"/>
      <c r="V72" s="690"/>
      <c r="W72" s="690"/>
      <c r="X72" s="690"/>
      <c r="Y72" s="690"/>
      <c r="Z72" s="690"/>
      <c r="AA72" s="690"/>
      <c r="AB72" s="690"/>
      <c r="AC72" s="690"/>
    </row>
    <row r="73" spans="16:29" x14ac:dyDescent="0.25">
      <c r="Q73" s="690"/>
      <c r="R73" s="690"/>
      <c r="S73" s="690"/>
      <c r="T73" s="690"/>
      <c r="U73" s="690"/>
      <c r="V73" s="690"/>
      <c r="W73" s="690"/>
      <c r="X73" s="690"/>
      <c r="Y73" s="690"/>
      <c r="Z73" s="690"/>
      <c r="AA73" s="690"/>
      <c r="AB73" s="690"/>
      <c r="AC73" s="690"/>
    </row>
    <row r="74" spans="16:29" x14ac:dyDescent="0.25">
      <c r="Q74" s="690"/>
      <c r="R74" s="690"/>
      <c r="S74" s="690"/>
      <c r="T74" s="690"/>
      <c r="U74" s="690"/>
      <c r="V74" s="690"/>
      <c r="W74" s="690"/>
      <c r="X74" s="690"/>
      <c r="Y74" s="690"/>
      <c r="Z74" s="690"/>
      <c r="AA74" s="690"/>
      <c r="AB74" s="690"/>
      <c r="AC74" s="690"/>
    </row>
    <row r="75" spans="16:29" x14ac:dyDescent="0.25">
      <c r="Q75" s="690"/>
      <c r="R75" s="690"/>
      <c r="S75" s="690"/>
      <c r="T75" s="690"/>
      <c r="U75" s="690"/>
      <c r="V75" s="690"/>
      <c r="W75" s="690"/>
      <c r="X75" s="690"/>
      <c r="Y75" s="690"/>
      <c r="Z75" s="690"/>
      <c r="AA75" s="690"/>
      <c r="AB75" s="690"/>
      <c r="AC75" s="690"/>
    </row>
    <row r="76" spans="16:29" x14ac:dyDescent="0.25">
      <c r="Q76" s="690"/>
      <c r="R76" s="690"/>
      <c r="S76" s="690"/>
      <c r="T76" s="690"/>
      <c r="U76" s="690"/>
      <c r="V76" s="690"/>
      <c r="W76" s="690"/>
      <c r="X76" s="690"/>
      <c r="Y76" s="690"/>
      <c r="Z76" s="690"/>
      <c r="AA76" s="690"/>
      <c r="AB76" s="690"/>
      <c r="AC76" s="690"/>
    </row>
    <row r="77" spans="16:29" x14ac:dyDescent="0.25">
      <c r="Q77" s="690"/>
      <c r="R77" s="690"/>
      <c r="S77" s="690"/>
      <c r="T77" s="690"/>
      <c r="U77" s="690"/>
      <c r="V77" s="690"/>
      <c r="W77" s="690"/>
      <c r="X77" s="690"/>
      <c r="Y77" s="690"/>
      <c r="Z77" s="690"/>
      <c r="AA77" s="690"/>
      <c r="AB77" s="690"/>
      <c r="AC77" s="690"/>
    </row>
    <row r="78" spans="16:29" x14ac:dyDescent="0.25">
      <c r="Q78" s="690"/>
      <c r="R78" s="690"/>
      <c r="S78" s="690"/>
      <c r="T78" s="690"/>
      <c r="U78" s="690"/>
      <c r="V78" s="690"/>
      <c r="W78" s="690"/>
      <c r="X78" s="690"/>
      <c r="Y78" s="690"/>
      <c r="Z78" s="690"/>
      <c r="AA78" s="690"/>
      <c r="AB78" s="690"/>
      <c r="AC78" s="690"/>
    </row>
    <row r="79" spans="16:29" x14ac:dyDescent="0.25">
      <c r="Q79" s="690"/>
      <c r="R79" s="690"/>
      <c r="S79" s="690"/>
      <c r="T79" s="690"/>
      <c r="U79" s="690"/>
      <c r="V79" s="690"/>
      <c r="W79" s="690"/>
      <c r="X79" s="690"/>
      <c r="Y79" s="690"/>
      <c r="Z79" s="690"/>
      <c r="AA79" s="690"/>
      <c r="AB79" s="690"/>
      <c r="AC79" s="690"/>
    </row>
    <row r="80" spans="16:29" x14ac:dyDescent="0.25">
      <c r="Q80" s="690"/>
      <c r="R80" s="690"/>
      <c r="S80" s="690"/>
      <c r="T80" s="690"/>
      <c r="U80" s="690"/>
      <c r="V80" s="690"/>
      <c r="W80" s="690"/>
      <c r="X80" s="690"/>
      <c r="Y80" s="690"/>
      <c r="Z80" s="690"/>
      <c r="AA80" s="690"/>
      <c r="AB80" s="690"/>
      <c r="AC80" s="690"/>
    </row>
    <row r="81" spans="17:29" x14ac:dyDescent="0.25">
      <c r="Q81" s="690"/>
      <c r="R81" s="690"/>
      <c r="S81" s="690"/>
      <c r="T81" s="690"/>
      <c r="U81" s="690"/>
      <c r="V81" s="690"/>
      <c r="W81" s="690"/>
      <c r="X81" s="690"/>
      <c r="Y81" s="690"/>
      <c r="Z81" s="690"/>
      <c r="AA81" s="690"/>
      <c r="AB81" s="690"/>
      <c r="AC81" s="690"/>
    </row>
    <row r="82" spans="17:29" x14ac:dyDescent="0.25">
      <c r="Q82" s="690"/>
      <c r="R82" s="690"/>
      <c r="S82" s="690"/>
      <c r="T82" s="690"/>
      <c r="U82" s="690"/>
      <c r="V82" s="690"/>
      <c r="W82" s="690"/>
      <c r="X82" s="690"/>
      <c r="Y82" s="690"/>
      <c r="Z82" s="690"/>
      <c r="AA82" s="690"/>
      <c r="AB82" s="690"/>
      <c r="AC82" s="690"/>
    </row>
    <row r="83" spans="17:29" x14ac:dyDescent="0.25">
      <c r="Q83" s="690"/>
      <c r="R83" s="690"/>
      <c r="S83" s="690"/>
      <c r="T83" s="690"/>
      <c r="U83" s="690"/>
      <c r="V83" s="690"/>
      <c r="W83" s="690"/>
      <c r="X83" s="690"/>
      <c r="Y83" s="690"/>
      <c r="Z83" s="690"/>
      <c r="AA83" s="690"/>
      <c r="AB83" s="690"/>
      <c r="AC83" s="690"/>
    </row>
    <row r="84" spans="17:29" x14ac:dyDescent="0.25">
      <c r="Q84" s="690"/>
      <c r="R84" s="690"/>
      <c r="S84" s="690"/>
      <c r="T84" s="690"/>
      <c r="U84" s="690"/>
      <c r="V84" s="690"/>
      <c r="W84" s="690"/>
      <c r="X84" s="690"/>
      <c r="Y84" s="690"/>
      <c r="Z84" s="690"/>
      <c r="AA84" s="690"/>
      <c r="AB84" s="690"/>
      <c r="AC84" s="690"/>
    </row>
    <row r="85" spans="17:29" x14ac:dyDescent="0.25">
      <c r="Q85" s="690"/>
      <c r="R85" s="690"/>
      <c r="S85" s="690"/>
      <c r="T85" s="690"/>
      <c r="U85" s="690"/>
      <c r="V85" s="690"/>
      <c r="W85" s="690"/>
      <c r="X85" s="690"/>
      <c r="Y85" s="690"/>
      <c r="Z85" s="690"/>
      <c r="AA85" s="690"/>
      <c r="AB85" s="690"/>
      <c r="AC85" s="690"/>
    </row>
    <row r="86" spans="17:29" x14ac:dyDescent="0.25">
      <c r="Q86" s="690"/>
      <c r="R86" s="690"/>
      <c r="S86" s="690"/>
      <c r="T86" s="690"/>
      <c r="U86" s="690"/>
      <c r="V86" s="690"/>
      <c r="W86" s="690"/>
      <c r="X86" s="690"/>
      <c r="Y86" s="690"/>
      <c r="Z86" s="690"/>
      <c r="AA86" s="690"/>
      <c r="AB86" s="690"/>
      <c r="AC86" s="690"/>
    </row>
    <row r="87" spans="17:29" x14ac:dyDescent="0.25">
      <c r="Q87" s="690"/>
      <c r="R87" s="690"/>
      <c r="S87" s="690"/>
      <c r="T87" s="690"/>
      <c r="U87" s="690"/>
      <c r="V87" s="690"/>
      <c r="W87" s="690"/>
      <c r="X87" s="690"/>
      <c r="Y87" s="690"/>
      <c r="Z87" s="690"/>
      <c r="AA87" s="690"/>
      <c r="AB87" s="690"/>
      <c r="AC87" s="690"/>
    </row>
    <row r="88" spans="17:29" x14ac:dyDescent="0.25">
      <c r="Q88" s="690"/>
      <c r="R88" s="690"/>
      <c r="S88" s="690"/>
      <c r="T88" s="690"/>
      <c r="U88" s="690"/>
      <c r="V88" s="690"/>
      <c r="W88" s="690"/>
      <c r="X88" s="690"/>
      <c r="Y88" s="690"/>
      <c r="Z88" s="690"/>
      <c r="AA88" s="690"/>
      <c r="AB88" s="690"/>
      <c r="AC88" s="690"/>
    </row>
    <row r="89" spans="17:29" x14ac:dyDescent="0.25">
      <c r="Q89" s="690"/>
      <c r="R89" s="690"/>
      <c r="S89" s="690"/>
      <c r="T89" s="690"/>
      <c r="U89" s="690"/>
      <c r="V89" s="690"/>
      <c r="W89" s="690"/>
      <c r="X89" s="690"/>
      <c r="Y89" s="690"/>
      <c r="Z89" s="690"/>
      <c r="AA89" s="690"/>
      <c r="AB89" s="690"/>
      <c r="AC89" s="690"/>
    </row>
    <row r="90" spans="17:29" x14ac:dyDescent="0.25">
      <c r="Q90" s="690"/>
      <c r="R90" s="690"/>
      <c r="S90" s="690"/>
      <c r="T90" s="690"/>
      <c r="U90" s="690"/>
      <c r="V90" s="690"/>
      <c r="W90" s="690"/>
      <c r="X90" s="690"/>
      <c r="Y90" s="690"/>
      <c r="Z90" s="690"/>
      <c r="AA90" s="690"/>
      <c r="AB90" s="690"/>
      <c r="AC90" s="690"/>
    </row>
    <row r="91" spans="17:29" x14ac:dyDescent="0.25">
      <c r="Q91" s="690"/>
      <c r="R91" s="690"/>
      <c r="S91" s="690"/>
      <c r="T91" s="690"/>
      <c r="U91" s="690"/>
      <c r="V91" s="690"/>
      <c r="W91" s="690"/>
      <c r="X91" s="690"/>
      <c r="Y91" s="690"/>
      <c r="Z91" s="690"/>
      <c r="AA91" s="690"/>
      <c r="AB91" s="690"/>
      <c r="AC91" s="690"/>
    </row>
    <row r="92" spans="17:29" x14ac:dyDescent="0.25">
      <c r="Q92" s="690"/>
      <c r="R92" s="690"/>
      <c r="S92" s="690"/>
      <c r="T92" s="690"/>
      <c r="U92" s="690"/>
      <c r="V92" s="690"/>
      <c r="W92" s="690"/>
      <c r="X92" s="690"/>
      <c r="Y92" s="690"/>
      <c r="Z92" s="690"/>
      <c r="AA92" s="690"/>
      <c r="AB92" s="690"/>
      <c r="AC92" s="690"/>
    </row>
    <row r="93" spans="17:29" x14ac:dyDescent="0.25">
      <c r="Q93" s="690"/>
      <c r="R93" s="690"/>
      <c r="S93" s="690"/>
      <c r="T93" s="690"/>
      <c r="U93" s="690"/>
      <c r="V93" s="690"/>
      <c r="W93" s="690"/>
      <c r="X93" s="690"/>
      <c r="Y93" s="690"/>
      <c r="Z93" s="690"/>
      <c r="AA93" s="690"/>
      <c r="AB93" s="690"/>
      <c r="AC93" s="690"/>
    </row>
    <row r="94" spans="17:29" x14ac:dyDescent="0.25">
      <c r="Q94" s="690"/>
      <c r="R94" s="690"/>
      <c r="S94" s="690"/>
      <c r="T94" s="690"/>
      <c r="U94" s="690"/>
      <c r="V94" s="690"/>
      <c r="W94" s="690"/>
      <c r="X94" s="690"/>
      <c r="Y94" s="690"/>
      <c r="Z94" s="690"/>
      <c r="AA94" s="690"/>
      <c r="AB94" s="690"/>
      <c r="AC94" s="690"/>
    </row>
    <row r="95" spans="17:29" x14ac:dyDescent="0.25">
      <c r="Q95" s="690"/>
      <c r="R95" s="690"/>
      <c r="S95" s="690"/>
      <c r="T95" s="690"/>
      <c r="U95" s="690"/>
      <c r="V95" s="690"/>
      <c r="W95" s="690"/>
      <c r="X95" s="690"/>
      <c r="Y95" s="690"/>
      <c r="Z95" s="690"/>
      <c r="AA95" s="690"/>
      <c r="AB95" s="690"/>
      <c r="AC95" s="690"/>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DDFC-8FFF-4E51-8D91-9E5187C21EC7}">
  <sheetPr codeName="Sheet25">
    <tabColor theme="7"/>
  </sheetPr>
  <dimension ref="A1:W86"/>
  <sheetViews>
    <sheetView zoomScale="80" zoomScaleNormal="80" workbookViewId="0"/>
  </sheetViews>
  <sheetFormatPr defaultColWidth="8.7265625" defaultRowHeight="13.8" x14ac:dyDescent="0.25"/>
  <cols>
    <col min="1" max="1" width="1.6328125" style="590" customWidth="1"/>
    <col min="2" max="2" width="8.7265625" style="590" customWidth="1"/>
    <col min="3" max="18" width="8.7265625" style="590"/>
    <col min="19" max="19" width="1.54296875" style="590" customWidth="1"/>
    <col min="20" max="21" width="8.7265625" style="590"/>
    <col min="22" max="22" width="80.6328125" style="590" customWidth="1"/>
    <col min="23" max="16384" width="8.7265625" style="590"/>
  </cols>
  <sheetData>
    <row r="1" spans="1:23" x14ac:dyDescent="0.25">
      <c r="A1" s="3"/>
      <c r="B1" s="3"/>
      <c r="C1" s="3"/>
      <c r="D1" s="3"/>
      <c r="E1" s="4"/>
      <c r="F1" s="4"/>
      <c r="G1" s="4"/>
      <c r="H1" s="4"/>
      <c r="I1" s="4"/>
      <c r="J1" s="4"/>
      <c r="K1" s="4"/>
      <c r="L1" s="3"/>
      <c r="M1" s="3"/>
      <c r="N1" s="3"/>
      <c r="O1" s="3"/>
      <c r="P1" s="3"/>
      <c r="Q1" s="3"/>
      <c r="R1" s="3"/>
      <c r="S1" s="3"/>
      <c r="U1" s="741"/>
      <c r="V1" s="741"/>
      <c r="W1" s="742"/>
    </row>
    <row r="2" spans="1:23" x14ac:dyDescent="0.25">
      <c r="A2" s="3"/>
      <c r="B2" s="729"/>
      <c r="C2" s="730"/>
      <c r="D2" s="730"/>
      <c r="E2" s="730"/>
      <c r="F2" s="730"/>
      <c r="G2" s="730"/>
      <c r="H2" s="730"/>
      <c r="I2" s="730"/>
      <c r="J2" s="730"/>
      <c r="K2" s="730"/>
      <c r="L2" s="730"/>
      <c r="M2" s="730"/>
      <c r="N2" s="730"/>
      <c r="O2" s="730"/>
      <c r="P2" s="730"/>
      <c r="Q2" s="730"/>
      <c r="R2" s="731"/>
      <c r="S2" s="3"/>
      <c r="U2" s="741"/>
      <c r="V2" s="813" t="s">
        <v>1884</v>
      </c>
      <c r="W2" s="742"/>
    </row>
    <row r="3" spans="1:23" x14ac:dyDescent="0.25">
      <c r="A3" s="3"/>
      <c r="B3" s="732"/>
      <c r="C3" s="733"/>
      <c r="D3" s="733"/>
      <c r="E3" s="733"/>
      <c r="F3" s="733"/>
      <c r="G3" s="733"/>
      <c r="H3" s="733"/>
      <c r="I3" s="733"/>
      <c r="J3" s="733"/>
      <c r="K3" s="733"/>
      <c r="L3" s="733"/>
      <c r="M3" s="733"/>
      <c r="N3" s="733"/>
      <c r="O3" s="733"/>
      <c r="P3" s="733"/>
      <c r="Q3" s="733"/>
      <c r="R3" s="734"/>
      <c r="S3" s="3"/>
      <c r="U3" s="741"/>
      <c r="V3" s="814"/>
      <c r="W3" s="742"/>
    </row>
    <row r="4" spans="1:23" ht="13.8" customHeight="1" x14ac:dyDescent="0.25">
      <c r="A4" s="3"/>
      <c r="B4" s="732"/>
      <c r="C4" s="733"/>
      <c r="D4" s="733"/>
      <c r="E4" s="733"/>
      <c r="F4" s="733"/>
      <c r="G4" s="733"/>
      <c r="H4" s="733"/>
      <c r="I4" s="733"/>
      <c r="J4" s="733"/>
      <c r="K4" s="733"/>
      <c r="L4" s="733"/>
      <c r="M4" s="733"/>
      <c r="N4" s="733"/>
      <c r="O4" s="733"/>
      <c r="P4" s="733"/>
      <c r="Q4" s="733"/>
      <c r="R4" s="734"/>
      <c r="S4" s="3"/>
      <c r="U4" s="741"/>
      <c r="V4" s="1839" t="s">
        <v>3569</v>
      </c>
      <c r="W4" s="742"/>
    </row>
    <row r="5" spans="1:23" x14ac:dyDescent="0.25">
      <c r="A5" s="3"/>
      <c r="B5" s="732"/>
      <c r="C5" s="733"/>
      <c r="D5" s="733"/>
      <c r="E5" s="733"/>
      <c r="F5" s="733"/>
      <c r="G5" s="733"/>
      <c r="H5" s="733"/>
      <c r="I5" s="733"/>
      <c r="J5" s="733"/>
      <c r="K5" s="733"/>
      <c r="L5" s="733"/>
      <c r="M5" s="733"/>
      <c r="N5" s="733"/>
      <c r="O5" s="733"/>
      <c r="P5" s="733"/>
      <c r="Q5" s="733"/>
      <c r="R5" s="734"/>
      <c r="S5" s="3"/>
      <c r="U5" s="741"/>
      <c r="V5" s="1839"/>
      <c r="W5" s="742"/>
    </row>
    <row r="6" spans="1:23" x14ac:dyDescent="0.25">
      <c r="A6" s="3"/>
      <c r="B6" s="732"/>
      <c r="C6" s="733"/>
      <c r="D6" s="733"/>
      <c r="E6" s="733"/>
      <c r="F6" s="733"/>
      <c r="G6" s="733"/>
      <c r="H6" s="733"/>
      <c r="I6" s="733"/>
      <c r="J6" s="733"/>
      <c r="K6" s="733"/>
      <c r="L6" s="733"/>
      <c r="M6" s="733"/>
      <c r="N6" s="733"/>
      <c r="O6" s="733"/>
      <c r="P6" s="733"/>
      <c r="Q6" s="733"/>
      <c r="R6" s="734"/>
      <c r="S6" s="3"/>
      <c r="U6" s="741"/>
      <c r="V6" s="1839"/>
      <c r="W6" s="741"/>
    </row>
    <row r="7" spans="1:23" x14ac:dyDescent="0.25">
      <c r="A7" s="3"/>
      <c r="B7" s="732"/>
      <c r="C7" s="733"/>
      <c r="D7" s="733"/>
      <c r="E7" s="733"/>
      <c r="F7" s="733"/>
      <c r="G7" s="733"/>
      <c r="H7" s="733"/>
      <c r="I7" s="733"/>
      <c r="J7" s="733"/>
      <c r="K7" s="733"/>
      <c r="L7" s="733"/>
      <c r="M7" s="733"/>
      <c r="N7" s="733"/>
      <c r="O7" s="733"/>
      <c r="P7" s="733"/>
      <c r="Q7" s="733"/>
      <c r="R7" s="734"/>
      <c r="S7" s="3"/>
      <c r="U7" s="741"/>
      <c r="V7" s="1839"/>
      <c r="W7" s="741"/>
    </row>
    <row r="8" spans="1:23" x14ac:dyDescent="0.25">
      <c r="A8" s="3"/>
      <c r="B8" s="732"/>
      <c r="C8" s="733"/>
      <c r="D8" s="733"/>
      <c r="E8" s="733"/>
      <c r="F8" s="733"/>
      <c r="G8" s="733"/>
      <c r="H8" s="733"/>
      <c r="I8" s="733"/>
      <c r="J8" s="733"/>
      <c r="K8" s="733"/>
      <c r="L8" s="733"/>
      <c r="M8" s="733"/>
      <c r="N8" s="733"/>
      <c r="O8" s="733"/>
      <c r="P8" s="733"/>
      <c r="Q8" s="733"/>
      <c r="R8" s="734"/>
      <c r="S8" s="3"/>
      <c r="U8" s="741"/>
      <c r="V8" s="1839"/>
      <c r="W8" s="741"/>
    </row>
    <row r="9" spans="1:23" x14ac:dyDescent="0.25">
      <c r="A9" s="3"/>
      <c r="B9" s="732"/>
      <c r="C9" s="733"/>
      <c r="D9" s="733"/>
      <c r="E9" s="733"/>
      <c r="F9" s="733"/>
      <c r="G9" s="733"/>
      <c r="H9" s="733"/>
      <c r="I9" s="733"/>
      <c r="J9" s="733"/>
      <c r="K9" s="733"/>
      <c r="L9" s="733"/>
      <c r="M9" s="733"/>
      <c r="N9" s="733"/>
      <c r="O9" s="733"/>
      <c r="P9" s="733"/>
      <c r="Q9" s="733"/>
      <c r="R9" s="734"/>
      <c r="S9" s="3"/>
      <c r="U9" s="741"/>
      <c r="V9" s="1839"/>
      <c r="W9" s="741"/>
    </row>
    <row r="10" spans="1:23" x14ac:dyDescent="0.25">
      <c r="A10" s="3"/>
      <c r="B10" s="732"/>
      <c r="C10" s="733"/>
      <c r="D10" s="733"/>
      <c r="E10" s="733"/>
      <c r="F10" s="733"/>
      <c r="G10" s="733"/>
      <c r="H10" s="733"/>
      <c r="I10" s="733"/>
      <c r="J10" s="733"/>
      <c r="K10" s="733"/>
      <c r="L10" s="733"/>
      <c r="M10" s="733"/>
      <c r="N10" s="733"/>
      <c r="O10" s="733"/>
      <c r="P10" s="733"/>
      <c r="Q10" s="733"/>
      <c r="R10" s="734"/>
      <c r="S10" s="3"/>
      <c r="U10" s="741"/>
      <c r="V10" s="1839"/>
      <c r="W10" s="741"/>
    </row>
    <row r="11" spans="1:23" x14ac:dyDescent="0.25">
      <c r="A11" s="3"/>
      <c r="B11" s="732"/>
      <c r="C11" s="733"/>
      <c r="D11" s="733"/>
      <c r="E11" s="733"/>
      <c r="F11" s="733"/>
      <c r="G11" s="733"/>
      <c r="H11" s="733"/>
      <c r="I11" s="733"/>
      <c r="J11" s="733"/>
      <c r="K11" s="733"/>
      <c r="L11" s="733"/>
      <c r="M11" s="733"/>
      <c r="N11" s="733"/>
      <c r="O11" s="733"/>
      <c r="P11" s="733"/>
      <c r="Q11" s="733"/>
      <c r="R11" s="734"/>
      <c r="S11" s="3"/>
      <c r="U11" s="741"/>
      <c r="V11" s="1839"/>
      <c r="W11" s="741"/>
    </row>
    <row r="12" spans="1:23" x14ac:dyDescent="0.25">
      <c r="A12" s="3"/>
      <c r="B12" s="732"/>
      <c r="C12" s="733"/>
      <c r="D12" s="733"/>
      <c r="E12" s="733"/>
      <c r="F12" s="733"/>
      <c r="G12" s="733"/>
      <c r="H12" s="733"/>
      <c r="I12" s="733"/>
      <c r="J12" s="733"/>
      <c r="K12" s="733"/>
      <c r="L12" s="733"/>
      <c r="M12" s="733"/>
      <c r="N12" s="733"/>
      <c r="O12" s="733"/>
      <c r="P12" s="733"/>
      <c r="Q12" s="733"/>
      <c r="R12" s="734"/>
      <c r="S12" s="3"/>
      <c r="U12" s="741"/>
      <c r="V12" s="1839"/>
      <c r="W12" s="741"/>
    </row>
    <row r="13" spans="1:23" x14ac:dyDescent="0.25">
      <c r="A13" s="3"/>
      <c r="B13" s="732"/>
      <c r="C13" s="733"/>
      <c r="D13" s="733"/>
      <c r="E13" s="733"/>
      <c r="F13" s="733"/>
      <c r="G13" s="733"/>
      <c r="H13" s="733"/>
      <c r="I13" s="733"/>
      <c r="J13" s="733"/>
      <c r="K13" s="733"/>
      <c r="L13" s="733"/>
      <c r="M13" s="733"/>
      <c r="N13" s="733"/>
      <c r="O13" s="733"/>
      <c r="P13" s="733"/>
      <c r="Q13" s="733"/>
      <c r="R13" s="734"/>
      <c r="S13" s="3"/>
      <c r="U13" s="741"/>
      <c r="V13" s="1839"/>
      <c r="W13" s="741"/>
    </row>
    <row r="14" spans="1:23" x14ac:dyDescent="0.25">
      <c r="A14" s="3"/>
      <c r="B14" s="732"/>
      <c r="C14" s="733"/>
      <c r="D14" s="733"/>
      <c r="E14" s="733"/>
      <c r="F14" s="733"/>
      <c r="G14" s="733"/>
      <c r="H14" s="733"/>
      <c r="I14" s="733"/>
      <c r="J14" s="733"/>
      <c r="K14" s="733"/>
      <c r="L14" s="733"/>
      <c r="M14" s="733"/>
      <c r="N14" s="733"/>
      <c r="O14" s="733"/>
      <c r="P14" s="733"/>
      <c r="Q14" s="733"/>
      <c r="R14" s="734"/>
      <c r="S14" s="3"/>
      <c r="U14" s="741"/>
      <c r="V14" s="1839"/>
      <c r="W14" s="741"/>
    </row>
    <row r="15" spans="1:23" x14ac:dyDescent="0.25">
      <c r="A15" s="3"/>
      <c r="B15" s="732"/>
      <c r="C15" s="733"/>
      <c r="D15" s="733"/>
      <c r="E15" s="733"/>
      <c r="F15" s="733"/>
      <c r="G15" s="733"/>
      <c r="H15" s="733"/>
      <c r="I15" s="733"/>
      <c r="J15" s="733"/>
      <c r="K15" s="733"/>
      <c r="L15" s="733"/>
      <c r="M15" s="733"/>
      <c r="N15" s="733"/>
      <c r="O15" s="733"/>
      <c r="P15" s="733"/>
      <c r="Q15" s="733"/>
      <c r="R15" s="734"/>
      <c r="S15" s="3"/>
      <c r="U15" s="741"/>
      <c r="V15" s="1839"/>
      <c r="W15" s="741"/>
    </row>
    <row r="16" spans="1:23" x14ac:dyDescent="0.25">
      <c r="A16" s="3"/>
      <c r="B16" s="732"/>
      <c r="C16" s="733"/>
      <c r="D16" s="733"/>
      <c r="E16" s="733"/>
      <c r="F16" s="733"/>
      <c r="G16" s="733"/>
      <c r="H16" s="733"/>
      <c r="I16" s="733"/>
      <c r="J16" s="733"/>
      <c r="K16" s="733"/>
      <c r="L16" s="733"/>
      <c r="M16" s="733"/>
      <c r="N16" s="733"/>
      <c r="O16" s="733"/>
      <c r="P16" s="733"/>
      <c r="Q16" s="733"/>
      <c r="R16" s="734"/>
      <c r="S16" s="3"/>
      <c r="U16" s="741"/>
      <c r="V16" s="1839"/>
      <c r="W16" s="741"/>
    </row>
    <row r="17" spans="1:23" x14ac:dyDescent="0.25">
      <c r="A17" s="3"/>
      <c r="B17" s="732"/>
      <c r="C17" s="733"/>
      <c r="D17" s="733"/>
      <c r="E17" s="733"/>
      <c r="F17" s="733"/>
      <c r="G17" s="733"/>
      <c r="H17" s="733"/>
      <c r="I17" s="733"/>
      <c r="J17" s="733"/>
      <c r="K17" s="733"/>
      <c r="L17" s="733"/>
      <c r="M17" s="733"/>
      <c r="N17" s="733"/>
      <c r="O17" s="733"/>
      <c r="P17" s="733"/>
      <c r="Q17" s="733"/>
      <c r="R17" s="734"/>
      <c r="S17" s="3"/>
      <c r="U17" s="741"/>
      <c r="V17" s="1839"/>
      <c r="W17" s="741"/>
    </row>
    <row r="18" spans="1:23" x14ac:dyDescent="0.25">
      <c r="A18" s="3"/>
      <c r="B18" s="732"/>
      <c r="C18" s="733"/>
      <c r="D18" s="733"/>
      <c r="E18" s="733"/>
      <c r="F18" s="733"/>
      <c r="G18" s="733"/>
      <c r="H18" s="733"/>
      <c r="I18" s="733"/>
      <c r="J18" s="733"/>
      <c r="K18" s="733"/>
      <c r="L18" s="733"/>
      <c r="M18" s="733"/>
      <c r="N18" s="733"/>
      <c r="O18" s="733"/>
      <c r="P18" s="733"/>
      <c r="Q18" s="733"/>
      <c r="R18" s="734"/>
      <c r="S18" s="3"/>
      <c r="U18" s="741"/>
      <c r="V18" s="1839"/>
      <c r="W18" s="741"/>
    </row>
    <row r="19" spans="1:23" x14ac:dyDescent="0.25">
      <c r="A19" s="3"/>
      <c r="B19" s="732"/>
      <c r="C19" s="733"/>
      <c r="D19" s="733"/>
      <c r="E19" s="733"/>
      <c r="F19" s="733"/>
      <c r="G19" s="733"/>
      <c r="H19" s="733"/>
      <c r="I19" s="733"/>
      <c r="J19" s="733"/>
      <c r="K19" s="733"/>
      <c r="L19" s="733"/>
      <c r="M19" s="733"/>
      <c r="N19" s="733"/>
      <c r="O19" s="733"/>
      <c r="P19" s="733"/>
      <c r="Q19" s="733"/>
      <c r="R19" s="734"/>
      <c r="S19" s="3"/>
      <c r="U19" s="741"/>
      <c r="V19" s="1839"/>
      <c r="W19" s="741"/>
    </row>
    <row r="20" spans="1:23" x14ac:dyDescent="0.25">
      <c r="A20" s="3"/>
      <c r="B20" s="732"/>
      <c r="C20" s="733"/>
      <c r="D20" s="733"/>
      <c r="E20" s="733"/>
      <c r="F20" s="733"/>
      <c r="G20" s="733"/>
      <c r="H20" s="733"/>
      <c r="I20" s="733"/>
      <c r="J20" s="733"/>
      <c r="K20" s="733"/>
      <c r="L20" s="733"/>
      <c r="M20" s="733"/>
      <c r="N20" s="733"/>
      <c r="O20" s="733"/>
      <c r="P20" s="733"/>
      <c r="Q20" s="733"/>
      <c r="R20" s="734"/>
      <c r="S20" s="3"/>
      <c r="U20" s="741"/>
      <c r="V20" s="1839"/>
      <c r="W20" s="741"/>
    </row>
    <row r="21" spans="1:23" x14ac:dyDescent="0.25">
      <c r="A21" s="3"/>
      <c r="B21" s="732"/>
      <c r="C21" s="733"/>
      <c r="D21" s="733"/>
      <c r="E21" s="733"/>
      <c r="F21" s="733"/>
      <c r="G21" s="733"/>
      <c r="H21" s="733"/>
      <c r="I21" s="733"/>
      <c r="J21" s="733"/>
      <c r="K21" s="733"/>
      <c r="L21" s="733"/>
      <c r="M21" s="733"/>
      <c r="N21" s="733"/>
      <c r="O21" s="733"/>
      <c r="P21" s="733"/>
      <c r="Q21" s="733"/>
      <c r="R21" s="734"/>
      <c r="S21" s="3"/>
      <c r="U21" s="741"/>
      <c r="V21" s="1839"/>
      <c r="W21" s="741"/>
    </row>
    <row r="22" spans="1:23" x14ac:dyDescent="0.25">
      <c r="A22" s="3"/>
      <c r="B22" s="732"/>
      <c r="C22" s="733"/>
      <c r="D22" s="733"/>
      <c r="E22" s="733"/>
      <c r="F22" s="733"/>
      <c r="G22" s="733"/>
      <c r="H22" s="733"/>
      <c r="I22" s="733"/>
      <c r="J22" s="733"/>
      <c r="K22" s="733"/>
      <c r="L22" s="733"/>
      <c r="M22" s="733"/>
      <c r="N22" s="733"/>
      <c r="O22" s="733"/>
      <c r="P22" s="733"/>
      <c r="Q22" s="733"/>
      <c r="R22" s="734"/>
      <c r="S22" s="3"/>
      <c r="U22" s="741"/>
      <c r="V22" s="1839"/>
      <c r="W22" s="741"/>
    </row>
    <row r="23" spans="1:23" x14ac:dyDescent="0.25">
      <c r="A23" s="3"/>
      <c r="B23" s="732"/>
      <c r="C23" s="733"/>
      <c r="D23" s="733"/>
      <c r="E23" s="733"/>
      <c r="F23" s="733"/>
      <c r="G23" s="733"/>
      <c r="H23" s="733"/>
      <c r="I23" s="733"/>
      <c r="J23" s="733"/>
      <c r="K23" s="733"/>
      <c r="L23" s="733"/>
      <c r="M23" s="733"/>
      <c r="N23" s="733"/>
      <c r="O23" s="733"/>
      <c r="P23" s="733"/>
      <c r="Q23" s="733"/>
      <c r="R23" s="734"/>
      <c r="S23" s="3"/>
      <c r="U23" s="741"/>
      <c r="V23" s="1839"/>
      <c r="W23" s="741"/>
    </row>
    <row r="24" spans="1:23" x14ac:dyDescent="0.25">
      <c r="A24" s="3"/>
      <c r="B24" s="732"/>
      <c r="C24" s="733"/>
      <c r="D24" s="733"/>
      <c r="E24" s="733"/>
      <c r="F24" s="733"/>
      <c r="G24" s="733"/>
      <c r="H24" s="733"/>
      <c r="I24" s="733"/>
      <c r="J24" s="733"/>
      <c r="K24" s="733"/>
      <c r="L24" s="733"/>
      <c r="M24" s="733"/>
      <c r="N24" s="733"/>
      <c r="O24" s="733"/>
      <c r="P24" s="733"/>
      <c r="Q24" s="733"/>
      <c r="R24" s="734"/>
      <c r="S24" s="3"/>
      <c r="U24" s="741"/>
      <c r="V24" s="1839"/>
      <c r="W24" s="741"/>
    </row>
    <row r="25" spans="1:23" x14ac:dyDescent="0.25">
      <c r="A25" s="3"/>
      <c r="B25" s="732"/>
      <c r="C25" s="733"/>
      <c r="D25" s="733"/>
      <c r="E25" s="733"/>
      <c r="F25" s="733"/>
      <c r="G25" s="733"/>
      <c r="H25" s="733"/>
      <c r="I25" s="733"/>
      <c r="J25" s="733"/>
      <c r="K25" s="733"/>
      <c r="L25" s="733"/>
      <c r="M25" s="733"/>
      <c r="N25" s="733"/>
      <c r="O25" s="733"/>
      <c r="P25" s="733"/>
      <c r="Q25" s="733"/>
      <c r="R25" s="734"/>
      <c r="S25" s="3"/>
      <c r="U25" s="741"/>
      <c r="V25" s="1839"/>
      <c r="W25" s="741"/>
    </row>
    <row r="26" spans="1:23" x14ac:dyDescent="0.25">
      <c r="A26" s="3"/>
      <c r="B26" s="732"/>
      <c r="C26" s="733"/>
      <c r="D26" s="733"/>
      <c r="E26" s="733"/>
      <c r="F26" s="733"/>
      <c r="G26" s="733"/>
      <c r="H26" s="733"/>
      <c r="I26" s="733"/>
      <c r="J26" s="733"/>
      <c r="K26" s="733"/>
      <c r="L26" s="733"/>
      <c r="M26" s="733"/>
      <c r="N26" s="733"/>
      <c r="O26" s="733"/>
      <c r="P26" s="733"/>
      <c r="Q26" s="733"/>
      <c r="R26" s="734"/>
      <c r="S26" s="3"/>
      <c r="U26" s="741"/>
      <c r="V26" s="1839"/>
      <c r="W26" s="741"/>
    </row>
    <row r="27" spans="1:23" x14ac:dyDescent="0.25">
      <c r="A27" s="3"/>
      <c r="B27" s="732"/>
      <c r="C27" s="733"/>
      <c r="D27" s="733"/>
      <c r="E27" s="733"/>
      <c r="F27" s="733"/>
      <c r="G27" s="733"/>
      <c r="H27" s="733"/>
      <c r="I27" s="733"/>
      <c r="J27" s="733"/>
      <c r="K27" s="733"/>
      <c r="L27" s="733"/>
      <c r="M27" s="733"/>
      <c r="N27" s="733"/>
      <c r="O27" s="733"/>
      <c r="P27" s="733"/>
      <c r="Q27" s="733"/>
      <c r="R27" s="734"/>
      <c r="S27" s="3"/>
      <c r="U27" s="741"/>
      <c r="V27" s="1839"/>
      <c r="W27" s="741"/>
    </row>
    <row r="28" spans="1:23" x14ac:dyDescent="0.25">
      <c r="A28" s="3"/>
      <c r="B28" s="732"/>
      <c r="C28" s="733"/>
      <c r="D28" s="733"/>
      <c r="E28" s="733"/>
      <c r="F28" s="733"/>
      <c r="G28" s="733"/>
      <c r="H28" s="733"/>
      <c r="I28" s="733"/>
      <c r="J28" s="733"/>
      <c r="K28" s="733"/>
      <c r="L28" s="733"/>
      <c r="M28" s="733"/>
      <c r="N28" s="733"/>
      <c r="O28" s="733"/>
      <c r="P28" s="733"/>
      <c r="Q28" s="733"/>
      <c r="R28" s="734"/>
      <c r="S28" s="3"/>
      <c r="U28" s="741"/>
      <c r="V28" s="1839"/>
      <c r="W28" s="741"/>
    </row>
    <row r="29" spans="1:23" x14ac:dyDescent="0.25">
      <c r="A29" s="3"/>
      <c r="B29" s="732"/>
      <c r="C29" s="733"/>
      <c r="D29" s="733"/>
      <c r="E29" s="733"/>
      <c r="F29" s="733"/>
      <c r="G29" s="733"/>
      <c r="H29" s="733"/>
      <c r="I29" s="733"/>
      <c r="J29" s="733"/>
      <c r="K29" s="733"/>
      <c r="L29" s="733"/>
      <c r="M29" s="733"/>
      <c r="N29" s="733"/>
      <c r="O29" s="733"/>
      <c r="P29" s="733"/>
      <c r="Q29" s="733"/>
      <c r="R29" s="734"/>
      <c r="S29" s="3"/>
      <c r="U29" s="741"/>
      <c r="V29" s="1839"/>
      <c r="W29" s="741"/>
    </row>
    <row r="30" spans="1:23" x14ac:dyDescent="0.25">
      <c r="A30" s="3"/>
      <c r="B30" s="732"/>
      <c r="C30" s="733"/>
      <c r="D30" s="733"/>
      <c r="E30" s="733"/>
      <c r="F30" s="733"/>
      <c r="G30" s="733"/>
      <c r="H30" s="733"/>
      <c r="I30" s="733"/>
      <c r="J30" s="733"/>
      <c r="K30" s="733"/>
      <c r="L30" s="733"/>
      <c r="M30" s="733"/>
      <c r="N30" s="733"/>
      <c r="O30" s="733"/>
      <c r="P30" s="733"/>
      <c r="Q30" s="733"/>
      <c r="R30" s="734"/>
      <c r="S30" s="3"/>
      <c r="U30" s="741"/>
      <c r="V30" s="1839"/>
      <c r="W30" s="741"/>
    </row>
    <row r="31" spans="1:23" x14ac:dyDescent="0.25">
      <c r="A31" s="3"/>
      <c r="B31" s="732"/>
      <c r="C31" s="733"/>
      <c r="D31" s="733"/>
      <c r="E31" s="733"/>
      <c r="F31" s="733"/>
      <c r="G31" s="733"/>
      <c r="H31" s="733"/>
      <c r="I31" s="733"/>
      <c r="J31" s="733"/>
      <c r="K31" s="733"/>
      <c r="L31" s="733"/>
      <c r="M31" s="733"/>
      <c r="N31" s="733"/>
      <c r="O31" s="733"/>
      <c r="P31" s="733"/>
      <c r="Q31" s="733"/>
      <c r="R31" s="734"/>
      <c r="S31" s="3"/>
      <c r="U31" s="741"/>
      <c r="V31" s="1839"/>
      <c r="W31" s="741"/>
    </row>
    <row r="32" spans="1:23" x14ac:dyDescent="0.25">
      <c r="A32" s="3"/>
      <c r="B32" s="732"/>
      <c r="C32" s="733"/>
      <c r="D32" s="733"/>
      <c r="E32" s="733"/>
      <c r="F32" s="733"/>
      <c r="G32" s="733"/>
      <c r="H32" s="733"/>
      <c r="I32" s="733"/>
      <c r="J32" s="733"/>
      <c r="K32" s="733"/>
      <c r="L32" s="733"/>
      <c r="M32" s="733"/>
      <c r="N32" s="733"/>
      <c r="O32" s="733"/>
      <c r="P32" s="733"/>
      <c r="Q32" s="733"/>
      <c r="R32" s="734"/>
      <c r="S32" s="3"/>
      <c r="U32" s="741"/>
      <c r="V32" s="1839"/>
      <c r="W32" s="741"/>
    </row>
    <row r="33" spans="1:23" x14ac:dyDescent="0.25">
      <c r="A33" s="3"/>
      <c r="B33" s="732"/>
      <c r="C33" s="733"/>
      <c r="D33" s="733"/>
      <c r="E33" s="733"/>
      <c r="F33" s="733"/>
      <c r="G33" s="733"/>
      <c r="H33" s="733"/>
      <c r="I33" s="733"/>
      <c r="J33" s="733"/>
      <c r="K33" s="733"/>
      <c r="L33" s="733"/>
      <c r="M33" s="733"/>
      <c r="N33" s="733"/>
      <c r="O33" s="733"/>
      <c r="P33" s="733"/>
      <c r="Q33" s="733"/>
      <c r="R33" s="734"/>
      <c r="S33" s="3"/>
      <c r="U33" s="741"/>
      <c r="V33" s="1839"/>
      <c r="W33" s="741"/>
    </row>
    <row r="34" spans="1:23" x14ac:dyDescent="0.25">
      <c r="A34" s="3"/>
      <c r="B34" s="732"/>
      <c r="C34" s="733"/>
      <c r="D34" s="733"/>
      <c r="E34" s="733"/>
      <c r="F34" s="733"/>
      <c r="G34" s="733"/>
      <c r="H34" s="733"/>
      <c r="I34" s="733"/>
      <c r="J34" s="733"/>
      <c r="K34" s="733"/>
      <c r="L34" s="733"/>
      <c r="M34" s="733"/>
      <c r="N34" s="733"/>
      <c r="O34" s="733"/>
      <c r="P34" s="733"/>
      <c r="Q34" s="733"/>
      <c r="R34" s="734"/>
      <c r="S34" s="3"/>
      <c r="U34" s="741"/>
      <c r="V34" s="1839"/>
      <c r="W34" s="741"/>
    </row>
    <row r="35" spans="1:23" x14ac:dyDescent="0.25">
      <c r="A35" s="3"/>
      <c r="B35" s="732"/>
      <c r="C35" s="733"/>
      <c r="D35" s="733"/>
      <c r="E35" s="733"/>
      <c r="F35" s="733"/>
      <c r="G35" s="733"/>
      <c r="H35" s="733"/>
      <c r="I35" s="733"/>
      <c r="J35" s="733"/>
      <c r="K35" s="733"/>
      <c r="L35" s="733"/>
      <c r="M35" s="733"/>
      <c r="N35" s="733"/>
      <c r="O35" s="733"/>
      <c r="P35" s="733"/>
      <c r="Q35" s="733"/>
      <c r="R35" s="734"/>
      <c r="S35" s="3"/>
      <c r="U35" s="741"/>
      <c r="V35" s="1839"/>
      <c r="W35" s="741"/>
    </row>
    <row r="36" spans="1:23" x14ac:dyDescent="0.25">
      <c r="A36" s="3"/>
      <c r="B36" s="732"/>
      <c r="C36" s="733"/>
      <c r="D36" s="733"/>
      <c r="E36" s="733"/>
      <c r="F36" s="733"/>
      <c r="G36" s="733"/>
      <c r="H36" s="733"/>
      <c r="I36" s="733"/>
      <c r="J36" s="733"/>
      <c r="K36" s="733"/>
      <c r="L36" s="733"/>
      <c r="M36" s="733"/>
      <c r="N36" s="733"/>
      <c r="O36" s="733"/>
      <c r="P36" s="733"/>
      <c r="Q36" s="733"/>
      <c r="R36" s="734"/>
      <c r="S36" s="3"/>
      <c r="U36" s="741"/>
      <c r="V36" s="1839"/>
      <c r="W36" s="741"/>
    </row>
    <row r="37" spans="1:23" x14ac:dyDescent="0.25">
      <c r="A37" s="3"/>
      <c r="B37" s="732"/>
      <c r="C37" s="733"/>
      <c r="D37" s="733"/>
      <c r="E37" s="733"/>
      <c r="F37" s="733"/>
      <c r="G37" s="733"/>
      <c r="H37" s="733"/>
      <c r="I37" s="733"/>
      <c r="J37" s="733"/>
      <c r="K37" s="733"/>
      <c r="L37" s="733"/>
      <c r="M37" s="733"/>
      <c r="N37" s="733"/>
      <c r="O37" s="733"/>
      <c r="P37" s="733"/>
      <c r="Q37" s="733"/>
      <c r="R37" s="734"/>
      <c r="S37" s="3"/>
      <c r="U37" s="741"/>
      <c r="V37" s="1839"/>
      <c r="W37" s="741"/>
    </row>
    <row r="38" spans="1:23" x14ac:dyDescent="0.25">
      <c r="A38" s="3"/>
      <c r="B38" s="732"/>
      <c r="C38" s="733"/>
      <c r="D38" s="733"/>
      <c r="E38" s="733"/>
      <c r="F38" s="733"/>
      <c r="G38" s="733"/>
      <c r="H38" s="733"/>
      <c r="I38" s="733"/>
      <c r="J38" s="733"/>
      <c r="K38" s="733"/>
      <c r="L38" s="733"/>
      <c r="M38" s="733"/>
      <c r="N38" s="733"/>
      <c r="O38" s="733"/>
      <c r="P38" s="733"/>
      <c r="Q38" s="733"/>
      <c r="R38" s="734"/>
      <c r="S38" s="3"/>
      <c r="U38" s="741"/>
      <c r="V38" s="1839"/>
      <c r="W38" s="741"/>
    </row>
    <row r="39" spans="1:23" x14ac:dyDescent="0.25">
      <c r="A39" s="3"/>
      <c r="B39" s="732"/>
      <c r="C39" s="733"/>
      <c r="D39" s="733"/>
      <c r="E39" s="733"/>
      <c r="F39" s="733"/>
      <c r="G39" s="733"/>
      <c r="H39" s="733"/>
      <c r="I39" s="733"/>
      <c r="J39" s="733"/>
      <c r="K39" s="733"/>
      <c r="L39" s="733"/>
      <c r="M39" s="733"/>
      <c r="N39" s="733"/>
      <c r="O39" s="733"/>
      <c r="P39" s="733"/>
      <c r="Q39" s="733"/>
      <c r="R39" s="734"/>
      <c r="S39" s="3"/>
      <c r="U39" s="741"/>
      <c r="V39" s="1839"/>
      <c r="W39" s="741"/>
    </row>
    <row r="40" spans="1:23" x14ac:dyDescent="0.25">
      <c r="A40" s="3"/>
      <c r="B40" s="732"/>
      <c r="C40" s="733"/>
      <c r="D40" s="733"/>
      <c r="E40" s="733"/>
      <c r="F40" s="733"/>
      <c r="G40" s="733"/>
      <c r="H40" s="733"/>
      <c r="I40" s="733"/>
      <c r="J40" s="733"/>
      <c r="K40" s="733"/>
      <c r="L40" s="733"/>
      <c r="M40" s="733"/>
      <c r="N40" s="733"/>
      <c r="O40" s="733"/>
      <c r="P40" s="733"/>
      <c r="Q40" s="733"/>
      <c r="R40" s="734"/>
      <c r="S40" s="3"/>
      <c r="U40" s="741"/>
      <c r="V40" s="1839"/>
      <c r="W40" s="741"/>
    </row>
    <row r="41" spans="1:23" x14ac:dyDescent="0.25">
      <c r="A41" s="3"/>
      <c r="B41" s="732"/>
      <c r="C41" s="733"/>
      <c r="D41" s="733"/>
      <c r="E41" s="733"/>
      <c r="F41" s="733"/>
      <c r="G41" s="733"/>
      <c r="H41" s="733"/>
      <c r="I41" s="733"/>
      <c r="J41" s="733"/>
      <c r="K41" s="733"/>
      <c r="L41" s="733"/>
      <c r="M41" s="733"/>
      <c r="N41" s="733"/>
      <c r="O41" s="733"/>
      <c r="P41" s="733"/>
      <c r="Q41" s="733"/>
      <c r="R41" s="734"/>
      <c r="S41" s="3"/>
      <c r="U41" s="741"/>
      <c r="V41" s="1839"/>
      <c r="W41" s="741"/>
    </row>
    <row r="42" spans="1:23" x14ac:dyDescent="0.25">
      <c r="A42" s="3"/>
      <c r="B42" s="732"/>
      <c r="C42" s="733"/>
      <c r="D42" s="733"/>
      <c r="E42" s="733"/>
      <c r="F42" s="733"/>
      <c r="G42" s="733"/>
      <c r="H42" s="733"/>
      <c r="I42" s="733"/>
      <c r="J42" s="733"/>
      <c r="K42" s="733"/>
      <c r="L42" s="733"/>
      <c r="M42" s="733"/>
      <c r="N42" s="733"/>
      <c r="O42" s="733"/>
      <c r="P42" s="733"/>
      <c r="Q42" s="733"/>
      <c r="R42" s="734"/>
      <c r="S42" s="3"/>
      <c r="U42" s="741"/>
      <c r="V42" s="1839"/>
      <c r="W42" s="741"/>
    </row>
    <row r="43" spans="1:23" x14ac:dyDescent="0.25">
      <c r="A43" s="3"/>
      <c r="B43" s="732"/>
      <c r="C43" s="733"/>
      <c r="D43" s="733"/>
      <c r="E43" s="733"/>
      <c r="F43" s="733"/>
      <c r="G43" s="733"/>
      <c r="H43" s="733"/>
      <c r="I43" s="733"/>
      <c r="J43" s="733"/>
      <c r="K43" s="733"/>
      <c r="L43" s="733"/>
      <c r="M43" s="733"/>
      <c r="N43" s="733"/>
      <c r="O43" s="733"/>
      <c r="P43" s="733"/>
      <c r="Q43" s="733"/>
      <c r="R43" s="734"/>
      <c r="S43" s="3"/>
      <c r="U43" s="741"/>
      <c r="V43" s="1839"/>
      <c r="W43" s="741"/>
    </row>
    <row r="44" spans="1:23" x14ac:dyDescent="0.25">
      <c r="A44" s="3"/>
      <c r="B44" s="732"/>
      <c r="C44" s="733"/>
      <c r="D44" s="733"/>
      <c r="E44" s="733"/>
      <c r="F44" s="733"/>
      <c r="G44" s="733"/>
      <c r="H44" s="733"/>
      <c r="I44" s="733"/>
      <c r="J44" s="733"/>
      <c r="K44" s="733"/>
      <c r="L44" s="733"/>
      <c r="M44" s="733"/>
      <c r="N44" s="733"/>
      <c r="O44" s="733"/>
      <c r="P44" s="733"/>
      <c r="Q44" s="733"/>
      <c r="R44" s="734"/>
      <c r="S44" s="3"/>
      <c r="U44" s="741"/>
      <c r="V44" s="1839"/>
      <c r="W44" s="741"/>
    </row>
    <row r="45" spans="1:23" x14ac:dyDescent="0.25">
      <c r="A45" s="3"/>
      <c r="B45" s="732"/>
      <c r="C45" s="733"/>
      <c r="D45" s="733"/>
      <c r="E45" s="733"/>
      <c r="F45" s="733"/>
      <c r="G45" s="733"/>
      <c r="H45" s="733"/>
      <c r="I45" s="733"/>
      <c r="J45" s="733"/>
      <c r="K45" s="733"/>
      <c r="L45" s="733"/>
      <c r="M45" s="733"/>
      <c r="N45" s="733"/>
      <c r="O45" s="733"/>
      <c r="P45" s="733"/>
      <c r="Q45" s="733"/>
      <c r="R45" s="734"/>
      <c r="S45" s="3"/>
      <c r="U45" s="741"/>
      <c r="V45" s="1839"/>
      <c r="W45" s="741"/>
    </row>
    <row r="46" spans="1:23" x14ac:dyDescent="0.25">
      <c r="A46" s="3"/>
      <c r="B46" s="732"/>
      <c r="C46" s="733"/>
      <c r="D46" s="733"/>
      <c r="E46" s="733"/>
      <c r="F46" s="733"/>
      <c r="G46" s="733"/>
      <c r="H46" s="733"/>
      <c r="I46" s="733"/>
      <c r="J46" s="733"/>
      <c r="K46" s="733"/>
      <c r="L46" s="733"/>
      <c r="M46" s="733"/>
      <c r="N46" s="733"/>
      <c r="O46" s="733"/>
      <c r="P46" s="733"/>
      <c r="Q46" s="733"/>
      <c r="R46" s="734"/>
      <c r="S46" s="3"/>
      <c r="U46" s="741"/>
      <c r="V46" s="1839"/>
      <c r="W46" s="741"/>
    </row>
    <row r="47" spans="1:23" x14ac:dyDescent="0.25">
      <c r="A47" s="3"/>
      <c r="B47" s="732"/>
      <c r="C47" s="733"/>
      <c r="D47" s="733"/>
      <c r="E47" s="733"/>
      <c r="F47" s="733"/>
      <c r="G47" s="733"/>
      <c r="H47" s="733"/>
      <c r="I47" s="733"/>
      <c r="J47" s="733"/>
      <c r="K47" s="733"/>
      <c r="L47" s="733"/>
      <c r="M47" s="733"/>
      <c r="N47" s="733"/>
      <c r="O47" s="733"/>
      <c r="P47" s="733"/>
      <c r="Q47" s="733"/>
      <c r="R47" s="734"/>
      <c r="S47" s="3"/>
      <c r="U47" s="741"/>
      <c r="V47" s="1839"/>
      <c r="W47" s="741"/>
    </row>
    <row r="48" spans="1:23" x14ac:dyDescent="0.25">
      <c r="A48" s="3"/>
      <c r="B48" s="732"/>
      <c r="C48" s="733"/>
      <c r="D48" s="733"/>
      <c r="E48" s="733"/>
      <c r="F48" s="733"/>
      <c r="G48" s="733"/>
      <c r="H48" s="733"/>
      <c r="I48" s="733"/>
      <c r="J48" s="733"/>
      <c r="K48" s="733"/>
      <c r="L48" s="733"/>
      <c r="M48" s="733"/>
      <c r="N48" s="733"/>
      <c r="O48" s="733"/>
      <c r="P48" s="733"/>
      <c r="Q48" s="733"/>
      <c r="R48" s="734"/>
      <c r="S48" s="3"/>
      <c r="U48" s="741"/>
      <c r="V48" s="741"/>
      <c r="W48" s="741"/>
    </row>
    <row r="49" spans="1:19" x14ac:dyDescent="0.25">
      <c r="A49" s="3"/>
      <c r="B49" s="732"/>
      <c r="C49" s="733"/>
      <c r="D49" s="733"/>
      <c r="E49" s="733"/>
      <c r="F49" s="733"/>
      <c r="G49" s="733"/>
      <c r="H49" s="733"/>
      <c r="I49" s="733"/>
      <c r="J49" s="733"/>
      <c r="K49" s="733"/>
      <c r="L49" s="733"/>
      <c r="M49" s="733"/>
      <c r="N49" s="733"/>
      <c r="O49" s="733"/>
      <c r="P49" s="733"/>
      <c r="Q49" s="733"/>
      <c r="R49" s="734"/>
      <c r="S49" s="3"/>
    </row>
    <row r="50" spans="1:19" x14ac:dyDescent="0.25">
      <c r="A50" s="3"/>
      <c r="B50" s="732"/>
      <c r="C50" s="733"/>
      <c r="D50" s="733"/>
      <c r="E50" s="733"/>
      <c r="F50" s="733"/>
      <c r="G50" s="733"/>
      <c r="H50" s="733"/>
      <c r="I50" s="733"/>
      <c r="J50" s="733"/>
      <c r="K50" s="733"/>
      <c r="L50" s="733"/>
      <c r="M50" s="733"/>
      <c r="N50" s="733"/>
      <c r="O50" s="733"/>
      <c r="P50" s="733"/>
      <c r="Q50" s="733"/>
      <c r="R50" s="734"/>
      <c r="S50" s="3"/>
    </row>
    <row r="51" spans="1:19" x14ac:dyDescent="0.25">
      <c r="A51" s="3"/>
      <c r="B51" s="732"/>
      <c r="C51" s="733"/>
      <c r="D51" s="733"/>
      <c r="E51" s="733"/>
      <c r="F51" s="733"/>
      <c r="G51" s="733"/>
      <c r="H51" s="733"/>
      <c r="I51" s="733"/>
      <c r="J51" s="733"/>
      <c r="K51" s="733"/>
      <c r="L51" s="733"/>
      <c r="M51" s="733"/>
      <c r="N51" s="733"/>
      <c r="O51" s="733"/>
      <c r="P51" s="733"/>
      <c r="Q51" s="733"/>
      <c r="R51" s="734"/>
      <c r="S51" s="3"/>
    </row>
    <row r="52" spans="1:19" x14ac:dyDescent="0.25">
      <c r="A52" s="3"/>
      <c r="B52" s="732"/>
      <c r="C52" s="733"/>
      <c r="D52" s="733"/>
      <c r="E52" s="733"/>
      <c r="F52" s="733"/>
      <c r="G52" s="733"/>
      <c r="H52" s="733"/>
      <c r="I52" s="733"/>
      <c r="J52" s="733"/>
      <c r="K52" s="733"/>
      <c r="L52" s="733"/>
      <c r="M52" s="733"/>
      <c r="N52" s="733"/>
      <c r="O52" s="733"/>
      <c r="P52" s="733"/>
      <c r="Q52" s="733"/>
      <c r="R52" s="734"/>
      <c r="S52" s="3"/>
    </row>
    <row r="53" spans="1:19" x14ac:dyDescent="0.25">
      <c r="A53" s="3"/>
      <c r="B53" s="732"/>
      <c r="C53" s="733"/>
      <c r="D53" s="733"/>
      <c r="E53" s="733"/>
      <c r="F53" s="733"/>
      <c r="G53" s="733"/>
      <c r="H53" s="733"/>
      <c r="I53" s="733"/>
      <c r="J53" s="733"/>
      <c r="K53" s="733"/>
      <c r="L53" s="733"/>
      <c r="M53" s="733"/>
      <c r="N53" s="733"/>
      <c r="O53" s="733"/>
      <c r="P53" s="733"/>
      <c r="Q53" s="733"/>
      <c r="R53" s="734"/>
      <c r="S53" s="3"/>
    </row>
    <row r="54" spans="1:19" x14ac:dyDescent="0.25">
      <c r="A54" s="3"/>
      <c r="B54" s="732"/>
      <c r="C54" s="733"/>
      <c r="D54" s="733"/>
      <c r="E54" s="733"/>
      <c r="F54" s="733"/>
      <c r="G54" s="733"/>
      <c r="H54" s="733"/>
      <c r="I54" s="733"/>
      <c r="J54" s="733"/>
      <c r="K54" s="733"/>
      <c r="L54" s="733"/>
      <c r="M54" s="733"/>
      <c r="N54" s="733"/>
      <c r="O54" s="733"/>
      <c r="P54" s="733"/>
      <c r="Q54" s="733"/>
      <c r="R54" s="734"/>
      <c r="S54" s="3"/>
    </row>
    <row r="55" spans="1:19" x14ac:dyDescent="0.25">
      <c r="A55" s="3"/>
      <c r="B55" s="732"/>
      <c r="C55" s="733"/>
      <c r="D55" s="733"/>
      <c r="E55" s="733"/>
      <c r="F55" s="733"/>
      <c r="G55" s="733"/>
      <c r="H55" s="733"/>
      <c r="I55" s="733"/>
      <c r="J55" s="733"/>
      <c r="K55" s="733"/>
      <c r="L55" s="733"/>
      <c r="M55" s="733"/>
      <c r="N55" s="733"/>
      <c r="O55" s="733"/>
      <c r="P55" s="733"/>
      <c r="Q55" s="733"/>
      <c r="R55" s="734"/>
      <c r="S55" s="3"/>
    </row>
    <row r="56" spans="1:19" x14ac:dyDescent="0.25">
      <c r="A56" s="3"/>
      <c r="B56" s="732"/>
      <c r="C56" s="733"/>
      <c r="D56" s="733"/>
      <c r="E56" s="733"/>
      <c r="F56" s="733"/>
      <c r="G56" s="733"/>
      <c r="H56" s="733"/>
      <c r="I56" s="733"/>
      <c r="J56" s="733"/>
      <c r="K56" s="733"/>
      <c r="L56" s="733"/>
      <c r="M56" s="733"/>
      <c r="N56" s="733"/>
      <c r="O56" s="733"/>
      <c r="P56" s="733"/>
      <c r="Q56" s="733"/>
      <c r="R56" s="734"/>
      <c r="S56" s="3"/>
    </row>
    <row r="57" spans="1:19" x14ac:dyDescent="0.25">
      <c r="A57" s="3"/>
      <c r="B57" s="732"/>
      <c r="C57" s="733"/>
      <c r="D57" s="733"/>
      <c r="E57" s="733"/>
      <c r="F57" s="733"/>
      <c r="G57" s="733"/>
      <c r="H57" s="733"/>
      <c r="I57" s="733"/>
      <c r="J57" s="733"/>
      <c r="K57" s="733"/>
      <c r="L57" s="733"/>
      <c r="M57" s="733"/>
      <c r="N57" s="733"/>
      <c r="O57" s="733"/>
      <c r="P57" s="733"/>
      <c r="Q57" s="733"/>
      <c r="R57" s="734"/>
      <c r="S57" s="3"/>
    </row>
    <row r="58" spans="1:19" x14ac:dyDescent="0.25">
      <c r="A58" s="3"/>
      <c r="B58" s="732"/>
      <c r="C58" s="733"/>
      <c r="D58" s="733"/>
      <c r="E58" s="733"/>
      <c r="F58" s="733"/>
      <c r="G58" s="733"/>
      <c r="H58" s="733"/>
      <c r="I58" s="733"/>
      <c r="J58" s="733"/>
      <c r="K58" s="733"/>
      <c r="L58" s="733"/>
      <c r="M58" s="733"/>
      <c r="N58" s="733"/>
      <c r="O58" s="733"/>
      <c r="P58" s="733"/>
      <c r="Q58" s="733"/>
      <c r="R58" s="734"/>
      <c r="S58" s="3"/>
    </row>
    <row r="59" spans="1:19" x14ac:dyDescent="0.25">
      <c r="A59" s="3"/>
      <c r="B59" s="732"/>
      <c r="C59" s="733"/>
      <c r="D59" s="733"/>
      <c r="E59" s="733"/>
      <c r="F59" s="733"/>
      <c r="G59" s="733"/>
      <c r="H59" s="733"/>
      <c r="I59" s="733"/>
      <c r="J59" s="733"/>
      <c r="K59" s="733"/>
      <c r="L59" s="733"/>
      <c r="M59" s="733"/>
      <c r="N59" s="733"/>
      <c r="O59" s="733"/>
      <c r="P59" s="733"/>
      <c r="Q59" s="733"/>
      <c r="R59" s="734"/>
      <c r="S59" s="3"/>
    </row>
    <row r="60" spans="1:19" x14ac:dyDescent="0.25">
      <c r="A60" s="3"/>
      <c r="B60" s="732"/>
      <c r="C60" s="733"/>
      <c r="D60" s="733"/>
      <c r="E60" s="733"/>
      <c r="F60" s="733"/>
      <c r="G60" s="733"/>
      <c r="H60" s="733"/>
      <c r="I60" s="733"/>
      <c r="J60" s="733"/>
      <c r="K60" s="733"/>
      <c r="L60" s="733"/>
      <c r="M60" s="733"/>
      <c r="N60" s="733"/>
      <c r="O60" s="733"/>
      <c r="P60" s="733"/>
      <c r="Q60" s="733"/>
      <c r="R60" s="734"/>
      <c r="S60" s="3"/>
    </row>
    <row r="61" spans="1:19" x14ac:dyDescent="0.25">
      <c r="A61" s="3"/>
      <c r="B61" s="732"/>
      <c r="C61" s="733"/>
      <c r="D61" s="733"/>
      <c r="E61" s="733"/>
      <c r="F61" s="733"/>
      <c r="G61" s="733"/>
      <c r="H61" s="733"/>
      <c r="I61" s="733"/>
      <c r="J61" s="733"/>
      <c r="K61" s="733"/>
      <c r="L61" s="733"/>
      <c r="M61" s="733"/>
      <c r="N61" s="733"/>
      <c r="O61" s="733"/>
      <c r="P61" s="733"/>
      <c r="Q61" s="733"/>
      <c r="R61" s="734"/>
      <c r="S61" s="3"/>
    </row>
    <row r="62" spans="1:19" x14ac:dyDescent="0.25">
      <c r="A62" s="3"/>
      <c r="B62" s="732"/>
      <c r="C62" s="733"/>
      <c r="D62" s="733"/>
      <c r="E62" s="733"/>
      <c r="F62" s="733"/>
      <c r="G62" s="733"/>
      <c r="H62" s="733"/>
      <c r="I62" s="733"/>
      <c r="J62" s="733"/>
      <c r="K62" s="733"/>
      <c r="L62" s="733"/>
      <c r="M62" s="733"/>
      <c r="N62" s="733"/>
      <c r="O62" s="733"/>
      <c r="P62" s="733"/>
      <c r="Q62" s="733"/>
      <c r="R62" s="734"/>
      <c r="S62" s="3"/>
    </row>
    <row r="63" spans="1:19" x14ac:dyDescent="0.25">
      <c r="A63" s="3"/>
      <c r="B63" s="732"/>
      <c r="C63" s="733"/>
      <c r="D63" s="733"/>
      <c r="E63" s="733"/>
      <c r="F63" s="733"/>
      <c r="G63" s="733"/>
      <c r="H63" s="733"/>
      <c r="I63" s="733"/>
      <c r="J63" s="733"/>
      <c r="K63" s="733"/>
      <c r="L63" s="733"/>
      <c r="M63" s="733"/>
      <c r="N63" s="733"/>
      <c r="O63" s="733"/>
      <c r="P63" s="733"/>
      <c r="Q63" s="733"/>
      <c r="R63" s="734"/>
      <c r="S63" s="3"/>
    </row>
    <row r="64" spans="1:19" x14ac:dyDescent="0.25">
      <c r="A64" s="3"/>
      <c r="B64" s="732"/>
      <c r="C64" s="733"/>
      <c r="D64" s="733"/>
      <c r="E64" s="733"/>
      <c r="F64" s="733"/>
      <c r="G64" s="733"/>
      <c r="H64" s="733"/>
      <c r="I64" s="733"/>
      <c r="J64" s="733"/>
      <c r="K64" s="733"/>
      <c r="L64" s="733"/>
      <c r="M64" s="733"/>
      <c r="N64" s="733"/>
      <c r="O64" s="733"/>
      <c r="P64" s="733"/>
      <c r="Q64" s="733"/>
      <c r="R64" s="734"/>
      <c r="S64" s="3"/>
    </row>
    <row r="65" spans="1:19" x14ac:dyDescent="0.25">
      <c r="A65" s="3"/>
      <c r="B65" s="732"/>
      <c r="C65" s="733"/>
      <c r="D65" s="733"/>
      <c r="E65" s="733"/>
      <c r="F65" s="733"/>
      <c r="G65" s="733"/>
      <c r="H65" s="733"/>
      <c r="I65" s="733"/>
      <c r="J65" s="733"/>
      <c r="K65" s="733"/>
      <c r="L65" s="733"/>
      <c r="M65" s="733"/>
      <c r="N65" s="733"/>
      <c r="O65" s="733"/>
      <c r="P65" s="733"/>
      <c r="Q65" s="733"/>
      <c r="R65" s="734"/>
      <c r="S65" s="3"/>
    </row>
    <row r="66" spans="1:19" x14ac:dyDescent="0.25">
      <c r="A66" s="3"/>
      <c r="B66" s="732"/>
      <c r="C66" s="733"/>
      <c r="D66" s="733"/>
      <c r="E66" s="733"/>
      <c r="F66" s="733"/>
      <c r="G66" s="733"/>
      <c r="H66" s="733"/>
      <c r="I66" s="733"/>
      <c r="J66" s="733"/>
      <c r="K66" s="733"/>
      <c r="L66" s="733"/>
      <c r="M66" s="733"/>
      <c r="N66" s="733"/>
      <c r="O66" s="733"/>
      <c r="P66" s="733"/>
      <c r="Q66" s="733"/>
      <c r="R66" s="734"/>
      <c r="S66" s="3"/>
    </row>
    <row r="67" spans="1:19" x14ac:dyDescent="0.25">
      <c r="A67" s="3"/>
      <c r="B67" s="732"/>
      <c r="C67" s="733"/>
      <c r="D67" s="733"/>
      <c r="E67" s="733"/>
      <c r="F67" s="733"/>
      <c r="G67" s="733"/>
      <c r="H67" s="733"/>
      <c r="I67" s="733"/>
      <c r="J67" s="733"/>
      <c r="K67" s="733"/>
      <c r="L67" s="733"/>
      <c r="M67" s="733"/>
      <c r="N67" s="733"/>
      <c r="O67" s="733"/>
      <c r="P67" s="733"/>
      <c r="Q67" s="733"/>
      <c r="R67" s="734"/>
      <c r="S67" s="3"/>
    </row>
    <row r="68" spans="1:19" x14ac:dyDescent="0.25">
      <c r="A68" s="3"/>
      <c r="B68" s="732"/>
      <c r="C68" s="733"/>
      <c r="D68" s="733"/>
      <c r="E68" s="733"/>
      <c r="F68" s="733"/>
      <c r="G68" s="733"/>
      <c r="H68" s="733"/>
      <c r="I68" s="733"/>
      <c r="J68" s="733"/>
      <c r="K68" s="733"/>
      <c r="L68" s="733"/>
      <c r="M68" s="733"/>
      <c r="N68" s="733"/>
      <c r="O68" s="733"/>
      <c r="P68" s="733"/>
      <c r="Q68" s="733"/>
      <c r="R68" s="734"/>
      <c r="S68" s="3"/>
    </row>
    <row r="69" spans="1:19" x14ac:dyDescent="0.25">
      <c r="A69" s="3"/>
      <c r="B69" s="732"/>
      <c r="C69" s="733"/>
      <c r="D69" s="733"/>
      <c r="E69" s="733"/>
      <c r="F69" s="733"/>
      <c r="G69" s="733"/>
      <c r="H69" s="733"/>
      <c r="I69" s="733"/>
      <c r="J69" s="733"/>
      <c r="K69" s="733"/>
      <c r="L69" s="733"/>
      <c r="M69" s="733"/>
      <c r="N69" s="733"/>
      <c r="O69" s="733"/>
      <c r="P69" s="733"/>
      <c r="Q69" s="733"/>
      <c r="R69" s="734"/>
      <c r="S69" s="3"/>
    </row>
    <row r="70" spans="1:19" x14ac:dyDescent="0.25">
      <c r="A70" s="3"/>
      <c r="B70" s="732"/>
      <c r="C70" s="733"/>
      <c r="D70" s="733"/>
      <c r="E70" s="733"/>
      <c r="F70" s="733"/>
      <c r="G70" s="733"/>
      <c r="H70" s="733"/>
      <c r="I70" s="733"/>
      <c r="J70" s="733"/>
      <c r="K70" s="733"/>
      <c r="L70" s="733"/>
      <c r="M70" s="733"/>
      <c r="N70" s="733"/>
      <c r="O70" s="733"/>
      <c r="P70" s="733"/>
      <c r="Q70" s="733"/>
      <c r="R70" s="734"/>
      <c r="S70" s="3"/>
    </row>
    <row r="71" spans="1:19" x14ac:dyDescent="0.25">
      <c r="A71" s="3"/>
      <c r="B71" s="732"/>
      <c r="C71" s="733"/>
      <c r="D71" s="733"/>
      <c r="E71" s="733"/>
      <c r="F71" s="733"/>
      <c r="G71" s="733"/>
      <c r="H71" s="733"/>
      <c r="I71" s="733"/>
      <c r="J71" s="733"/>
      <c r="K71" s="733"/>
      <c r="L71" s="733"/>
      <c r="M71" s="733"/>
      <c r="N71" s="733"/>
      <c r="O71" s="733"/>
      <c r="P71" s="733"/>
      <c r="Q71" s="733"/>
      <c r="R71" s="734"/>
      <c r="S71" s="3"/>
    </row>
    <row r="72" spans="1:19" x14ac:dyDescent="0.25">
      <c r="A72" s="3"/>
      <c r="B72" s="732"/>
      <c r="C72" s="733"/>
      <c r="D72" s="733"/>
      <c r="E72" s="733"/>
      <c r="F72" s="733"/>
      <c r="G72" s="733"/>
      <c r="H72" s="733"/>
      <c r="I72" s="733"/>
      <c r="J72" s="733"/>
      <c r="K72" s="733"/>
      <c r="L72" s="733"/>
      <c r="M72" s="733"/>
      <c r="N72" s="733"/>
      <c r="O72" s="733"/>
      <c r="P72" s="733"/>
      <c r="Q72" s="733"/>
      <c r="R72" s="734"/>
      <c r="S72" s="3"/>
    </row>
    <row r="73" spans="1:19" x14ac:dyDescent="0.25">
      <c r="A73" s="3"/>
      <c r="B73" s="732"/>
      <c r="C73" s="733"/>
      <c r="D73" s="733"/>
      <c r="E73" s="733"/>
      <c r="F73" s="733"/>
      <c r="G73" s="733"/>
      <c r="H73" s="733"/>
      <c r="I73" s="733"/>
      <c r="J73" s="733"/>
      <c r="K73" s="733"/>
      <c r="L73" s="733"/>
      <c r="M73" s="733"/>
      <c r="N73" s="733"/>
      <c r="O73" s="733"/>
      <c r="P73" s="733"/>
      <c r="Q73" s="733"/>
      <c r="R73" s="734"/>
      <c r="S73" s="3"/>
    </row>
    <row r="74" spans="1:19" x14ac:dyDescent="0.25">
      <c r="A74" s="3"/>
      <c r="B74" s="732"/>
      <c r="C74" s="733"/>
      <c r="D74" s="733"/>
      <c r="E74" s="733"/>
      <c r="F74" s="733"/>
      <c r="G74" s="733"/>
      <c r="H74" s="733"/>
      <c r="I74" s="733"/>
      <c r="J74" s="733"/>
      <c r="K74" s="733"/>
      <c r="L74" s="733"/>
      <c r="M74" s="733"/>
      <c r="N74" s="733"/>
      <c r="O74" s="733"/>
      <c r="P74" s="733"/>
      <c r="Q74" s="733"/>
      <c r="R74" s="734"/>
      <c r="S74" s="3"/>
    </row>
    <row r="75" spans="1:19" x14ac:dyDescent="0.25">
      <c r="A75" s="3"/>
      <c r="B75" s="732"/>
      <c r="C75" s="733"/>
      <c r="D75" s="733"/>
      <c r="E75" s="733"/>
      <c r="F75" s="733"/>
      <c r="G75" s="733"/>
      <c r="H75" s="733"/>
      <c r="I75" s="733"/>
      <c r="J75" s="733"/>
      <c r="K75" s="733"/>
      <c r="L75" s="733"/>
      <c r="M75" s="733"/>
      <c r="N75" s="733"/>
      <c r="O75" s="733"/>
      <c r="P75" s="733"/>
      <c r="Q75" s="733"/>
      <c r="R75" s="734"/>
      <c r="S75" s="3"/>
    </row>
    <row r="76" spans="1:19" x14ac:dyDescent="0.25">
      <c r="A76" s="3"/>
      <c r="B76" s="732"/>
      <c r="C76" s="733"/>
      <c r="D76" s="733"/>
      <c r="E76" s="733"/>
      <c r="F76" s="733"/>
      <c r="G76" s="733"/>
      <c r="H76" s="733"/>
      <c r="I76" s="733"/>
      <c r="J76" s="733"/>
      <c r="K76" s="733"/>
      <c r="L76" s="733"/>
      <c r="M76" s="733"/>
      <c r="N76" s="733"/>
      <c r="O76" s="733"/>
      <c r="P76" s="733"/>
      <c r="Q76" s="733"/>
      <c r="R76" s="734"/>
      <c r="S76" s="3"/>
    </row>
    <row r="77" spans="1:19" x14ac:dyDescent="0.25">
      <c r="A77" s="3"/>
      <c r="B77" s="732"/>
      <c r="C77" s="733"/>
      <c r="D77" s="733"/>
      <c r="E77" s="733"/>
      <c r="F77" s="733"/>
      <c r="G77" s="733"/>
      <c r="H77" s="733"/>
      <c r="I77" s="733"/>
      <c r="J77" s="733"/>
      <c r="K77" s="733"/>
      <c r="L77" s="733"/>
      <c r="M77" s="733"/>
      <c r="N77" s="733"/>
      <c r="O77" s="733"/>
      <c r="P77" s="733"/>
      <c r="Q77" s="733"/>
      <c r="R77" s="734"/>
      <c r="S77" s="3"/>
    </row>
    <row r="78" spans="1:19" x14ac:dyDescent="0.25">
      <c r="A78" s="3"/>
      <c r="B78" s="732"/>
      <c r="C78" s="733"/>
      <c r="D78" s="733"/>
      <c r="E78" s="733"/>
      <c r="F78" s="733"/>
      <c r="G78" s="733"/>
      <c r="H78" s="733"/>
      <c r="I78" s="733"/>
      <c r="J78" s="733"/>
      <c r="K78" s="733"/>
      <c r="L78" s="733"/>
      <c r="M78" s="733"/>
      <c r="N78" s="733"/>
      <c r="O78" s="733"/>
      <c r="P78" s="733"/>
      <c r="Q78" s="733"/>
      <c r="R78" s="734"/>
      <c r="S78" s="3"/>
    </row>
    <row r="79" spans="1:19" x14ac:dyDescent="0.25">
      <c r="A79" s="3"/>
      <c r="B79" s="732"/>
      <c r="C79" s="733"/>
      <c r="D79" s="733"/>
      <c r="E79" s="733"/>
      <c r="F79" s="733"/>
      <c r="G79" s="733"/>
      <c r="H79" s="733"/>
      <c r="I79" s="733"/>
      <c r="J79" s="733"/>
      <c r="K79" s="733"/>
      <c r="L79" s="733"/>
      <c r="M79" s="733"/>
      <c r="N79" s="733"/>
      <c r="O79" s="733"/>
      <c r="P79" s="733"/>
      <c r="Q79" s="733"/>
      <c r="R79" s="734"/>
      <c r="S79" s="3"/>
    </row>
    <row r="80" spans="1:19" x14ac:dyDescent="0.25">
      <c r="A80" s="3"/>
      <c r="B80" s="732"/>
      <c r="C80" s="733"/>
      <c r="D80" s="733"/>
      <c r="E80" s="733"/>
      <c r="F80" s="733"/>
      <c r="G80" s="733"/>
      <c r="H80" s="733"/>
      <c r="I80" s="733"/>
      <c r="J80" s="733"/>
      <c r="K80" s="733"/>
      <c r="L80" s="733"/>
      <c r="M80" s="733"/>
      <c r="N80" s="733"/>
      <c r="O80" s="733"/>
      <c r="P80" s="733"/>
      <c r="Q80" s="733"/>
      <c r="R80" s="734"/>
      <c r="S80" s="3"/>
    </row>
    <row r="81" spans="1:19" x14ac:dyDescent="0.25">
      <c r="A81" s="3"/>
      <c r="B81" s="732"/>
      <c r="C81" s="733"/>
      <c r="D81" s="733"/>
      <c r="E81" s="733"/>
      <c r="F81" s="733"/>
      <c r="G81" s="733"/>
      <c r="H81" s="733"/>
      <c r="I81" s="733"/>
      <c r="J81" s="733"/>
      <c r="K81" s="733"/>
      <c r="L81" s="733"/>
      <c r="M81" s="733"/>
      <c r="N81" s="733"/>
      <c r="O81" s="733"/>
      <c r="P81" s="733"/>
      <c r="Q81" s="733"/>
      <c r="R81" s="734"/>
      <c r="S81" s="3"/>
    </row>
    <row r="82" spans="1:19" x14ac:dyDescent="0.25">
      <c r="A82" s="3"/>
      <c r="B82" s="732"/>
      <c r="C82" s="733"/>
      <c r="D82" s="733"/>
      <c r="E82" s="733"/>
      <c r="F82" s="733"/>
      <c r="G82" s="733"/>
      <c r="H82" s="733"/>
      <c r="I82" s="733"/>
      <c r="J82" s="733"/>
      <c r="K82" s="733"/>
      <c r="L82" s="733"/>
      <c r="M82" s="733"/>
      <c r="N82" s="733"/>
      <c r="O82" s="733"/>
      <c r="P82" s="733"/>
      <c r="Q82" s="733"/>
      <c r="R82" s="734"/>
      <c r="S82" s="3"/>
    </row>
    <row r="83" spans="1:19" x14ac:dyDescent="0.25">
      <c r="A83" s="3"/>
      <c r="B83" s="732"/>
      <c r="C83" s="733"/>
      <c r="D83" s="733"/>
      <c r="E83" s="733"/>
      <c r="F83" s="733"/>
      <c r="G83" s="733"/>
      <c r="H83" s="733"/>
      <c r="I83" s="733"/>
      <c r="J83" s="733"/>
      <c r="K83" s="733"/>
      <c r="L83" s="733"/>
      <c r="M83" s="733"/>
      <c r="N83" s="733"/>
      <c r="O83" s="733"/>
      <c r="P83" s="733"/>
      <c r="Q83" s="733"/>
      <c r="R83" s="734"/>
      <c r="S83" s="3"/>
    </row>
    <row r="84" spans="1:19" x14ac:dyDescent="0.25">
      <c r="A84" s="3"/>
      <c r="B84" s="732"/>
      <c r="C84" s="733"/>
      <c r="D84" s="733"/>
      <c r="E84" s="733"/>
      <c r="F84" s="733"/>
      <c r="G84" s="733"/>
      <c r="H84" s="733"/>
      <c r="I84" s="733"/>
      <c r="J84" s="733"/>
      <c r="K84" s="733"/>
      <c r="L84" s="733"/>
      <c r="M84" s="733"/>
      <c r="N84" s="733"/>
      <c r="O84" s="733"/>
      <c r="P84" s="733"/>
      <c r="Q84" s="733"/>
      <c r="R84" s="734"/>
      <c r="S84" s="3"/>
    </row>
    <row r="85" spans="1:19" x14ac:dyDescent="0.25">
      <c r="A85" s="3"/>
      <c r="B85" s="735"/>
      <c r="C85" s="736"/>
      <c r="D85" s="736"/>
      <c r="E85" s="736"/>
      <c r="F85" s="736"/>
      <c r="G85" s="736"/>
      <c r="H85" s="736"/>
      <c r="I85" s="736"/>
      <c r="J85" s="736"/>
      <c r="K85" s="736"/>
      <c r="L85" s="736"/>
      <c r="M85" s="736"/>
      <c r="N85" s="736"/>
      <c r="O85" s="736"/>
      <c r="P85" s="736"/>
      <c r="Q85" s="736"/>
      <c r="R85" s="737"/>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4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3423-9C4B-4F39-B143-4C91AE8FD0F9}">
  <sheetPr codeName="Sheet26">
    <tabColor theme="7" tint="0.59999389629810485"/>
  </sheetPr>
  <dimension ref="A1:M127"/>
  <sheetViews>
    <sheetView topLeftCell="A3" zoomScale="80" zoomScaleNormal="80" workbookViewId="0">
      <selection activeCell="E28" sqref="E28"/>
    </sheetView>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11.36328125" customWidth="1"/>
    <col min="7" max="7" width="13.90625"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49"/>
      <c r="H1" s="249"/>
      <c r="I1" s="249"/>
      <c r="J1" s="249"/>
      <c r="K1" s="249"/>
      <c r="L1" s="134"/>
      <c r="M1" s="134"/>
    </row>
    <row r="2" spans="1:13" x14ac:dyDescent="0.25">
      <c r="A2" s="251"/>
      <c r="B2" s="1547"/>
      <c r="C2" s="1548"/>
      <c r="D2" s="1549"/>
      <c r="E2" s="1550"/>
      <c r="F2" s="1551"/>
      <c r="G2" s="1552"/>
      <c r="H2" s="1552"/>
      <c r="I2" s="1552"/>
      <c r="J2" s="1552"/>
      <c r="K2" s="1552"/>
      <c r="L2" s="1553"/>
      <c r="M2" s="251"/>
    </row>
    <row r="3" spans="1:13" x14ac:dyDescent="0.25">
      <c r="A3" s="251"/>
      <c r="B3" s="1554"/>
      <c r="C3" s="1121"/>
      <c r="D3" s="1122"/>
      <c r="E3" s="1123"/>
      <c r="F3" s="1124"/>
      <c r="G3" s="1125"/>
      <c r="H3" s="1126"/>
      <c r="I3" s="1127" t="str">
        <f>IF(VLOOKUP("GEN-SEC",Languages!$A:$D,1,TRUE)="GEN-SEC",VLOOKUP("GEN-SEC",Languages!$A:$D,Summary!$C$7,TRUE),NA())</f>
        <v>Tiedon luokittelu</v>
      </c>
      <c r="J3" s="1128"/>
      <c r="K3" s="1125"/>
      <c r="L3" s="1445"/>
      <c r="M3" s="251"/>
    </row>
    <row r="4" spans="1:13" ht="19.8" x14ac:dyDescent="0.3">
      <c r="A4" s="315"/>
      <c r="B4" s="1555"/>
      <c r="C4" s="1131" t="s">
        <v>3518</v>
      </c>
      <c r="D4" s="1132"/>
      <c r="E4" s="1133"/>
      <c r="F4" s="1134"/>
      <c r="G4" s="1135"/>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3" t="s">
        <v>3581</v>
      </c>
      <c r="D6" s="1844"/>
      <c r="E6" s="1844"/>
      <c r="F6" s="1844"/>
      <c r="G6" s="1844"/>
      <c r="H6" s="1844"/>
      <c r="I6" s="1844"/>
      <c r="J6" s="1844"/>
      <c r="K6" s="1845"/>
      <c r="L6" s="1445"/>
      <c r="M6" s="251"/>
    </row>
    <row r="7" spans="1:13" ht="14.4" x14ac:dyDescent="0.25">
      <c r="A7" s="177"/>
      <c r="B7" s="1556"/>
      <c r="C7" s="1141"/>
      <c r="D7" s="1142"/>
      <c r="E7" s="1143"/>
      <c r="F7" s="1144"/>
      <c r="G7" s="1145"/>
      <c r="H7" s="1146"/>
      <c r="I7" s="1147" t="str">
        <f>IF(VLOOKUP("KM110",Languages!$A:$D,1,TRUE)="KM110",VLOOKUP("KM110",Languages!$A:$D,Summary!$C$7,TRUE),NA())</f>
        <v>Päivämäärä</v>
      </c>
      <c r="J7" s="1148"/>
      <c r="K7" s="1125"/>
      <c r="L7" s="1445"/>
      <c r="M7" s="251"/>
    </row>
    <row r="8" spans="1:13" ht="14.4" customHeight="1" x14ac:dyDescent="0.25">
      <c r="A8" s="177"/>
      <c r="B8" s="1556"/>
      <c r="C8" s="1854" t="s">
        <v>4660</v>
      </c>
      <c r="D8" s="1855"/>
      <c r="E8" s="1855"/>
      <c r="F8" s="1855"/>
      <c r="G8" s="1856"/>
      <c r="H8" s="1146"/>
      <c r="I8" s="1846"/>
      <c r="J8" s="1847"/>
      <c r="K8" s="1125"/>
      <c r="L8" s="1445"/>
      <c r="M8" s="251"/>
    </row>
    <row r="9" spans="1:13" ht="14.4" customHeight="1" x14ac:dyDescent="0.25">
      <c r="A9" s="177"/>
      <c r="B9" s="1556"/>
      <c r="C9" s="1857"/>
      <c r="D9" s="1858"/>
      <c r="E9" s="1858"/>
      <c r="F9" s="1858"/>
      <c r="G9" s="1859"/>
      <c r="H9" s="1146"/>
      <c r="I9" s="1147" t="str">
        <f>IF(VLOOKUP("KM111",Languages!$A:$D,1,TRUE)="KM111",VLOOKUP("KM111",Languages!$A:$D,Summary!$C$7,TRUE),NA())</f>
        <v>Osallistujat</v>
      </c>
      <c r="J9" s="1148"/>
      <c r="K9" s="1125"/>
      <c r="L9" s="1445"/>
      <c r="M9" s="251"/>
    </row>
    <row r="10" spans="1:13" ht="14.4" customHeight="1" x14ac:dyDescent="0.25">
      <c r="A10" s="177"/>
      <c r="B10" s="1556"/>
      <c r="C10" s="1857"/>
      <c r="D10" s="1858"/>
      <c r="E10" s="1858"/>
      <c r="F10" s="1858"/>
      <c r="G10" s="1859"/>
      <c r="H10" s="1146"/>
      <c r="I10" s="1848"/>
      <c r="J10" s="1849"/>
      <c r="K10" s="1125"/>
      <c r="L10" s="1445"/>
      <c r="M10" s="251"/>
    </row>
    <row r="11" spans="1:13" ht="14.4" customHeight="1" x14ac:dyDescent="0.25">
      <c r="A11" s="177"/>
      <c r="B11" s="1556"/>
      <c r="C11" s="1860"/>
      <c r="D11" s="1861"/>
      <c r="E11" s="1861"/>
      <c r="F11" s="1861"/>
      <c r="G11" s="1862"/>
      <c r="H11" s="1146"/>
      <c r="I11" s="1850"/>
      <c r="J11" s="1851"/>
      <c r="K11" s="1125"/>
      <c r="L11" s="1445"/>
      <c r="M11" s="251"/>
    </row>
    <row r="12" spans="1:13" x14ac:dyDescent="0.25">
      <c r="A12" s="165"/>
      <c r="B12" s="1444"/>
      <c r="C12" s="1149"/>
      <c r="D12" s="1149"/>
      <c r="E12" s="1149"/>
      <c r="F12" s="1150"/>
      <c r="G12" s="1150"/>
      <c r="H12" s="1150"/>
      <c r="I12" s="1150"/>
      <c r="J12" s="1150"/>
      <c r="K12" s="1150"/>
      <c r="L12" s="1445"/>
      <c r="M12" s="251"/>
    </row>
    <row r="13" spans="1:13" x14ac:dyDescent="0.25">
      <c r="A13" s="274"/>
      <c r="B13" s="1557"/>
      <c r="C13" s="1852"/>
      <c r="D13" s="1852"/>
      <c r="E13" s="1852"/>
      <c r="F13" s="1852"/>
      <c r="G13" s="1852"/>
      <c r="H13" s="1852"/>
      <c r="I13" s="1852"/>
      <c r="J13" s="1852"/>
      <c r="K13" s="1852"/>
      <c r="L13" s="1445"/>
      <c r="M13" s="251"/>
    </row>
    <row r="14" spans="1:13" ht="14.4" thickBot="1" x14ac:dyDescent="0.3">
      <c r="A14" s="165"/>
      <c r="B14" s="1444"/>
      <c r="C14" s="1152"/>
      <c r="D14" s="1152"/>
      <c r="E14" s="1152"/>
      <c r="F14" s="1153"/>
      <c r="G14" s="1153"/>
      <c r="H14" s="1153"/>
      <c r="I14" s="1153"/>
      <c r="J14" s="1153"/>
      <c r="K14" s="1153"/>
      <c r="L14" s="1445"/>
      <c r="M14" s="251"/>
    </row>
    <row r="15" spans="1:13" x14ac:dyDescent="0.25">
      <c r="A15" s="274"/>
      <c r="B15" s="1557"/>
      <c r="C15" s="1853"/>
      <c r="D15" s="1853"/>
      <c r="E15" s="1853"/>
      <c r="F15" s="1853"/>
      <c r="G15" s="1853"/>
      <c r="H15" s="1853"/>
      <c r="I15" s="1853"/>
      <c r="J15" s="1853"/>
      <c r="K15" s="1853"/>
      <c r="L15" s="1445"/>
      <c r="M15" s="251"/>
    </row>
    <row r="16" spans="1:13" x14ac:dyDescent="0.25">
      <c r="A16" s="165"/>
      <c r="B16" s="1444"/>
      <c r="C16" s="1149"/>
      <c r="D16" s="1149"/>
      <c r="E16" s="1149"/>
      <c r="F16" s="1154"/>
      <c r="G16" s="1154"/>
      <c r="H16" s="1154"/>
      <c r="I16" s="1154"/>
      <c r="J16" s="1154"/>
      <c r="K16" s="1154"/>
      <c r="L16" s="1445"/>
      <c r="M16" s="251"/>
    </row>
    <row r="17" spans="1:13" x14ac:dyDescent="0.25">
      <c r="A17" s="304"/>
      <c r="B17" s="1558"/>
      <c r="C17" s="1852"/>
      <c r="D17" s="1852"/>
      <c r="E17" s="1852"/>
      <c r="F17" s="1852"/>
      <c r="G17" s="1852"/>
      <c r="H17" s="1852"/>
      <c r="I17" s="1852"/>
      <c r="J17" s="1852"/>
      <c r="K17" s="1852"/>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158"/>
      <c r="H19" s="1158"/>
      <c r="I19" s="1158"/>
      <c r="J19" s="1158"/>
      <c r="K19" s="1158"/>
      <c r="L19" s="1561"/>
      <c r="M19" s="251"/>
    </row>
    <row r="20" spans="1:13" x14ac:dyDescent="0.25">
      <c r="A20" s="304"/>
      <c r="B20" s="1562"/>
      <c r="C20" s="646"/>
      <c r="D20" s="646"/>
      <c r="E20" s="646"/>
      <c r="F20" s="646"/>
      <c r="G20" s="646"/>
      <c r="H20" s="646"/>
      <c r="I20" s="646"/>
      <c r="J20" s="646"/>
      <c r="K20" s="646"/>
      <c r="L20" s="1563"/>
      <c r="M20" s="134"/>
    </row>
    <row r="21" spans="1:13" x14ac:dyDescent="0.25">
      <c r="A21" s="304"/>
      <c r="B21" s="1564"/>
      <c r="C21" s="639"/>
      <c r="D21" s="639"/>
      <c r="E21" s="639"/>
      <c r="F21" s="639"/>
      <c r="G21" s="639"/>
      <c r="H21" s="639"/>
      <c r="I21" s="639"/>
      <c r="J21" s="639"/>
      <c r="K21" s="639"/>
      <c r="L21" s="1565"/>
      <c r="M21" s="251"/>
    </row>
    <row r="22" spans="1:13" x14ac:dyDescent="0.25">
      <c r="A22" s="165"/>
      <c r="B22" s="1444"/>
      <c r="C22" s="1149"/>
      <c r="D22" s="1149"/>
      <c r="E22" s="1149"/>
      <c r="F22" s="1150"/>
      <c r="G22" s="1150"/>
      <c r="H22" s="1150"/>
      <c r="I22" s="1150"/>
      <c r="J22" s="1150"/>
      <c r="K22" s="1150"/>
      <c r="L22" s="1445"/>
      <c r="M22" s="304"/>
    </row>
    <row r="23" spans="1:13" ht="14.4" thickBot="1" x14ac:dyDescent="0.3">
      <c r="A23" s="303"/>
      <c r="B23" s="1446"/>
      <c r="C23" s="1172"/>
      <c r="D23" s="1172"/>
      <c r="E23" s="1173"/>
      <c r="F23" s="1174"/>
      <c r="G23" s="1175"/>
      <c r="H23" s="1176"/>
      <c r="I23" s="1176"/>
      <c r="J23" s="1176"/>
      <c r="K23" s="1176"/>
      <c r="L23" s="1447"/>
      <c r="M23" s="283"/>
    </row>
    <row r="24" spans="1:13" ht="14.4" thickBot="1" x14ac:dyDescent="0.3">
      <c r="A24" s="274"/>
      <c r="B24" s="1842"/>
      <c r="C24" s="1295" t="str">
        <f>IF(VLOOKUP("GEN-LEVEL",Languages!$A:$D,1,TRUE)="GEN-LEVEL",VLOOKUP("GEN-LEVEL",Languages!$A:$D,Summary!$C$7,TRUE),NA())</f>
        <v>Taso</v>
      </c>
      <c r="D24" s="1673" t="s">
        <v>3516</v>
      </c>
      <c r="E24" s="1314" t="str">
        <f>IF(VLOOKUP("GEN-PRACTICE",Languages!$A:$D,1,TRUE)="GEN-PRACTICE",VLOOKUP("GEN-PRACTICE",Languages!$A:$D,Summary!$C$7,TRUE),NA())</f>
        <v>Käytäntö</v>
      </c>
      <c r="F24" s="1315" t="s">
        <v>3519</v>
      </c>
      <c r="G24" s="1674" t="str">
        <f>IF(VLOOKUP("GEN-ANSWER",Languages!$A:$D,1,TRUE)="GEN-ANSWER",VLOOKUP("GEN-ANSWER",Languages!$A:$D,Summary!$C$7,TRUE),NA())</f>
        <v>Vastaus</v>
      </c>
      <c r="H24" s="1675" t="str">
        <f>IF(VLOOKUP("KM112",Languages!$A:$D,1,TRUE)="KM112",VLOOKUP("KM112",Languages!$A:$D,Summary!$C$7,TRUE),NA())</f>
        <v>Kommentit</v>
      </c>
      <c r="I24" s="1675" t="str">
        <f>IF(VLOOKUP("KM113",Languages!$A:$D,1,TRUE)="KM113",VLOOKUP("KM113",Languages!$A:$D,Summary!$C$7,TRUE),NA())</f>
        <v>Sisäinen viittaus</v>
      </c>
      <c r="J24" s="1675" t="str">
        <f>IF(VLOOKUP("KM114",Languages!$A:$D,1,TRUE)="KM114",VLOOKUP("KM114",Languages!$A:$D,Summary!$C$7,TRUE),NA())</f>
        <v>Ulkoinen viittaus</v>
      </c>
      <c r="K24" s="1676" t="str">
        <f>IF(VLOOKUP("KM115",Languages!$A:$D,1,TRUE)="KM115",VLOOKUP("KM115",Languages!$A:$D,Summary!$C$7,TRUE),NA())</f>
        <v>Kehityskohde</v>
      </c>
      <c r="L24" s="1445"/>
      <c r="M24" s="251"/>
    </row>
    <row r="25" spans="1:13" ht="61.2" customHeight="1" x14ac:dyDescent="0.25">
      <c r="A25" s="274"/>
      <c r="B25" s="1842"/>
      <c r="C25" s="1295">
        <f>_xlfn.IFNA(VLOOKUP(D25,Data!C:I,3,FALSE),"")</f>
        <v>1</v>
      </c>
      <c r="D25" s="1677" t="s">
        <v>150</v>
      </c>
      <c r="E25" s="1678" t="str">
        <f>_xlfn.IFNA(IF(VLOOKUP(D25,Languages!$A:$D,1,TRUE)=D25,VLOOKUP(D25,Languages!$A:$D,Summary!$C$7,TRUE),NA()),"")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5" s="1679" t="s">
        <v>4659</v>
      </c>
      <c r="G25" s="1681">
        <f ca="1">_xlfn.IFNA(VLOOKUP(D25,Data!C:I,6,FALSE),"")</f>
        <v>4</v>
      </c>
      <c r="H25" s="1675" t="str">
        <f ca="1">_xlfn.IFNA(VLOOKUP(D25,Export!G:L,3,FALSE),"")</f>
        <v/>
      </c>
      <c r="I25" s="1675" t="str">
        <f ca="1">_xlfn.IFNA(VLOOKUP(D25,Export!G:L,4,FALSE),"")</f>
        <v/>
      </c>
      <c r="J25" s="1675" t="str">
        <f ca="1">_xlfn.IFNA(VLOOKUP(D25,Export!G:L,5,FALSE),"")</f>
        <v/>
      </c>
      <c r="K25" s="1676" t="str">
        <f ca="1">_xlfn.IFNA(VLOOKUP(D25,Export!G:L,6,FALSE),"")</f>
        <v/>
      </c>
      <c r="L25" s="1445"/>
      <c r="M25" s="251"/>
    </row>
    <row r="26" spans="1:13" ht="61.2" customHeight="1" x14ac:dyDescent="0.25">
      <c r="A26" s="274"/>
      <c r="B26" s="1842"/>
      <c r="C26" s="1183" t="str">
        <f>_xlfn.IFNA(VLOOKUP(D26,Data!C:I,3,FALSE),"")</f>
        <v/>
      </c>
      <c r="D26" s="1570"/>
      <c r="E26" s="1170" t="str">
        <f>_xlfn.IFNA(IF(VLOOKUP(D26,Languages!$A:$D,1,TRUE)=D26,VLOOKUP(D26,Languages!$A:$D,Summary!$C$7,TRUE),NA()),"")</f>
        <v/>
      </c>
      <c r="F26" s="1579"/>
      <c r="G26" s="1537" t="str">
        <f>_xlfn.IFNA(VLOOKUP(D26,Data!C:I,6,FALSE),"")</f>
        <v/>
      </c>
      <c r="H26" s="1511" t="str">
        <f>_xlfn.IFNA(VLOOKUP(D26,Export!G:L,3,FALSE),"")</f>
        <v/>
      </c>
      <c r="I26" s="1511" t="str">
        <f>_xlfn.IFNA(VLOOKUP(D26,Export!G:L,4,FALSE),"")</f>
        <v/>
      </c>
      <c r="J26" s="1511" t="str">
        <f>_xlfn.IFNA(VLOOKUP(D26,Export!G:L,5,FALSE),"")</f>
        <v/>
      </c>
      <c r="K26" s="1512" t="str">
        <f>_xlfn.IFNA(VLOOKUP(D26,Export!G:L,6,FALSE),"")</f>
        <v/>
      </c>
      <c r="L26" s="1445"/>
      <c r="M26" s="251"/>
    </row>
    <row r="27" spans="1:13" ht="61.2" customHeight="1" x14ac:dyDescent="0.25">
      <c r="A27" s="274"/>
      <c r="B27" s="1842"/>
      <c r="C27" s="1183" t="str">
        <f>_xlfn.IFNA(VLOOKUP(D27,Data!C:I,3,FALSE),"")</f>
        <v/>
      </c>
      <c r="D27" s="1570"/>
      <c r="E27" s="1170" t="str">
        <f>_xlfn.IFNA(IF(VLOOKUP(D27,Languages!$A:$D,1,TRUE)=D27,VLOOKUP(D27,Languages!$A:$D,Summary!$C$7,TRUE),NA()),"")</f>
        <v/>
      </c>
      <c r="F27" s="1579"/>
      <c r="G27" s="1537" t="str">
        <f>_xlfn.IFNA(VLOOKUP(D27,Data!C:I,6,FALSE),"")</f>
        <v/>
      </c>
      <c r="H27" s="1511" t="str">
        <f>_xlfn.IFNA(VLOOKUP(D27,Export!G:L,3,FALSE),"")</f>
        <v/>
      </c>
      <c r="I27" s="1511" t="str">
        <f>_xlfn.IFNA(VLOOKUP(D27,Export!G:L,4,FALSE),"")</f>
        <v/>
      </c>
      <c r="J27" s="1511" t="str">
        <f>_xlfn.IFNA(VLOOKUP(D27,Export!G:L,5,FALSE),"")</f>
        <v/>
      </c>
      <c r="K27" s="1512" t="str">
        <f>_xlfn.IFNA(VLOOKUP(D27,Export!G:L,6,FALSE),"")</f>
        <v/>
      </c>
      <c r="L27" s="1445"/>
      <c r="M27" s="251"/>
    </row>
    <row r="28" spans="1:13" ht="61.2" customHeight="1" x14ac:dyDescent="0.25">
      <c r="A28" s="274"/>
      <c r="B28" s="1842"/>
      <c r="C28" s="1183" t="str">
        <f>_xlfn.IFNA(VLOOKUP(D28,Data!C:I,3,FALSE),"")</f>
        <v/>
      </c>
      <c r="D28" s="1570"/>
      <c r="E28" s="1170" t="str">
        <f>_xlfn.IFNA(IF(VLOOKUP(D28,Languages!$A:$D,1,TRUE)=D28,VLOOKUP(D28,Languages!$A:$D,Summary!$C$7,TRUE),NA()),"")</f>
        <v/>
      </c>
      <c r="F28" s="1579"/>
      <c r="G28" s="1537" t="str">
        <f>_xlfn.IFNA(VLOOKUP(D28,Data!C:I,6,FALSE),"")</f>
        <v/>
      </c>
      <c r="H28" s="1511" t="str">
        <f>_xlfn.IFNA(VLOOKUP(D28,Export!G:L,3,FALSE),"")</f>
        <v/>
      </c>
      <c r="I28" s="1511" t="str">
        <f>_xlfn.IFNA(VLOOKUP(D28,Export!G:L,4,FALSE),"")</f>
        <v/>
      </c>
      <c r="J28" s="1511" t="str">
        <f>_xlfn.IFNA(VLOOKUP(D28,Export!G:L,5,FALSE),"")</f>
        <v/>
      </c>
      <c r="K28" s="1512" t="str">
        <f>_xlfn.IFNA(VLOOKUP(D28,Export!G:L,6,FALSE),"")</f>
        <v/>
      </c>
      <c r="L28" s="1445"/>
      <c r="M28" s="251"/>
    </row>
    <row r="29" spans="1:13" ht="61.2" customHeight="1" x14ac:dyDescent="0.25">
      <c r="A29" s="274"/>
      <c r="B29" s="1842"/>
      <c r="C29" s="1183" t="str">
        <f>_xlfn.IFNA(VLOOKUP(D29,Data!C:I,3,FALSE),"")</f>
        <v/>
      </c>
      <c r="D29" s="1570"/>
      <c r="E29" s="1170" t="str">
        <f>_xlfn.IFNA(IF(VLOOKUP(D29,Languages!$A:$D,1,TRUE)=D29,VLOOKUP(D29,Languages!$A:$D,Summary!$C$7,TRUE),NA()),"")</f>
        <v/>
      </c>
      <c r="F29" s="1579"/>
      <c r="G29" s="1537" t="str">
        <f>_xlfn.IFNA(VLOOKUP(D29,Data!C:I,6,FALSE),"")</f>
        <v/>
      </c>
      <c r="H29" s="1511" t="str">
        <f>_xlfn.IFNA(VLOOKUP(D29,Export!G:L,3,FALSE),"")</f>
        <v/>
      </c>
      <c r="I29" s="1511" t="str">
        <f>_xlfn.IFNA(VLOOKUP(D29,Export!G:L,4,FALSE),"")</f>
        <v/>
      </c>
      <c r="J29" s="1511" t="str">
        <f>_xlfn.IFNA(VLOOKUP(D29,Export!G:L,5,FALSE),"")</f>
        <v/>
      </c>
      <c r="K29" s="1512" t="str">
        <f>_xlfn.IFNA(VLOOKUP(D29,Export!G:L,6,FALSE),"")</f>
        <v/>
      </c>
      <c r="L29" s="1445"/>
      <c r="M29" s="251"/>
    </row>
    <row r="30" spans="1:13" ht="61.2" customHeight="1" x14ac:dyDescent="0.25">
      <c r="A30" s="274"/>
      <c r="B30" s="1842"/>
      <c r="C30" s="1183" t="str">
        <f>_xlfn.IFNA(VLOOKUP(D30,Data!C:I,3,FALSE),"")</f>
        <v/>
      </c>
      <c r="D30" s="1570"/>
      <c r="E30" s="1170" t="str">
        <f>_xlfn.IFNA(IF(VLOOKUP(D30,Languages!$A:$D,1,TRUE)=D30,VLOOKUP(D30,Languages!$A:$D,Summary!$C$7,TRUE),NA()),"")</f>
        <v/>
      </c>
      <c r="F30" s="1579"/>
      <c r="G30" s="1537" t="str">
        <f>_xlfn.IFNA(VLOOKUP(D30,Data!C:I,6,FALSE),"")</f>
        <v/>
      </c>
      <c r="H30" s="1511" t="str">
        <f>_xlfn.IFNA(VLOOKUP(D30,Export!G:L,3,FALSE),"")</f>
        <v/>
      </c>
      <c r="I30" s="1511" t="str">
        <f>_xlfn.IFNA(VLOOKUP(D30,Export!G:L,4,FALSE),"")</f>
        <v/>
      </c>
      <c r="J30" s="1511" t="str">
        <f>_xlfn.IFNA(VLOOKUP(D30,Export!G:L,5,FALSE),"")</f>
        <v/>
      </c>
      <c r="K30" s="1512" t="str">
        <f>_xlfn.IFNA(VLOOKUP(D30,Export!G:L,6,FALSE),"")</f>
        <v/>
      </c>
      <c r="L30" s="1445"/>
      <c r="M30" s="251"/>
    </row>
    <row r="31" spans="1:13" ht="61.2" customHeight="1" x14ac:dyDescent="0.25">
      <c r="A31" s="274"/>
      <c r="B31" s="1842"/>
      <c r="C31" s="1183" t="str">
        <f>_xlfn.IFNA(VLOOKUP(D31,Data!C:I,3,FALSE),"")</f>
        <v/>
      </c>
      <c r="D31" s="1570"/>
      <c r="E31" s="1170" t="str">
        <f>_xlfn.IFNA(IF(VLOOKUP(D31,Languages!$A:$D,1,TRUE)=D31,VLOOKUP(D31,Languages!$A:$D,Summary!$C$7,TRUE),NA()),"")</f>
        <v/>
      </c>
      <c r="F31" s="1579"/>
      <c r="G31" s="1537" t="str">
        <f>_xlfn.IFNA(VLOOKUP(D31,Data!C:I,6,FALSE),"")</f>
        <v/>
      </c>
      <c r="H31" s="1511" t="str">
        <f>_xlfn.IFNA(VLOOKUP(D31,Export!G:L,3,FALSE),"")</f>
        <v/>
      </c>
      <c r="I31" s="1511" t="str">
        <f>_xlfn.IFNA(VLOOKUP(D31,Export!G:L,4,FALSE),"")</f>
        <v/>
      </c>
      <c r="J31" s="1511" t="str">
        <f>_xlfn.IFNA(VLOOKUP(D31,Export!G:L,5,FALSE),"")</f>
        <v/>
      </c>
      <c r="K31" s="1512" t="str">
        <f>_xlfn.IFNA(VLOOKUP(D31,Export!G:L,6,FALSE),"")</f>
        <v/>
      </c>
      <c r="L31" s="1445"/>
      <c r="M31" s="251"/>
    </row>
    <row r="32" spans="1:13" ht="61.2" customHeight="1" x14ac:dyDescent="0.25">
      <c r="A32" s="274"/>
      <c r="B32" s="1842"/>
      <c r="C32" s="1183" t="str">
        <f>_xlfn.IFNA(VLOOKUP(D32,Data!C:I,3,FALSE),"")</f>
        <v/>
      </c>
      <c r="D32" s="1570"/>
      <c r="E32" s="1170" t="str">
        <f>_xlfn.IFNA(IF(VLOOKUP(D32,Languages!$A:$D,1,TRUE)=D32,VLOOKUP(D32,Languages!$A:$D,Summary!$C$7,TRUE),NA()),"")</f>
        <v/>
      </c>
      <c r="F32" s="1579"/>
      <c r="G32" s="1537" t="str">
        <f>_xlfn.IFNA(VLOOKUP(D32,Data!C:I,6,FALSE),"")</f>
        <v/>
      </c>
      <c r="H32" s="1511" t="str">
        <f>_xlfn.IFNA(VLOOKUP(D32,Export!G:L,3,FALSE),"")</f>
        <v/>
      </c>
      <c r="I32" s="1511" t="str">
        <f>_xlfn.IFNA(VLOOKUP(D32,Export!G:L,4,FALSE),"")</f>
        <v/>
      </c>
      <c r="J32" s="1511" t="str">
        <f>_xlfn.IFNA(VLOOKUP(D32,Export!G:L,5,FALSE),"")</f>
        <v/>
      </c>
      <c r="K32" s="1512" t="str">
        <f>_xlfn.IFNA(VLOOKUP(D32,Export!G:L,6,FALSE),"")</f>
        <v/>
      </c>
      <c r="L32" s="1445"/>
      <c r="M32" s="251"/>
    </row>
    <row r="33" spans="1:13" ht="61.2" customHeight="1" x14ac:dyDescent="0.25">
      <c r="A33" s="274"/>
      <c r="B33" s="1842"/>
      <c r="C33" s="1183" t="str">
        <f>_xlfn.IFNA(VLOOKUP(D33,Data!C:I,3,FALSE),"")</f>
        <v/>
      </c>
      <c r="D33" s="1570"/>
      <c r="E33" s="1170" t="str">
        <f>_xlfn.IFNA(IF(VLOOKUP(D33,Languages!$A:$D,1,TRUE)=D33,VLOOKUP(D33,Languages!$A:$D,Summary!$C$7,TRUE),NA()),"")</f>
        <v/>
      </c>
      <c r="F33" s="1579"/>
      <c r="G33" s="1537" t="str">
        <f>_xlfn.IFNA(VLOOKUP(D33,Data!C:I,6,FALSE),"")</f>
        <v/>
      </c>
      <c r="H33" s="1511" t="str">
        <f>_xlfn.IFNA(VLOOKUP(D33,Export!G:L,3,FALSE),"")</f>
        <v/>
      </c>
      <c r="I33" s="1511" t="str">
        <f>_xlfn.IFNA(VLOOKUP(D33,Export!G:L,4,FALSE),"")</f>
        <v/>
      </c>
      <c r="J33" s="1511" t="str">
        <f>_xlfn.IFNA(VLOOKUP(D33,Export!G:L,5,FALSE),"")</f>
        <v/>
      </c>
      <c r="K33" s="1512" t="str">
        <f>_xlfn.IFNA(VLOOKUP(D33,Export!G:L,6,FALSE),"")</f>
        <v/>
      </c>
      <c r="L33" s="1445"/>
      <c r="M33" s="251"/>
    </row>
    <row r="34" spans="1:13" ht="61.2" customHeight="1" x14ac:dyDescent="0.25">
      <c r="A34" s="274"/>
      <c r="B34" s="1842"/>
      <c r="C34" s="1183" t="str">
        <f>_xlfn.IFNA(VLOOKUP(D34,Data!C:I,3,FALSE),"")</f>
        <v/>
      </c>
      <c r="D34" s="1570"/>
      <c r="E34" s="1170" t="str">
        <f>_xlfn.IFNA(IF(VLOOKUP(D34,Languages!$A:$D,1,TRUE)=D34,VLOOKUP(D34,Languages!$A:$D,Summary!$C$7,TRUE),NA()),"")</f>
        <v/>
      </c>
      <c r="F34" s="1579"/>
      <c r="G34" s="1537" t="str">
        <f>_xlfn.IFNA(VLOOKUP(D34,Data!C:I,6,FALSE),"")</f>
        <v/>
      </c>
      <c r="H34" s="1511" t="str">
        <f>_xlfn.IFNA(VLOOKUP(D34,Export!G:L,3,FALSE),"")</f>
        <v/>
      </c>
      <c r="I34" s="1511" t="str">
        <f>_xlfn.IFNA(VLOOKUP(D34,Export!G:L,4,FALSE),"")</f>
        <v/>
      </c>
      <c r="J34" s="1511" t="str">
        <f>_xlfn.IFNA(VLOOKUP(D34,Export!G:L,5,FALSE),"")</f>
        <v/>
      </c>
      <c r="K34" s="1512" t="str">
        <f>_xlfn.IFNA(VLOOKUP(D34,Export!G:L,6,FALSE),"")</f>
        <v/>
      </c>
      <c r="L34" s="1445"/>
      <c r="M34" s="251"/>
    </row>
    <row r="35" spans="1:13" ht="61.2" customHeight="1" x14ac:dyDescent="0.25">
      <c r="A35" s="274"/>
      <c r="B35" s="1842"/>
      <c r="C35" s="1183" t="str">
        <f>_xlfn.IFNA(VLOOKUP(D35,Data!C:I,3,FALSE),"")</f>
        <v/>
      </c>
      <c r="D35" s="1570"/>
      <c r="E35" s="1170" t="str">
        <f>_xlfn.IFNA(IF(VLOOKUP(D35,Languages!$A:$D,1,TRUE)=D35,VLOOKUP(D35,Languages!$A:$D,Summary!$C$7,TRUE),NA()),"")</f>
        <v/>
      </c>
      <c r="F35" s="1579"/>
      <c r="G35" s="1537" t="str">
        <f>_xlfn.IFNA(VLOOKUP(D35,Data!C:I,6,FALSE),"")</f>
        <v/>
      </c>
      <c r="H35" s="1511" t="str">
        <f>_xlfn.IFNA(VLOOKUP(D35,Export!G:L,3,FALSE),"")</f>
        <v/>
      </c>
      <c r="I35" s="1511" t="str">
        <f>_xlfn.IFNA(VLOOKUP(D35,Export!G:L,4,FALSE),"")</f>
        <v/>
      </c>
      <c r="J35" s="1511" t="str">
        <f>_xlfn.IFNA(VLOOKUP(D35,Export!G:L,5,FALSE),"")</f>
        <v/>
      </c>
      <c r="K35" s="1512" t="str">
        <f>_xlfn.IFNA(VLOOKUP(D35,Export!G:L,6,FALSE),"")</f>
        <v/>
      </c>
      <c r="L35" s="1445"/>
      <c r="M35" s="251"/>
    </row>
    <row r="36" spans="1:13" ht="61.2" customHeight="1" x14ac:dyDescent="0.25">
      <c r="A36" s="274"/>
      <c r="B36" s="1842"/>
      <c r="C36" s="1183" t="str">
        <f>_xlfn.IFNA(VLOOKUP(D36,Data!C:I,3,FALSE),"")</f>
        <v/>
      </c>
      <c r="D36" s="1570"/>
      <c r="E36" s="1170" t="str">
        <f>_xlfn.IFNA(IF(VLOOKUP(D36,Languages!$A:$D,1,TRUE)=D36,VLOOKUP(D36,Languages!$A:$D,Summary!$C$7,TRUE),NA()),"")</f>
        <v/>
      </c>
      <c r="F36" s="1579"/>
      <c r="G36" s="1537" t="str">
        <f>_xlfn.IFNA(VLOOKUP(D36,Data!C:I,6,FALSE),"")</f>
        <v/>
      </c>
      <c r="H36" s="1511" t="str">
        <f>_xlfn.IFNA(VLOOKUP(D36,Export!G:L,3,FALSE),"")</f>
        <v/>
      </c>
      <c r="I36" s="1511" t="str">
        <f>_xlfn.IFNA(VLOOKUP(D36,Export!G:L,4,FALSE),"")</f>
        <v/>
      </c>
      <c r="J36" s="1511" t="str">
        <f>_xlfn.IFNA(VLOOKUP(D36,Export!G:L,5,FALSE),"")</f>
        <v/>
      </c>
      <c r="K36" s="1512" t="str">
        <f>_xlfn.IFNA(VLOOKUP(D36,Export!G:L,6,FALSE),"")</f>
        <v/>
      </c>
      <c r="L36" s="1445"/>
      <c r="M36" s="251"/>
    </row>
    <row r="37" spans="1:13" ht="61.2" customHeight="1" x14ac:dyDescent="0.25">
      <c r="A37" s="274"/>
      <c r="B37" s="1842"/>
      <c r="C37" s="1183" t="str">
        <f>_xlfn.IFNA(VLOOKUP(D37,Data!C:I,3,FALSE),"")</f>
        <v/>
      </c>
      <c r="D37" s="1570"/>
      <c r="E37" s="1170" t="str">
        <f>_xlfn.IFNA(IF(VLOOKUP(D37,Languages!$A:$D,1,TRUE)=D37,VLOOKUP(D37,Languages!$A:$D,Summary!$C$7,TRUE),NA()),"")</f>
        <v/>
      </c>
      <c r="F37" s="1579"/>
      <c r="G37" s="1537" t="str">
        <f>_xlfn.IFNA(VLOOKUP(D37,Data!C:I,6,FALSE),"")</f>
        <v/>
      </c>
      <c r="H37" s="1511" t="str">
        <f>_xlfn.IFNA(VLOOKUP(D37,Export!G:L,3,FALSE),"")</f>
        <v/>
      </c>
      <c r="I37" s="1511" t="str">
        <f>_xlfn.IFNA(VLOOKUP(D37,Export!G:L,4,FALSE),"")</f>
        <v/>
      </c>
      <c r="J37" s="1511" t="str">
        <f>_xlfn.IFNA(VLOOKUP(D37,Export!G:L,5,FALSE),"")</f>
        <v/>
      </c>
      <c r="K37" s="1512" t="str">
        <f>_xlfn.IFNA(VLOOKUP(D37,Export!G:L,6,FALSE),"")</f>
        <v/>
      </c>
      <c r="L37" s="1445"/>
      <c r="M37" s="251"/>
    </row>
    <row r="38" spans="1:13" ht="61.2" customHeight="1" x14ac:dyDescent="0.25">
      <c r="A38" s="274"/>
      <c r="B38" s="1842"/>
      <c r="C38" s="1183" t="str">
        <f>_xlfn.IFNA(VLOOKUP(D38,Data!C:I,3,FALSE),"")</f>
        <v/>
      </c>
      <c r="D38" s="1570"/>
      <c r="E38" s="1170" t="str">
        <f>_xlfn.IFNA(IF(VLOOKUP(D38,Languages!$A:$D,1,TRUE)=D38,VLOOKUP(D38,Languages!$A:$D,Summary!$C$7,TRUE),NA()),"")</f>
        <v/>
      </c>
      <c r="F38" s="1579"/>
      <c r="G38" s="1537" t="str">
        <f>_xlfn.IFNA(VLOOKUP(D38,Data!C:I,6,FALSE),"")</f>
        <v/>
      </c>
      <c r="H38" s="1511" t="str">
        <f>_xlfn.IFNA(VLOOKUP(D38,Export!G:L,3,FALSE),"")</f>
        <v/>
      </c>
      <c r="I38" s="1511" t="str">
        <f>_xlfn.IFNA(VLOOKUP(D38,Export!G:L,4,FALSE),"")</f>
        <v/>
      </c>
      <c r="J38" s="1511" t="str">
        <f>_xlfn.IFNA(VLOOKUP(D38,Export!G:L,5,FALSE),"")</f>
        <v/>
      </c>
      <c r="K38" s="1512" t="str">
        <f>_xlfn.IFNA(VLOOKUP(D38,Export!G:L,6,FALSE),"")</f>
        <v/>
      </c>
      <c r="L38" s="1445"/>
      <c r="M38" s="251"/>
    </row>
    <row r="39" spans="1:13" ht="61.2" customHeight="1" x14ac:dyDescent="0.25">
      <c r="A39" s="274"/>
      <c r="B39" s="1842"/>
      <c r="C39" s="1183" t="str">
        <f>_xlfn.IFNA(VLOOKUP(D39,Data!C:I,3,FALSE),"")</f>
        <v/>
      </c>
      <c r="D39" s="1570"/>
      <c r="E39" s="1170" t="str">
        <f>_xlfn.IFNA(IF(VLOOKUP(D39,Languages!$A:$D,1,TRUE)=D39,VLOOKUP(D39,Languages!$A:$D,Summary!$C$7,TRUE),NA()),"")</f>
        <v/>
      </c>
      <c r="F39" s="1579"/>
      <c r="G39" s="1537" t="str">
        <f>_xlfn.IFNA(VLOOKUP(D39,Data!C:I,6,FALSE),"")</f>
        <v/>
      </c>
      <c r="H39" s="1511" t="str">
        <f>_xlfn.IFNA(VLOOKUP(D39,Export!G:L,3,FALSE),"")</f>
        <v/>
      </c>
      <c r="I39" s="1511" t="str">
        <f>_xlfn.IFNA(VLOOKUP(D39,Export!G:L,4,FALSE),"")</f>
        <v/>
      </c>
      <c r="J39" s="1511" t="str">
        <f>_xlfn.IFNA(VLOOKUP(D39,Export!G:L,5,FALSE),"")</f>
        <v/>
      </c>
      <c r="K39" s="1512" t="str">
        <f>_xlfn.IFNA(VLOOKUP(D39,Export!G:L,6,FALSE),"")</f>
        <v/>
      </c>
      <c r="L39" s="1445"/>
      <c r="M39" s="251"/>
    </row>
    <row r="40" spans="1:13" ht="61.2" customHeight="1" x14ac:dyDescent="0.25">
      <c r="A40" s="274"/>
      <c r="B40" s="1842"/>
      <c r="C40" s="1183" t="str">
        <f>_xlfn.IFNA(VLOOKUP(D40,Data!C:I,3,FALSE),"")</f>
        <v/>
      </c>
      <c r="D40" s="1570"/>
      <c r="E40" s="1170" t="str">
        <f>_xlfn.IFNA(IF(VLOOKUP(D40,Languages!$A:$D,1,TRUE)=D40,VLOOKUP(D40,Languages!$A:$D,Summary!$C$7,TRUE),NA()),"")</f>
        <v/>
      </c>
      <c r="F40" s="1579"/>
      <c r="G40" s="1537" t="str">
        <f>_xlfn.IFNA(VLOOKUP(D40,Data!C:I,6,FALSE),"")</f>
        <v/>
      </c>
      <c r="H40" s="1511" t="str">
        <f>_xlfn.IFNA(VLOOKUP(D40,Export!G:L,3,FALSE),"")</f>
        <v/>
      </c>
      <c r="I40" s="1511" t="str">
        <f>_xlfn.IFNA(VLOOKUP(D40,Export!G:L,4,FALSE),"")</f>
        <v/>
      </c>
      <c r="J40" s="1511" t="str">
        <f>_xlfn.IFNA(VLOOKUP(D40,Export!G:L,5,FALSE),"")</f>
        <v/>
      </c>
      <c r="K40" s="1512" t="str">
        <f>_xlfn.IFNA(VLOOKUP(D40,Export!G:L,6,FALSE),"")</f>
        <v/>
      </c>
      <c r="L40" s="1445"/>
      <c r="M40" s="251"/>
    </row>
    <row r="41" spans="1:13" ht="61.2" customHeight="1" x14ac:dyDescent="0.25">
      <c r="A41" s="274"/>
      <c r="B41" s="1842"/>
      <c r="C41" s="1183" t="str">
        <f>_xlfn.IFNA(VLOOKUP(D41,Data!C:I,3,FALSE),"")</f>
        <v/>
      </c>
      <c r="D41" s="1570"/>
      <c r="E41" s="1170" t="str">
        <f>_xlfn.IFNA(IF(VLOOKUP(D41,Languages!$A:$D,1,TRUE)=D41,VLOOKUP(D41,Languages!$A:$D,Summary!$C$7,TRUE),NA()),"")</f>
        <v/>
      </c>
      <c r="F41" s="1579"/>
      <c r="G41" s="1537" t="str">
        <f>_xlfn.IFNA(VLOOKUP(D41,Data!C:I,6,FALSE),"")</f>
        <v/>
      </c>
      <c r="H41" s="1511" t="str">
        <f>_xlfn.IFNA(VLOOKUP(D41,Export!G:L,3,FALSE),"")</f>
        <v/>
      </c>
      <c r="I41" s="1511" t="str">
        <f>_xlfn.IFNA(VLOOKUP(D41,Export!G:L,4,FALSE),"")</f>
        <v/>
      </c>
      <c r="J41" s="1511" t="str">
        <f>_xlfn.IFNA(VLOOKUP(D41,Export!G:L,5,FALSE),"")</f>
        <v/>
      </c>
      <c r="K41" s="1512" t="str">
        <f>_xlfn.IFNA(VLOOKUP(D41,Export!G:L,6,FALSE),"")</f>
        <v/>
      </c>
      <c r="L41" s="1445"/>
      <c r="M41" s="251"/>
    </row>
    <row r="42" spans="1:13" ht="61.2" customHeight="1" x14ac:dyDescent="0.25">
      <c r="A42" s="274"/>
      <c r="B42" s="1842"/>
      <c r="C42" s="1183" t="str">
        <f>_xlfn.IFNA(VLOOKUP(D42,Data!C:I,3,FALSE),"")</f>
        <v/>
      </c>
      <c r="D42" s="1570"/>
      <c r="E42" s="1170" t="str">
        <f>_xlfn.IFNA(IF(VLOOKUP(D42,Languages!$A:$D,1,TRUE)=D42,VLOOKUP(D42,Languages!$A:$D,Summary!$C$7,TRUE),NA()),"")</f>
        <v/>
      </c>
      <c r="F42" s="1579"/>
      <c r="G42" s="1537" t="str">
        <f>_xlfn.IFNA(VLOOKUP(D42,Data!C:I,6,FALSE),"")</f>
        <v/>
      </c>
      <c r="H42" s="1511" t="str">
        <f>_xlfn.IFNA(VLOOKUP(D42,Export!G:L,3,FALSE),"")</f>
        <v/>
      </c>
      <c r="I42" s="1511" t="str">
        <f>_xlfn.IFNA(VLOOKUP(D42,Export!G:L,4,FALSE),"")</f>
        <v/>
      </c>
      <c r="J42" s="1511" t="str">
        <f>_xlfn.IFNA(VLOOKUP(D42,Export!G:L,5,FALSE),"")</f>
        <v/>
      </c>
      <c r="K42" s="1512" t="str">
        <f>_xlfn.IFNA(VLOOKUP(D42,Export!G:L,6,FALSE),"")</f>
        <v/>
      </c>
      <c r="L42" s="1445"/>
      <c r="M42" s="251"/>
    </row>
    <row r="43" spans="1:13" ht="61.2" customHeight="1" x14ac:dyDescent="0.25">
      <c r="A43" s="274"/>
      <c r="B43" s="1842"/>
      <c r="C43" s="1183" t="str">
        <f>_xlfn.IFNA(VLOOKUP(D43,Data!C:I,3,FALSE),"")</f>
        <v/>
      </c>
      <c r="D43" s="1570"/>
      <c r="E43" s="1170" t="str">
        <f>_xlfn.IFNA(IF(VLOOKUP(D43,Languages!$A:$D,1,TRUE)=D43,VLOOKUP(D43,Languages!$A:$D,Summary!$C$7,TRUE),NA()),"")</f>
        <v/>
      </c>
      <c r="F43" s="1579"/>
      <c r="G43" s="1537" t="str">
        <f>_xlfn.IFNA(VLOOKUP(D43,Data!C:I,6,FALSE),"")</f>
        <v/>
      </c>
      <c r="H43" s="1511" t="str">
        <f>_xlfn.IFNA(VLOOKUP(D43,Export!G:L,3,FALSE),"")</f>
        <v/>
      </c>
      <c r="I43" s="1511" t="str">
        <f>_xlfn.IFNA(VLOOKUP(D43,Export!G:L,4,FALSE),"")</f>
        <v/>
      </c>
      <c r="J43" s="1511" t="str">
        <f>_xlfn.IFNA(VLOOKUP(D43,Export!G:L,5,FALSE),"")</f>
        <v/>
      </c>
      <c r="K43" s="1512" t="str">
        <f>_xlfn.IFNA(VLOOKUP(D43,Export!G:L,6,FALSE),"")</f>
        <v/>
      </c>
      <c r="L43" s="1445"/>
      <c r="M43" s="251"/>
    </row>
    <row r="44" spans="1:13" ht="61.2" customHeight="1" x14ac:dyDescent="0.25">
      <c r="A44" s="274"/>
      <c r="B44" s="1842"/>
      <c r="C44" s="1183" t="str">
        <f>_xlfn.IFNA(VLOOKUP(D44,Data!C:I,3,FALSE),"")</f>
        <v/>
      </c>
      <c r="D44" s="1570"/>
      <c r="E44" s="1170" t="str">
        <f>_xlfn.IFNA(IF(VLOOKUP(D44,Languages!$A:$D,1,TRUE)=D44,VLOOKUP(D44,Languages!$A:$D,Summary!$C$7,TRUE),NA()),"")</f>
        <v/>
      </c>
      <c r="F44" s="1579"/>
      <c r="G44" s="1537" t="str">
        <f>_xlfn.IFNA(VLOOKUP(D44,Data!C:I,6,FALSE),"")</f>
        <v/>
      </c>
      <c r="H44" s="1511" t="str">
        <f>_xlfn.IFNA(VLOOKUP(D44,Export!G:L,3,FALSE),"")</f>
        <v/>
      </c>
      <c r="I44" s="1511" t="str">
        <f>_xlfn.IFNA(VLOOKUP(D44,Export!G:L,4,FALSE),"")</f>
        <v/>
      </c>
      <c r="J44" s="1511" t="str">
        <f>_xlfn.IFNA(VLOOKUP(D44,Export!G:L,5,FALSE),"")</f>
        <v/>
      </c>
      <c r="K44" s="1512" t="str">
        <f>_xlfn.IFNA(VLOOKUP(D44,Export!G:L,6,FALSE),"")</f>
        <v/>
      </c>
      <c r="L44" s="1445"/>
      <c r="M44" s="251"/>
    </row>
    <row r="45" spans="1:13" ht="61.2" customHeight="1" x14ac:dyDescent="0.25">
      <c r="A45" s="274"/>
      <c r="B45" s="1842"/>
      <c r="C45" s="1183" t="str">
        <f>_xlfn.IFNA(VLOOKUP(D45,Data!C:I,3,FALSE),"")</f>
        <v/>
      </c>
      <c r="D45" s="1570"/>
      <c r="E45" s="1170" t="str">
        <f>_xlfn.IFNA(IF(VLOOKUP(D45,Languages!$A:$D,1,TRUE)=D45,VLOOKUP(D45,Languages!$A:$D,Summary!$C$7,TRUE),NA()),"")</f>
        <v/>
      </c>
      <c r="F45" s="1579"/>
      <c r="G45" s="1537" t="str">
        <f>_xlfn.IFNA(VLOOKUP(D45,Data!C:I,6,FALSE),"")</f>
        <v/>
      </c>
      <c r="H45" s="1511" t="str">
        <f>_xlfn.IFNA(VLOOKUP(D45,Export!G:L,3,FALSE),"")</f>
        <v/>
      </c>
      <c r="I45" s="1511" t="str">
        <f>_xlfn.IFNA(VLOOKUP(D45,Export!G:L,4,FALSE),"")</f>
        <v/>
      </c>
      <c r="J45" s="1511" t="str">
        <f>_xlfn.IFNA(VLOOKUP(D45,Export!G:L,5,FALSE),"")</f>
        <v/>
      </c>
      <c r="K45" s="1512" t="str">
        <f>_xlfn.IFNA(VLOOKUP(D45,Export!G:L,6,FALSE),"")</f>
        <v/>
      </c>
      <c r="L45" s="1445"/>
      <c r="M45" s="251"/>
    </row>
    <row r="46" spans="1:13" ht="61.2" customHeight="1" x14ac:dyDescent="0.25">
      <c r="A46" s="274"/>
      <c r="B46" s="1842"/>
      <c r="C46" s="1183" t="str">
        <f>_xlfn.IFNA(VLOOKUP(D46,Data!C:I,3,FALSE),"")</f>
        <v/>
      </c>
      <c r="D46" s="1570"/>
      <c r="E46" s="1170" t="str">
        <f>_xlfn.IFNA(IF(VLOOKUP(D46,Languages!$A:$D,1,TRUE)=D46,VLOOKUP(D46,Languages!$A:$D,Summary!$C$7,TRUE),NA()),"")</f>
        <v/>
      </c>
      <c r="F46" s="1579"/>
      <c r="G46" s="1537" t="str">
        <f>_xlfn.IFNA(VLOOKUP(D46,Data!C:I,6,FALSE),"")</f>
        <v/>
      </c>
      <c r="H46" s="1511" t="str">
        <f>_xlfn.IFNA(VLOOKUP(D46,Export!G:L,3,FALSE),"")</f>
        <v/>
      </c>
      <c r="I46" s="1511" t="str">
        <f>_xlfn.IFNA(VLOOKUP(D46,Export!G:L,4,FALSE),"")</f>
        <v/>
      </c>
      <c r="J46" s="1511" t="str">
        <f>_xlfn.IFNA(VLOOKUP(D46,Export!G:L,5,FALSE),"")</f>
        <v/>
      </c>
      <c r="K46" s="1512" t="str">
        <f>_xlfn.IFNA(VLOOKUP(D46,Export!G:L,6,FALSE),"")</f>
        <v/>
      </c>
      <c r="L46" s="1445"/>
      <c r="M46" s="251"/>
    </row>
    <row r="47" spans="1:13" ht="61.2" customHeight="1" x14ac:dyDescent="0.25">
      <c r="A47" s="274"/>
      <c r="B47" s="1842"/>
      <c r="C47" s="1183" t="str">
        <f>_xlfn.IFNA(VLOOKUP(D47,Data!C:I,3,FALSE),"")</f>
        <v/>
      </c>
      <c r="D47" s="1570"/>
      <c r="E47" s="1170" t="str">
        <f>_xlfn.IFNA(IF(VLOOKUP(D47,Languages!$A:$D,1,TRUE)=D47,VLOOKUP(D47,Languages!$A:$D,Summary!$C$7,TRUE),NA()),"")</f>
        <v/>
      </c>
      <c r="F47" s="1579"/>
      <c r="G47" s="1537" t="str">
        <f>_xlfn.IFNA(VLOOKUP(D47,Data!C:I,6,FALSE),"")</f>
        <v/>
      </c>
      <c r="H47" s="1511" t="str">
        <f>_xlfn.IFNA(VLOOKUP(D47,Export!G:L,3,FALSE),"")</f>
        <v/>
      </c>
      <c r="I47" s="1511" t="str">
        <f>_xlfn.IFNA(VLOOKUP(D47,Export!G:L,4,FALSE),"")</f>
        <v/>
      </c>
      <c r="J47" s="1511" t="str">
        <f>_xlfn.IFNA(VLOOKUP(D47,Export!G:L,5,FALSE),"")</f>
        <v/>
      </c>
      <c r="K47" s="1512" t="str">
        <f>_xlfn.IFNA(VLOOKUP(D47,Export!G:L,6,FALSE),"")</f>
        <v/>
      </c>
      <c r="L47" s="1445"/>
      <c r="M47" s="251"/>
    </row>
    <row r="48" spans="1:13" ht="61.2" customHeight="1" x14ac:dyDescent="0.25">
      <c r="A48" s="274"/>
      <c r="B48" s="1842"/>
      <c r="C48" s="1183" t="str">
        <f>_xlfn.IFNA(VLOOKUP(D48,Data!C:I,3,FALSE),"")</f>
        <v/>
      </c>
      <c r="D48" s="1570"/>
      <c r="E48" s="1170" t="str">
        <f>_xlfn.IFNA(IF(VLOOKUP(D48,Languages!$A:$D,1,TRUE)=D48,VLOOKUP(D48,Languages!$A:$D,Summary!$C$7,TRUE),NA()),"")</f>
        <v/>
      </c>
      <c r="F48" s="1579"/>
      <c r="G48" s="1537" t="str">
        <f>_xlfn.IFNA(VLOOKUP(D48,Data!C:I,6,FALSE),"")</f>
        <v/>
      </c>
      <c r="H48" s="1511" t="str">
        <f>_xlfn.IFNA(VLOOKUP(D48,Export!G:L,3,FALSE),"")</f>
        <v/>
      </c>
      <c r="I48" s="1511" t="str">
        <f>_xlfn.IFNA(VLOOKUP(D48,Export!G:L,4,FALSE),"")</f>
        <v/>
      </c>
      <c r="J48" s="1511" t="str">
        <f>_xlfn.IFNA(VLOOKUP(D48,Export!G:L,5,FALSE),"")</f>
        <v/>
      </c>
      <c r="K48" s="1512" t="str">
        <f>_xlfn.IFNA(VLOOKUP(D48,Export!G:L,6,FALSE),"")</f>
        <v/>
      </c>
      <c r="L48" s="1445"/>
      <c r="M48" s="251"/>
    </row>
    <row r="49" spans="1:13" ht="61.2" customHeight="1" x14ac:dyDescent="0.25">
      <c r="A49" s="274"/>
      <c r="B49" s="1842"/>
      <c r="C49" s="1183" t="str">
        <f>_xlfn.IFNA(VLOOKUP(D49,Data!C:I,3,FALSE),"")</f>
        <v/>
      </c>
      <c r="D49" s="1570"/>
      <c r="E49" s="1170" t="str">
        <f>_xlfn.IFNA(IF(VLOOKUP(D49,Languages!$A:$D,1,TRUE)=D49,VLOOKUP(D49,Languages!$A:$D,Summary!$C$7,TRUE),NA()),"")</f>
        <v/>
      </c>
      <c r="F49" s="1579"/>
      <c r="G49" s="1537" t="str">
        <f>_xlfn.IFNA(VLOOKUP(D49,Data!C:I,6,FALSE),"")</f>
        <v/>
      </c>
      <c r="H49" s="1511" t="str">
        <f>_xlfn.IFNA(VLOOKUP(D49,Export!G:L,3,FALSE),"")</f>
        <v/>
      </c>
      <c r="I49" s="1511" t="str">
        <f>_xlfn.IFNA(VLOOKUP(D49,Export!G:L,4,FALSE),"")</f>
        <v/>
      </c>
      <c r="J49" s="1511" t="str">
        <f>_xlfn.IFNA(VLOOKUP(D49,Export!G:L,5,FALSE),"")</f>
        <v/>
      </c>
      <c r="K49" s="1512" t="str">
        <f>_xlfn.IFNA(VLOOKUP(D49,Export!G:L,6,FALSE),"")</f>
        <v/>
      </c>
      <c r="L49" s="1445"/>
      <c r="M49" s="251"/>
    </row>
    <row r="50" spans="1:13" ht="61.2" customHeight="1" x14ac:dyDescent="0.25">
      <c r="A50" s="274"/>
      <c r="B50" s="1842"/>
      <c r="C50" s="1183" t="str">
        <f>_xlfn.IFNA(VLOOKUP(D50,Data!C:I,3,FALSE),"")</f>
        <v/>
      </c>
      <c r="D50" s="1570"/>
      <c r="E50" s="1170" t="str">
        <f>_xlfn.IFNA(IF(VLOOKUP(D50,Languages!$A:$D,1,TRUE)=D50,VLOOKUP(D50,Languages!$A:$D,Summary!$C$7,TRUE),NA()),"")</f>
        <v/>
      </c>
      <c r="F50" s="1579"/>
      <c r="G50" s="1537" t="str">
        <f>_xlfn.IFNA(VLOOKUP(D50,Data!C:I,6,FALSE),"")</f>
        <v/>
      </c>
      <c r="H50" s="1511" t="str">
        <f>_xlfn.IFNA(VLOOKUP(D50,Export!G:L,3,FALSE),"")</f>
        <v/>
      </c>
      <c r="I50" s="1511" t="str">
        <f>_xlfn.IFNA(VLOOKUP(D50,Export!G:L,4,FALSE),"")</f>
        <v/>
      </c>
      <c r="J50" s="1511" t="str">
        <f>_xlfn.IFNA(VLOOKUP(D50,Export!G:L,5,FALSE),"")</f>
        <v/>
      </c>
      <c r="K50" s="1512" t="str">
        <f>_xlfn.IFNA(VLOOKUP(D50,Export!G:L,6,FALSE),"")</f>
        <v/>
      </c>
      <c r="L50" s="1445"/>
      <c r="M50" s="251"/>
    </row>
    <row r="51" spans="1:13" ht="61.2" customHeight="1" x14ac:dyDescent="0.25">
      <c r="A51" s="274"/>
      <c r="B51" s="1842"/>
      <c r="C51" s="1183" t="str">
        <f>_xlfn.IFNA(VLOOKUP(D51,Data!C:I,3,FALSE),"")</f>
        <v/>
      </c>
      <c r="D51" s="1570"/>
      <c r="E51" s="1170" t="str">
        <f>_xlfn.IFNA(IF(VLOOKUP(D51,Languages!$A:$D,1,TRUE)=D51,VLOOKUP(D51,Languages!$A:$D,Summary!$C$7,TRUE),NA()),"")</f>
        <v/>
      </c>
      <c r="F51" s="1579"/>
      <c r="G51" s="1537" t="str">
        <f>_xlfn.IFNA(VLOOKUP(D51,Data!C:I,6,FALSE),"")</f>
        <v/>
      </c>
      <c r="H51" s="1511" t="str">
        <f>_xlfn.IFNA(VLOOKUP(D51,Export!G:L,3,FALSE),"")</f>
        <v/>
      </c>
      <c r="I51" s="1511" t="str">
        <f>_xlfn.IFNA(VLOOKUP(D51,Export!G:L,4,FALSE),"")</f>
        <v/>
      </c>
      <c r="J51" s="1511" t="str">
        <f>_xlfn.IFNA(VLOOKUP(D51,Export!G:L,5,FALSE),"")</f>
        <v/>
      </c>
      <c r="K51" s="1512" t="str">
        <f>_xlfn.IFNA(VLOOKUP(D51,Export!G:L,6,FALSE),"")</f>
        <v/>
      </c>
      <c r="L51" s="1445"/>
      <c r="M51" s="251"/>
    </row>
    <row r="52" spans="1:13" ht="61.2" customHeight="1" x14ac:dyDescent="0.25">
      <c r="A52" s="274"/>
      <c r="B52" s="1842"/>
      <c r="C52" s="1183" t="str">
        <f>_xlfn.IFNA(VLOOKUP(D52,Data!C:I,3,FALSE),"")</f>
        <v/>
      </c>
      <c r="D52" s="1570"/>
      <c r="E52" s="1170" t="str">
        <f>_xlfn.IFNA(IF(VLOOKUP(D52,Languages!$A:$D,1,TRUE)=D52,VLOOKUP(D52,Languages!$A:$D,Summary!$C$7,TRUE),NA()),"")</f>
        <v/>
      </c>
      <c r="F52" s="1579"/>
      <c r="G52" s="1537" t="str">
        <f>_xlfn.IFNA(VLOOKUP(D52,Data!C:I,6,FALSE),"")</f>
        <v/>
      </c>
      <c r="H52" s="1511" t="str">
        <f>_xlfn.IFNA(VLOOKUP(D52,Export!G:L,3,FALSE),"")</f>
        <v/>
      </c>
      <c r="I52" s="1511" t="str">
        <f>_xlfn.IFNA(VLOOKUP(D52,Export!G:L,4,FALSE),"")</f>
        <v/>
      </c>
      <c r="J52" s="1511" t="str">
        <f>_xlfn.IFNA(VLOOKUP(D52,Export!G:L,5,FALSE),"")</f>
        <v/>
      </c>
      <c r="K52" s="1512" t="str">
        <f>_xlfn.IFNA(VLOOKUP(D52,Export!G:L,6,FALSE),"")</f>
        <v/>
      </c>
      <c r="L52" s="1445"/>
      <c r="M52" s="251"/>
    </row>
    <row r="53" spans="1:13" ht="61.2" customHeight="1" x14ac:dyDescent="0.25">
      <c r="A53" s="274"/>
      <c r="B53" s="1842"/>
      <c r="C53" s="1183" t="str">
        <f>_xlfn.IFNA(VLOOKUP(D53,Data!C:I,3,FALSE),"")</f>
        <v/>
      </c>
      <c r="D53" s="1570"/>
      <c r="E53" s="1170" t="str">
        <f>_xlfn.IFNA(IF(VLOOKUP(D53,Languages!$A:$D,1,TRUE)=D53,VLOOKUP(D53,Languages!$A:$D,Summary!$C$7,TRUE),NA()),"")</f>
        <v/>
      </c>
      <c r="F53" s="1579"/>
      <c r="G53" s="1537" t="str">
        <f>_xlfn.IFNA(VLOOKUP(D53,Data!C:I,6,FALSE),"")</f>
        <v/>
      </c>
      <c r="H53" s="1511" t="str">
        <f>_xlfn.IFNA(VLOOKUP(D53,Export!G:L,3,FALSE),"")</f>
        <v/>
      </c>
      <c r="I53" s="1511" t="str">
        <f>_xlfn.IFNA(VLOOKUP(D53,Export!G:L,4,FALSE),"")</f>
        <v/>
      </c>
      <c r="J53" s="1511" t="str">
        <f>_xlfn.IFNA(VLOOKUP(D53,Export!G:L,5,FALSE),"")</f>
        <v/>
      </c>
      <c r="K53" s="1512" t="str">
        <f>_xlfn.IFNA(VLOOKUP(D53,Export!G:L,6,FALSE),"")</f>
        <v/>
      </c>
      <c r="L53" s="1445"/>
      <c r="M53" s="251"/>
    </row>
    <row r="54" spans="1:13" ht="61.2" customHeight="1" x14ac:dyDescent="0.25">
      <c r="A54" s="274"/>
      <c r="B54" s="1448"/>
      <c r="C54" s="1183" t="str">
        <f>_xlfn.IFNA(VLOOKUP(D54,Data!C:I,3,FALSE),"")</f>
        <v/>
      </c>
      <c r="D54" s="1570"/>
      <c r="E54" s="1170" t="str">
        <f>_xlfn.IFNA(IF(VLOOKUP(D54,Languages!$A:$D,1,TRUE)=D54,VLOOKUP(D54,Languages!$A:$D,Summary!$C$7,TRUE),NA()),"")</f>
        <v/>
      </c>
      <c r="F54" s="1579"/>
      <c r="G54" s="1537" t="str">
        <f>_xlfn.IFNA(VLOOKUP(D54,Data!C:I,6,FALSE),"")</f>
        <v/>
      </c>
      <c r="H54" s="1511" t="str">
        <f>_xlfn.IFNA(VLOOKUP(D54,Export!G:L,3,FALSE),"")</f>
        <v/>
      </c>
      <c r="I54" s="1511" t="str">
        <f>_xlfn.IFNA(VLOOKUP(D54,Export!G:L,4,FALSE),"")</f>
        <v/>
      </c>
      <c r="J54" s="1511" t="str">
        <f>_xlfn.IFNA(VLOOKUP(D54,Export!G:L,5,FALSE),"")</f>
        <v/>
      </c>
      <c r="K54" s="1512" t="str">
        <f>_xlfn.IFNA(VLOOKUP(D54,Export!G:L,6,FALSE),"")</f>
        <v/>
      </c>
      <c r="L54" s="1445"/>
      <c r="M54" s="251"/>
    </row>
    <row r="55" spans="1:13" ht="61.2" customHeight="1" x14ac:dyDescent="0.25">
      <c r="A55" s="274"/>
      <c r="B55" s="1448"/>
      <c r="C55" s="1183" t="str">
        <f>_xlfn.IFNA(VLOOKUP(D55,Data!C:I,3,FALSE),"")</f>
        <v/>
      </c>
      <c r="D55" s="1570"/>
      <c r="E55" s="1170" t="str">
        <f>_xlfn.IFNA(IF(VLOOKUP(D55,Languages!$A:$D,1,TRUE)=D55,VLOOKUP(D55,Languages!$A:$D,Summary!$C$7,TRUE),NA()),"")</f>
        <v/>
      </c>
      <c r="F55" s="1579"/>
      <c r="G55" s="1537" t="str">
        <f>_xlfn.IFNA(VLOOKUP(D55,Data!C:I,6,FALSE),"")</f>
        <v/>
      </c>
      <c r="H55" s="1511" t="str">
        <f>_xlfn.IFNA(VLOOKUP(D55,Export!G:L,3,FALSE),"")</f>
        <v/>
      </c>
      <c r="I55" s="1511" t="str">
        <f>_xlfn.IFNA(VLOOKUP(D55,Export!G:L,4,FALSE),"")</f>
        <v/>
      </c>
      <c r="J55" s="1511" t="str">
        <f>_xlfn.IFNA(VLOOKUP(D55,Export!G:L,5,FALSE),"")</f>
        <v/>
      </c>
      <c r="K55" s="1512" t="str">
        <f>_xlfn.IFNA(VLOOKUP(D55,Export!G:L,6,FALSE),"")</f>
        <v/>
      </c>
      <c r="L55" s="1445"/>
      <c r="M55" s="251"/>
    </row>
    <row r="56" spans="1:13" ht="61.2" customHeight="1" x14ac:dyDescent="0.25">
      <c r="A56" s="819"/>
      <c r="B56" s="1444"/>
      <c r="C56" s="1183" t="str">
        <f>_xlfn.IFNA(VLOOKUP(D56,Data!C:I,3,FALSE),"")</f>
        <v/>
      </c>
      <c r="D56" s="1570"/>
      <c r="E56" s="1170" t="str">
        <f>_xlfn.IFNA(IF(VLOOKUP(D56,Languages!$A:$D,1,TRUE)=D56,VLOOKUP(D56,Languages!$A:$D,Summary!$C$7,TRUE),NA()),"")</f>
        <v/>
      </c>
      <c r="F56" s="1579"/>
      <c r="G56" s="1537" t="str">
        <f>_xlfn.IFNA(VLOOKUP(D56,Data!C:I,6,FALSE),"")</f>
        <v/>
      </c>
      <c r="H56" s="1511" t="str">
        <f>_xlfn.IFNA(VLOOKUP(D56,Export!G:L,3,FALSE),"")</f>
        <v/>
      </c>
      <c r="I56" s="1511" t="str">
        <f>_xlfn.IFNA(VLOOKUP(D56,Export!G:L,4,FALSE),"")</f>
        <v/>
      </c>
      <c r="J56" s="1511" t="str">
        <f>_xlfn.IFNA(VLOOKUP(D56,Export!G:L,5,FALSE),"")</f>
        <v/>
      </c>
      <c r="K56" s="1512" t="str">
        <f>_xlfn.IFNA(VLOOKUP(D56,Export!G:L,6,FALSE),"")</f>
        <v/>
      </c>
      <c r="L56" s="1445"/>
      <c r="M56" s="251"/>
    </row>
    <row r="57" spans="1:13" ht="61.2" customHeight="1" x14ac:dyDescent="0.25">
      <c r="A57" s="819"/>
      <c r="B57" s="1566"/>
      <c r="C57" s="1183" t="str">
        <f>_xlfn.IFNA(VLOOKUP(D57,Data!C:I,3,FALSE),"")</f>
        <v/>
      </c>
      <c r="D57" s="1570"/>
      <c r="E57" s="1170" t="str">
        <f>_xlfn.IFNA(IF(VLOOKUP(D57,Languages!$A:$D,1,TRUE)=D57,VLOOKUP(D57,Languages!$A:$D,Summary!$C$7,TRUE),NA()),"")</f>
        <v/>
      </c>
      <c r="F57" s="1579"/>
      <c r="G57" s="1537" t="str">
        <f>_xlfn.IFNA(VLOOKUP(D57,Data!C:I,6,FALSE),"")</f>
        <v/>
      </c>
      <c r="H57" s="1511" t="str">
        <f>_xlfn.IFNA(VLOOKUP(D57,Export!G:L,3,FALSE),"")</f>
        <v/>
      </c>
      <c r="I57" s="1511" t="str">
        <f>_xlfn.IFNA(VLOOKUP(D57,Export!G:L,4,FALSE),"")</f>
        <v/>
      </c>
      <c r="J57" s="1511" t="str">
        <f>_xlfn.IFNA(VLOOKUP(D57,Export!G:L,5,FALSE),"")</f>
        <v/>
      </c>
      <c r="K57" s="1512" t="str">
        <f>_xlfn.IFNA(VLOOKUP(D57,Export!G:L,6,FALSE),"")</f>
        <v/>
      </c>
      <c r="L57" s="1445"/>
      <c r="M57" s="251"/>
    </row>
    <row r="58" spans="1:13" ht="61.2" customHeight="1" x14ac:dyDescent="0.25">
      <c r="A58" s="819"/>
      <c r="B58" s="1567"/>
      <c r="C58" s="1183" t="str">
        <f>_xlfn.IFNA(VLOOKUP(D58,Data!C:I,3,FALSE),"")</f>
        <v/>
      </c>
      <c r="D58" s="1570"/>
      <c r="E58" s="1170" t="str">
        <f>_xlfn.IFNA(IF(VLOOKUP(D58,Languages!$A:$D,1,TRUE)=D58,VLOOKUP(D58,Languages!$A:$D,Summary!$C$7,TRUE),NA()),"")</f>
        <v/>
      </c>
      <c r="F58" s="1579"/>
      <c r="G58" s="1537" t="str">
        <f>_xlfn.IFNA(VLOOKUP(D58,Data!C:I,6,FALSE),"")</f>
        <v/>
      </c>
      <c r="H58" s="1511" t="str">
        <f>_xlfn.IFNA(VLOOKUP(D58,Export!G:L,3,FALSE),"")</f>
        <v/>
      </c>
      <c r="I58" s="1511" t="str">
        <f>_xlfn.IFNA(VLOOKUP(D58,Export!G:L,4,FALSE),"")</f>
        <v/>
      </c>
      <c r="J58" s="1511" t="str">
        <f>_xlfn.IFNA(VLOOKUP(D58,Export!G:L,5,FALSE),"")</f>
        <v/>
      </c>
      <c r="K58" s="1512" t="str">
        <f>_xlfn.IFNA(VLOOKUP(D58,Export!G:L,6,FALSE),"")</f>
        <v/>
      </c>
      <c r="L58" s="1568"/>
      <c r="M58" s="341"/>
    </row>
    <row r="59" spans="1:13" ht="61.2" customHeight="1" x14ac:dyDescent="0.25">
      <c r="A59" s="819"/>
      <c r="B59" s="1499"/>
      <c r="C59" s="1183" t="str">
        <f>_xlfn.IFNA(VLOOKUP(D59,Data!C:I,3,FALSE),"")</f>
        <v/>
      </c>
      <c r="D59" s="1570"/>
      <c r="E59" s="1170" t="str">
        <f>_xlfn.IFNA(IF(VLOOKUP(D59,Languages!$A:$D,1,TRUE)=D59,VLOOKUP(D59,Languages!$A:$D,Summary!$C$7,TRUE),NA()),"")</f>
        <v/>
      </c>
      <c r="F59" s="1579"/>
      <c r="G59" s="1537" t="str">
        <f>_xlfn.IFNA(VLOOKUP(D59,Data!C:I,6,FALSE),"")</f>
        <v/>
      </c>
      <c r="H59" s="1511" t="str">
        <f>_xlfn.IFNA(VLOOKUP(D59,Export!G:L,3,FALSE),"")</f>
        <v/>
      </c>
      <c r="I59" s="1511" t="str">
        <f>_xlfn.IFNA(VLOOKUP(D59,Export!G:L,4,FALSE),"")</f>
        <v/>
      </c>
      <c r="J59" s="1511" t="str">
        <f>_xlfn.IFNA(VLOOKUP(D59,Export!G:L,5,FALSE),"")</f>
        <v/>
      </c>
      <c r="K59" s="1512" t="str">
        <f>_xlfn.IFNA(VLOOKUP(D59,Export!G:L,6,FALSE),"")</f>
        <v/>
      </c>
      <c r="L59" s="1500"/>
      <c r="M59" s="341"/>
    </row>
    <row r="60" spans="1:13" ht="61.2" customHeight="1" x14ac:dyDescent="0.25">
      <c r="A60" s="819"/>
      <c r="B60" s="1499"/>
      <c r="C60" s="1183" t="str">
        <f>_xlfn.IFNA(VLOOKUP(D60,Data!C:I,3,FALSE),"")</f>
        <v/>
      </c>
      <c r="D60" s="1570"/>
      <c r="E60" s="1170" t="str">
        <f>_xlfn.IFNA(IF(VLOOKUP(D60,Languages!$A:$D,1,TRUE)=D60,VLOOKUP(D60,Languages!$A:$D,Summary!$C$7,TRUE),NA()),"")</f>
        <v/>
      </c>
      <c r="F60" s="1579"/>
      <c r="G60" s="1537" t="str">
        <f>_xlfn.IFNA(VLOOKUP(D60,Data!C:I,6,FALSE),"")</f>
        <v/>
      </c>
      <c r="H60" s="1511" t="str">
        <f>_xlfn.IFNA(VLOOKUP(D60,Export!G:L,3,FALSE),"")</f>
        <v/>
      </c>
      <c r="I60" s="1511" t="str">
        <f>_xlfn.IFNA(VLOOKUP(D60,Export!G:L,4,FALSE),"")</f>
        <v/>
      </c>
      <c r="J60" s="1511" t="str">
        <f>_xlfn.IFNA(VLOOKUP(D60,Export!G:L,5,FALSE),"")</f>
        <v/>
      </c>
      <c r="K60" s="1512" t="str">
        <f>_xlfn.IFNA(VLOOKUP(D60,Export!G:L,6,FALSE),"")</f>
        <v/>
      </c>
      <c r="L60" s="1500"/>
      <c r="M60" s="341"/>
    </row>
    <row r="61" spans="1:13" ht="61.2" customHeight="1" x14ac:dyDescent="0.25">
      <c r="A61" s="819"/>
      <c r="B61" s="1499"/>
      <c r="C61" s="1183" t="str">
        <f>_xlfn.IFNA(VLOOKUP(D61,Data!C:I,3,FALSE),"")</f>
        <v/>
      </c>
      <c r="D61" s="1570"/>
      <c r="E61" s="1170" t="str">
        <f>_xlfn.IFNA(IF(VLOOKUP(D61,Languages!$A:$D,1,TRUE)=D61,VLOOKUP(D61,Languages!$A:$D,Summary!$C$7,TRUE),NA()),"")</f>
        <v/>
      </c>
      <c r="F61" s="1579"/>
      <c r="G61" s="1537" t="str">
        <f>_xlfn.IFNA(VLOOKUP(D61,Data!C:I,6,FALSE),"")</f>
        <v/>
      </c>
      <c r="H61" s="1511" t="str">
        <f>_xlfn.IFNA(VLOOKUP(D61,Export!G:L,3,FALSE),"")</f>
        <v/>
      </c>
      <c r="I61" s="1511" t="str">
        <f>_xlfn.IFNA(VLOOKUP(D61,Export!G:L,4,FALSE),"")</f>
        <v/>
      </c>
      <c r="J61" s="1511" t="str">
        <f>_xlfn.IFNA(VLOOKUP(D61,Export!G:L,5,FALSE),"")</f>
        <v/>
      </c>
      <c r="K61" s="1512" t="str">
        <f>_xlfn.IFNA(VLOOKUP(D61,Export!G:L,6,FALSE),"")</f>
        <v/>
      </c>
      <c r="L61" s="1500"/>
      <c r="M61" s="341"/>
    </row>
    <row r="62" spans="1:13" ht="61.2" customHeight="1" x14ac:dyDescent="0.25">
      <c r="A62" s="819"/>
      <c r="B62" s="1499"/>
      <c r="C62" s="1183" t="str">
        <f>_xlfn.IFNA(VLOOKUP(D62,Data!C:I,3,FALSE),"")</f>
        <v/>
      </c>
      <c r="D62" s="1570"/>
      <c r="E62" s="1170" t="str">
        <f>_xlfn.IFNA(IF(VLOOKUP(D62,Languages!$A:$D,1,TRUE)=D62,VLOOKUP(D62,Languages!$A:$D,Summary!$C$7,TRUE),NA()),"")</f>
        <v/>
      </c>
      <c r="F62" s="1579"/>
      <c r="G62" s="1537" t="str">
        <f>_xlfn.IFNA(VLOOKUP(D62,Data!C:I,6,FALSE),"")</f>
        <v/>
      </c>
      <c r="H62" s="1511" t="str">
        <f>_xlfn.IFNA(VLOOKUP(D62,Export!G:L,3,FALSE),"")</f>
        <v/>
      </c>
      <c r="I62" s="1511" t="str">
        <f>_xlfn.IFNA(VLOOKUP(D62,Export!G:L,4,FALSE),"")</f>
        <v/>
      </c>
      <c r="J62" s="1511" t="str">
        <f>_xlfn.IFNA(VLOOKUP(D62,Export!G:L,5,FALSE),"")</f>
        <v/>
      </c>
      <c r="K62" s="1512" t="str">
        <f>_xlfn.IFNA(VLOOKUP(D62,Export!G:L,6,FALSE),"")</f>
        <v/>
      </c>
      <c r="L62" s="1500"/>
      <c r="M62" s="341"/>
    </row>
    <row r="63" spans="1:13" ht="61.2" customHeight="1" x14ac:dyDescent="0.25">
      <c r="A63" s="819"/>
      <c r="B63" s="1499"/>
      <c r="C63" s="1183" t="str">
        <f>_xlfn.IFNA(VLOOKUP(D63,Data!C:I,3,FALSE),"")</f>
        <v/>
      </c>
      <c r="D63" s="1570"/>
      <c r="E63" s="1170" t="str">
        <f>_xlfn.IFNA(IF(VLOOKUP(D63,Languages!$A:$D,1,TRUE)=D63,VLOOKUP(D63,Languages!$A:$D,Summary!$C$7,TRUE),NA()),"")</f>
        <v/>
      </c>
      <c r="F63" s="1579"/>
      <c r="G63" s="1537" t="str">
        <f>_xlfn.IFNA(VLOOKUP(D63,Data!C:I,6,FALSE),"")</f>
        <v/>
      </c>
      <c r="H63" s="1511" t="str">
        <f>_xlfn.IFNA(VLOOKUP(D63,Export!G:L,3,FALSE),"")</f>
        <v/>
      </c>
      <c r="I63" s="1511" t="str">
        <f>_xlfn.IFNA(VLOOKUP(D63,Export!G:L,4,FALSE),"")</f>
        <v/>
      </c>
      <c r="J63" s="1511" t="str">
        <f>_xlfn.IFNA(VLOOKUP(D63,Export!G:L,5,FALSE),"")</f>
        <v/>
      </c>
      <c r="K63" s="1512" t="str">
        <f>_xlfn.IFNA(VLOOKUP(D63,Export!G:L,6,FALSE),"")</f>
        <v/>
      </c>
      <c r="L63" s="1500"/>
      <c r="M63" s="341"/>
    </row>
    <row r="64" spans="1:13" ht="61.2" customHeight="1" x14ac:dyDescent="0.25">
      <c r="A64" s="819"/>
      <c r="B64" s="1499"/>
      <c r="C64" s="1183" t="str">
        <f>_xlfn.IFNA(VLOOKUP(D64,Data!C:I,3,FALSE),"")</f>
        <v/>
      </c>
      <c r="D64" s="1570"/>
      <c r="E64" s="1170" t="str">
        <f>_xlfn.IFNA(IF(VLOOKUP(D64,Languages!$A:$D,1,TRUE)=D64,VLOOKUP(D64,Languages!$A:$D,Summary!$C$7,TRUE),NA()),"")</f>
        <v/>
      </c>
      <c r="F64" s="1579"/>
      <c r="G64" s="1537" t="str">
        <f>_xlfn.IFNA(VLOOKUP(D64,Data!C:I,6,FALSE),"")</f>
        <v/>
      </c>
      <c r="H64" s="1511" t="str">
        <f>_xlfn.IFNA(VLOOKUP(D64,Export!G:L,3,FALSE),"")</f>
        <v/>
      </c>
      <c r="I64" s="1511" t="str">
        <f>_xlfn.IFNA(VLOOKUP(D64,Export!G:L,4,FALSE),"")</f>
        <v/>
      </c>
      <c r="J64" s="1511" t="str">
        <f>_xlfn.IFNA(VLOOKUP(D64,Export!G:L,5,FALSE),"")</f>
        <v/>
      </c>
      <c r="K64" s="1512" t="str">
        <f>_xlfn.IFNA(VLOOKUP(D64,Export!G:L,6,FALSE),"")</f>
        <v/>
      </c>
      <c r="L64" s="1500"/>
      <c r="M64" s="341"/>
    </row>
    <row r="65" spans="1:13" ht="61.2" customHeight="1" x14ac:dyDescent="0.25">
      <c r="A65" s="819"/>
      <c r="B65" s="1499"/>
      <c r="C65" s="1183" t="str">
        <f>_xlfn.IFNA(VLOOKUP(D65,Data!C:I,3,FALSE),"")</f>
        <v/>
      </c>
      <c r="D65" s="1570"/>
      <c r="E65" s="1170" t="str">
        <f>_xlfn.IFNA(IF(VLOOKUP(D65,Languages!$A:$D,1,TRUE)=D65,VLOOKUP(D65,Languages!$A:$D,Summary!$C$7,TRUE),NA()),"")</f>
        <v/>
      </c>
      <c r="F65" s="1579"/>
      <c r="G65" s="1537" t="str">
        <f>_xlfn.IFNA(VLOOKUP(D65,Data!C:I,6,FALSE),"")</f>
        <v/>
      </c>
      <c r="H65" s="1511" t="str">
        <f>_xlfn.IFNA(VLOOKUP(D65,Export!G:L,3,FALSE),"")</f>
        <v/>
      </c>
      <c r="I65" s="1511" t="str">
        <f>_xlfn.IFNA(VLOOKUP(D65,Export!G:L,4,FALSE),"")</f>
        <v/>
      </c>
      <c r="J65" s="1511" t="str">
        <f>_xlfn.IFNA(VLOOKUP(D65,Export!G:L,5,FALSE),"")</f>
        <v/>
      </c>
      <c r="K65" s="1512" t="str">
        <f>_xlfn.IFNA(VLOOKUP(D65,Export!G:L,6,FALSE),"")</f>
        <v/>
      </c>
      <c r="L65" s="1500"/>
      <c r="M65" s="341"/>
    </row>
    <row r="66" spans="1:13" ht="61.2" customHeight="1" x14ac:dyDescent="0.25">
      <c r="A66" s="819"/>
      <c r="B66" s="1499"/>
      <c r="C66" s="1183"/>
      <c r="D66" s="1570"/>
      <c r="E66" s="1170" t="str">
        <f>_xlfn.IFNA(IF(VLOOKUP(D66,Languages!$A:$D,1,TRUE)=D66,VLOOKUP(D66,Languages!$A:$D,Summary!$C$7,TRUE),NA()),"")</f>
        <v/>
      </c>
      <c r="F66" s="1579"/>
      <c r="G66" s="1537" t="str">
        <f>_xlfn.IFNA(VLOOKUP(D66,Data!C:I,6,FALSE),"")</f>
        <v/>
      </c>
      <c r="H66" s="1511" t="str">
        <f>_xlfn.IFNA(VLOOKUP(D66,Export!G:L,3,FALSE),"")</f>
        <v/>
      </c>
      <c r="I66" s="1511" t="str">
        <f>_xlfn.IFNA(VLOOKUP(D66,Export!G:L,4,FALSE),"")</f>
        <v/>
      </c>
      <c r="J66" s="1511" t="str">
        <f>_xlfn.IFNA(VLOOKUP(D66,Export!G:L,5,FALSE),"")</f>
        <v/>
      </c>
      <c r="K66" s="1512" t="str">
        <f>_xlfn.IFNA(VLOOKUP(D66,Export!G:L,6,FALSE),"")</f>
        <v/>
      </c>
      <c r="L66" s="1500"/>
      <c r="M66" s="341"/>
    </row>
    <row r="67" spans="1:13" ht="61.2" customHeight="1" x14ac:dyDescent="0.25">
      <c r="A67" s="819"/>
      <c r="B67" s="1499"/>
      <c r="C67" s="1183"/>
      <c r="D67" s="1570"/>
      <c r="E67" s="1170" t="str">
        <f>_xlfn.IFNA(IF(VLOOKUP(D67,Languages!$A:$D,1,TRUE)=D67,VLOOKUP(D67,Languages!$A:$D,Summary!$C$7,TRUE),NA()),"")</f>
        <v/>
      </c>
      <c r="F67" s="1579"/>
      <c r="G67" s="1537" t="str">
        <f>_xlfn.IFNA(VLOOKUP(D67,Data!C:I,6,FALSE),"")</f>
        <v/>
      </c>
      <c r="H67" s="1511" t="str">
        <f>_xlfn.IFNA(VLOOKUP(D67,Export!G:L,3,FALSE),"")</f>
        <v/>
      </c>
      <c r="I67" s="1511" t="str">
        <f>_xlfn.IFNA(VLOOKUP(D67,Export!G:L,4,FALSE),"")</f>
        <v/>
      </c>
      <c r="J67" s="1511" t="str">
        <f>_xlfn.IFNA(VLOOKUP(D67,Export!G:L,5,FALSE),"")</f>
        <v/>
      </c>
      <c r="K67" s="1512" t="str">
        <f>_xlfn.IFNA(VLOOKUP(D67,Export!G:L,6,FALSE),"")</f>
        <v/>
      </c>
      <c r="L67" s="1500"/>
      <c r="M67" s="341"/>
    </row>
    <row r="68" spans="1:13" ht="61.2" customHeight="1" x14ac:dyDescent="0.25">
      <c r="A68" s="819"/>
      <c r="B68" s="1499"/>
      <c r="C68" s="1183"/>
      <c r="D68" s="1570"/>
      <c r="E68" s="1170" t="str">
        <f>_xlfn.IFNA(IF(VLOOKUP(D68,Languages!$A:$D,1,TRUE)=D68,VLOOKUP(D68,Languages!$A:$D,Summary!$C$7,TRUE),NA()),"")</f>
        <v/>
      </c>
      <c r="F68" s="1579"/>
      <c r="G68" s="1537" t="str">
        <f>_xlfn.IFNA(VLOOKUP(D68,Data!C:I,6,FALSE),"")</f>
        <v/>
      </c>
      <c r="H68" s="1511" t="str">
        <f>_xlfn.IFNA(VLOOKUP(D68,Export!G:L,3,FALSE),"")</f>
        <v/>
      </c>
      <c r="I68" s="1511" t="str">
        <f>_xlfn.IFNA(VLOOKUP(D68,Export!G:L,4,FALSE),"")</f>
        <v/>
      </c>
      <c r="J68" s="1511" t="str">
        <f>_xlfn.IFNA(VLOOKUP(D68,Export!G:L,5,FALSE),"")</f>
        <v/>
      </c>
      <c r="K68" s="1512" t="str">
        <f>_xlfn.IFNA(VLOOKUP(D68,Export!G:L,6,FALSE),"")</f>
        <v/>
      </c>
      <c r="L68" s="1500"/>
      <c r="M68" s="341"/>
    </row>
    <row r="69" spans="1:13" ht="61.2" customHeight="1" x14ac:dyDescent="0.25">
      <c r="A69" s="819"/>
      <c r="B69" s="1499"/>
      <c r="C69" s="1183"/>
      <c r="D69" s="1570"/>
      <c r="E69" s="1170" t="str">
        <f>_xlfn.IFNA(IF(VLOOKUP(D69,Languages!$A:$D,1,TRUE)=D69,VLOOKUP(D69,Languages!$A:$D,Summary!$C$7,TRUE),NA()),"")</f>
        <v/>
      </c>
      <c r="F69" s="1579"/>
      <c r="G69" s="1537" t="str">
        <f>_xlfn.IFNA(VLOOKUP(D69,Data!C:I,6,FALSE),"")</f>
        <v/>
      </c>
      <c r="H69" s="1511" t="str">
        <f>_xlfn.IFNA(VLOOKUP(D69,Export!G:L,3,FALSE),"")</f>
        <v/>
      </c>
      <c r="I69" s="1511" t="str">
        <f>_xlfn.IFNA(VLOOKUP(D69,Export!G:L,4,FALSE),"")</f>
        <v/>
      </c>
      <c r="J69" s="1511" t="str">
        <f>_xlfn.IFNA(VLOOKUP(D69,Export!G:L,5,FALSE),"")</f>
        <v/>
      </c>
      <c r="K69" s="1512" t="str">
        <f>_xlfn.IFNA(VLOOKUP(D69,Export!G:L,6,FALSE),"")</f>
        <v/>
      </c>
      <c r="L69" s="1500"/>
      <c r="M69" s="341"/>
    </row>
    <row r="70" spans="1:13" ht="61.2" customHeight="1" x14ac:dyDescent="0.25">
      <c r="A70" s="819"/>
      <c r="B70" s="1499"/>
      <c r="C70" s="1183"/>
      <c r="D70" s="1570"/>
      <c r="E70" s="1170" t="str">
        <f>_xlfn.IFNA(IF(VLOOKUP(D70,Languages!$A:$D,1,TRUE)=D70,VLOOKUP(D70,Languages!$A:$D,Summary!$C$7,TRUE),NA()),"")</f>
        <v/>
      </c>
      <c r="F70" s="1579"/>
      <c r="G70" s="1537" t="str">
        <f>_xlfn.IFNA(VLOOKUP(D70,Data!C:I,6,FALSE),"")</f>
        <v/>
      </c>
      <c r="H70" s="1511" t="str">
        <f>_xlfn.IFNA(VLOOKUP(D70,Export!G:L,3,FALSE),"")</f>
        <v/>
      </c>
      <c r="I70" s="1511" t="str">
        <f>_xlfn.IFNA(VLOOKUP(D70,Export!G:L,4,FALSE),"")</f>
        <v/>
      </c>
      <c r="J70" s="1511" t="str">
        <f>_xlfn.IFNA(VLOOKUP(D70,Export!G:L,5,FALSE),"")</f>
        <v/>
      </c>
      <c r="K70" s="1512" t="str">
        <f>_xlfn.IFNA(VLOOKUP(D70,Export!G:L,6,FALSE),"")</f>
        <v/>
      </c>
      <c r="L70" s="1500"/>
      <c r="M70" s="341"/>
    </row>
    <row r="71" spans="1:13" ht="61.2" customHeight="1" x14ac:dyDescent="0.25">
      <c r="A71" s="819"/>
      <c r="B71" s="1499"/>
      <c r="C71" s="1183"/>
      <c r="D71" s="1570"/>
      <c r="E71" s="1170" t="str">
        <f>_xlfn.IFNA(IF(VLOOKUP(D71,Languages!$A:$D,1,TRUE)=D71,VLOOKUP(D71,Languages!$A:$D,Summary!$C$7,TRUE),NA()),"")</f>
        <v/>
      </c>
      <c r="F71" s="1579"/>
      <c r="G71" s="1537" t="str">
        <f>_xlfn.IFNA(VLOOKUP(D71,Data!C:I,6,FALSE),"")</f>
        <v/>
      </c>
      <c r="H71" s="1511" t="str">
        <f>_xlfn.IFNA(VLOOKUP(D71,Export!G:L,3,FALSE),"")</f>
        <v/>
      </c>
      <c r="I71" s="1511" t="str">
        <f>_xlfn.IFNA(VLOOKUP(D71,Export!G:L,4,FALSE),"")</f>
        <v/>
      </c>
      <c r="J71" s="1511" t="str">
        <f>_xlfn.IFNA(VLOOKUP(D71,Export!G:L,5,FALSE),"")</f>
        <v/>
      </c>
      <c r="K71" s="1512" t="str">
        <f>_xlfn.IFNA(VLOOKUP(D71,Export!G:L,6,FALSE),"")</f>
        <v/>
      </c>
      <c r="L71" s="1500"/>
      <c r="M71" s="341"/>
    </row>
    <row r="72" spans="1:13" ht="61.2" customHeight="1" x14ac:dyDescent="0.25">
      <c r="A72" s="819"/>
      <c r="B72" s="1499"/>
      <c r="C72" s="1183"/>
      <c r="D72" s="1570"/>
      <c r="E72" s="1170" t="str">
        <f>_xlfn.IFNA(IF(VLOOKUP(D72,Languages!$A:$D,1,TRUE)=D72,VLOOKUP(D72,Languages!$A:$D,Summary!$C$7,TRUE),NA()),"")</f>
        <v/>
      </c>
      <c r="F72" s="1579"/>
      <c r="G72" s="1537" t="str">
        <f>_xlfn.IFNA(VLOOKUP(D72,Data!C:I,6,FALSE),"")</f>
        <v/>
      </c>
      <c r="H72" s="1511" t="str">
        <f>_xlfn.IFNA(VLOOKUP(D72,Export!G:L,3,FALSE),"")</f>
        <v/>
      </c>
      <c r="I72" s="1511" t="str">
        <f>_xlfn.IFNA(VLOOKUP(D72,Export!G:L,4,FALSE),"")</f>
        <v/>
      </c>
      <c r="J72" s="1511" t="str">
        <f>_xlfn.IFNA(VLOOKUP(D72,Export!G:L,5,FALSE),"")</f>
        <v/>
      </c>
      <c r="K72" s="1512" t="str">
        <f>_xlfn.IFNA(VLOOKUP(D72,Export!G:L,6,FALSE),"")</f>
        <v/>
      </c>
      <c r="L72" s="1500"/>
      <c r="M72" s="341"/>
    </row>
    <row r="73" spans="1:13" ht="61.2" customHeight="1" x14ac:dyDescent="0.25">
      <c r="A73" s="819"/>
      <c r="B73" s="1499"/>
      <c r="C73" s="1183"/>
      <c r="D73" s="1570"/>
      <c r="E73" s="1170" t="str">
        <f>_xlfn.IFNA(IF(VLOOKUP(D73,Languages!$A:$D,1,TRUE)=D73,VLOOKUP(D73,Languages!$A:$D,Summary!$C$7,TRUE),NA()),"")</f>
        <v/>
      </c>
      <c r="F73" s="1579"/>
      <c r="G73" s="1537" t="str">
        <f>_xlfn.IFNA(VLOOKUP(D73,Data!C:I,6,FALSE),"")</f>
        <v/>
      </c>
      <c r="H73" s="1511" t="str">
        <f>_xlfn.IFNA(VLOOKUP(D73,Export!G:L,3,FALSE),"")</f>
        <v/>
      </c>
      <c r="I73" s="1511" t="str">
        <f>_xlfn.IFNA(VLOOKUP(D73,Export!G:L,4,FALSE),"")</f>
        <v/>
      </c>
      <c r="J73" s="1511" t="str">
        <f>_xlfn.IFNA(VLOOKUP(D73,Export!G:L,5,FALSE),"")</f>
        <v/>
      </c>
      <c r="K73" s="1512" t="str">
        <f>_xlfn.IFNA(VLOOKUP(D73,Export!G:L,6,FALSE),"")</f>
        <v/>
      </c>
      <c r="L73" s="1500"/>
      <c r="M73" s="341"/>
    </row>
    <row r="74" spans="1:13" ht="61.2" customHeight="1" x14ac:dyDescent="0.25">
      <c r="A74" s="819"/>
      <c r="B74" s="1499"/>
      <c r="C74" s="1183"/>
      <c r="D74" s="1570"/>
      <c r="E74" s="1170" t="str">
        <f>_xlfn.IFNA(IF(VLOOKUP(D74,Languages!$A:$D,1,TRUE)=D74,VLOOKUP(D74,Languages!$A:$D,Summary!$C$7,TRUE),NA()),"")</f>
        <v/>
      </c>
      <c r="F74" s="1579"/>
      <c r="G74" s="1537" t="str">
        <f>_xlfn.IFNA(VLOOKUP(D74,Data!C:I,6,FALSE),"")</f>
        <v/>
      </c>
      <c r="H74" s="1511" t="str">
        <f>_xlfn.IFNA(VLOOKUP(D74,Export!G:L,3,FALSE),"")</f>
        <v/>
      </c>
      <c r="I74" s="1511" t="str">
        <f>_xlfn.IFNA(VLOOKUP(D74,Export!G:L,4,FALSE),"")</f>
        <v/>
      </c>
      <c r="J74" s="1511" t="str">
        <f>_xlfn.IFNA(VLOOKUP(D74,Export!G:L,5,FALSE),"")</f>
        <v/>
      </c>
      <c r="K74" s="1512" t="str">
        <f>_xlfn.IFNA(VLOOKUP(D74,Export!G:L,6,FALSE),"")</f>
        <v/>
      </c>
      <c r="L74" s="1500"/>
      <c r="M74" s="341"/>
    </row>
    <row r="75" spans="1:13" ht="61.2" customHeight="1" x14ac:dyDescent="0.25">
      <c r="A75" s="819"/>
      <c r="B75" s="1499"/>
      <c r="C75" s="1183"/>
      <c r="D75" s="1570"/>
      <c r="E75" s="1170" t="str">
        <f>_xlfn.IFNA(IF(VLOOKUP(D75,Languages!$A:$D,1,TRUE)=D75,VLOOKUP(D75,Languages!$A:$D,Summary!$C$7,TRUE),NA()),"")</f>
        <v/>
      </c>
      <c r="F75" s="1579"/>
      <c r="G75" s="1537" t="str">
        <f>_xlfn.IFNA(VLOOKUP(D75,Data!C:I,6,FALSE),"")</f>
        <v/>
      </c>
      <c r="H75" s="1511" t="str">
        <f>_xlfn.IFNA(VLOOKUP(D75,Export!G:L,3,FALSE),"")</f>
        <v/>
      </c>
      <c r="I75" s="1511" t="str">
        <f>_xlfn.IFNA(VLOOKUP(D75,Export!G:L,4,FALSE),"")</f>
        <v/>
      </c>
      <c r="J75" s="1511" t="str">
        <f>_xlfn.IFNA(VLOOKUP(D75,Export!G:L,5,FALSE),"")</f>
        <v/>
      </c>
      <c r="K75" s="1512" t="str">
        <f>_xlfn.IFNA(VLOOKUP(D75,Export!G:L,6,FALSE),"")</f>
        <v/>
      </c>
      <c r="L75" s="1500"/>
      <c r="M75" s="341"/>
    </row>
    <row r="76" spans="1:13" ht="61.2" customHeight="1" x14ac:dyDescent="0.25">
      <c r="A76" s="819"/>
      <c r="B76" s="1499"/>
      <c r="C76" s="1183"/>
      <c r="D76" s="1570"/>
      <c r="E76" s="1170" t="str">
        <f>_xlfn.IFNA(IF(VLOOKUP(D76,Languages!$A:$D,1,TRUE)=D76,VLOOKUP(D76,Languages!$A:$D,Summary!$C$7,TRUE),NA()),"")</f>
        <v/>
      </c>
      <c r="F76" s="1579"/>
      <c r="G76" s="1537" t="str">
        <f>_xlfn.IFNA(VLOOKUP(D76,Data!C:I,6,FALSE),"")</f>
        <v/>
      </c>
      <c r="H76" s="1511" t="str">
        <f>_xlfn.IFNA(VLOOKUP(D76,Export!G:L,3,FALSE),"")</f>
        <v/>
      </c>
      <c r="I76" s="1511" t="str">
        <f>_xlfn.IFNA(VLOOKUP(D76,Export!G:L,4,FALSE),"")</f>
        <v/>
      </c>
      <c r="J76" s="1511" t="str">
        <f>_xlfn.IFNA(VLOOKUP(D76,Export!G:L,5,FALSE),"")</f>
        <v/>
      </c>
      <c r="K76" s="1512" t="str">
        <f>_xlfn.IFNA(VLOOKUP(D76,Export!G:L,6,FALSE),"")</f>
        <v/>
      </c>
      <c r="L76" s="1500"/>
      <c r="M76" s="341"/>
    </row>
    <row r="77" spans="1:13" ht="61.2" customHeight="1" x14ac:dyDescent="0.25">
      <c r="A77" s="819"/>
      <c r="B77" s="1499"/>
      <c r="C77" s="1183"/>
      <c r="D77" s="1570"/>
      <c r="E77" s="1170" t="str">
        <f>_xlfn.IFNA(IF(VLOOKUP(D77,Languages!$A:$D,1,TRUE)=D77,VLOOKUP(D77,Languages!$A:$D,Summary!$C$7,TRUE),NA()),"")</f>
        <v/>
      </c>
      <c r="F77" s="1579"/>
      <c r="G77" s="1537" t="str">
        <f>_xlfn.IFNA(VLOOKUP(D77,Data!C:I,6,FALSE),"")</f>
        <v/>
      </c>
      <c r="H77" s="1511" t="str">
        <f>_xlfn.IFNA(VLOOKUP(D77,Export!G:L,3,FALSE),"")</f>
        <v/>
      </c>
      <c r="I77" s="1511" t="str">
        <f>_xlfn.IFNA(VLOOKUP(D77,Export!G:L,4,FALSE),"")</f>
        <v/>
      </c>
      <c r="J77" s="1511" t="str">
        <f>_xlfn.IFNA(VLOOKUP(D77,Export!G:L,5,FALSE),"")</f>
        <v/>
      </c>
      <c r="K77" s="1512" t="str">
        <f>_xlfn.IFNA(VLOOKUP(D77,Export!G:L,6,FALSE),"")</f>
        <v/>
      </c>
      <c r="L77" s="1500"/>
      <c r="M77" s="341"/>
    </row>
    <row r="78" spans="1:13" ht="61.2" customHeight="1" x14ac:dyDescent="0.25">
      <c r="A78" s="819"/>
      <c r="B78" s="1499"/>
      <c r="C78" s="1183"/>
      <c r="D78" s="1570"/>
      <c r="E78" s="1170" t="str">
        <f>_xlfn.IFNA(IF(VLOOKUP(D78,Languages!$A:$D,1,TRUE)=D78,VLOOKUP(D78,Languages!$A:$D,Summary!$C$7,TRUE),NA()),"")</f>
        <v/>
      </c>
      <c r="F78" s="1579"/>
      <c r="G78" s="1537" t="str">
        <f>_xlfn.IFNA(VLOOKUP(D78,Data!C:I,6,FALSE),"")</f>
        <v/>
      </c>
      <c r="H78" s="1511" t="str">
        <f>_xlfn.IFNA(VLOOKUP(D78,Export!G:L,3,FALSE),"")</f>
        <v/>
      </c>
      <c r="I78" s="1511" t="str">
        <f>_xlfn.IFNA(VLOOKUP(D78,Export!G:L,4,FALSE),"")</f>
        <v/>
      </c>
      <c r="J78" s="1511" t="str">
        <f>_xlfn.IFNA(VLOOKUP(D78,Export!G:L,5,FALSE),"")</f>
        <v/>
      </c>
      <c r="K78" s="1512" t="str">
        <f>_xlfn.IFNA(VLOOKUP(D78,Export!G:L,6,FALSE),"")</f>
        <v/>
      </c>
      <c r="L78" s="1500"/>
      <c r="M78" s="341"/>
    </row>
    <row r="79" spans="1:13" ht="61.2" customHeight="1" x14ac:dyDescent="0.25">
      <c r="A79" s="819"/>
      <c r="B79" s="1499"/>
      <c r="C79" s="1183"/>
      <c r="D79" s="1570"/>
      <c r="E79" s="1170" t="str">
        <f>_xlfn.IFNA(IF(VLOOKUP(D79,Languages!$A:$D,1,TRUE)=D79,VLOOKUP(D79,Languages!$A:$D,Summary!$C$7,TRUE),NA()),"")</f>
        <v/>
      </c>
      <c r="F79" s="1579"/>
      <c r="G79" s="1537" t="str">
        <f>_xlfn.IFNA(VLOOKUP(D79,Data!C:I,6,FALSE),"")</f>
        <v/>
      </c>
      <c r="H79" s="1511" t="str">
        <f>_xlfn.IFNA(VLOOKUP(D79,Export!G:L,3,FALSE),"")</f>
        <v/>
      </c>
      <c r="I79" s="1511" t="str">
        <f>_xlfn.IFNA(VLOOKUP(D79,Export!G:L,4,FALSE),"")</f>
        <v/>
      </c>
      <c r="J79" s="1511" t="str">
        <f>_xlfn.IFNA(VLOOKUP(D79,Export!G:L,5,FALSE),"")</f>
        <v/>
      </c>
      <c r="K79" s="1512" t="str">
        <f>_xlfn.IFNA(VLOOKUP(D79,Export!G:L,6,FALSE),"")</f>
        <v/>
      </c>
      <c r="L79" s="1500"/>
      <c r="M79" s="341"/>
    </row>
    <row r="80" spans="1:13" ht="61.2" customHeight="1" x14ac:dyDescent="0.25">
      <c r="A80" s="819"/>
      <c r="B80" s="1499"/>
      <c r="C80" s="1183"/>
      <c r="D80" s="1570"/>
      <c r="E80" s="1170" t="str">
        <f>_xlfn.IFNA(IF(VLOOKUP(D80,Languages!$A:$D,1,TRUE)=D80,VLOOKUP(D80,Languages!$A:$D,Summary!$C$7,TRUE),NA()),"")</f>
        <v/>
      </c>
      <c r="F80" s="1579"/>
      <c r="G80" s="1537" t="str">
        <f>_xlfn.IFNA(VLOOKUP(D80,Data!C:I,6,FALSE),"")</f>
        <v/>
      </c>
      <c r="H80" s="1511" t="str">
        <f>_xlfn.IFNA(VLOOKUP(D80,Export!G:L,3,FALSE),"")</f>
        <v/>
      </c>
      <c r="I80" s="1511" t="str">
        <f>_xlfn.IFNA(VLOOKUP(D80,Export!G:L,4,FALSE),"")</f>
        <v/>
      </c>
      <c r="J80" s="1511" t="str">
        <f>_xlfn.IFNA(VLOOKUP(D80,Export!G:L,5,FALSE),"")</f>
        <v/>
      </c>
      <c r="K80" s="1512" t="str">
        <f>_xlfn.IFNA(VLOOKUP(D80,Export!G:L,6,FALSE),"")</f>
        <v/>
      </c>
      <c r="L80" s="1500"/>
      <c r="M80" s="341"/>
    </row>
    <row r="81" spans="1:13" ht="61.2" customHeight="1" x14ac:dyDescent="0.25">
      <c r="A81" s="819"/>
      <c r="B81" s="1499"/>
      <c r="C81" s="1183"/>
      <c r="D81" s="1570"/>
      <c r="E81" s="1170" t="str">
        <f>_xlfn.IFNA(IF(VLOOKUP(D81,Languages!$A:$D,1,TRUE)=D81,VLOOKUP(D81,Languages!$A:$D,Summary!$C$7,TRUE),NA()),"")</f>
        <v/>
      </c>
      <c r="F81" s="1579"/>
      <c r="G81" s="1537" t="str">
        <f>_xlfn.IFNA(VLOOKUP(D81,Data!C:I,6,FALSE),"")</f>
        <v/>
      </c>
      <c r="H81" s="1511" t="str">
        <f>_xlfn.IFNA(VLOOKUP(D81,Export!G:L,3,FALSE),"")</f>
        <v/>
      </c>
      <c r="I81" s="1511" t="str">
        <f>_xlfn.IFNA(VLOOKUP(D81,Export!G:L,4,FALSE),"")</f>
        <v/>
      </c>
      <c r="J81" s="1511" t="str">
        <f>_xlfn.IFNA(VLOOKUP(D81,Export!G:L,5,FALSE),"")</f>
        <v/>
      </c>
      <c r="K81" s="1512" t="str">
        <f>_xlfn.IFNA(VLOOKUP(D81,Export!G:L,6,FALSE),"")</f>
        <v/>
      </c>
      <c r="L81" s="1500"/>
      <c r="M81" s="341"/>
    </row>
    <row r="82" spans="1:13" ht="61.2" customHeight="1" x14ac:dyDescent="0.25">
      <c r="A82" s="819"/>
      <c r="B82" s="1499"/>
      <c r="C82" s="1183"/>
      <c r="D82" s="1570"/>
      <c r="E82" s="1170" t="str">
        <f>_xlfn.IFNA(IF(VLOOKUP(D82,Languages!$A:$D,1,TRUE)=D82,VLOOKUP(D82,Languages!$A:$D,Summary!$C$7,TRUE),NA()),"")</f>
        <v/>
      </c>
      <c r="F82" s="1579"/>
      <c r="G82" s="1537" t="str">
        <f>_xlfn.IFNA(VLOOKUP(D82,Data!C:I,6,FALSE),"")</f>
        <v/>
      </c>
      <c r="H82" s="1511" t="str">
        <f>_xlfn.IFNA(VLOOKUP(D82,Export!G:L,3,FALSE),"")</f>
        <v/>
      </c>
      <c r="I82" s="1511" t="str">
        <f>_xlfn.IFNA(VLOOKUP(D82,Export!G:L,4,FALSE),"")</f>
        <v/>
      </c>
      <c r="J82" s="1511" t="str">
        <f>_xlfn.IFNA(VLOOKUP(D82,Export!G:L,5,FALSE),"")</f>
        <v/>
      </c>
      <c r="K82" s="1512" t="str">
        <f>_xlfn.IFNA(VLOOKUP(D82,Export!G:L,6,FALSE),"")</f>
        <v/>
      </c>
      <c r="L82" s="1500"/>
      <c r="M82" s="341"/>
    </row>
    <row r="83" spans="1:13" ht="61.2" customHeight="1" x14ac:dyDescent="0.25">
      <c r="A83" s="819"/>
      <c r="B83" s="1499"/>
      <c r="C83" s="1183"/>
      <c r="D83" s="1570"/>
      <c r="E83" s="1170" t="str">
        <f>_xlfn.IFNA(IF(VLOOKUP(D83,Languages!$A:$D,1,TRUE)=D83,VLOOKUP(D83,Languages!$A:$D,Summary!$C$7,TRUE),NA()),"")</f>
        <v/>
      </c>
      <c r="F83" s="1579"/>
      <c r="G83" s="1537" t="str">
        <f>_xlfn.IFNA(VLOOKUP(D83,Data!C:I,6,FALSE),"")</f>
        <v/>
      </c>
      <c r="H83" s="1511" t="str">
        <f>_xlfn.IFNA(VLOOKUP(D83,Export!G:L,3,FALSE),"")</f>
        <v/>
      </c>
      <c r="I83" s="1511" t="str">
        <f>_xlfn.IFNA(VLOOKUP(D83,Export!G:L,4,FALSE),"")</f>
        <v/>
      </c>
      <c r="J83" s="1511" t="str">
        <f>_xlfn.IFNA(VLOOKUP(D83,Export!G:L,5,FALSE),"")</f>
        <v/>
      </c>
      <c r="K83" s="1512" t="str">
        <f>_xlfn.IFNA(VLOOKUP(D83,Export!G:L,6,FALSE),"")</f>
        <v/>
      </c>
      <c r="L83" s="1500"/>
      <c r="M83" s="341"/>
    </row>
    <row r="84" spans="1:13" ht="61.2" customHeight="1" x14ac:dyDescent="0.25">
      <c r="A84" s="819"/>
      <c r="B84" s="1499"/>
      <c r="C84" s="1183"/>
      <c r="D84" s="1570"/>
      <c r="E84" s="1170" t="str">
        <f>_xlfn.IFNA(IF(VLOOKUP(D84,Languages!$A:$D,1,TRUE)=D84,VLOOKUP(D84,Languages!$A:$D,Summary!$C$7,TRUE),NA()),"")</f>
        <v/>
      </c>
      <c r="F84" s="1579"/>
      <c r="G84" s="1537" t="str">
        <f>_xlfn.IFNA(VLOOKUP(D84,Data!C:I,6,FALSE),"")</f>
        <v/>
      </c>
      <c r="H84" s="1511" t="str">
        <f>_xlfn.IFNA(VLOOKUP(D84,Export!G:L,3,FALSE),"")</f>
        <v/>
      </c>
      <c r="I84" s="1511" t="str">
        <f>_xlfn.IFNA(VLOOKUP(D84,Export!G:L,4,FALSE),"")</f>
        <v/>
      </c>
      <c r="J84" s="1511" t="str">
        <f>_xlfn.IFNA(VLOOKUP(D84,Export!G:L,5,FALSE),"")</f>
        <v/>
      </c>
      <c r="K84" s="1512" t="str">
        <f>_xlfn.IFNA(VLOOKUP(D84,Export!G:L,6,FALSE),"")</f>
        <v/>
      </c>
      <c r="L84" s="1500"/>
      <c r="M84" s="341"/>
    </row>
    <row r="85" spans="1:13" ht="61.2" customHeight="1" x14ac:dyDescent="0.25">
      <c r="A85" s="819"/>
      <c r="B85" s="1499"/>
      <c r="C85" s="1183"/>
      <c r="D85" s="1570"/>
      <c r="E85" s="1170" t="str">
        <f>_xlfn.IFNA(IF(VLOOKUP(D85,Languages!$A:$D,1,TRUE)=D85,VLOOKUP(D85,Languages!$A:$D,Summary!$C$7,TRUE),NA()),"")</f>
        <v/>
      </c>
      <c r="F85" s="1579"/>
      <c r="G85" s="1537" t="str">
        <f>_xlfn.IFNA(VLOOKUP(D85,Data!C:I,6,FALSE),"")</f>
        <v/>
      </c>
      <c r="H85" s="1511" t="str">
        <f>_xlfn.IFNA(VLOOKUP(D85,Export!G:L,3,FALSE),"")</f>
        <v/>
      </c>
      <c r="I85" s="1511" t="str">
        <f>_xlfn.IFNA(VLOOKUP(D85,Export!G:L,4,FALSE),"")</f>
        <v/>
      </c>
      <c r="J85" s="1511" t="str">
        <f>_xlfn.IFNA(VLOOKUP(D85,Export!G:L,5,FALSE),"")</f>
        <v/>
      </c>
      <c r="K85" s="1512" t="str">
        <f>_xlfn.IFNA(VLOOKUP(D85,Export!G:L,6,FALSE),"")</f>
        <v/>
      </c>
      <c r="L85" s="1500"/>
      <c r="M85" s="341"/>
    </row>
    <row r="86" spans="1:13" ht="61.2" customHeight="1" x14ac:dyDescent="0.25">
      <c r="A86" s="819"/>
      <c r="B86" s="1499"/>
      <c r="C86" s="1183"/>
      <c r="D86" s="1570"/>
      <c r="E86" s="1170" t="str">
        <f>_xlfn.IFNA(IF(VLOOKUP(D86,Languages!$A:$D,1,TRUE)=D86,VLOOKUP(D86,Languages!$A:$D,Summary!$C$7,TRUE),NA()),"")</f>
        <v/>
      </c>
      <c r="F86" s="1579"/>
      <c r="G86" s="1537" t="str">
        <f>_xlfn.IFNA(VLOOKUP(D86,Data!C:I,6,FALSE),"")</f>
        <v/>
      </c>
      <c r="H86" s="1511" t="str">
        <f>_xlfn.IFNA(VLOOKUP(D86,Export!G:L,3,FALSE),"")</f>
        <v/>
      </c>
      <c r="I86" s="1511" t="str">
        <f>_xlfn.IFNA(VLOOKUP(D86,Export!G:L,4,FALSE),"")</f>
        <v/>
      </c>
      <c r="J86" s="1511" t="str">
        <f>_xlfn.IFNA(VLOOKUP(D86,Export!G:L,5,FALSE),"")</f>
        <v/>
      </c>
      <c r="K86" s="1512" t="str">
        <f>_xlfn.IFNA(VLOOKUP(D86,Export!G:L,6,FALSE),"")</f>
        <v/>
      </c>
      <c r="L86" s="1500"/>
      <c r="M86" s="341"/>
    </row>
    <row r="87" spans="1:13" ht="61.2" customHeight="1" x14ac:dyDescent="0.25">
      <c r="A87" s="819"/>
      <c r="B87" s="1499"/>
      <c r="C87" s="1183"/>
      <c r="D87" s="1570"/>
      <c r="E87" s="1170" t="str">
        <f>_xlfn.IFNA(IF(VLOOKUP(D87,Languages!$A:$D,1,TRUE)=D87,VLOOKUP(D87,Languages!$A:$D,Summary!$C$7,TRUE),NA()),"")</f>
        <v/>
      </c>
      <c r="F87" s="1579"/>
      <c r="G87" s="1537" t="str">
        <f>_xlfn.IFNA(VLOOKUP(D87,Data!C:I,6,FALSE),"")</f>
        <v/>
      </c>
      <c r="H87" s="1511" t="str">
        <f>_xlfn.IFNA(VLOOKUP(D87,Export!G:L,3,FALSE),"")</f>
        <v/>
      </c>
      <c r="I87" s="1511" t="str">
        <f>_xlfn.IFNA(VLOOKUP(D87,Export!G:L,4,FALSE),"")</f>
        <v/>
      </c>
      <c r="J87" s="1511" t="str">
        <f>_xlfn.IFNA(VLOOKUP(D87,Export!G:L,5,FALSE),"")</f>
        <v/>
      </c>
      <c r="K87" s="1512" t="str">
        <f>_xlfn.IFNA(VLOOKUP(D87,Export!G:L,6,FALSE),"")</f>
        <v/>
      </c>
      <c r="L87" s="1500"/>
      <c r="M87" s="341"/>
    </row>
    <row r="88" spans="1:13" ht="61.2" customHeight="1" x14ac:dyDescent="0.25">
      <c r="A88" s="819"/>
      <c r="B88" s="1499"/>
      <c r="C88" s="1183"/>
      <c r="D88" s="1570"/>
      <c r="E88" s="1170" t="str">
        <f>_xlfn.IFNA(IF(VLOOKUP(D88,Languages!$A:$D,1,TRUE)=D88,VLOOKUP(D88,Languages!$A:$D,Summary!$C$7,TRUE),NA()),"")</f>
        <v/>
      </c>
      <c r="F88" s="1579"/>
      <c r="G88" s="1537" t="str">
        <f>_xlfn.IFNA(VLOOKUP(D88,Data!C:I,6,FALSE),"")</f>
        <v/>
      </c>
      <c r="H88" s="1511" t="str">
        <f>_xlfn.IFNA(VLOOKUP(D88,Export!G:L,3,FALSE),"")</f>
        <v/>
      </c>
      <c r="I88" s="1511" t="str">
        <f>_xlfn.IFNA(VLOOKUP(D88,Export!G:L,4,FALSE),"")</f>
        <v/>
      </c>
      <c r="J88" s="1511" t="str">
        <f>_xlfn.IFNA(VLOOKUP(D88,Export!G:L,5,FALSE),"")</f>
        <v/>
      </c>
      <c r="K88" s="1512" t="str">
        <f>_xlfn.IFNA(VLOOKUP(D88,Export!G:L,6,FALSE),"")</f>
        <v/>
      </c>
      <c r="L88" s="1500"/>
      <c r="M88" s="341"/>
    </row>
    <row r="89" spans="1:13" ht="61.2" customHeight="1" x14ac:dyDescent="0.25">
      <c r="A89" s="819"/>
      <c r="B89" s="1499"/>
      <c r="C89" s="1183"/>
      <c r="D89" s="1570"/>
      <c r="E89" s="1170" t="str">
        <f>_xlfn.IFNA(IF(VLOOKUP(D89,Languages!$A:$D,1,TRUE)=D89,VLOOKUP(D89,Languages!$A:$D,Summary!$C$7,TRUE),NA()),"")</f>
        <v/>
      </c>
      <c r="F89" s="1579"/>
      <c r="G89" s="1537" t="str">
        <f>_xlfn.IFNA(VLOOKUP(D89,Data!C:I,6,FALSE),"")</f>
        <v/>
      </c>
      <c r="H89" s="1511" t="str">
        <f>_xlfn.IFNA(VLOOKUP(D89,Export!G:L,3,FALSE),"")</f>
        <v/>
      </c>
      <c r="I89" s="1511" t="str">
        <f>_xlfn.IFNA(VLOOKUP(D89,Export!G:L,4,FALSE),"")</f>
        <v/>
      </c>
      <c r="J89" s="1511" t="str">
        <f>_xlfn.IFNA(VLOOKUP(D89,Export!G:L,5,FALSE),"")</f>
        <v/>
      </c>
      <c r="K89" s="1512" t="str">
        <f>_xlfn.IFNA(VLOOKUP(D89,Export!G:L,6,FALSE),"")</f>
        <v/>
      </c>
      <c r="L89" s="1500"/>
      <c r="M89" s="341"/>
    </row>
    <row r="90" spans="1:13" ht="61.2" customHeight="1" x14ac:dyDescent="0.25">
      <c r="A90" s="819"/>
      <c r="B90" s="1499"/>
      <c r="C90" s="1183"/>
      <c r="D90" s="1570"/>
      <c r="E90" s="1170" t="str">
        <f>_xlfn.IFNA(IF(VLOOKUP(D90,Languages!$A:$D,1,TRUE)=D90,VLOOKUP(D90,Languages!$A:$D,Summary!$C$7,TRUE),NA()),"")</f>
        <v/>
      </c>
      <c r="F90" s="1579"/>
      <c r="G90" s="1537" t="str">
        <f>_xlfn.IFNA(VLOOKUP(D90,Data!C:I,6,FALSE),"")</f>
        <v/>
      </c>
      <c r="H90" s="1511" t="str">
        <f>_xlfn.IFNA(VLOOKUP(D90,Export!G:L,3,FALSE),"")</f>
        <v/>
      </c>
      <c r="I90" s="1511" t="str">
        <f>_xlfn.IFNA(VLOOKUP(D90,Export!G:L,4,FALSE),"")</f>
        <v/>
      </c>
      <c r="J90" s="1511" t="str">
        <f>_xlfn.IFNA(VLOOKUP(D90,Export!G:L,5,FALSE),"")</f>
        <v/>
      </c>
      <c r="K90" s="1512" t="str">
        <f>_xlfn.IFNA(VLOOKUP(D90,Export!G:L,6,FALSE),"")</f>
        <v/>
      </c>
      <c r="L90" s="1500"/>
      <c r="M90" s="341"/>
    </row>
    <row r="91" spans="1:13" ht="61.2" customHeight="1" x14ac:dyDescent="0.25">
      <c r="A91" s="819"/>
      <c r="B91" s="1499"/>
      <c r="C91" s="1183"/>
      <c r="D91" s="1570"/>
      <c r="E91" s="1170" t="str">
        <f>_xlfn.IFNA(IF(VLOOKUP(D91,Languages!$A:$D,1,TRUE)=D91,VLOOKUP(D91,Languages!$A:$D,Summary!$C$7,TRUE),NA()),"")</f>
        <v/>
      </c>
      <c r="F91" s="1579"/>
      <c r="G91" s="1537" t="str">
        <f>_xlfn.IFNA(VLOOKUP(D91,Data!C:I,6,FALSE),"")</f>
        <v/>
      </c>
      <c r="H91" s="1511" t="str">
        <f>_xlfn.IFNA(VLOOKUP(D91,Export!G:L,3,FALSE),"")</f>
        <v/>
      </c>
      <c r="I91" s="1511" t="str">
        <f>_xlfn.IFNA(VLOOKUP(D91,Export!G:L,4,FALSE),"")</f>
        <v/>
      </c>
      <c r="J91" s="1511" t="str">
        <f>_xlfn.IFNA(VLOOKUP(D91,Export!G:L,5,FALSE),"")</f>
        <v/>
      </c>
      <c r="K91" s="1512" t="str">
        <f>_xlfn.IFNA(VLOOKUP(D91,Export!G:L,6,FALSE),"")</f>
        <v/>
      </c>
      <c r="L91" s="1500"/>
      <c r="M91" s="341"/>
    </row>
    <row r="92" spans="1:13" ht="61.2" customHeight="1" x14ac:dyDescent="0.25">
      <c r="A92" s="819"/>
      <c r="B92" s="1499"/>
      <c r="C92" s="1183"/>
      <c r="D92" s="1570"/>
      <c r="E92" s="1170" t="str">
        <f>_xlfn.IFNA(IF(VLOOKUP(D92,Languages!$A:$D,1,TRUE)=D92,VLOOKUP(D92,Languages!$A:$D,Summary!$C$7,TRUE),NA()),"")</f>
        <v/>
      </c>
      <c r="F92" s="1579"/>
      <c r="G92" s="1537" t="str">
        <f>_xlfn.IFNA(VLOOKUP(D92,Data!C:I,6,FALSE),"")</f>
        <v/>
      </c>
      <c r="H92" s="1511" t="str">
        <f>_xlfn.IFNA(VLOOKUP(D92,Export!G:L,3,FALSE),"")</f>
        <v/>
      </c>
      <c r="I92" s="1511" t="str">
        <f>_xlfn.IFNA(VLOOKUP(D92,Export!G:L,4,FALSE),"")</f>
        <v/>
      </c>
      <c r="J92" s="1511" t="str">
        <f>_xlfn.IFNA(VLOOKUP(D92,Export!G:L,5,FALSE),"")</f>
        <v/>
      </c>
      <c r="K92" s="1512" t="str">
        <f>_xlfn.IFNA(VLOOKUP(D92,Export!G:L,6,FALSE),"")</f>
        <v/>
      </c>
      <c r="L92" s="1500"/>
      <c r="M92" s="341"/>
    </row>
    <row r="93" spans="1:13" ht="61.2" customHeight="1" x14ac:dyDescent="0.25">
      <c r="A93" s="819"/>
      <c r="B93" s="1499"/>
      <c r="C93" s="1183"/>
      <c r="D93" s="1570"/>
      <c r="E93" s="1170" t="str">
        <f>_xlfn.IFNA(IF(VLOOKUP(D93,Languages!$A:$D,1,TRUE)=D93,VLOOKUP(D93,Languages!$A:$D,Summary!$C$7,TRUE),NA()),"")</f>
        <v/>
      </c>
      <c r="F93" s="1579"/>
      <c r="G93" s="1537" t="str">
        <f>_xlfn.IFNA(VLOOKUP(D93,Data!C:I,6,FALSE),"")</f>
        <v/>
      </c>
      <c r="H93" s="1511" t="str">
        <f>_xlfn.IFNA(VLOOKUP(D93,Export!G:L,3,FALSE),"")</f>
        <v/>
      </c>
      <c r="I93" s="1511" t="str">
        <f>_xlfn.IFNA(VLOOKUP(D93,Export!G:L,4,FALSE),"")</f>
        <v/>
      </c>
      <c r="J93" s="1511" t="str">
        <f>_xlfn.IFNA(VLOOKUP(D93,Export!G:L,5,FALSE),"")</f>
        <v/>
      </c>
      <c r="K93" s="1512" t="str">
        <f>_xlfn.IFNA(VLOOKUP(D93,Export!G:L,6,FALSE),"")</f>
        <v/>
      </c>
      <c r="L93" s="1500"/>
      <c r="M93" s="341"/>
    </row>
    <row r="94" spans="1:13" ht="61.2" customHeight="1" x14ac:dyDescent="0.25">
      <c r="A94" s="819"/>
      <c r="B94" s="1499"/>
      <c r="C94" s="1183"/>
      <c r="D94" s="1570"/>
      <c r="E94" s="1170" t="str">
        <f>_xlfn.IFNA(IF(VLOOKUP(D94,Languages!$A:$D,1,TRUE)=D94,VLOOKUP(D94,Languages!$A:$D,Summary!$C$7,TRUE),NA()),"")</f>
        <v/>
      </c>
      <c r="F94" s="1579"/>
      <c r="G94" s="1537" t="str">
        <f>_xlfn.IFNA(VLOOKUP(D94,Data!C:I,6,FALSE),"")</f>
        <v/>
      </c>
      <c r="H94" s="1511" t="str">
        <f>_xlfn.IFNA(VLOOKUP(D94,Export!G:L,3,FALSE),"")</f>
        <v/>
      </c>
      <c r="I94" s="1511" t="str">
        <f>_xlfn.IFNA(VLOOKUP(D94,Export!G:L,4,FALSE),"")</f>
        <v/>
      </c>
      <c r="J94" s="1511" t="str">
        <f>_xlfn.IFNA(VLOOKUP(D94,Export!G:L,5,FALSE),"")</f>
        <v/>
      </c>
      <c r="K94" s="1512" t="str">
        <f>_xlfn.IFNA(VLOOKUP(D94,Export!G:L,6,FALSE),"")</f>
        <v/>
      </c>
      <c r="L94" s="1500"/>
      <c r="M94" s="341"/>
    </row>
    <row r="95" spans="1:13" ht="61.2" customHeight="1" x14ac:dyDescent="0.25">
      <c r="A95" s="819"/>
      <c r="B95" s="1499"/>
      <c r="C95" s="1183"/>
      <c r="D95" s="1570"/>
      <c r="E95" s="1170" t="str">
        <f>_xlfn.IFNA(IF(VLOOKUP(D95,Languages!$A:$D,1,TRUE)=D95,VLOOKUP(D95,Languages!$A:$D,Summary!$C$7,TRUE),NA()),"")</f>
        <v/>
      </c>
      <c r="F95" s="1579"/>
      <c r="G95" s="1537" t="str">
        <f>_xlfn.IFNA(VLOOKUP(D95,Data!C:I,6,FALSE),"")</f>
        <v/>
      </c>
      <c r="H95" s="1511" t="str">
        <f>_xlfn.IFNA(VLOOKUP(D95,Export!G:L,3,FALSE),"")</f>
        <v/>
      </c>
      <c r="I95" s="1511" t="str">
        <f>_xlfn.IFNA(VLOOKUP(D95,Export!G:L,4,FALSE),"")</f>
        <v/>
      </c>
      <c r="J95" s="1511" t="str">
        <f>_xlfn.IFNA(VLOOKUP(D95,Export!G:L,5,FALSE),"")</f>
        <v/>
      </c>
      <c r="K95" s="1512" t="str">
        <f>_xlfn.IFNA(VLOOKUP(D95,Export!G:L,6,FALSE),"")</f>
        <v/>
      </c>
      <c r="L95" s="1500"/>
      <c r="M95" s="341"/>
    </row>
    <row r="96" spans="1:13" ht="61.2" customHeight="1" x14ac:dyDescent="0.25">
      <c r="A96" s="819"/>
      <c r="B96" s="1499"/>
      <c r="C96" s="1183"/>
      <c r="D96" s="1570"/>
      <c r="E96" s="1170" t="str">
        <f>_xlfn.IFNA(IF(VLOOKUP(D96,Languages!$A:$D,1,TRUE)=D96,VLOOKUP(D96,Languages!$A:$D,Summary!$C$7,TRUE),NA()),"")</f>
        <v/>
      </c>
      <c r="F96" s="1579"/>
      <c r="G96" s="1537" t="str">
        <f>_xlfn.IFNA(VLOOKUP(D96,Data!C:I,6,FALSE),"")</f>
        <v/>
      </c>
      <c r="H96" s="1511" t="str">
        <f>_xlfn.IFNA(VLOOKUP(D96,Export!G:L,3,FALSE),"")</f>
        <v/>
      </c>
      <c r="I96" s="1511" t="str">
        <f>_xlfn.IFNA(VLOOKUP(D96,Export!G:L,4,FALSE),"")</f>
        <v/>
      </c>
      <c r="J96" s="1511" t="str">
        <f>_xlfn.IFNA(VLOOKUP(D96,Export!G:L,5,FALSE),"")</f>
        <v/>
      </c>
      <c r="K96" s="1512" t="str">
        <f>_xlfn.IFNA(VLOOKUP(D96,Export!G:L,6,FALSE),"")</f>
        <v/>
      </c>
      <c r="L96" s="1500"/>
      <c r="M96" s="341"/>
    </row>
    <row r="97" spans="1:13" ht="61.2" customHeight="1" x14ac:dyDescent="0.25">
      <c r="A97" s="819"/>
      <c r="B97" s="1499"/>
      <c r="C97" s="1183"/>
      <c r="D97" s="1570"/>
      <c r="E97" s="1170" t="str">
        <f>_xlfn.IFNA(IF(VLOOKUP(D97,Languages!$A:$D,1,TRUE)=D97,VLOOKUP(D97,Languages!$A:$D,Summary!$C$7,TRUE),NA()),"")</f>
        <v/>
      </c>
      <c r="F97" s="1579"/>
      <c r="G97" s="1537" t="str">
        <f>_xlfn.IFNA(VLOOKUP(D97,Data!C:I,6,FALSE),"")</f>
        <v/>
      </c>
      <c r="H97" s="1511" t="str">
        <f>_xlfn.IFNA(VLOOKUP(D97,Export!G:L,3,FALSE),"")</f>
        <v/>
      </c>
      <c r="I97" s="1511" t="str">
        <f>_xlfn.IFNA(VLOOKUP(D97,Export!G:L,4,FALSE),"")</f>
        <v/>
      </c>
      <c r="J97" s="1511" t="str">
        <f>_xlfn.IFNA(VLOOKUP(D97,Export!G:L,5,FALSE),"")</f>
        <v/>
      </c>
      <c r="K97" s="1512" t="str">
        <f>_xlfn.IFNA(VLOOKUP(D97,Export!G:L,6,FALSE),"")</f>
        <v/>
      </c>
      <c r="L97" s="1500"/>
      <c r="M97" s="341"/>
    </row>
    <row r="98" spans="1:13" ht="61.2" customHeight="1" x14ac:dyDescent="0.25">
      <c r="A98" s="819"/>
      <c r="B98" s="1499"/>
      <c r="C98" s="1183"/>
      <c r="D98" s="1570"/>
      <c r="E98" s="1170" t="str">
        <f>_xlfn.IFNA(IF(VLOOKUP(D98,Languages!$A:$D,1,TRUE)=D98,VLOOKUP(D98,Languages!$A:$D,Summary!$C$7,TRUE),NA()),"")</f>
        <v/>
      </c>
      <c r="F98" s="1579"/>
      <c r="G98" s="1537" t="str">
        <f>_xlfn.IFNA(VLOOKUP(D98,Data!C:I,6,FALSE),"")</f>
        <v/>
      </c>
      <c r="H98" s="1511" t="str">
        <f>_xlfn.IFNA(VLOOKUP(D98,Export!G:L,3,FALSE),"")</f>
        <v/>
      </c>
      <c r="I98" s="1511" t="str">
        <f>_xlfn.IFNA(VLOOKUP(D98,Export!G:L,4,FALSE),"")</f>
        <v/>
      </c>
      <c r="J98" s="1511" t="str">
        <f>_xlfn.IFNA(VLOOKUP(D98,Export!G:L,5,FALSE),"")</f>
        <v/>
      </c>
      <c r="K98" s="1512" t="str">
        <f>_xlfn.IFNA(VLOOKUP(D98,Export!G:L,6,FALSE),"")</f>
        <v/>
      </c>
      <c r="L98" s="1500"/>
      <c r="M98" s="341"/>
    </row>
    <row r="99" spans="1:13" ht="61.2" customHeight="1" x14ac:dyDescent="0.25">
      <c r="A99" s="819"/>
      <c r="B99" s="1499"/>
      <c r="C99" s="1183"/>
      <c r="D99" s="1570"/>
      <c r="E99" s="1170" t="str">
        <f>_xlfn.IFNA(IF(VLOOKUP(D99,Languages!$A:$D,1,TRUE)=D99,VLOOKUP(D99,Languages!$A:$D,Summary!$C$7,TRUE),NA()),"")</f>
        <v/>
      </c>
      <c r="F99" s="1579"/>
      <c r="G99" s="1537" t="str">
        <f>_xlfn.IFNA(VLOOKUP(D99,Data!C:I,6,FALSE),"")</f>
        <v/>
      </c>
      <c r="H99" s="1511" t="str">
        <f>_xlfn.IFNA(VLOOKUP(D99,Export!G:L,3,FALSE),"")</f>
        <v/>
      </c>
      <c r="I99" s="1511" t="str">
        <f>_xlfn.IFNA(VLOOKUP(D99,Export!G:L,4,FALSE),"")</f>
        <v/>
      </c>
      <c r="J99" s="1511" t="str">
        <f>_xlfn.IFNA(VLOOKUP(D99,Export!G:L,5,FALSE),"")</f>
        <v/>
      </c>
      <c r="K99" s="1512" t="str">
        <f>_xlfn.IFNA(VLOOKUP(D99,Export!G:L,6,FALSE),"")</f>
        <v/>
      </c>
      <c r="L99" s="1500"/>
      <c r="M99" s="341"/>
    </row>
    <row r="100" spans="1:13" ht="61.2" customHeight="1" x14ac:dyDescent="0.25">
      <c r="A100" s="819"/>
      <c r="B100" s="1499"/>
      <c r="C100" s="1183"/>
      <c r="D100" s="1570"/>
      <c r="E100" s="1170" t="str">
        <f>_xlfn.IFNA(IF(VLOOKUP(D100,Languages!$A:$D,1,TRUE)=D100,VLOOKUP(D100,Languages!$A:$D,Summary!$C$7,TRUE),NA()),"")</f>
        <v/>
      </c>
      <c r="F100" s="1579"/>
      <c r="G100" s="1537" t="str">
        <f>_xlfn.IFNA(VLOOKUP(D100,Data!C:I,6,FALSE),"")</f>
        <v/>
      </c>
      <c r="H100" s="1511" t="str">
        <f>_xlfn.IFNA(VLOOKUP(D100,Export!G:L,3,FALSE),"")</f>
        <v/>
      </c>
      <c r="I100" s="1511" t="str">
        <f>_xlfn.IFNA(VLOOKUP(D100,Export!G:L,4,FALSE),"")</f>
        <v/>
      </c>
      <c r="J100" s="1511" t="str">
        <f>_xlfn.IFNA(VLOOKUP(D100,Export!G:L,5,FALSE),"")</f>
        <v/>
      </c>
      <c r="K100" s="1512" t="str">
        <f>_xlfn.IFNA(VLOOKUP(D100,Export!G:L,6,FALSE),"")</f>
        <v/>
      </c>
      <c r="L100" s="1500"/>
      <c r="M100" s="341"/>
    </row>
    <row r="101" spans="1:13" ht="61.2" customHeight="1" x14ac:dyDescent="0.25">
      <c r="A101" s="819"/>
      <c r="B101" s="1499"/>
      <c r="C101" s="1183"/>
      <c r="D101" s="1570"/>
      <c r="E101" s="1170" t="str">
        <f>_xlfn.IFNA(IF(VLOOKUP(D101,Languages!$A:$D,1,TRUE)=D101,VLOOKUP(D101,Languages!$A:$D,Summary!$C$7,TRUE),NA()),"")</f>
        <v/>
      </c>
      <c r="F101" s="1579"/>
      <c r="G101" s="1537" t="str">
        <f>_xlfn.IFNA(VLOOKUP(D101,Data!C:I,6,FALSE),"")</f>
        <v/>
      </c>
      <c r="H101" s="1511" t="str">
        <f>_xlfn.IFNA(VLOOKUP(D101,Export!G:L,3,FALSE),"")</f>
        <v/>
      </c>
      <c r="I101" s="1511" t="str">
        <f>_xlfn.IFNA(VLOOKUP(D101,Export!G:L,4,FALSE),"")</f>
        <v/>
      </c>
      <c r="J101" s="1511" t="str">
        <f>_xlfn.IFNA(VLOOKUP(D101,Export!G:L,5,FALSE),"")</f>
        <v/>
      </c>
      <c r="K101" s="1512" t="str">
        <f>_xlfn.IFNA(VLOOKUP(D101,Export!G:L,6,FALSE),"")</f>
        <v/>
      </c>
      <c r="L101" s="1500"/>
      <c r="M101" s="341"/>
    </row>
    <row r="102" spans="1:13" ht="61.2" customHeight="1" x14ac:dyDescent="0.25">
      <c r="A102" s="819"/>
      <c r="B102" s="1499"/>
      <c r="C102" s="1183"/>
      <c r="D102" s="1570"/>
      <c r="E102" s="1170" t="str">
        <f>_xlfn.IFNA(IF(VLOOKUP(D102,Languages!$A:$D,1,TRUE)=D102,VLOOKUP(D102,Languages!$A:$D,Summary!$C$7,TRUE),NA()),"")</f>
        <v/>
      </c>
      <c r="F102" s="1579"/>
      <c r="G102" s="1537" t="str">
        <f>_xlfn.IFNA(VLOOKUP(D102,Data!C:I,6,FALSE),"")</f>
        <v/>
      </c>
      <c r="H102" s="1511" t="str">
        <f>_xlfn.IFNA(VLOOKUP(D102,Export!G:L,3,FALSE),"")</f>
        <v/>
      </c>
      <c r="I102" s="1511" t="str">
        <f>_xlfn.IFNA(VLOOKUP(D102,Export!G:L,4,FALSE),"")</f>
        <v/>
      </c>
      <c r="J102" s="1511" t="str">
        <f>_xlfn.IFNA(VLOOKUP(D102,Export!G:L,5,FALSE),"")</f>
        <v/>
      </c>
      <c r="K102" s="1512" t="str">
        <f>_xlfn.IFNA(VLOOKUP(D102,Export!G:L,6,FALSE),"")</f>
        <v/>
      </c>
      <c r="L102" s="1500"/>
      <c r="M102" s="341"/>
    </row>
    <row r="103" spans="1:13" ht="61.2" customHeight="1" x14ac:dyDescent="0.25">
      <c r="A103" s="819"/>
      <c r="B103" s="1499"/>
      <c r="C103" s="1183"/>
      <c r="D103" s="1570"/>
      <c r="E103" s="1170" t="str">
        <f>_xlfn.IFNA(IF(VLOOKUP(D103,Languages!$A:$D,1,TRUE)=D103,VLOOKUP(D103,Languages!$A:$D,Summary!$C$7,TRUE),NA()),"")</f>
        <v/>
      </c>
      <c r="F103" s="1579"/>
      <c r="G103" s="1537" t="str">
        <f>_xlfn.IFNA(VLOOKUP(D103,Data!C:I,6,FALSE),"")</f>
        <v/>
      </c>
      <c r="H103" s="1511" t="str">
        <f>_xlfn.IFNA(VLOOKUP(D103,Export!G:L,3,FALSE),"")</f>
        <v/>
      </c>
      <c r="I103" s="1511" t="str">
        <f>_xlfn.IFNA(VLOOKUP(D103,Export!G:L,4,FALSE),"")</f>
        <v/>
      </c>
      <c r="J103" s="1511" t="str">
        <f>_xlfn.IFNA(VLOOKUP(D103,Export!G:L,5,FALSE),"")</f>
        <v/>
      </c>
      <c r="K103" s="1512" t="str">
        <f>_xlfn.IFNA(VLOOKUP(D103,Export!G:L,6,FALSE),"")</f>
        <v/>
      </c>
      <c r="L103" s="1500"/>
      <c r="M103" s="341"/>
    </row>
    <row r="104" spans="1:13" ht="61.2" customHeight="1" x14ac:dyDescent="0.25">
      <c r="A104" s="819"/>
      <c r="B104" s="1499"/>
      <c r="C104" s="1183"/>
      <c r="D104" s="1570"/>
      <c r="E104" s="1170" t="str">
        <f>_xlfn.IFNA(IF(VLOOKUP(D104,Languages!$A:$D,1,TRUE)=D104,VLOOKUP(D104,Languages!$A:$D,Summary!$C$7,TRUE),NA()),"")</f>
        <v/>
      </c>
      <c r="F104" s="1579"/>
      <c r="G104" s="1537" t="str">
        <f>_xlfn.IFNA(VLOOKUP(D104,Data!C:I,6,FALSE),"")</f>
        <v/>
      </c>
      <c r="H104" s="1511" t="str">
        <f>_xlfn.IFNA(VLOOKUP(D104,Export!G:L,3,FALSE),"")</f>
        <v/>
      </c>
      <c r="I104" s="1511" t="str">
        <f>_xlfn.IFNA(VLOOKUP(D104,Export!G:L,4,FALSE),"")</f>
        <v/>
      </c>
      <c r="J104" s="1511" t="str">
        <f>_xlfn.IFNA(VLOOKUP(D104,Export!G:L,5,FALSE),"")</f>
        <v/>
      </c>
      <c r="K104" s="1512" t="str">
        <f>_xlfn.IFNA(VLOOKUP(D104,Export!G:L,6,FALSE),"")</f>
        <v/>
      </c>
      <c r="L104" s="1500"/>
      <c r="M104" s="341"/>
    </row>
    <row r="105" spans="1:13" ht="61.2" customHeight="1" x14ac:dyDescent="0.25">
      <c r="A105" s="819"/>
      <c r="B105" s="1499"/>
      <c r="C105" s="1183" t="str">
        <f>_xlfn.IFNA(VLOOKUP(D105,Data!C:I,3,FALSE),"")</f>
        <v/>
      </c>
      <c r="D105" s="1570"/>
      <c r="E105" s="1170" t="str">
        <f>_xlfn.IFNA(IF(VLOOKUP(D105,Languages!$A:$D,1,TRUE)=D105,VLOOKUP(D105,Languages!$A:$D,Summary!$C$7,TRUE),NA()),"")</f>
        <v/>
      </c>
      <c r="F105" s="1579"/>
      <c r="G105" s="1537" t="str">
        <f>_xlfn.IFNA(VLOOKUP(D105,Data!C:I,6,FALSE),"")</f>
        <v/>
      </c>
      <c r="H105" s="1511" t="str">
        <f>_xlfn.IFNA(VLOOKUP(D105,Export!G:L,3,FALSE),"")</f>
        <v/>
      </c>
      <c r="I105" s="1511" t="str">
        <f>_xlfn.IFNA(VLOOKUP(D105,Export!G:L,4,FALSE),"")</f>
        <v/>
      </c>
      <c r="J105" s="1511" t="str">
        <f>_xlfn.IFNA(VLOOKUP(D105,Export!G:L,5,FALSE),"")</f>
        <v/>
      </c>
      <c r="K105" s="1512" t="str">
        <f>_xlfn.IFNA(VLOOKUP(D105,Export!G:L,6,FALSE),"")</f>
        <v/>
      </c>
      <c r="L105" s="1500"/>
      <c r="M105" s="341"/>
    </row>
    <row r="106" spans="1:13" ht="61.2" customHeight="1" x14ac:dyDescent="0.25">
      <c r="A106" s="819"/>
      <c r="B106" s="1499"/>
      <c r="C106" s="1183" t="str">
        <f>_xlfn.IFNA(VLOOKUP(D106,Data!C:I,3,FALSE),"")</f>
        <v/>
      </c>
      <c r="D106" s="1570"/>
      <c r="E106" s="1170" t="str">
        <f>_xlfn.IFNA(IF(VLOOKUP(D106,Languages!$A:$D,1,TRUE)=D106,VLOOKUP(D106,Languages!$A:$D,Summary!$C$7,TRUE),NA()),"")</f>
        <v/>
      </c>
      <c r="F106" s="1579"/>
      <c r="G106" s="1537" t="str">
        <f>_xlfn.IFNA(VLOOKUP(D106,Data!C:I,6,FALSE),"")</f>
        <v/>
      </c>
      <c r="H106" s="1511" t="str">
        <f>_xlfn.IFNA(VLOOKUP(D106,Export!G:L,3,FALSE),"")</f>
        <v/>
      </c>
      <c r="I106" s="1511" t="str">
        <f>_xlfn.IFNA(VLOOKUP(D106,Export!G:L,4,FALSE),"")</f>
        <v/>
      </c>
      <c r="J106" s="1511" t="str">
        <f>_xlfn.IFNA(VLOOKUP(D106,Export!G:L,5,FALSE),"")</f>
        <v/>
      </c>
      <c r="K106" s="1512" t="str">
        <f>_xlfn.IFNA(VLOOKUP(D106,Export!G:L,6,FALSE),"")</f>
        <v/>
      </c>
      <c r="L106" s="1500"/>
      <c r="M106" s="341"/>
    </row>
    <row r="107" spans="1:13" ht="61.2" customHeight="1" x14ac:dyDescent="0.25">
      <c r="A107" s="819"/>
      <c r="B107" s="1499"/>
      <c r="C107" s="1183" t="str">
        <f>_xlfn.IFNA(VLOOKUP(D107,Data!C:I,3,FALSE),"")</f>
        <v/>
      </c>
      <c r="D107" s="1570"/>
      <c r="E107" s="1170" t="str">
        <f>_xlfn.IFNA(IF(VLOOKUP(D107,Languages!$A:$D,1,TRUE)=D107,VLOOKUP(D107,Languages!$A:$D,Summary!$C$7,TRUE),NA()),"")</f>
        <v/>
      </c>
      <c r="F107" s="1579"/>
      <c r="G107" s="1537" t="str">
        <f>_xlfn.IFNA(VLOOKUP(D107,Data!C:I,6,FALSE),"")</f>
        <v/>
      </c>
      <c r="H107" s="1511" t="str">
        <f>_xlfn.IFNA(VLOOKUP(D107,Export!G:L,3,FALSE),"")</f>
        <v/>
      </c>
      <c r="I107" s="1511" t="str">
        <f>_xlfn.IFNA(VLOOKUP(D107,Export!G:L,4,FALSE),"")</f>
        <v/>
      </c>
      <c r="J107" s="1511" t="str">
        <f>_xlfn.IFNA(VLOOKUP(D107,Export!G:L,5,FALSE),"")</f>
        <v/>
      </c>
      <c r="K107" s="1512" t="str">
        <f>_xlfn.IFNA(VLOOKUP(D107,Export!G:L,6,FALSE),"")</f>
        <v/>
      </c>
      <c r="L107" s="1500"/>
      <c r="M107" s="341"/>
    </row>
    <row r="108" spans="1:13" ht="61.2" customHeight="1" x14ac:dyDescent="0.25">
      <c r="A108" s="819"/>
      <c r="B108" s="1499"/>
      <c r="C108" s="1183" t="str">
        <f>_xlfn.IFNA(VLOOKUP(D108,Data!C:I,3,FALSE),"")</f>
        <v/>
      </c>
      <c r="D108" s="1570"/>
      <c r="E108" s="1170" t="str">
        <f>_xlfn.IFNA(IF(VLOOKUP(D108,Languages!$A:$D,1,TRUE)=D108,VLOOKUP(D108,Languages!$A:$D,Summary!$C$7,TRUE),NA()),"")</f>
        <v/>
      </c>
      <c r="F108" s="1579"/>
      <c r="G108" s="1537" t="str">
        <f>_xlfn.IFNA(VLOOKUP(D108,Data!C:I,6,FALSE),"")</f>
        <v/>
      </c>
      <c r="H108" s="1511" t="str">
        <f>_xlfn.IFNA(VLOOKUP(D108,Export!G:L,3,FALSE),"")</f>
        <v/>
      </c>
      <c r="I108" s="1511" t="str">
        <f>_xlfn.IFNA(VLOOKUP(D108,Export!G:L,4,FALSE),"")</f>
        <v/>
      </c>
      <c r="J108" s="1511" t="str">
        <f>_xlfn.IFNA(VLOOKUP(D108,Export!G:L,5,FALSE),"")</f>
        <v/>
      </c>
      <c r="K108" s="1512" t="str">
        <f>_xlfn.IFNA(VLOOKUP(D108,Export!G:L,6,FALSE),"")</f>
        <v/>
      </c>
      <c r="L108" s="1500"/>
      <c r="M108" s="341"/>
    </row>
    <row r="109" spans="1:13" ht="61.2" customHeight="1" x14ac:dyDescent="0.25">
      <c r="A109" s="819"/>
      <c r="B109" s="1499"/>
      <c r="C109" s="1183" t="str">
        <f>_xlfn.IFNA(VLOOKUP(D109,Data!C:I,3,FALSE),"")</f>
        <v/>
      </c>
      <c r="D109" s="1570"/>
      <c r="E109" s="1170" t="str">
        <f>_xlfn.IFNA(IF(VLOOKUP(D109,Languages!$A:$D,1,TRUE)=D109,VLOOKUP(D109,Languages!$A:$D,Summary!$C$7,TRUE),NA()),"")</f>
        <v/>
      </c>
      <c r="F109" s="1579"/>
      <c r="G109" s="1537" t="str">
        <f>_xlfn.IFNA(VLOOKUP(D109,Data!C:I,6,FALSE),"")</f>
        <v/>
      </c>
      <c r="H109" s="1511" t="str">
        <f>_xlfn.IFNA(VLOOKUP(D109,Export!G:L,3,FALSE),"")</f>
        <v/>
      </c>
      <c r="I109" s="1511" t="str">
        <f>_xlfn.IFNA(VLOOKUP(D109,Export!G:L,4,FALSE),"")</f>
        <v/>
      </c>
      <c r="J109" s="1511" t="str">
        <f>_xlfn.IFNA(VLOOKUP(D109,Export!G:L,5,FALSE),"")</f>
        <v/>
      </c>
      <c r="K109" s="1512" t="str">
        <f>_xlfn.IFNA(VLOOKUP(D109,Export!G:L,6,FALSE),"")</f>
        <v/>
      </c>
      <c r="L109" s="1500"/>
      <c r="M109" s="341"/>
    </row>
    <row r="110" spans="1:13" ht="61.2" customHeight="1" x14ac:dyDescent="0.25">
      <c r="A110" s="819"/>
      <c r="B110" s="1499"/>
      <c r="C110" s="1183" t="str">
        <f>_xlfn.IFNA(VLOOKUP(D110,Data!C:I,3,FALSE),"")</f>
        <v/>
      </c>
      <c r="D110" s="1570"/>
      <c r="E110" s="1170" t="str">
        <f>_xlfn.IFNA(IF(VLOOKUP(D110,Languages!$A:$D,1,TRUE)=D110,VLOOKUP(D110,Languages!$A:$D,Summary!$C$7,TRUE),NA()),"")</f>
        <v/>
      </c>
      <c r="F110" s="1579"/>
      <c r="G110" s="1537" t="str">
        <f>_xlfn.IFNA(VLOOKUP(D110,Data!C:I,6,FALSE),"")</f>
        <v/>
      </c>
      <c r="H110" s="1511" t="str">
        <f>_xlfn.IFNA(VLOOKUP(D110,Export!G:L,3,FALSE),"")</f>
        <v/>
      </c>
      <c r="I110" s="1511" t="str">
        <f>_xlfn.IFNA(VLOOKUP(D110,Export!G:L,4,FALSE),"")</f>
        <v/>
      </c>
      <c r="J110" s="1511" t="str">
        <f>_xlfn.IFNA(VLOOKUP(D110,Export!G:L,5,FALSE),"")</f>
        <v/>
      </c>
      <c r="K110" s="1512" t="str">
        <f>_xlfn.IFNA(VLOOKUP(D110,Export!G:L,6,FALSE),"")</f>
        <v/>
      </c>
      <c r="L110" s="1500"/>
      <c r="M110" s="341"/>
    </row>
    <row r="111" spans="1:13" ht="61.2" customHeight="1" x14ac:dyDescent="0.25">
      <c r="A111" s="819"/>
      <c r="B111" s="1499"/>
      <c r="C111" s="1183" t="str">
        <f>_xlfn.IFNA(VLOOKUP(D111,Data!C:I,3,FALSE),"")</f>
        <v/>
      </c>
      <c r="D111" s="1570"/>
      <c r="E111" s="1170" t="str">
        <f>_xlfn.IFNA(IF(VLOOKUP(D111,Languages!$A:$D,1,TRUE)=D111,VLOOKUP(D111,Languages!$A:$D,Summary!$C$7,TRUE),NA()),"")</f>
        <v/>
      </c>
      <c r="F111" s="1579"/>
      <c r="G111" s="1537" t="str">
        <f>_xlfn.IFNA(VLOOKUP(D111,Data!C:I,6,FALSE),"")</f>
        <v/>
      </c>
      <c r="H111" s="1511" t="str">
        <f>_xlfn.IFNA(VLOOKUP(D111,Export!G:L,3,FALSE),"")</f>
        <v/>
      </c>
      <c r="I111" s="1511" t="str">
        <f>_xlfn.IFNA(VLOOKUP(D111,Export!G:L,4,FALSE),"")</f>
        <v/>
      </c>
      <c r="J111" s="1511" t="str">
        <f>_xlfn.IFNA(VLOOKUP(D111,Export!G:L,5,FALSE),"")</f>
        <v/>
      </c>
      <c r="K111" s="1512" t="str">
        <f>_xlfn.IFNA(VLOOKUP(D111,Export!G:L,6,FALSE),"")</f>
        <v/>
      </c>
      <c r="L111" s="1500"/>
      <c r="M111" s="341"/>
    </row>
    <row r="112" spans="1:13" ht="61.2" customHeight="1" x14ac:dyDescent="0.25">
      <c r="A112" s="819"/>
      <c r="B112" s="1499"/>
      <c r="C112" s="1183" t="str">
        <f>_xlfn.IFNA(VLOOKUP(D112,Data!C:I,3,FALSE),"")</f>
        <v/>
      </c>
      <c r="D112" s="1570"/>
      <c r="E112" s="1170" t="str">
        <f>_xlfn.IFNA(IF(VLOOKUP(D112,Languages!$A:$D,1,TRUE)=D112,VLOOKUP(D112,Languages!$A:$D,Summary!$C$7,TRUE),NA()),"")</f>
        <v/>
      </c>
      <c r="F112" s="1579"/>
      <c r="G112" s="1537" t="str">
        <f>_xlfn.IFNA(VLOOKUP(D112,Data!C:I,6,FALSE),"")</f>
        <v/>
      </c>
      <c r="H112" s="1511" t="str">
        <f>_xlfn.IFNA(VLOOKUP(D112,Export!G:L,3,FALSE),"")</f>
        <v/>
      </c>
      <c r="I112" s="1511" t="str">
        <f>_xlfn.IFNA(VLOOKUP(D112,Export!G:L,4,FALSE),"")</f>
        <v/>
      </c>
      <c r="J112" s="1511" t="str">
        <f>_xlfn.IFNA(VLOOKUP(D112,Export!G:L,5,FALSE),"")</f>
        <v/>
      </c>
      <c r="K112" s="1512" t="str">
        <f>_xlfn.IFNA(VLOOKUP(D112,Export!G:L,6,FALSE),"")</f>
        <v/>
      </c>
      <c r="L112" s="1500"/>
      <c r="M112" s="341"/>
    </row>
    <row r="113" spans="1:13" ht="61.2" customHeight="1" x14ac:dyDescent="0.25">
      <c r="A113" s="819"/>
      <c r="B113" s="1499"/>
      <c r="C113" s="1183" t="str">
        <f>_xlfn.IFNA(VLOOKUP(D113,Data!C:I,3,FALSE),"")</f>
        <v/>
      </c>
      <c r="D113" s="1570"/>
      <c r="E113" s="1170" t="str">
        <f>_xlfn.IFNA(IF(VLOOKUP(D113,Languages!$A:$D,1,TRUE)=D113,VLOOKUP(D113,Languages!$A:$D,Summary!$C$7,TRUE),NA()),"")</f>
        <v/>
      </c>
      <c r="F113" s="1579"/>
      <c r="G113" s="1537" t="str">
        <f>_xlfn.IFNA(VLOOKUP(D113,Data!C:I,6,FALSE),"")</f>
        <v/>
      </c>
      <c r="H113" s="1511" t="str">
        <f>_xlfn.IFNA(VLOOKUP(D113,Export!G:L,3,FALSE),"")</f>
        <v/>
      </c>
      <c r="I113" s="1511" t="str">
        <f>_xlfn.IFNA(VLOOKUP(D113,Export!G:L,4,FALSE),"")</f>
        <v/>
      </c>
      <c r="J113" s="1511" t="str">
        <f>_xlfn.IFNA(VLOOKUP(D113,Export!G:L,5,FALSE),"")</f>
        <v/>
      </c>
      <c r="K113" s="1512" t="str">
        <f>_xlfn.IFNA(VLOOKUP(D113,Export!G:L,6,FALSE),"")</f>
        <v/>
      </c>
      <c r="L113" s="1500"/>
      <c r="M113" s="341"/>
    </row>
    <row r="114" spans="1:13" ht="61.2" customHeight="1" x14ac:dyDescent="0.25">
      <c r="A114" s="819"/>
      <c r="B114" s="1499"/>
      <c r="C114" s="1183" t="str">
        <f>_xlfn.IFNA(VLOOKUP(D114,Data!C:I,3,FALSE),"")</f>
        <v/>
      </c>
      <c r="D114" s="1570"/>
      <c r="E114" s="1170" t="str">
        <f>_xlfn.IFNA(IF(VLOOKUP(D114,Languages!$A:$D,1,TRUE)=D114,VLOOKUP(D114,Languages!$A:$D,Summary!$C$7,TRUE),NA()),"")</f>
        <v/>
      </c>
      <c r="F114" s="1579"/>
      <c r="G114" s="1537" t="str">
        <f>_xlfn.IFNA(VLOOKUP(D114,Data!C:I,6,FALSE),"")</f>
        <v/>
      </c>
      <c r="H114" s="1511" t="str">
        <f>_xlfn.IFNA(VLOOKUP(D114,Export!G:L,3,FALSE),"")</f>
        <v/>
      </c>
      <c r="I114" s="1511" t="str">
        <f>_xlfn.IFNA(VLOOKUP(D114,Export!G:L,4,FALSE),"")</f>
        <v/>
      </c>
      <c r="J114" s="1511" t="str">
        <f>_xlfn.IFNA(VLOOKUP(D114,Export!G:L,5,FALSE),"")</f>
        <v/>
      </c>
      <c r="K114" s="1512" t="str">
        <f>_xlfn.IFNA(VLOOKUP(D114,Export!G:L,6,FALSE),"")</f>
        <v/>
      </c>
      <c r="L114" s="1500"/>
      <c r="M114" s="341"/>
    </row>
    <row r="115" spans="1:13" ht="61.2" customHeight="1" x14ac:dyDescent="0.25">
      <c r="A115" s="819"/>
      <c r="B115" s="1499"/>
      <c r="C115" s="1183" t="str">
        <f>_xlfn.IFNA(VLOOKUP(D115,Data!C:I,3,FALSE),"")</f>
        <v/>
      </c>
      <c r="D115" s="1570"/>
      <c r="E115" s="1170" t="str">
        <f>_xlfn.IFNA(IF(VLOOKUP(D115,Languages!$A:$D,1,TRUE)=D115,VLOOKUP(D115,Languages!$A:$D,Summary!$C$7,TRUE),NA()),"")</f>
        <v/>
      </c>
      <c r="F115" s="1579"/>
      <c r="G115" s="1537" t="str">
        <f>_xlfn.IFNA(VLOOKUP(D115,Data!C:I,6,FALSE),"")</f>
        <v/>
      </c>
      <c r="H115" s="1511" t="str">
        <f>_xlfn.IFNA(VLOOKUP(D115,Export!G:L,3,FALSE),"")</f>
        <v/>
      </c>
      <c r="I115" s="1511" t="str">
        <f>_xlfn.IFNA(VLOOKUP(D115,Export!G:L,4,FALSE),"")</f>
        <v/>
      </c>
      <c r="J115" s="1511" t="str">
        <f>_xlfn.IFNA(VLOOKUP(D115,Export!G:L,5,FALSE),"")</f>
        <v/>
      </c>
      <c r="K115" s="1512" t="str">
        <f>_xlfn.IFNA(VLOOKUP(D115,Export!G:L,6,FALSE),"")</f>
        <v/>
      </c>
      <c r="L115" s="1500"/>
      <c r="M115" s="341"/>
    </row>
    <row r="116" spans="1:13" ht="61.2" customHeight="1" x14ac:dyDescent="0.25">
      <c r="A116" s="819"/>
      <c r="B116" s="1499"/>
      <c r="C116" s="1183" t="str">
        <f>_xlfn.IFNA(VLOOKUP(D116,Data!C:I,3,FALSE),"")</f>
        <v/>
      </c>
      <c r="D116" s="1570"/>
      <c r="E116" s="1170" t="str">
        <f>_xlfn.IFNA(IF(VLOOKUP(D116,Languages!$A:$D,1,TRUE)=D116,VLOOKUP(D116,Languages!$A:$D,Summary!$C$7,TRUE),NA()),"")</f>
        <v/>
      </c>
      <c r="F116" s="1579"/>
      <c r="G116" s="1537" t="str">
        <f>_xlfn.IFNA(VLOOKUP(D116,Data!C:I,6,FALSE),"")</f>
        <v/>
      </c>
      <c r="H116" s="1511" t="str">
        <f>_xlfn.IFNA(VLOOKUP(D116,Export!G:L,3,FALSE),"")</f>
        <v/>
      </c>
      <c r="I116" s="1511" t="str">
        <f>_xlfn.IFNA(VLOOKUP(D116,Export!G:L,4,FALSE),"")</f>
        <v/>
      </c>
      <c r="J116" s="1511" t="str">
        <f>_xlfn.IFNA(VLOOKUP(D116,Export!G:L,5,FALSE),"")</f>
        <v/>
      </c>
      <c r="K116" s="1512" t="str">
        <f>_xlfn.IFNA(VLOOKUP(D116,Export!G:L,6,FALSE),"")</f>
        <v/>
      </c>
      <c r="L116" s="1500"/>
      <c r="M116" s="341"/>
    </row>
    <row r="117" spans="1:13" ht="61.2" customHeight="1" x14ac:dyDescent="0.25">
      <c r="A117" s="819"/>
      <c r="B117" s="1499"/>
      <c r="C117" s="1183" t="str">
        <f>_xlfn.IFNA(VLOOKUP(D117,Data!C:I,3,FALSE),"")</f>
        <v/>
      </c>
      <c r="D117" s="1570"/>
      <c r="E117" s="1170" t="str">
        <f>_xlfn.IFNA(IF(VLOOKUP(D117,Languages!$A:$D,1,TRUE)=D117,VLOOKUP(D117,Languages!$A:$D,Summary!$C$7,TRUE),NA()),"")</f>
        <v/>
      </c>
      <c r="F117" s="1579"/>
      <c r="G117" s="1537" t="str">
        <f>_xlfn.IFNA(VLOOKUP(D117,Data!C:I,6,FALSE),"")</f>
        <v/>
      </c>
      <c r="H117" s="1511" t="str">
        <f>_xlfn.IFNA(VLOOKUP(D117,Export!G:L,3,FALSE),"")</f>
        <v/>
      </c>
      <c r="I117" s="1511" t="str">
        <f>_xlfn.IFNA(VLOOKUP(D117,Export!G:L,4,FALSE),"")</f>
        <v/>
      </c>
      <c r="J117" s="1511" t="str">
        <f>_xlfn.IFNA(VLOOKUP(D117,Export!G:L,5,FALSE),"")</f>
        <v/>
      </c>
      <c r="K117" s="1512" t="str">
        <f>_xlfn.IFNA(VLOOKUP(D117,Export!G:L,6,FALSE),"")</f>
        <v/>
      </c>
      <c r="L117" s="1500"/>
      <c r="M117" s="341"/>
    </row>
    <row r="118" spans="1:13" ht="61.2" customHeight="1" x14ac:dyDescent="0.25">
      <c r="A118" s="819"/>
      <c r="B118" s="1499"/>
      <c r="C118" s="1183" t="str">
        <f>_xlfn.IFNA(VLOOKUP(D118,Data!C:I,3,FALSE),"")</f>
        <v/>
      </c>
      <c r="D118" s="1570"/>
      <c r="E118" s="1170" t="str">
        <f>_xlfn.IFNA(IF(VLOOKUP(D118,Languages!$A:$D,1,TRUE)=D118,VLOOKUP(D118,Languages!$A:$D,Summary!$C$7,TRUE),NA()),"")</f>
        <v/>
      </c>
      <c r="F118" s="1579"/>
      <c r="G118" s="1537" t="str">
        <f>_xlfn.IFNA(VLOOKUP(D118,Data!C:I,6,FALSE),"")</f>
        <v/>
      </c>
      <c r="H118" s="1511" t="str">
        <f>_xlfn.IFNA(VLOOKUP(D118,Export!G:L,3,FALSE),"")</f>
        <v/>
      </c>
      <c r="I118" s="1511" t="str">
        <f>_xlfn.IFNA(VLOOKUP(D118,Export!G:L,4,FALSE),"")</f>
        <v/>
      </c>
      <c r="J118" s="1511" t="str">
        <f>_xlfn.IFNA(VLOOKUP(D118,Export!G:L,5,FALSE),"")</f>
        <v/>
      </c>
      <c r="K118" s="1512" t="str">
        <f>_xlfn.IFNA(VLOOKUP(D118,Export!G:L,6,FALSE),"")</f>
        <v/>
      </c>
      <c r="L118" s="1500"/>
      <c r="M118" s="341"/>
    </row>
    <row r="119" spans="1:13" ht="61.2" customHeight="1" x14ac:dyDescent="0.25">
      <c r="A119" s="819"/>
      <c r="B119" s="1499"/>
      <c r="C119" s="1183" t="str">
        <f>_xlfn.IFNA(VLOOKUP(D119,Data!C:I,3,FALSE),"")</f>
        <v/>
      </c>
      <c r="D119" s="1570"/>
      <c r="E119" s="1170" t="str">
        <f>_xlfn.IFNA(IF(VLOOKUP(D119,Languages!$A:$D,1,TRUE)=D119,VLOOKUP(D119,Languages!$A:$D,Summary!$C$7,TRUE),NA()),"")</f>
        <v/>
      </c>
      <c r="F119" s="1579"/>
      <c r="G119" s="1537" t="str">
        <f>_xlfn.IFNA(VLOOKUP(D119,Data!C:I,6,FALSE),"")</f>
        <v/>
      </c>
      <c r="H119" s="1511" t="str">
        <f>_xlfn.IFNA(VLOOKUP(D119,Export!G:L,3,FALSE),"")</f>
        <v/>
      </c>
      <c r="I119" s="1511" t="str">
        <f>_xlfn.IFNA(VLOOKUP(D119,Export!G:L,4,FALSE),"")</f>
        <v/>
      </c>
      <c r="J119" s="1511" t="str">
        <f>_xlfn.IFNA(VLOOKUP(D119,Export!G:L,5,FALSE),"")</f>
        <v/>
      </c>
      <c r="K119" s="1512" t="str">
        <f>_xlfn.IFNA(VLOOKUP(D119,Export!G:L,6,FALSE),"")</f>
        <v/>
      </c>
      <c r="L119" s="1500"/>
      <c r="M119" s="341"/>
    </row>
    <row r="120" spans="1:13" ht="61.2" customHeight="1" x14ac:dyDescent="0.25">
      <c r="A120" s="819"/>
      <c r="B120" s="1499"/>
      <c r="C120" s="1183" t="str">
        <f>_xlfn.IFNA(VLOOKUP(D120,Data!C:I,3,FALSE),"")</f>
        <v/>
      </c>
      <c r="D120" s="1570"/>
      <c r="E120" s="1170" t="str">
        <f>_xlfn.IFNA(IF(VLOOKUP(D120,Languages!$A:$D,1,TRUE)=D120,VLOOKUP(D120,Languages!$A:$D,Summary!$C$7,TRUE),NA()),"")</f>
        <v/>
      </c>
      <c r="F120" s="1579"/>
      <c r="G120" s="1537" t="str">
        <f>_xlfn.IFNA(VLOOKUP(D120,Data!C:I,6,FALSE),"")</f>
        <v/>
      </c>
      <c r="H120" s="1511" t="str">
        <f>_xlfn.IFNA(VLOOKUP(D120,Export!G:L,3,FALSE),"")</f>
        <v/>
      </c>
      <c r="I120" s="1511" t="str">
        <f>_xlfn.IFNA(VLOOKUP(D120,Export!G:L,4,FALSE),"")</f>
        <v/>
      </c>
      <c r="J120" s="1511" t="str">
        <f>_xlfn.IFNA(VLOOKUP(D120,Export!G:L,5,FALSE),"")</f>
        <v/>
      </c>
      <c r="K120" s="1512" t="str">
        <f>_xlfn.IFNA(VLOOKUP(D120,Export!G:L,6,FALSE),"")</f>
        <v/>
      </c>
      <c r="L120" s="1500"/>
      <c r="M120" s="341"/>
    </row>
    <row r="121" spans="1:13" ht="61.2" customHeight="1" x14ac:dyDescent="0.25">
      <c r="A121" s="819"/>
      <c r="B121" s="1499"/>
      <c r="C121" s="1183"/>
      <c r="D121" s="1570"/>
      <c r="E121" s="1170" t="str">
        <f>_xlfn.IFNA(IF(VLOOKUP(D121,Languages!$A:$D,1,TRUE)=D121,VLOOKUP(D121,Languages!$A:$D,Summary!$C$7,TRUE),NA()),"")</f>
        <v/>
      </c>
      <c r="F121" s="1579"/>
      <c r="G121" s="1537" t="str">
        <f>_xlfn.IFNA(VLOOKUP(D121,Data!C:I,6,FALSE),"")</f>
        <v/>
      </c>
      <c r="H121" s="1511" t="str">
        <f>_xlfn.IFNA(VLOOKUP(D121,Export!G:L,3,FALSE),"")</f>
        <v/>
      </c>
      <c r="I121" s="1511" t="str">
        <f>_xlfn.IFNA(VLOOKUP(D121,Export!G:L,4,FALSE),"")</f>
        <v/>
      </c>
      <c r="J121" s="1511" t="str">
        <f>_xlfn.IFNA(VLOOKUP(D121,Export!G:L,5,FALSE),"")</f>
        <v/>
      </c>
      <c r="K121" s="1512" t="str">
        <f>_xlfn.IFNA(VLOOKUP(D121,Export!G:L,6,FALSE),"")</f>
        <v/>
      </c>
      <c r="L121" s="1500"/>
      <c r="M121" s="341"/>
    </row>
    <row r="122" spans="1:13" ht="61.2" customHeight="1" x14ac:dyDescent="0.25">
      <c r="A122" s="819"/>
      <c r="B122" s="1499"/>
      <c r="C122" s="1183" t="str">
        <f>_xlfn.IFNA(VLOOKUP(D122,Data!C:I,3,FALSE),"")</f>
        <v/>
      </c>
      <c r="D122" s="1570"/>
      <c r="E122" s="1170" t="str">
        <f>_xlfn.IFNA(IF(VLOOKUP(D122,Languages!$A:$D,1,TRUE)=D122,VLOOKUP(D122,Languages!$A:$D,Summary!$C$7,TRUE),NA()),"")</f>
        <v/>
      </c>
      <c r="F122" s="1579"/>
      <c r="G122" s="1537" t="str">
        <f>_xlfn.IFNA(VLOOKUP(D122,Data!C:I,6,FALSE),"")</f>
        <v/>
      </c>
      <c r="H122" s="1511" t="str">
        <f>_xlfn.IFNA(VLOOKUP(D122,Export!G:L,3,FALSE),"")</f>
        <v/>
      </c>
      <c r="I122" s="1511" t="str">
        <f>_xlfn.IFNA(VLOOKUP(D122,Export!G:L,4,FALSE),"")</f>
        <v/>
      </c>
      <c r="J122" s="1511" t="str">
        <f>_xlfn.IFNA(VLOOKUP(D122,Export!G:L,5,FALSE),"")</f>
        <v/>
      </c>
      <c r="K122" s="1512" t="str">
        <f>_xlfn.IFNA(VLOOKUP(D122,Export!G:L,6,FALSE),"")</f>
        <v/>
      </c>
      <c r="L122" s="1500"/>
      <c r="M122" s="341"/>
    </row>
    <row r="123" spans="1:13" ht="61.2" customHeight="1" x14ac:dyDescent="0.25">
      <c r="A123" s="819"/>
      <c r="B123" s="1499"/>
      <c r="C123" s="1183"/>
      <c r="D123" s="1570"/>
      <c r="E123" s="1170" t="str">
        <f>_xlfn.IFNA(IF(VLOOKUP(D123,Languages!$A:$D,1,TRUE)=D123,VLOOKUP(D123,Languages!$A:$D,Summary!$C$7,TRUE),NA()),"")</f>
        <v/>
      </c>
      <c r="F123" s="1579"/>
      <c r="G123" s="1537" t="str">
        <f>_xlfn.IFNA(VLOOKUP(D123,Data!C:I,6,FALSE),"")</f>
        <v/>
      </c>
      <c r="H123" s="1511" t="str">
        <f>_xlfn.IFNA(VLOOKUP(D123,Export!G:L,3,FALSE),"")</f>
        <v/>
      </c>
      <c r="I123" s="1511" t="str">
        <f>_xlfn.IFNA(VLOOKUP(D123,Export!G:L,4,FALSE),"")</f>
        <v/>
      </c>
      <c r="J123" s="1511" t="str">
        <f>_xlfn.IFNA(VLOOKUP(D123,Export!G:L,5,FALSE),"")</f>
        <v/>
      </c>
      <c r="K123" s="1512" t="str">
        <f>_xlfn.IFNA(VLOOKUP(D123,Export!G:L,6,FALSE),"")</f>
        <v/>
      </c>
      <c r="L123" s="1500"/>
      <c r="M123" s="341"/>
    </row>
    <row r="124" spans="1:13" ht="61.2" customHeight="1" thickBot="1" x14ac:dyDescent="0.3">
      <c r="A124" s="819"/>
      <c r="B124" s="1499"/>
      <c r="C124" s="1290" t="str">
        <f>_xlfn.IFNA(VLOOKUP(D124,Data!C:I,3,FALSE),"")</f>
        <v/>
      </c>
      <c r="D124" s="1680"/>
      <c r="E124" s="1291" t="str">
        <f>_xlfn.IFNA(IF(VLOOKUP(D124,Languages!$A:$D,1,TRUE)=D124,VLOOKUP(D124,Languages!$A:$D,Summary!$C$7,TRUE),NA()),"")</f>
        <v/>
      </c>
      <c r="F124" s="1578"/>
      <c r="G124" s="1538" t="str">
        <f>_xlfn.IFNA(VLOOKUP(D124,Data!C:I,6,FALSE),"")</f>
        <v/>
      </c>
      <c r="H124" s="1513" t="str">
        <f>_xlfn.IFNA(VLOOKUP(D124,Export!G:L,3,FALSE),"")</f>
        <v/>
      </c>
      <c r="I124" s="1513" t="str">
        <f>_xlfn.IFNA(VLOOKUP(D124,Export!G:L,4,FALSE),"")</f>
        <v/>
      </c>
      <c r="J124" s="1513" t="str">
        <f>_xlfn.IFNA(VLOOKUP(D124,Export!G:L,5,FALSE),"")</f>
        <v/>
      </c>
      <c r="K124" s="1514" t="str">
        <f>_xlfn.IFNA(VLOOKUP(D124,Export!G:L,6,FALSE),"")</f>
        <v/>
      </c>
      <c r="L124" s="1500"/>
      <c r="M124" s="341"/>
    </row>
    <row r="125" spans="1:13" x14ac:dyDescent="0.25">
      <c r="A125" s="819"/>
      <c r="B125" s="1499"/>
      <c r="C125" s="1436"/>
      <c r="D125" s="1436"/>
      <c r="E125" s="1436"/>
      <c r="F125" s="1437"/>
      <c r="G125" s="1438"/>
      <c r="H125" s="1438"/>
      <c r="I125" s="1438"/>
      <c r="J125" s="1438"/>
      <c r="K125" s="1438"/>
      <c r="L125" s="1500"/>
      <c r="M125" s="341"/>
    </row>
    <row r="126" spans="1:13" ht="14.4" thickBot="1" x14ac:dyDescent="0.3">
      <c r="A126" s="819"/>
      <c r="B126" s="1501"/>
      <c r="C126" s="1503"/>
      <c r="D126" s="1523"/>
      <c r="E126" s="1504"/>
      <c r="F126" s="1505"/>
      <c r="G126" s="1506"/>
      <c r="H126" s="1504"/>
      <c r="I126" s="1504"/>
      <c r="J126" s="1504"/>
      <c r="K126" s="1504"/>
      <c r="L126" s="1507"/>
      <c r="M126" s="341"/>
    </row>
    <row r="127" spans="1:13" x14ac:dyDescent="0.25">
      <c r="A127" s="819"/>
      <c r="B127" s="819"/>
      <c r="C127" s="180"/>
      <c r="D127" s="180"/>
      <c r="E127" s="180"/>
      <c r="F127" s="335"/>
      <c r="G127" s="180"/>
      <c r="H127" s="345"/>
      <c r="I127" s="345"/>
      <c r="J127" s="345"/>
      <c r="K127" s="345"/>
      <c r="L127" s="819"/>
      <c r="M127" s="341"/>
    </row>
  </sheetData>
  <sheetProtection sheet="1" objects="1" scenarios="1" formatCells="0" formatColumns="0" formatRows="0" sort="0" autoFilter="0"/>
  <autoFilter ref="C24:K124" xr:uid="{9A0F3423-9C4B-4F39-B143-4C91AE8FD0F9}"/>
  <mergeCells count="9">
    <mergeCell ref="B24:B49"/>
    <mergeCell ref="B50:B53"/>
    <mergeCell ref="C6:K6"/>
    <mergeCell ref="I8:J8"/>
    <mergeCell ref="I10:J11"/>
    <mergeCell ref="C13:K13"/>
    <mergeCell ref="C15:K15"/>
    <mergeCell ref="C17:K17"/>
    <mergeCell ref="C8:G11"/>
  </mergeCells>
  <conditionalFormatting sqref="G25:G124">
    <cfRule type="cellIs" dxfId="162" priority="2" operator="equal">
      <formula>4</formula>
    </cfRule>
    <cfRule type="cellIs" dxfId="161" priority="3" operator="equal">
      <formula>3</formula>
    </cfRule>
    <cfRule type="cellIs" dxfId="160" priority="4" operator="equal">
      <formula>2</formula>
    </cfRule>
    <cfRule type="cellIs" dxfId="159" priority="5" operator="equal">
      <formula>1</formula>
    </cfRule>
    <cfRule type="cellIs" dxfId="158" priority="6" operator="equal">
      <formula>0</formula>
    </cfRule>
  </conditionalFormatting>
  <conditionalFormatting sqref="C25:C124">
    <cfRule type="colorScale" priority="1">
      <colorScale>
        <cfvo type="num" val="1"/>
        <cfvo type="num" val="2"/>
        <cfvo type="num" val="3"/>
        <color theme="2" tint="0.79998168889431442"/>
        <color theme="2" tint="0.59999389629810485"/>
        <color theme="2" tint="0.39997558519241921"/>
      </colorScale>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383B-BB73-471F-B1EC-0607A15EC9BB}">
  <sheetPr>
    <tabColor theme="7" tint="0.59999389629810485"/>
  </sheetPr>
  <dimension ref="A1:M86"/>
  <sheetViews>
    <sheetView topLeftCell="A73" zoomScale="80" zoomScaleNormal="80" workbookViewId="0"/>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23.72656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50"/>
      <c r="H1" s="249"/>
      <c r="I1" s="249"/>
      <c r="J1" s="249"/>
      <c r="K1" s="249"/>
      <c r="L1" s="134"/>
      <c r="M1" s="134"/>
    </row>
    <row r="2" spans="1:13" x14ac:dyDescent="0.25">
      <c r="A2" s="251"/>
      <c r="B2" s="1547"/>
      <c r="C2" s="1548"/>
      <c r="D2" s="1549"/>
      <c r="E2" s="1550"/>
      <c r="F2" s="1551"/>
      <c r="G2" s="1653"/>
      <c r="H2" s="1552"/>
      <c r="I2" s="1552"/>
      <c r="J2" s="1552"/>
      <c r="K2" s="1552"/>
      <c r="L2" s="1553"/>
      <c r="M2" s="251"/>
    </row>
    <row r="3" spans="1:13" x14ac:dyDescent="0.25">
      <c r="A3" s="251"/>
      <c r="B3" s="1554"/>
      <c r="C3" s="1121"/>
      <c r="D3" s="1122"/>
      <c r="E3" s="1123"/>
      <c r="F3" s="1124"/>
      <c r="G3" s="1525"/>
      <c r="H3" s="1126"/>
      <c r="I3" s="1127" t="str">
        <f>IF(VLOOKUP("GEN-SEC",Languages!$A:$D,1,TRUE)="GEN-SEC",VLOOKUP("GEN-SEC",Languages!$A:$D,Summary!$C$7,TRUE),NA())</f>
        <v>Tiedon luokittelu</v>
      </c>
      <c r="J3" s="1128"/>
      <c r="K3" s="1125"/>
      <c r="L3" s="1445"/>
      <c r="M3" s="251"/>
    </row>
    <row r="4" spans="1:13" ht="19.8" x14ac:dyDescent="0.3">
      <c r="A4" s="315"/>
      <c r="B4" s="1555"/>
      <c r="C4" s="1131" t="s">
        <v>3518</v>
      </c>
      <c r="D4" s="1132"/>
      <c r="E4" s="1133"/>
      <c r="F4" s="1134"/>
      <c r="G4" s="1526"/>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3" t="s">
        <v>3581</v>
      </c>
      <c r="D6" s="1844"/>
      <c r="E6" s="1844"/>
      <c r="F6" s="1844"/>
      <c r="G6" s="1844"/>
      <c r="H6" s="1844"/>
      <c r="I6" s="1844"/>
      <c r="J6" s="1844"/>
      <c r="K6" s="1845"/>
      <c r="L6" s="1445"/>
      <c r="M6" s="251"/>
    </row>
    <row r="7" spans="1:13" ht="14.4" x14ac:dyDescent="0.25">
      <c r="A7" s="177"/>
      <c r="B7" s="1556"/>
      <c r="C7" s="1141"/>
      <c r="D7" s="1142"/>
      <c r="E7" s="1143"/>
      <c r="F7" s="1144"/>
      <c r="G7" s="1527"/>
      <c r="H7" s="1146"/>
      <c r="I7" s="1147" t="str">
        <f>IF(VLOOKUP("KM110",Languages!$A:$D,1,TRUE)="KM110",VLOOKUP("KM110",Languages!$A:$D,Summary!$C$7,TRUE),NA())</f>
        <v>Päivämäärä</v>
      </c>
      <c r="J7" s="1148"/>
      <c r="K7" s="1125"/>
      <c r="L7" s="1445"/>
      <c r="M7" s="251"/>
    </row>
    <row r="8" spans="1:13" ht="14.4" customHeight="1" x14ac:dyDescent="0.25">
      <c r="A8" s="177"/>
      <c r="B8" s="1556"/>
      <c r="C8" s="1854" t="s">
        <v>3880</v>
      </c>
      <c r="D8" s="1855"/>
      <c r="E8" s="1855"/>
      <c r="F8" s="1855"/>
      <c r="G8" s="1856"/>
      <c r="H8" s="1146"/>
      <c r="I8" s="1846">
        <v>45603</v>
      </c>
      <c r="J8" s="1847"/>
      <c r="K8" s="1125"/>
      <c r="L8" s="1445"/>
      <c r="M8" s="251"/>
    </row>
    <row r="9" spans="1:13" ht="14.4" customHeight="1" x14ac:dyDescent="0.25">
      <c r="A9" s="177"/>
      <c r="B9" s="1556"/>
      <c r="C9" s="1857"/>
      <c r="D9" s="1858"/>
      <c r="E9" s="1858"/>
      <c r="F9" s="1858"/>
      <c r="G9" s="1859"/>
      <c r="H9" s="1146"/>
      <c r="I9" s="1147" t="str">
        <f>IF(VLOOKUP("KM111",Languages!$A:$D,1,TRUE)="KM111",VLOOKUP("KM111",Languages!$A:$D,Summary!$C$7,TRUE),NA())</f>
        <v>Osallistujat</v>
      </c>
      <c r="J9" s="1148"/>
      <c r="K9" s="1125"/>
      <c r="L9" s="1445"/>
      <c r="M9" s="251"/>
    </row>
    <row r="10" spans="1:13" ht="14.4" customHeight="1" x14ac:dyDescent="0.25">
      <c r="A10" s="177"/>
      <c r="B10" s="1556"/>
      <c r="C10" s="1857"/>
      <c r="D10" s="1858"/>
      <c r="E10" s="1858"/>
      <c r="F10" s="1858"/>
      <c r="G10" s="1859"/>
      <c r="H10" s="1146"/>
      <c r="I10" s="1848"/>
      <c r="J10" s="1849"/>
      <c r="K10" s="1125"/>
      <c r="L10" s="1445"/>
      <c r="M10" s="251"/>
    </row>
    <row r="11" spans="1:13" ht="14.4" customHeight="1" x14ac:dyDescent="0.25">
      <c r="A11" s="177"/>
      <c r="B11" s="1556"/>
      <c r="C11" s="1860"/>
      <c r="D11" s="1861"/>
      <c r="E11" s="1861"/>
      <c r="F11" s="1861"/>
      <c r="G11" s="1862"/>
      <c r="H11" s="1146"/>
      <c r="I11" s="1850"/>
      <c r="J11" s="1851"/>
      <c r="K11" s="1125"/>
      <c r="L11" s="1445"/>
      <c r="M11" s="251"/>
    </row>
    <row r="12" spans="1:13" x14ac:dyDescent="0.25">
      <c r="A12" s="165"/>
      <c r="B12" s="1444"/>
      <c r="C12" s="1149"/>
      <c r="D12" s="1149"/>
      <c r="E12" s="1149"/>
      <c r="F12" s="1150"/>
      <c r="G12" s="1528"/>
      <c r="H12" s="1150"/>
      <c r="I12" s="1150"/>
      <c r="J12" s="1150"/>
      <c r="K12" s="1150"/>
      <c r="L12" s="1445"/>
      <c r="M12" s="251"/>
    </row>
    <row r="13" spans="1:13" x14ac:dyDescent="0.25">
      <c r="A13" s="274"/>
      <c r="B13" s="1557"/>
      <c r="C13" s="1852"/>
      <c r="D13" s="1852"/>
      <c r="E13" s="1852"/>
      <c r="F13" s="1852"/>
      <c r="G13" s="1852"/>
      <c r="H13" s="1852"/>
      <c r="I13" s="1852"/>
      <c r="J13" s="1852"/>
      <c r="K13" s="1852"/>
      <c r="L13" s="1445"/>
      <c r="M13" s="251"/>
    </row>
    <row r="14" spans="1:13" ht="14.4" thickBot="1" x14ac:dyDescent="0.3">
      <c r="A14" s="165"/>
      <c r="B14" s="1444"/>
      <c r="C14" s="1152"/>
      <c r="D14" s="1152"/>
      <c r="E14" s="1152"/>
      <c r="F14" s="1153"/>
      <c r="G14" s="1529"/>
      <c r="H14" s="1153"/>
      <c r="I14" s="1153"/>
      <c r="J14" s="1153"/>
      <c r="K14" s="1153"/>
      <c r="L14" s="1445"/>
      <c r="M14" s="251"/>
    </row>
    <row r="15" spans="1:13" x14ac:dyDescent="0.25">
      <c r="A15" s="274"/>
      <c r="B15" s="1557"/>
      <c r="C15" s="1853"/>
      <c r="D15" s="1853"/>
      <c r="E15" s="1853"/>
      <c r="F15" s="1853"/>
      <c r="G15" s="1853"/>
      <c r="H15" s="1853"/>
      <c r="I15" s="1853"/>
      <c r="J15" s="1853"/>
      <c r="K15" s="1853"/>
      <c r="L15" s="1445"/>
      <c r="M15" s="251"/>
    </row>
    <row r="16" spans="1:13" x14ac:dyDescent="0.25">
      <c r="A16" s="165"/>
      <c r="B16" s="1444"/>
      <c r="C16" s="1149"/>
      <c r="D16" s="1149"/>
      <c r="E16" s="1149"/>
      <c r="F16" s="1154"/>
      <c r="G16" s="1530"/>
      <c r="H16" s="1154"/>
      <c r="I16" s="1154"/>
      <c r="J16" s="1154"/>
      <c r="K16" s="1154"/>
      <c r="L16" s="1445"/>
      <c r="M16" s="251"/>
    </row>
    <row r="17" spans="1:13" x14ac:dyDescent="0.25">
      <c r="A17" s="304"/>
      <c r="B17" s="1558"/>
      <c r="C17" s="1852"/>
      <c r="D17" s="1852"/>
      <c r="E17" s="1852"/>
      <c r="F17" s="1852"/>
      <c r="G17" s="1852"/>
      <c r="H17" s="1852"/>
      <c r="I17" s="1852"/>
      <c r="J17" s="1852"/>
      <c r="K17" s="1852"/>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531"/>
      <c r="H19" s="1158"/>
      <c r="I19" s="1158"/>
      <c r="J19" s="1158"/>
      <c r="K19" s="1158"/>
      <c r="L19" s="1561"/>
      <c r="M19" s="251"/>
    </row>
    <row r="20" spans="1:13" x14ac:dyDescent="0.25">
      <c r="A20" s="304"/>
      <c r="B20" s="1562"/>
      <c r="C20" s="646"/>
      <c r="D20" s="646"/>
      <c r="E20" s="646"/>
      <c r="F20" s="646"/>
      <c r="G20" s="1654"/>
      <c r="H20" s="646"/>
      <c r="I20" s="646"/>
      <c r="J20" s="646"/>
      <c r="K20" s="646"/>
      <c r="L20" s="1563"/>
      <c r="M20" s="134"/>
    </row>
    <row r="21" spans="1:13" x14ac:dyDescent="0.25">
      <c r="A21" s="304"/>
      <c r="B21" s="1564"/>
      <c r="C21" s="639"/>
      <c r="D21" s="639"/>
      <c r="E21" s="639"/>
      <c r="F21" s="639"/>
      <c r="G21" s="1655"/>
      <c r="H21" s="639"/>
      <c r="I21" s="639"/>
      <c r="J21" s="639"/>
      <c r="K21" s="639"/>
      <c r="L21" s="1565"/>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x14ac:dyDescent="0.25">
      <c r="A24" s="274"/>
      <c r="B24" s="1842"/>
      <c r="C24" s="1177" t="str">
        <f>IF(VLOOKUP("GEN-LEVEL",Languages!$A:$D,1,TRUE)="GEN-LEVEL",VLOOKUP("GEN-LEVEL",Languages!$A:$D,Summary!$C$7,TRUE),NA())</f>
        <v>Taso</v>
      </c>
      <c r="D24" s="1543" t="s">
        <v>3516</v>
      </c>
      <c r="E24" s="1179" t="str">
        <f>IF(VLOOKUP("GEN-PRACTICE",Languages!$A:$D,1,TRUE)="GEN-PRACTICE",VLOOKUP("GEN-PRACTICE",Languages!$A:$D,Summary!$C$7,TRUE),NA())</f>
        <v>Käytäntö</v>
      </c>
      <c r="F24" s="1180" t="s">
        <v>3519</v>
      </c>
      <c r="G24" s="1656" t="str">
        <f>IF(VLOOKUP("GEN-ANSWER",Languages!$A:$D,1,TRUE)="GEN-ANSWER",VLOOKUP("GEN-ANSWER",Languages!$A:$D,Summary!$C$7,TRUE),NA())</f>
        <v>Vastaus</v>
      </c>
      <c r="H24" s="1658" t="str">
        <f>IF(VLOOKUP("KM112",Languages!$A:$D,1,TRUE)="KM112",VLOOKUP("KM112",Languages!$A:$D,Summary!$C$7,TRUE),NA())</f>
        <v>Kommentit</v>
      </c>
      <c r="I24" s="1658" t="str">
        <f>IF(VLOOKUP("KM113",Languages!$A:$D,1,TRUE)="KM113",VLOOKUP("KM113",Languages!$A:$D,Summary!$C$7,TRUE),NA())</f>
        <v>Sisäinen viittaus</v>
      </c>
      <c r="J24" s="1658" t="str">
        <f>IF(VLOOKUP("KM114",Languages!$A:$D,1,TRUE)="KM114",VLOOKUP("KM114",Languages!$A:$D,Summary!$C$7,TRUE),NA())</f>
        <v>Ulkoinen viittaus</v>
      </c>
      <c r="K24" s="1659" t="str">
        <f>IF(VLOOKUP("KM115",Languages!$A:$D,1,TRUE)="KM115",VLOOKUP("KM115",Languages!$A:$D,Summary!$C$7,TRUE),NA())</f>
        <v>Kehityskohde</v>
      </c>
      <c r="L24" s="1445"/>
      <c r="M24" s="251"/>
    </row>
    <row r="25" spans="1:13" ht="61.2" customHeight="1" x14ac:dyDescent="0.25">
      <c r="A25" s="274"/>
      <c r="B25" s="1842"/>
      <c r="C25" s="1183">
        <f>_xlfn.IFNA(VLOOKUP(D25,Data!C:I,3,FALSE),"")</f>
        <v>1</v>
      </c>
      <c r="D25" s="1569" t="s">
        <v>58</v>
      </c>
      <c r="E25" s="1170" t="str">
        <f>_xlfn.IFNA(IF(VLOOKUP(D25,Languages!$A:$D,1,TRUE)=D25,VLOOKUP(D25,Languages!$A:$D,Summary!$C$7,TRUE),NA()),"")</f>
        <v>Kyberriskejä tunnistetaan. Tasolla 1 tämän ei tarvitse olla systemaattista ja säännöllistä.</v>
      </c>
      <c r="F25" s="1579" t="s">
        <v>1251</v>
      </c>
      <c r="G25" s="1537">
        <f ca="1">_xlfn.IFNA(VLOOKUP(D25,Data!C:I,6,FALSE),"")</f>
        <v>3</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61.2" customHeight="1" x14ac:dyDescent="0.25">
      <c r="A26" s="274"/>
      <c r="B26" s="1842"/>
      <c r="C26" s="1183">
        <f>_xlfn.IFNA(VLOOKUP(D26,Data!C:I,3,FALSE),"")</f>
        <v>2</v>
      </c>
      <c r="D26" s="1570" t="s">
        <v>60</v>
      </c>
      <c r="E26" s="1170" t="str">
        <f>_xlfn.IFNA(IF(VLOOKUP(D26,Languages!$A:$D,1,TRUE)=D26,VLOOKUP(D26,Languages!$A:$D,Summary!$C$7,TRUE),NA()),"")</f>
        <v>Kyberriskien tunnistamiseen käytetään määriteltyjä menetelmiä.</v>
      </c>
      <c r="F26" s="1579" t="s">
        <v>1251</v>
      </c>
      <c r="G26" s="1537">
        <f ca="1">_xlfn.IFNA(VLOOKUP(D26,Data!C:I,6,FALSE),"")</f>
        <v>2</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61.2" customHeight="1" x14ac:dyDescent="0.25">
      <c r="A27" s="274"/>
      <c r="B27" s="1842"/>
      <c r="C27" s="1183">
        <f>_xlfn.IFNA(VLOOKUP(D27,Data!C:I,3,FALSE),"")</f>
        <v>2</v>
      </c>
      <c r="D27" s="1570" t="s">
        <v>62</v>
      </c>
      <c r="E27" s="1170" t="str">
        <f>_xlfn.IFNA(IF(VLOOKUP(D27,Languages!$A:$D,1,TRUE)=D27,VLOOKUP(D27,Languages!$A:$D,Summary!$C$7,TRUE),NA()),"")</f>
        <v xml:space="preserve">Kyberriskien tunnistamiseen osallistuu soveltuvilta osin sidosryhmiä operatiivisista ja liiketoimintayksiköistä. </v>
      </c>
      <c r="F27" s="1579" t="s">
        <v>1251</v>
      </c>
      <c r="G27" s="1537">
        <f ca="1">_xlfn.IFNA(VLOOKUP(D27,Data!C:I,6,FALSE),"")</f>
        <v>3</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61.2" customHeight="1" x14ac:dyDescent="0.25">
      <c r="A28" s="274"/>
      <c r="B28" s="1842"/>
      <c r="C28" s="1183">
        <f>_xlfn.IFNA(VLOOKUP(D28,Data!C:I,3,FALSE),"")</f>
        <v>2</v>
      </c>
      <c r="D28" s="1570" t="s">
        <v>915</v>
      </c>
      <c r="E28" s="1170" t="str">
        <f>_xlfn.IFNA(IF(VLOOKUP(D28,Languages!$A:$D,1,TRUE)=D28,VLOOKUP(D28,Languages!$A:$D,Summary!$C$7,TRUE),NA()),"")</f>
        <v>Kyberriskien tunnistamista tehdään aika ajoin ja määriteltyjen tilanteiden, kuten järjestelmämuutosten tai ulkoisten kybertapahtumien yhteydessä.</v>
      </c>
      <c r="F28" s="1579" t="s">
        <v>1251</v>
      </c>
      <c r="G28" s="1537">
        <f ca="1">_xlfn.IFNA(VLOOKUP(D28,Data!C:I,6,FALSE),"")</f>
        <v>3</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61.2" customHeight="1" x14ac:dyDescent="0.25">
      <c r="A29" s="274"/>
      <c r="B29" s="1842"/>
      <c r="C29" s="1183">
        <f>_xlfn.IFNA(VLOOKUP(D29,Data!C:I,3,FALSE),"")</f>
        <v>3</v>
      </c>
      <c r="D29" s="1570" t="s">
        <v>916</v>
      </c>
      <c r="E29" s="1170" t="str">
        <f>_xlfn.IFNA(IF(VLOOKUP(D29,Languages!$A:$D,1,TRUE)=D29,VLOOKUP(D29,Languages!$A:$D,Summary!$C$7,TRUE),NA()),"")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29" s="1579" t="s">
        <v>1251</v>
      </c>
      <c r="G29" s="1537">
        <f ca="1">_xlfn.IFNA(VLOOKUP(D29,Data!C:I,6,FALSE),"")</f>
        <v>2</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61.2" customHeight="1" x14ac:dyDescent="0.25">
      <c r="A30" s="274"/>
      <c r="B30" s="1842"/>
      <c r="C30" s="1183">
        <f>_xlfn.IFNA(VLOOKUP(D30,Data!C:I,3,FALSE),"")</f>
        <v>3</v>
      </c>
      <c r="D30" s="1570" t="s">
        <v>921</v>
      </c>
      <c r="E30" s="1170" t="str">
        <f>_xlfn.IFNA(IF(VLOOKUP(D30,Languages!$A:$D,1,TRUE)=D30,VLOOKUP(D30,Languages!$A:$D,Summary!$C$7,TRUE),NA()),"")</f>
        <v>Kyberriskien tunnistamisessa huomioidaan riskit, jotka aiheutuvat kriittisestä infrastruktuurista tai keskinäisriippuvaisista organisaatioista tai kohdistuvat niihin.</v>
      </c>
      <c r="F30" s="1579" t="s">
        <v>1251</v>
      </c>
      <c r="G30" s="1537">
        <f ca="1">_xlfn.IFNA(VLOOKUP(D30,Data!C:I,6,FALSE),"")</f>
        <v>2</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61.2" customHeight="1" x14ac:dyDescent="0.25">
      <c r="A31" s="274"/>
      <c r="B31" s="1842"/>
      <c r="C31" s="1183">
        <f>_xlfn.IFNA(VLOOKUP(D31,Data!C:I,3,FALSE),"")</f>
        <v>1</v>
      </c>
      <c r="D31" s="1570" t="s">
        <v>70</v>
      </c>
      <c r="E31" s="1170" t="str">
        <f>_xlfn.IFNA(IF(VLOOKUP(D31,Languages!$A:$D,1,TRUE)=D31,VLOOKUP(D31,Languages!$A:$D,Summary!$C$7,TRUE),NA()),"")</f>
        <v>Kyberriskit priorisoidaan niiden arvioidun vaikutuksen perusteella. Tasolla 1 tämän ei tarvitse olla systemaattista ja säännöllistä.</v>
      </c>
      <c r="F31" s="1579" t="s">
        <v>3720</v>
      </c>
      <c r="G31" s="1537">
        <f ca="1">_xlfn.IFNA(VLOOKUP(D31,Data!C:I,6,FALSE),"")</f>
        <v>3</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61.2" customHeight="1" x14ac:dyDescent="0.25">
      <c r="A32" s="274"/>
      <c r="B32" s="1842"/>
      <c r="C32" s="1183">
        <f>_xlfn.IFNA(VLOOKUP(D32,Data!C:I,3,FALSE),"")</f>
        <v>2</v>
      </c>
      <c r="D32" s="1570" t="s">
        <v>78</v>
      </c>
      <c r="E32" s="1170" t="str">
        <f>_xlfn.IFNA(IF(VLOOKUP(D32,Languages!$A:$D,1,TRUE)=D32,VLOOKUP(D32,Languages!$A:$D,Summary!$C$7,TRUE),NA()),"")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579" t="s">
        <v>3722</v>
      </c>
      <c r="G32" s="1537">
        <f ca="1">_xlfn.IFNA(VLOOKUP(D32,Data!C:I,6,FALSE),"")</f>
        <v>3</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61.2" customHeight="1" x14ac:dyDescent="0.25">
      <c r="A33" s="274"/>
      <c r="B33" s="1842"/>
      <c r="C33" s="1183">
        <f>_xlfn.IFNA(VLOOKUP(D33,Data!C:I,3,FALSE),"")</f>
        <v>2</v>
      </c>
      <c r="D33" s="1570" t="s">
        <v>80</v>
      </c>
      <c r="E33" s="1170" t="str">
        <f>_xlfn.IFNA(IF(VLOOKUP(D33,Languages!$A:$D,1,TRUE)=D33,VLOOKUP(D33,Languages!$A:$D,Summary!$C$7,TRUE),NA()),"")</f>
        <v>Organisaation sidosryhmät soveltuvista operatiivisen toiminnan ja liiketoiminnan yksiköistä osallistuvat korkeamman prioriteetin kyberriskien analysointiin.</v>
      </c>
      <c r="F33" s="1579" t="s">
        <v>3722</v>
      </c>
      <c r="G33" s="1537">
        <f ca="1">_xlfn.IFNA(VLOOKUP(D33,Data!C:I,6,FALSE),"")</f>
        <v>2</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61.2" customHeight="1" x14ac:dyDescent="0.25">
      <c r="A34" s="274"/>
      <c r="B34" s="1842"/>
      <c r="C34" s="1183">
        <f>_xlfn.IFNA(VLOOKUP(D34,Data!C:I,3,FALSE),"")</f>
        <v>1</v>
      </c>
      <c r="D34" s="1570" t="s">
        <v>922</v>
      </c>
      <c r="E34" s="1170" t="str">
        <f>_xlfn.IFNA(IF(VLOOKUP(D34,Languages!$A:$D,1,TRUE)=D34,VLOOKUP(D34,Languages!$A:$D,Summary!$C$7,TRUE),NA()),"")</f>
        <v>Riskeihin reagointikeinot (kuten riskin pienentäminen, hyväksyminen, välttäminen tai siirtäminen) ovat käytössä kyberriskeille. Tasolla 1 tämän ei tarvitse olla systemaattista ja säännöllistä.</v>
      </c>
      <c r="F34" s="1579" t="s">
        <v>1253</v>
      </c>
      <c r="G34" s="1537">
        <f ca="1">_xlfn.IFNA(VLOOKUP(D34,Data!C:I,6,FALSE),"")</f>
        <v>3</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61.2" customHeight="1" x14ac:dyDescent="0.25">
      <c r="A35" s="274"/>
      <c r="B35" s="1842"/>
      <c r="C35" s="1183">
        <f>_xlfn.IFNA(VLOOKUP(D35,Data!C:I,3,FALSE),"")</f>
        <v>2</v>
      </c>
      <c r="D35" s="1570" t="s">
        <v>923</v>
      </c>
      <c r="E35" s="1170" t="str">
        <f>_xlfn.IFNA(IF(VLOOKUP(D35,Languages!$A:$D,1,TRUE)=D35,VLOOKUP(D35,Languages!$A:$D,Summary!$C$7,TRUE),NA()),"")</f>
        <v>Riskeihin reagoimisen keinot valitaan ja toteutetaan noudattaen määriteltyjä menetelmiä, jotka pohjautuvat analysointiin ja priorisointiin.</v>
      </c>
      <c r="F35" s="1579" t="s">
        <v>1253</v>
      </c>
      <c r="G35" s="1537">
        <f ca="1">_xlfn.IFNA(VLOOKUP(D35,Data!C:I,6,FALSE),"")</f>
        <v>2</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61.2" customHeight="1" x14ac:dyDescent="0.25">
      <c r="A36" s="274"/>
      <c r="B36" s="1842"/>
      <c r="C36" s="1183">
        <f>_xlfn.IFNA(VLOOKUP(D36,Data!C:I,3,FALSE),"")</f>
        <v>3</v>
      </c>
      <c r="D36" s="1570" t="s">
        <v>926</v>
      </c>
      <c r="E36" s="1170" t="str">
        <f>_xlfn.IFNA(IF(VLOOKUP(D36,Languages!$A:$D,1,TRUE)=D36,VLOOKUP(D36,Languages!$A:$D,Summary!$C$7,TRUE),NA()),"")</f>
        <v>Yritysjohto tarkastaa riskeihin reagoimisen keinot (kuten riskin pienentäminen, hyväksyminen, välttäminen tai siirtäminen) aika ajoin varmistuakseen niiden soveltuvuudesta.</v>
      </c>
      <c r="F36" s="1579" t="s">
        <v>1253</v>
      </c>
      <c r="G36" s="1537">
        <f ca="1">_xlfn.IFNA(VLOOKUP(D36,Data!C:I,6,FALSE),"")</f>
        <v>3</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61.2" customHeight="1" x14ac:dyDescent="0.25">
      <c r="A37" s="274"/>
      <c r="B37" s="1842"/>
      <c r="C37" s="1183" t="str">
        <f>_xlfn.IFNA(VLOOKUP(D37,Data!C:I,3,FALSE),"")</f>
        <v/>
      </c>
      <c r="D37" s="1570"/>
      <c r="E37" s="1170" t="str">
        <f>_xlfn.IFNA(IF(VLOOKUP(D37,Languages!$A:$D,1,TRUE)=D37,VLOOKUP(D37,Languages!$A:$D,Summary!$C$7,TRUE),NA()),"")</f>
        <v/>
      </c>
      <c r="F37" s="1579"/>
      <c r="G37" s="1537" t="str">
        <f>_xlfn.IFNA(VLOOKUP(D37,Data!C:I,6,FALSE),"")</f>
        <v/>
      </c>
      <c r="H37" s="1511" t="str">
        <f>_xlfn.IFNA(VLOOKUP(D37,Export!G:L,3,FALSE),"")</f>
        <v/>
      </c>
      <c r="I37" s="1511" t="str">
        <f>_xlfn.IFNA(VLOOKUP(D37,Export!G:L,4,FALSE),"")</f>
        <v/>
      </c>
      <c r="J37" s="1511" t="str">
        <f>_xlfn.IFNA(VLOOKUP(D37,Export!G:L,5,FALSE),"")</f>
        <v/>
      </c>
      <c r="K37" s="1512" t="str">
        <f>_xlfn.IFNA(VLOOKUP(D37,Export!G:L,6,FALSE),"")</f>
        <v/>
      </c>
      <c r="L37" s="1445"/>
      <c r="M37" s="251"/>
    </row>
    <row r="38" spans="1:13" ht="61.2" customHeight="1" x14ac:dyDescent="0.25">
      <c r="A38" s="274"/>
      <c r="B38" s="1842"/>
      <c r="C38" s="1183" t="str">
        <f>_xlfn.IFNA(VLOOKUP(D38,Data!C:I,3,FALSE),"")</f>
        <v/>
      </c>
      <c r="D38" s="1570"/>
      <c r="E38" s="1170" t="str">
        <f>_xlfn.IFNA(IF(VLOOKUP(D38,Languages!$A:$D,1,TRUE)=D38,VLOOKUP(D38,Languages!$A:$D,Summary!$C$7,TRUE),NA()),"")</f>
        <v/>
      </c>
      <c r="F38" s="1579"/>
      <c r="G38" s="1537" t="str">
        <f>_xlfn.IFNA(VLOOKUP(D38,Data!C:I,6,FALSE),"")</f>
        <v/>
      </c>
      <c r="H38" s="1511" t="str">
        <f>_xlfn.IFNA(VLOOKUP(D38,Export!G:L,3,FALSE),"")</f>
        <v/>
      </c>
      <c r="I38" s="1511" t="str">
        <f>_xlfn.IFNA(VLOOKUP(D38,Export!G:L,4,FALSE),"")</f>
        <v/>
      </c>
      <c r="J38" s="1511" t="str">
        <f>_xlfn.IFNA(VLOOKUP(D38,Export!G:L,5,FALSE),"")</f>
        <v/>
      </c>
      <c r="K38" s="1512" t="str">
        <f>_xlfn.IFNA(VLOOKUP(D38,Export!G:L,6,FALSE),"")</f>
        <v/>
      </c>
      <c r="L38" s="1445"/>
      <c r="M38" s="251"/>
    </row>
    <row r="39" spans="1:13" ht="61.2" customHeight="1" x14ac:dyDescent="0.25">
      <c r="A39" s="274"/>
      <c r="B39" s="1842"/>
      <c r="C39" s="1183" t="str">
        <f>_xlfn.IFNA(VLOOKUP(D39,Data!C:I,3,FALSE),"")</f>
        <v/>
      </c>
      <c r="D39" s="1570"/>
      <c r="E39" s="1170" t="str">
        <f>_xlfn.IFNA(IF(VLOOKUP(D39,Languages!$A:$D,1,TRUE)=D39,VLOOKUP(D39,Languages!$A:$D,Summary!$C$7,TRUE),NA()),"")</f>
        <v/>
      </c>
      <c r="F39" s="1579"/>
      <c r="G39" s="1537" t="str">
        <f>_xlfn.IFNA(VLOOKUP(D39,Data!C:I,6,FALSE),"")</f>
        <v/>
      </c>
      <c r="H39" s="1511" t="str">
        <f>_xlfn.IFNA(VLOOKUP(D39,Export!G:L,3,FALSE),"")</f>
        <v/>
      </c>
      <c r="I39" s="1511" t="str">
        <f>_xlfn.IFNA(VLOOKUP(D39,Export!G:L,4,FALSE),"")</f>
        <v/>
      </c>
      <c r="J39" s="1511" t="str">
        <f>_xlfn.IFNA(VLOOKUP(D39,Export!G:L,5,FALSE),"")</f>
        <v/>
      </c>
      <c r="K39" s="1512" t="str">
        <f>_xlfn.IFNA(VLOOKUP(D39,Export!G:L,6,FALSE),"")</f>
        <v/>
      </c>
      <c r="L39" s="1445"/>
      <c r="M39" s="251"/>
    </row>
    <row r="40" spans="1:13" ht="61.2" customHeight="1" x14ac:dyDescent="0.25">
      <c r="A40" s="274"/>
      <c r="B40" s="1842"/>
      <c r="C40" s="1183" t="str">
        <f>_xlfn.IFNA(VLOOKUP(D40,Data!C:I,3,FALSE),"")</f>
        <v/>
      </c>
      <c r="D40" s="1570"/>
      <c r="E40" s="1170" t="str">
        <f>_xlfn.IFNA(IF(VLOOKUP(D40,Languages!$A:$D,1,TRUE)=D40,VLOOKUP(D40,Languages!$A:$D,Summary!$C$7,TRUE),NA()),"")</f>
        <v/>
      </c>
      <c r="F40" s="1579"/>
      <c r="G40" s="1537" t="str">
        <f>_xlfn.IFNA(VLOOKUP(D40,Data!C:I,6,FALSE),"")</f>
        <v/>
      </c>
      <c r="H40" s="1511" t="str">
        <f>_xlfn.IFNA(VLOOKUP(D40,Export!G:L,3,FALSE),"")</f>
        <v/>
      </c>
      <c r="I40" s="1511" t="str">
        <f>_xlfn.IFNA(VLOOKUP(D40,Export!G:L,4,FALSE),"")</f>
        <v/>
      </c>
      <c r="J40" s="1511" t="str">
        <f>_xlfn.IFNA(VLOOKUP(D40,Export!G:L,5,FALSE),"")</f>
        <v/>
      </c>
      <c r="K40" s="1512" t="str">
        <f>_xlfn.IFNA(VLOOKUP(D40,Export!G:L,6,FALSE),"")</f>
        <v/>
      </c>
      <c r="L40" s="1445"/>
      <c r="M40" s="251"/>
    </row>
    <row r="41" spans="1:13" ht="61.2" customHeight="1" x14ac:dyDescent="0.25">
      <c r="A41" s="274"/>
      <c r="B41" s="1842"/>
      <c r="C41" s="1183" t="str">
        <f>_xlfn.IFNA(VLOOKUP(D41,Data!C:I,3,FALSE),"")</f>
        <v/>
      </c>
      <c r="D41" s="1570"/>
      <c r="E41" s="1170" t="str">
        <f>_xlfn.IFNA(IF(VLOOKUP(D41,Languages!$A:$D,1,TRUE)=D41,VLOOKUP(D41,Languages!$A:$D,Summary!$C$7,TRUE),NA()),"")</f>
        <v/>
      </c>
      <c r="F41" s="1579"/>
      <c r="G41" s="1537" t="str">
        <f>_xlfn.IFNA(VLOOKUP(D41,Data!C:I,6,FALSE),"")</f>
        <v/>
      </c>
      <c r="H41" s="1511" t="str">
        <f>_xlfn.IFNA(VLOOKUP(D41,Export!G:L,3,FALSE),"")</f>
        <v/>
      </c>
      <c r="I41" s="1511" t="str">
        <f>_xlfn.IFNA(VLOOKUP(D41,Export!G:L,4,FALSE),"")</f>
        <v/>
      </c>
      <c r="J41" s="1511" t="str">
        <f>_xlfn.IFNA(VLOOKUP(D41,Export!G:L,5,FALSE),"")</f>
        <v/>
      </c>
      <c r="K41" s="1512" t="str">
        <f>_xlfn.IFNA(VLOOKUP(D41,Export!G:L,6,FALSE),"")</f>
        <v/>
      </c>
      <c r="L41" s="1445"/>
      <c r="M41" s="251"/>
    </row>
    <row r="42" spans="1:13" ht="61.2" customHeight="1" x14ac:dyDescent="0.25">
      <c r="A42" s="274"/>
      <c r="B42" s="1842"/>
      <c r="C42" s="1183" t="str">
        <f>_xlfn.IFNA(VLOOKUP(D42,Data!C:I,3,FALSE),"")</f>
        <v/>
      </c>
      <c r="D42" s="1570"/>
      <c r="E42" s="1170" t="str">
        <f>_xlfn.IFNA(IF(VLOOKUP(D42,Languages!$A:$D,1,TRUE)=D42,VLOOKUP(D42,Languages!$A:$D,Summary!$C$7,TRUE),NA()),"")</f>
        <v/>
      </c>
      <c r="F42" s="1579"/>
      <c r="G42" s="1537" t="str">
        <f>_xlfn.IFNA(VLOOKUP(D42,Data!C:I,6,FALSE),"")</f>
        <v/>
      </c>
      <c r="H42" s="1511" t="str">
        <f>_xlfn.IFNA(VLOOKUP(D42,Export!G:L,3,FALSE),"")</f>
        <v/>
      </c>
      <c r="I42" s="1511" t="str">
        <f>_xlfn.IFNA(VLOOKUP(D42,Export!G:L,4,FALSE),"")</f>
        <v/>
      </c>
      <c r="J42" s="1511" t="str">
        <f>_xlfn.IFNA(VLOOKUP(D42,Export!G:L,5,FALSE),"")</f>
        <v/>
      </c>
      <c r="K42" s="1512" t="str">
        <f>_xlfn.IFNA(VLOOKUP(D42,Export!G:L,6,FALSE),"")</f>
        <v/>
      </c>
      <c r="L42" s="1445"/>
      <c r="M42" s="251"/>
    </row>
    <row r="43" spans="1:13" ht="61.2" customHeight="1" x14ac:dyDescent="0.25">
      <c r="A43" s="274"/>
      <c r="B43" s="1842"/>
      <c r="C43" s="1183" t="str">
        <f>_xlfn.IFNA(VLOOKUP(D43,Data!C:I,3,FALSE),"")</f>
        <v/>
      </c>
      <c r="D43" s="1570"/>
      <c r="E43" s="1170" t="str">
        <f>_xlfn.IFNA(IF(VLOOKUP(D43,Languages!$A:$D,1,TRUE)=D43,VLOOKUP(D43,Languages!$A:$D,Summary!$C$7,TRUE),NA()),"")</f>
        <v/>
      </c>
      <c r="F43" s="1579"/>
      <c r="G43" s="1537" t="str">
        <f>_xlfn.IFNA(VLOOKUP(D43,Data!C:I,6,FALSE),"")</f>
        <v/>
      </c>
      <c r="H43" s="1511" t="str">
        <f>_xlfn.IFNA(VLOOKUP(D43,Export!G:L,3,FALSE),"")</f>
        <v/>
      </c>
      <c r="I43" s="1511" t="str">
        <f>_xlfn.IFNA(VLOOKUP(D43,Export!G:L,4,FALSE),"")</f>
        <v/>
      </c>
      <c r="J43" s="1511" t="str">
        <f>_xlfn.IFNA(VLOOKUP(D43,Export!G:L,5,FALSE),"")</f>
        <v/>
      </c>
      <c r="K43" s="1512" t="str">
        <f>_xlfn.IFNA(VLOOKUP(D43,Export!G:L,6,FALSE),"")</f>
        <v/>
      </c>
      <c r="L43" s="1445"/>
      <c r="M43" s="251"/>
    </row>
    <row r="44" spans="1:13" ht="61.2" customHeight="1" x14ac:dyDescent="0.25">
      <c r="A44" s="274"/>
      <c r="B44" s="1842"/>
      <c r="C44" s="1183" t="str">
        <f>_xlfn.IFNA(VLOOKUP(D44,Data!C:I,3,FALSE),"")</f>
        <v/>
      </c>
      <c r="D44" s="1570"/>
      <c r="E44" s="1170" t="str">
        <f>_xlfn.IFNA(IF(VLOOKUP(D44,Languages!$A:$D,1,TRUE)=D44,VLOOKUP(D44,Languages!$A:$D,Summary!$C$7,TRUE),NA()),"")</f>
        <v/>
      </c>
      <c r="F44" s="1579"/>
      <c r="G44" s="1537" t="str">
        <f>_xlfn.IFNA(VLOOKUP(D44,Data!C:I,6,FALSE),"")</f>
        <v/>
      </c>
      <c r="H44" s="1511" t="str">
        <f>_xlfn.IFNA(VLOOKUP(D44,Export!G:L,3,FALSE),"")</f>
        <v/>
      </c>
      <c r="I44" s="1511" t="str">
        <f>_xlfn.IFNA(VLOOKUP(D44,Export!G:L,4,FALSE),"")</f>
        <v/>
      </c>
      <c r="J44" s="1511" t="str">
        <f>_xlfn.IFNA(VLOOKUP(D44,Export!G:L,5,FALSE),"")</f>
        <v/>
      </c>
      <c r="K44" s="1512" t="str">
        <f>_xlfn.IFNA(VLOOKUP(D44,Export!G:L,6,FALSE),"")</f>
        <v/>
      </c>
      <c r="L44" s="1445"/>
      <c r="M44" s="251"/>
    </row>
    <row r="45" spans="1:13" ht="61.2" customHeight="1" x14ac:dyDescent="0.25">
      <c r="A45" s="274"/>
      <c r="B45" s="1842"/>
      <c r="C45" s="1183" t="str">
        <f>_xlfn.IFNA(VLOOKUP(D45,Data!C:I,3,FALSE),"")</f>
        <v/>
      </c>
      <c r="D45" s="1570"/>
      <c r="E45" s="1170" t="str">
        <f>_xlfn.IFNA(IF(VLOOKUP(D45,Languages!$A:$D,1,TRUE)=D45,VLOOKUP(D45,Languages!$A:$D,Summary!$C$7,TRUE),NA()),"")</f>
        <v/>
      </c>
      <c r="F45" s="1579"/>
      <c r="G45" s="1537" t="str">
        <f>_xlfn.IFNA(VLOOKUP(D45,Data!C:I,6,FALSE),"")</f>
        <v/>
      </c>
      <c r="H45" s="1511" t="str">
        <f>_xlfn.IFNA(VLOOKUP(D45,Export!G:L,3,FALSE),"")</f>
        <v/>
      </c>
      <c r="I45" s="1511" t="str">
        <f>_xlfn.IFNA(VLOOKUP(D45,Export!G:L,4,FALSE),"")</f>
        <v/>
      </c>
      <c r="J45" s="1511" t="str">
        <f>_xlfn.IFNA(VLOOKUP(D45,Export!G:L,5,FALSE),"")</f>
        <v/>
      </c>
      <c r="K45" s="1512" t="str">
        <f>_xlfn.IFNA(VLOOKUP(D45,Export!G:L,6,FALSE),"")</f>
        <v/>
      </c>
      <c r="L45" s="1445"/>
      <c r="M45" s="251"/>
    </row>
    <row r="46" spans="1:13" ht="61.2" customHeight="1" x14ac:dyDescent="0.25">
      <c r="A46" s="274"/>
      <c r="B46" s="1842"/>
      <c r="C46" s="1183" t="str">
        <f>_xlfn.IFNA(VLOOKUP(D46,Data!C:I,3,FALSE),"")</f>
        <v/>
      </c>
      <c r="D46" s="1570"/>
      <c r="E46" s="1170" t="str">
        <f>_xlfn.IFNA(IF(VLOOKUP(D46,Languages!$A:$D,1,TRUE)=D46,VLOOKUP(D46,Languages!$A:$D,Summary!$C$7,TRUE),NA()),"")</f>
        <v/>
      </c>
      <c r="F46" s="1579"/>
      <c r="G46" s="1537" t="str">
        <f>_xlfn.IFNA(VLOOKUP(D46,Data!C:I,6,FALSE),"")</f>
        <v/>
      </c>
      <c r="H46" s="1511" t="str">
        <f>_xlfn.IFNA(VLOOKUP(D46,Export!G:L,3,FALSE),"")</f>
        <v/>
      </c>
      <c r="I46" s="1511" t="str">
        <f>_xlfn.IFNA(VLOOKUP(D46,Export!G:L,4,FALSE),"")</f>
        <v/>
      </c>
      <c r="J46" s="1511" t="str">
        <f>_xlfn.IFNA(VLOOKUP(D46,Export!G:L,5,FALSE),"")</f>
        <v/>
      </c>
      <c r="K46" s="1512" t="str">
        <f>_xlfn.IFNA(VLOOKUP(D46,Export!G:L,6,FALSE),"")</f>
        <v/>
      </c>
      <c r="L46" s="1445"/>
      <c r="M46" s="251"/>
    </row>
    <row r="47" spans="1:13" ht="61.2" customHeight="1" x14ac:dyDescent="0.25">
      <c r="A47" s="274"/>
      <c r="B47" s="1842"/>
      <c r="C47" s="1183" t="str">
        <f>_xlfn.IFNA(VLOOKUP(D47,Data!C:I,3,FALSE),"")</f>
        <v/>
      </c>
      <c r="D47" s="1570"/>
      <c r="E47" s="1170" t="str">
        <f>_xlfn.IFNA(IF(VLOOKUP(D47,Languages!$A:$D,1,TRUE)=D47,VLOOKUP(D47,Languages!$A:$D,Summary!$C$7,TRUE),NA()),"")</f>
        <v/>
      </c>
      <c r="F47" s="1579"/>
      <c r="G47" s="1537" t="str">
        <f>_xlfn.IFNA(VLOOKUP(D47,Data!C:I,6,FALSE),"")</f>
        <v/>
      </c>
      <c r="H47" s="1511" t="str">
        <f>_xlfn.IFNA(VLOOKUP(D47,Export!G:L,3,FALSE),"")</f>
        <v/>
      </c>
      <c r="I47" s="1511" t="str">
        <f>_xlfn.IFNA(VLOOKUP(D47,Export!G:L,4,FALSE),"")</f>
        <v/>
      </c>
      <c r="J47" s="1511" t="str">
        <f>_xlfn.IFNA(VLOOKUP(D47,Export!G:L,5,FALSE),"")</f>
        <v/>
      </c>
      <c r="K47" s="1512" t="str">
        <f>_xlfn.IFNA(VLOOKUP(D47,Export!G:L,6,FALSE),"")</f>
        <v/>
      </c>
      <c r="L47" s="1445"/>
      <c r="M47" s="251"/>
    </row>
    <row r="48" spans="1:13" ht="61.2" customHeight="1" x14ac:dyDescent="0.25">
      <c r="A48" s="274"/>
      <c r="B48" s="1842"/>
      <c r="C48" s="1183" t="str">
        <f>_xlfn.IFNA(VLOOKUP(D48,Data!C:I,3,FALSE),"")</f>
        <v/>
      </c>
      <c r="D48" s="1570"/>
      <c r="E48" s="1170" t="str">
        <f>_xlfn.IFNA(IF(VLOOKUP(D48,Languages!$A:$D,1,TRUE)=D48,VLOOKUP(D48,Languages!$A:$D,Summary!$C$7,TRUE),NA()),"")</f>
        <v/>
      </c>
      <c r="F48" s="1579"/>
      <c r="G48" s="1537" t="str">
        <f>_xlfn.IFNA(VLOOKUP(D48,Data!C:I,6,FALSE),"")</f>
        <v/>
      </c>
      <c r="H48" s="1511" t="str">
        <f>_xlfn.IFNA(VLOOKUP(D48,Export!G:L,3,FALSE),"")</f>
        <v/>
      </c>
      <c r="I48" s="1511" t="str">
        <f>_xlfn.IFNA(VLOOKUP(D48,Export!G:L,4,FALSE),"")</f>
        <v/>
      </c>
      <c r="J48" s="1511" t="str">
        <f>_xlfn.IFNA(VLOOKUP(D48,Export!G:L,5,FALSE),"")</f>
        <v/>
      </c>
      <c r="K48" s="1512" t="str">
        <f>_xlfn.IFNA(VLOOKUP(D48,Export!G:L,6,FALSE),"")</f>
        <v/>
      </c>
      <c r="L48" s="1445"/>
      <c r="M48" s="251"/>
    </row>
    <row r="49" spans="1:13" ht="61.2" customHeight="1" x14ac:dyDescent="0.25">
      <c r="A49" s="274"/>
      <c r="B49" s="1842"/>
      <c r="C49" s="1183" t="str">
        <f>_xlfn.IFNA(VLOOKUP(D49,Data!C:I,3,FALSE),"")</f>
        <v/>
      </c>
      <c r="D49" s="1570"/>
      <c r="E49" s="1170" t="str">
        <f>_xlfn.IFNA(IF(VLOOKUP(D49,Languages!$A:$D,1,TRUE)=D49,VLOOKUP(D49,Languages!$A:$D,Summary!$C$7,TRUE),NA()),"")</f>
        <v/>
      </c>
      <c r="F49" s="1579"/>
      <c r="G49" s="1537" t="str">
        <f>_xlfn.IFNA(VLOOKUP(D49,Data!C:I,6,FALSE),"")</f>
        <v/>
      </c>
      <c r="H49" s="1511" t="str">
        <f>_xlfn.IFNA(VLOOKUP(D49,Export!G:L,3,FALSE),"")</f>
        <v/>
      </c>
      <c r="I49" s="1511" t="str">
        <f>_xlfn.IFNA(VLOOKUP(D49,Export!G:L,4,FALSE),"")</f>
        <v/>
      </c>
      <c r="J49" s="1511" t="str">
        <f>_xlfn.IFNA(VLOOKUP(D49,Export!G:L,5,FALSE),"")</f>
        <v/>
      </c>
      <c r="K49" s="1512" t="str">
        <f>_xlfn.IFNA(VLOOKUP(D49,Export!G:L,6,FALSE),"")</f>
        <v/>
      </c>
      <c r="L49" s="1445"/>
      <c r="M49" s="251"/>
    </row>
    <row r="50" spans="1:13" ht="61.2" customHeight="1" x14ac:dyDescent="0.25">
      <c r="A50" s="274"/>
      <c r="B50" s="1842"/>
      <c r="C50" s="1183" t="str">
        <f>_xlfn.IFNA(VLOOKUP(D50,Data!C:I,3,FALSE),"")</f>
        <v/>
      </c>
      <c r="D50" s="1570"/>
      <c r="E50" s="1170" t="str">
        <f>_xlfn.IFNA(IF(VLOOKUP(D50,Languages!$A:$D,1,TRUE)=D50,VLOOKUP(D50,Languages!$A:$D,Summary!$C$7,TRUE),NA()),"")</f>
        <v/>
      </c>
      <c r="F50" s="1579"/>
      <c r="G50" s="1537" t="str">
        <f>_xlfn.IFNA(VLOOKUP(D50,Data!C:I,6,FALSE),"")</f>
        <v/>
      </c>
      <c r="H50" s="1511" t="str">
        <f>_xlfn.IFNA(VLOOKUP(D50,Export!G:L,3,FALSE),"")</f>
        <v/>
      </c>
      <c r="I50" s="1511" t="str">
        <f>_xlfn.IFNA(VLOOKUP(D50,Export!G:L,4,FALSE),"")</f>
        <v/>
      </c>
      <c r="J50" s="1511" t="str">
        <f>_xlfn.IFNA(VLOOKUP(D50,Export!G:L,5,FALSE),"")</f>
        <v/>
      </c>
      <c r="K50" s="1512" t="str">
        <f>_xlfn.IFNA(VLOOKUP(D50,Export!G:L,6,FALSE),"")</f>
        <v/>
      </c>
      <c r="L50" s="1445"/>
      <c r="M50" s="251"/>
    </row>
    <row r="51" spans="1:13" ht="61.2" customHeight="1" x14ac:dyDescent="0.25">
      <c r="A51" s="274"/>
      <c r="B51" s="1842"/>
      <c r="C51" s="1183" t="str">
        <f>_xlfn.IFNA(VLOOKUP(D51,Data!C:I,3,FALSE),"")</f>
        <v/>
      </c>
      <c r="D51" s="1570"/>
      <c r="E51" s="1170" t="str">
        <f>_xlfn.IFNA(IF(VLOOKUP(D51,Languages!$A:$D,1,TRUE)=D51,VLOOKUP(D51,Languages!$A:$D,Summary!$C$7,TRUE),NA()),"")</f>
        <v/>
      </c>
      <c r="F51" s="1579"/>
      <c r="G51" s="1537" t="str">
        <f>_xlfn.IFNA(VLOOKUP(D51,Data!C:I,6,FALSE),"")</f>
        <v/>
      </c>
      <c r="H51" s="1511" t="str">
        <f>_xlfn.IFNA(VLOOKUP(D51,Export!G:L,3,FALSE),"")</f>
        <v/>
      </c>
      <c r="I51" s="1511" t="str">
        <f>_xlfn.IFNA(VLOOKUP(D51,Export!G:L,4,FALSE),"")</f>
        <v/>
      </c>
      <c r="J51" s="1511" t="str">
        <f>_xlfn.IFNA(VLOOKUP(D51,Export!G:L,5,FALSE),"")</f>
        <v/>
      </c>
      <c r="K51" s="1512" t="str">
        <f>_xlfn.IFNA(VLOOKUP(D51,Export!G:L,6,FALSE),"")</f>
        <v/>
      </c>
      <c r="L51" s="1445"/>
      <c r="M51" s="251"/>
    </row>
    <row r="52" spans="1:13" ht="61.2" customHeight="1" x14ac:dyDescent="0.25">
      <c r="A52" s="274"/>
      <c r="B52" s="1842"/>
      <c r="C52" s="1183" t="str">
        <f>_xlfn.IFNA(VLOOKUP(D52,Data!C:I,3,FALSE),"")</f>
        <v/>
      </c>
      <c r="D52" s="1570"/>
      <c r="E52" s="1170" t="str">
        <f>_xlfn.IFNA(IF(VLOOKUP(D52,Languages!$A:$D,1,TRUE)=D52,VLOOKUP(D52,Languages!$A:$D,Summary!$C$7,TRUE),NA()),"")</f>
        <v/>
      </c>
      <c r="F52" s="1579"/>
      <c r="G52" s="1537" t="str">
        <f>_xlfn.IFNA(VLOOKUP(D52,Data!C:I,6,FALSE),"")</f>
        <v/>
      </c>
      <c r="H52" s="1511" t="str">
        <f>_xlfn.IFNA(VLOOKUP(D52,Export!G:L,3,FALSE),"")</f>
        <v/>
      </c>
      <c r="I52" s="1511" t="str">
        <f>_xlfn.IFNA(VLOOKUP(D52,Export!G:L,4,FALSE),"")</f>
        <v/>
      </c>
      <c r="J52" s="1511" t="str">
        <f>_xlfn.IFNA(VLOOKUP(D52,Export!G:L,5,FALSE),"")</f>
        <v/>
      </c>
      <c r="K52" s="1512" t="str">
        <f>_xlfn.IFNA(VLOOKUP(D52,Export!G:L,6,FALSE),"")</f>
        <v/>
      </c>
      <c r="L52" s="1445"/>
      <c r="M52" s="251"/>
    </row>
    <row r="53" spans="1:13" ht="61.2" customHeight="1" x14ac:dyDescent="0.25">
      <c r="A53" s="274"/>
      <c r="B53" s="1842"/>
      <c r="C53" s="1183" t="str">
        <f>_xlfn.IFNA(VLOOKUP(D53,Data!C:I,3,FALSE),"")</f>
        <v/>
      </c>
      <c r="D53" s="1570"/>
      <c r="E53" s="1170" t="str">
        <f>_xlfn.IFNA(IF(VLOOKUP(D53,Languages!$A:$D,1,TRUE)=D53,VLOOKUP(D53,Languages!$A:$D,Summary!$C$7,TRUE),NA()),"")</f>
        <v/>
      </c>
      <c r="F53" s="1579"/>
      <c r="G53" s="1537" t="str">
        <f>_xlfn.IFNA(VLOOKUP(D53,Data!C:I,6,FALSE),"")</f>
        <v/>
      </c>
      <c r="H53" s="1511" t="str">
        <f>_xlfn.IFNA(VLOOKUP(D53,Export!G:L,3,FALSE),"")</f>
        <v/>
      </c>
      <c r="I53" s="1511" t="str">
        <f>_xlfn.IFNA(VLOOKUP(D53,Export!G:L,4,FALSE),"")</f>
        <v/>
      </c>
      <c r="J53" s="1511" t="str">
        <f>_xlfn.IFNA(VLOOKUP(D53,Export!G:L,5,FALSE),"")</f>
        <v/>
      </c>
      <c r="K53" s="1512" t="str">
        <f>_xlfn.IFNA(VLOOKUP(D53,Export!G:L,6,FALSE),"")</f>
        <v/>
      </c>
      <c r="L53" s="1445"/>
      <c r="M53" s="251"/>
    </row>
    <row r="54" spans="1:13" ht="61.2" customHeight="1" x14ac:dyDescent="0.25">
      <c r="A54" s="274"/>
      <c r="B54" s="1583"/>
      <c r="C54" s="1183" t="str">
        <f>_xlfn.IFNA(VLOOKUP(D54,Data!C:I,3,FALSE),"")</f>
        <v/>
      </c>
      <c r="D54" s="1571"/>
      <c r="E54" s="1170" t="str">
        <f>_xlfn.IFNA(IF(VLOOKUP(D54,Languages!$A:$D,1,TRUE)=D54,VLOOKUP(D54,Languages!$A:$D,Summary!$C$7,TRUE),NA()),"")</f>
        <v/>
      </c>
      <c r="F54" s="1579"/>
      <c r="G54" s="1537" t="str">
        <f>_xlfn.IFNA(VLOOKUP(D54,Data!C:I,6,FALSE),"")</f>
        <v/>
      </c>
      <c r="H54" s="1511" t="str">
        <f>_xlfn.IFNA(VLOOKUP(D54,Export!G:L,3,FALSE),"")</f>
        <v/>
      </c>
      <c r="I54" s="1511" t="str">
        <f>_xlfn.IFNA(VLOOKUP(D54,Export!G:L,4,FALSE),"")</f>
        <v/>
      </c>
      <c r="J54" s="1511" t="str">
        <f>_xlfn.IFNA(VLOOKUP(D54,Export!G:L,5,FALSE),"")</f>
        <v/>
      </c>
      <c r="K54" s="1512" t="str">
        <f>_xlfn.IFNA(VLOOKUP(D54,Export!G:L,6,FALSE),"")</f>
        <v/>
      </c>
      <c r="L54" s="1445"/>
      <c r="M54" s="251"/>
    </row>
    <row r="55" spans="1:13" ht="61.2" customHeight="1" x14ac:dyDescent="0.25">
      <c r="A55" s="274"/>
      <c r="B55" s="1583"/>
      <c r="C55" s="1183" t="str">
        <f>_xlfn.IFNA(VLOOKUP(D55,Data!C:I,3,FALSE),"")</f>
        <v/>
      </c>
      <c r="D55" s="1571"/>
      <c r="E55" s="1170" t="str">
        <f>_xlfn.IFNA(IF(VLOOKUP(D55,Languages!$A:$D,1,TRUE)=D55,VLOOKUP(D55,Languages!$A:$D,Summary!$C$7,TRUE),NA()),"")</f>
        <v/>
      </c>
      <c r="F55" s="1579"/>
      <c r="G55" s="1537" t="str">
        <f>_xlfn.IFNA(VLOOKUP(D55,Data!C:I,6,FALSE),"")</f>
        <v/>
      </c>
      <c r="H55" s="1511" t="str">
        <f>_xlfn.IFNA(VLOOKUP(D55,Export!G:L,3,FALSE),"")</f>
        <v/>
      </c>
      <c r="I55" s="1511" t="str">
        <f>_xlfn.IFNA(VLOOKUP(D55,Export!G:L,4,FALSE),"")</f>
        <v/>
      </c>
      <c r="J55" s="1511" t="str">
        <f>_xlfn.IFNA(VLOOKUP(D55,Export!G:L,5,FALSE),"")</f>
        <v/>
      </c>
      <c r="K55" s="1512" t="str">
        <f>_xlfn.IFNA(VLOOKUP(D55,Export!G:L,6,FALSE),"")</f>
        <v/>
      </c>
      <c r="L55" s="1445"/>
      <c r="M55" s="251"/>
    </row>
    <row r="56" spans="1:13" ht="61.2" customHeight="1" x14ac:dyDescent="0.25">
      <c r="A56" s="819"/>
      <c r="B56" s="1444"/>
      <c r="C56" s="1183" t="str">
        <f>_xlfn.IFNA(VLOOKUP(D56,Data!C:I,3,FALSE),"")</f>
        <v/>
      </c>
      <c r="D56" s="1571"/>
      <c r="E56" s="1170" t="str">
        <f>_xlfn.IFNA(IF(VLOOKUP(D56,Languages!$A:$D,1,TRUE)=D56,VLOOKUP(D56,Languages!$A:$D,Summary!$C$7,TRUE),NA()),"")</f>
        <v/>
      </c>
      <c r="F56" s="1579"/>
      <c r="G56" s="1537" t="str">
        <f>_xlfn.IFNA(VLOOKUP(D56,Data!C:I,6,FALSE),"")</f>
        <v/>
      </c>
      <c r="H56" s="1511" t="str">
        <f>_xlfn.IFNA(VLOOKUP(D56,Export!G:L,3,FALSE),"")</f>
        <v/>
      </c>
      <c r="I56" s="1511" t="str">
        <f>_xlfn.IFNA(VLOOKUP(D56,Export!G:L,4,FALSE),"")</f>
        <v/>
      </c>
      <c r="J56" s="1511" t="str">
        <f>_xlfn.IFNA(VLOOKUP(D56,Export!G:L,5,FALSE),"")</f>
        <v/>
      </c>
      <c r="K56" s="1512" t="str">
        <f>_xlfn.IFNA(VLOOKUP(D56,Export!G:L,6,FALSE),"")</f>
        <v/>
      </c>
      <c r="L56" s="1445"/>
      <c r="M56" s="251"/>
    </row>
    <row r="57" spans="1:13" ht="61.2" customHeight="1" x14ac:dyDescent="0.25">
      <c r="A57" s="819"/>
      <c r="B57" s="1566"/>
      <c r="C57" s="1183" t="str">
        <f>_xlfn.IFNA(VLOOKUP(D57,Data!C:I,3,FALSE),"")</f>
        <v/>
      </c>
      <c r="D57" s="1571"/>
      <c r="E57" s="1170" t="str">
        <f>_xlfn.IFNA(IF(VLOOKUP(D57,Languages!$A:$D,1,TRUE)=D57,VLOOKUP(D57,Languages!$A:$D,Summary!$C$7,TRUE),NA()),"")</f>
        <v/>
      </c>
      <c r="F57" s="1579"/>
      <c r="G57" s="1537" t="str">
        <f>_xlfn.IFNA(VLOOKUP(D57,Data!C:I,6,FALSE),"")</f>
        <v/>
      </c>
      <c r="H57" s="1511" t="str">
        <f>_xlfn.IFNA(VLOOKUP(D57,Export!G:L,3,FALSE),"")</f>
        <v/>
      </c>
      <c r="I57" s="1511" t="str">
        <f>_xlfn.IFNA(VLOOKUP(D57,Export!G:L,4,FALSE),"")</f>
        <v/>
      </c>
      <c r="J57" s="1511" t="str">
        <f>_xlfn.IFNA(VLOOKUP(D57,Export!G:L,5,FALSE),"")</f>
        <v/>
      </c>
      <c r="K57" s="1512" t="str">
        <f>_xlfn.IFNA(VLOOKUP(D57,Export!G:L,6,FALSE),"")</f>
        <v/>
      </c>
      <c r="L57" s="1445"/>
      <c r="M57" s="251"/>
    </row>
    <row r="58" spans="1:13" ht="61.2" customHeight="1" x14ac:dyDescent="0.25">
      <c r="A58" s="819"/>
      <c r="B58" s="1567"/>
      <c r="C58" s="1183" t="str">
        <f>_xlfn.IFNA(VLOOKUP(D58,Data!C:I,3,FALSE),"")</f>
        <v/>
      </c>
      <c r="D58" s="1571"/>
      <c r="E58" s="1170" t="str">
        <f>_xlfn.IFNA(IF(VLOOKUP(D58,Languages!$A:$D,1,TRUE)=D58,VLOOKUP(D58,Languages!$A:$D,Summary!$C$7,TRUE),NA()),"")</f>
        <v/>
      </c>
      <c r="F58" s="1579"/>
      <c r="G58" s="1537" t="str">
        <f>_xlfn.IFNA(VLOOKUP(D58,Data!C:I,6,FALSE),"")</f>
        <v/>
      </c>
      <c r="H58" s="1511" t="str">
        <f>_xlfn.IFNA(VLOOKUP(D58,Export!G:L,3,FALSE),"")</f>
        <v/>
      </c>
      <c r="I58" s="1511" t="str">
        <f>_xlfn.IFNA(VLOOKUP(D58,Export!G:L,4,FALSE),"")</f>
        <v/>
      </c>
      <c r="J58" s="1511" t="str">
        <f>_xlfn.IFNA(VLOOKUP(D58,Export!G:L,5,FALSE),"")</f>
        <v/>
      </c>
      <c r="K58" s="1512" t="str">
        <f>_xlfn.IFNA(VLOOKUP(D58,Export!G:L,6,FALSE),"")</f>
        <v/>
      </c>
      <c r="L58" s="1568"/>
      <c r="M58" s="341"/>
    </row>
    <row r="59" spans="1:13" ht="61.2" customHeight="1" x14ac:dyDescent="0.25">
      <c r="A59" s="819"/>
      <c r="B59" s="1499"/>
      <c r="C59" s="1183" t="str">
        <f>_xlfn.IFNA(VLOOKUP(D59,Data!C:I,3,FALSE),"")</f>
        <v/>
      </c>
      <c r="D59" s="1571"/>
      <c r="E59" s="1170" t="str">
        <f>_xlfn.IFNA(IF(VLOOKUP(D59,Languages!$A:$D,1,TRUE)=D59,VLOOKUP(D59,Languages!$A:$D,Summary!$C$7,TRUE),NA()),"")</f>
        <v/>
      </c>
      <c r="F59" s="1579"/>
      <c r="G59" s="1537" t="str">
        <f>_xlfn.IFNA(VLOOKUP(D59,Data!C:I,6,FALSE),"")</f>
        <v/>
      </c>
      <c r="H59" s="1511" t="str">
        <f>_xlfn.IFNA(VLOOKUP(D59,Export!G:L,3,FALSE),"")</f>
        <v/>
      </c>
      <c r="I59" s="1511" t="str">
        <f>_xlfn.IFNA(VLOOKUP(D59,Export!G:L,4,FALSE),"")</f>
        <v/>
      </c>
      <c r="J59" s="1511" t="str">
        <f>_xlfn.IFNA(VLOOKUP(D59,Export!G:L,5,FALSE),"")</f>
        <v/>
      </c>
      <c r="K59" s="1512" t="str">
        <f>_xlfn.IFNA(VLOOKUP(D59,Export!G:L,6,FALSE),"")</f>
        <v/>
      </c>
      <c r="L59" s="1500"/>
      <c r="M59" s="341"/>
    </row>
    <row r="60" spans="1:13" ht="61.2" customHeight="1" x14ac:dyDescent="0.25">
      <c r="A60" s="819"/>
      <c r="B60" s="1499"/>
      <c r="C60" s="1183" t="str">
        <f>_xlfn.IFNA(VLOOKUP(D60,Data!C:I,3,FALSE),"")</f>
        <v/>
      </c>
      <c r="D60" s="1571"/>
      <c r="E60" s="1170" t="str">
        <f>_xlfn.IFNA(IF(VLOOKUP(D60,Languages!$A:$D,1,TRUE)=D60,VLOOKUP(D60,Languages!$A:$D,Summary!$C$7,TRUE),NA()),"")</f>
        <v/>
      </c>
      <c r="F60" s="1579"/>
      <c r="G60" s="1537" t="str">
        <f>_xlfn.IFNA(VLOOKUP(D60,Data!C:I,6,FALSE),"")</f>
        <v/>
      </c>
      <c r="H60" s="1511" t="str">
        <f>_xlfn.IFNA(VLOOKUP(D60,Export!G:L,3,FALSE),"")</f>
        <v/>
      </c>
      <c r="I60" s="1511" t="str">
        <f>_xlfn.IFNA(VLOOKUP(D60,Export!G:L,4,FALSE),"")</f>
        <v/>
      </c>
      <c r="J60" s="1511" t="str">
        <f>_xlfn.IFNA(VLOOKUP(D60,Export!G:L,5,FALSE),"")</f>
        <v/>
      </c>
      <c r="K60" s="1512" t="str">
        <f>_xlfn.IFNA(VLOOKUP(D60,Export!G:L,6,FALSE),"")</f>
        <v/>
      </c>
      <c r="L60" s="1500"/>
      <c r="M60" s="341"/>
    </row>
    <row r="61" spans="1:13" ht="61.2" customHeight="1" x14ac:dyDescent="0.25">
      <c r="A61" s="819"/>
      <c r="B61" s="1499"/>
      <c r="C61" s="1183" t="str">
        <f>_xlfn.IFNA(VLOOKUP(D61,Data!C:I,3,FALSE),"")</f>
        <v/>
      </c>
      <c r="D61" s="1571"/>
      <c r="E61" s="1170" t="str">
        <f>_xlfn.IFNA(IF(VLOOKUP(D61,Languages!$A:$D,1,TRUE)=D61,VLOOKUP(D61,Languages!$A:$D,Summary!$C$7,TRUE),NA()),"")</f>
        <v/>
      </c>
      <c r="F61" s="1579"/>
      <c r="G61" s="1537" t="str">
        <f>_xlfn.IFNA(VLOOKUP(D61,Data!C:I,6,FALSE),"")</f>
        <v/>
      </c>
      <c r="H61" s="1511" t="str">
        <f>_xlfn.IFNA(VLOOKUP(D61,Export!G:L,3,FALSE),"")</f>
        <v/>
      </c>
      <c r="I61" s="1511" t="str">
        <f>_xlfn.IFNA(VLOOKUP(D61,Export!G:L,4,FALSE),"")</f>
        <v/>
      </c>
      <c r="J61" s="1511" t="str">
        <f>_xlfn.IFNA(VLOOKUP(D61,Export!G:L,5,FALSE),"")</f>
        <v/>
      </c>
      <c r="K61" s="1512" t="str">
        <f>_xlfn.IFNA(VLOOKUP(D61,Export!G:L,6,FALSE),"")</f>
        <v/>
      </c>
      <c r="L61" s="1500"/>
      <c r="M61" s="341"/>
    </row>
    <row r="62" spans="1:13" ht="61.2" customHeight="1" x14ac:dyDescent="0.25">
      <c r="A62" s="819"/>
      <c r="B62" s="1499"/>
      <c r="C62" s="1183" t="str">
        <f>_xlfn.IFNA(VLOOKUP(D62,Data!C:I,3,FALSE),"")</f>
        <v/>
      </c>
      <c r="D62" s="1571"/>
      <c r="E62" s="1170" t="str">
        <f>_xlfn.IFNA(IF(VLOOKUP(D62,Languages!$A:$D,1,TRUE)=D62,VLOOKUP(D62,Languages!$A:$D,Summary!$C$7,TRUE),NA()),"")</f>
        <v/>
      </c>
      <c r="F62" s="1579"/>
      <c r="G62" s="1537" t="str">
        <f>_xlfn.IFNA(VLOOKUP(D62,Data!C:I,6,FALSE),"")</f>
        <v/>
      </c>
      <c r="H62" s="1511" t="str">
        <f>_xlfn.IFNA(VLOOKUP(D62,Export!G:L,3,FALSE),"")</f>
        <v/>
      </c>
      <c r="I62" s="1511" t="str">
        <f>_xlfn.IFNA(VLOOKUP(D62,Export!G:L,4,FALSE),"")</f>
        <v/>
      </c>
      <c r="J62" s="1511" t="str">
        <f>_xlfn.IFNA(VLOOKUP(D62,Export!G:L,5,FALSE),"")</f>
        <v/>
      </c>
      <c r="K62" s="1512" t="str">
        <f>_xlfn.IFNA(VLOOKUP(D62,Export!G:L,6,FALSE),"")</f>
        <v/>
      </c>
      <c r="L62" s="1500"/>
      <c r="M62" s="341"/>
    </row>
    <row r="63" spans="1:13" ht="61.2" customHeight="1" x14ac:dyDescent="0.25">
      <c r="A63" s="819"/>
      <c r="B63" s="1499"/>
      <c r="C63" s="1183" t="str">
        <f>_xlfn.IFNA(VLOOKUP(D63,Data!C:I,3,FALSE),"")</f>
        <v/>
      </c>
      <c r="D63" s="1571"/>
      <c r="E63" s="1170" t="str">
        <f>_xlfn.IFNA(IF(VLOOKUP(D63,Languages!$A:$D,1,TRUE)=D63,VLOOKUP(D63,Languages!$A:$D,Summary!$C$7,TRUE),NA()),"")</f>
        <v/>
      </c>
      <c r="F63" s="1579"/>
      <c r="G63" s="1537" t="str">
        <f>_xlfn.IFNA(VLOOKUP(D63,Data!C:I,6,FALSE),"")</f>
        <v/>
      </c>
      <c r="H63" s="1511" t="str">
        <f>_xlfn.IFNA(VLOOKUP(D63,Export!G:L,3,FALSE),"")</f>
        <v/>
      </c>
      <c r="I63" s="1511" t="str">
        <f>_xlfn.IFNA(VLOOKUP(D63,Export!G:L,4,FALSE),"")</f>
        <v/>
      </c>
      <c r="J63" s="1511" t="str">
        <f>_xlfn.IFNA(VLOOKUP(D63,Export!G:L,5,FALSE),"")</f>
        <v/>
      </c>
      <c r="K63" s="1512" t="str">
        <f>_xlfn.IFNA(VLOOKUP(D63,Export!G:L,6,FALSE),"")</f>
        <v/>
      </c>
      <c r="L63" s="1500"/>
      <c r="M63" s="341"/>
    </row>
    <row r="64" spans="1:13" ht="61.2" customHeight="1" x14ac:dyDescent="0.25">
      <c r="A64" s="819"/>
      <c r="B64" s="1499"/>
      <c r="C64" s="1183" t="str">
        <f>_xlfn.IFNA(VLOOKUP(D64,Data!C:I,3,FALSE),"")</f>
        <v/>
      </c>
      <c r="D64" s="1571"/>
      <c r="E64" s="1170" t="str">
        <f>_xlfn.IFNA(IF(VLOOKUP(D64,Languages!$A:$D,1,TRUE)=D64,VLOOKUP(D64,Languages!$A:$D,Summary!$C$7,TRUE),NA()),"")</f>
        <v/>
      </c>
      <c r="F64" s="1579"/>
      <c r="G64" s="1537" t="str">
        <f>_xlfn.IFNA(VLOOKUP(D64,Data!C:I,6,FALSE),"")</f>
        <v/>
      </c>
      <c r="H64" s="1511" t="str">
        <f>_xlfn.IFNA(VLOOKUP(D64,Export!G:L,3,FALSE),"")</f>
        <v/>
      </c>
      <c r="I64" s="1511" t="str">
        <f>_xlfn.IFNA(VLOOKUP(D64,Export!G:L,4,FALSE),"")</f>
        <v/>
      </c>
      <c r="J64" s="1511" t="str">
        <f>_xlfn.IFNA(VLOOKUP(D64,Export!G:L,5,FALSE),"")</f>
        <v/>
      </c>
      <c r="K64" s="1512" t="str">
        <f>_xlfn.IFNA(VLOOKUP(D64,Export!G:L,6,FALSE),"")</f>
        <v/>
      </c>
      <c r="L64" s="1500"/>
      <c r="M64" s="341"/>
    </row>
    <row r="65" spans="1:13" ht="61.2" customHeight="1" x14ac:dyDescent="0.25">
      <c r="A65" s="819"/>
      <c r="B65" s="1499"/>
      <c r="C65" s="1183" t="str">
        <f>_xlfn.IFNA(VLOOKUP(D65,Data!C:I,3,FALSE),"")</f>
        <v/>
      </c>
      <c r="D65" s="1571"/>
      <c r="E65" s="1170" t="str">
        <f>_xlfn.IFNA(IF(VLOOKUP(D65,Languages!$A:$D,1,TRUE)=D65,VLOOKUP(D65,Languages!$A:$D,Summary!$C$7,TRUE),NA()),"")</f>
        <v/>
      </c>
      <c r="F65" s="1579"/>
      <c r="G65" s="1537" t="str">
        <f>_xlfn.IFNA(VLOOKUP(D65,Data!C:I,6,FALSE),"")</f>
        <v/>
      </c>
      <c r="H65" s="1511" t="str">
        <f>_xlfn.IFNA(VLOOKUP(D65,Export!G:L,3,FALSE),"")</f>
        <v/>
      </c>
      <c r="I65" s="1511" t="str">
        <f>_xlfn.IFNA(VLOOKUP(D65,Export!G:L,4,FALSE),"")</f>
        <v/>
      </c>
      <c r="J65" s="1511" t="str">
        <f>_xlfn.IFNA(VLOOKUP(D65,Export!G:L,5,FALSE),"")</f>
        <v/>
      </c>
      <c r="K65" s="1512" t="str">
        <f>_xlfn.IFNA(VLOOKUP(D65,Export!G:L,6,FALSE),"")</f>
        <v/>
      </c>
      <c r="L65" s="1500"/>
      <c r="M65" s="341"/>
    </row>
    <row r="66" spans="1:13" ht="61.2" customHeight="1" x14ac:dyDescent="0.25">
      <c r="A66" s="819"/>
      <c r="B66" s="1499"/>
      <c r="C66" s="1183" t="str">
        <f>_xlfn.IFNA(VLOOKUP(D66,Data!C:I,3,FALSE),"")</f>
        <v/>
      </c>
      <c r="D66" s="1571"/>
      <c r="E66" s="1170" t="str">
        <f>_xlfn.IFNA(IF(VLOOKUP(D66,Languages!$A:$D,1,TRUE)=D66,VLOOKUP(D66,Languages!$A:$D,Summary!$C$7,TRUE),NA()),"")</f>
        <v/>
      </c>
      <c r="F66" s="1579"/>
      <c r="G66" s="1537" t="str">
        <f>_xlfn.IFNA(VLOOKUP(D66,Data!C:I,6,FALSE),"")</f>
        <v/>
      </c>
      <c r="H66" s="1511" t="str">
        <f>_xlfn.IFNA(VLOOKUP(D66,Export!G:L,3,FALSE),"")</f>
        <v/>
      </c>
      <c r="I66" s="1511" t="str">
        <f>_xlfn.IFNA(VLOOKUP(D66,Export!G:L,4,FALSE),"")</f>
        <v/>
      </c>
      <c r="J66" s="1511" t="str">
        <f>_xlfn.IFNA(VLOOKUP(D66,Export!G:L,5,FALSE),"")</f>
        <v/>
      </c>
      <c r="K66" s="1512" t="str">
        <f>_xlfn.IFNA(VLOOKUP(D66,Export!G:L,6,FALSE),"")</f>
        <v/>
      </c>
      <c r="L66" s="1500"/>
      <c r="M66" s="341"/>
    </row>
    <row r="67" spans="1:13" ht="61.2" customHeight="1" x14ac:dyDescent="0.25">
      <c r="A67" s="819"/>
      <c r="B67" s="1499"/>
      <c r="C67" s="1183" t="str">
        <f>_xlfn.IFNA(VLOOKUP(D67,Data!C:I,3,FALSE),"")</f>
        <v/>
      </c>
      <c r="D67" s="1571"/>
      <c r="E67" s="1170" t="str">
        <f>_xlfn.IFNA(IF(VLOOKUP(D67,Languages!$A:$D,1,TRUE)=D67,VLOOKUP(D67,Languages!$A:$D,Summary!$C$7,TRUE),NA()),"")</f>
        <v/>
      </c>
      <c r="F67" s="1579"/>
      <c r="G67" s="1537" t="str">
        <f>_xlfn.IFNA(VLOOKUP(D67,Data!C:I,6,FALSE),"")</f>
        <v/>
      </c>
      <c r="H67" s="1511" t="str">
        <f>_xlfn.IFNA(VLOOKUP(D67,Export!G:L,3,FALSE),"")</f>
        <v/>
      </c>
      <c r="I67" s="1511" t="str">
        <f>_xlfn.IFNA(VLOOKUP(D67,Export!G:L,4,FALSE),"")</f>
        <v/>
      </c>
      <c r="J67" s="1511" t="str">
        <f>_xlfn.IFNA(VLOOKUP(D67,Export!G:L,5,FALSE),"")</f>
        <v/>
      </c>
      <c r="K67" s="1512" t="str">
        <f>_xlfn.IFNA(VLOOKUP(D67,Export!G:L,6,FALSE),"")</f>
        <v/>
      </c>
      <c r="L67" s="1500"/>
      <c r="M67" s="341"/>
    </row>
    <row r="68" spans="1:13" ht="61.2" customHeight="1" x14ac:dyDescent="0.25">
      <c r="A68" s="819"/>
      <c r="B68" s="1499"/>
      <c r="C68" s="1183" t="str">
        <f>_xlfn.IFNA(VLOOKUP(D68,Data!C:I,3,FALSE),"")</f>
        <v/>
      </c>
      <c r="D68" s="1571"/>
      <c r="E68" s="1170" t="str">
        <f>_xlfn.IFNA(IF(VLOOKUP(D68,Languages!$A:$D,1,TRUE)=D68,VLOOKUP(D68,Languages!$A:$D,Summary!$C$7,TRUE),NA()),"")</f>
        <v/>
      </c>
      <c r="F68" s="1579"/>
      <c r="G68" s="1537" t="str">
        <f>_xlfn.IFNA(VLOOKUP(D68,Data!C:I,6,FALSE),"")</f>
        <v/>
      </c>
      <c r="H68" s="1511" t="str">
        <f>_xlfn.IFNA(VLOOKUP(D68,Export!G:L,3,FALSE),"")</f>
        <v/>
      </c>
      <c r="I68" s="1511" t="str">
        <f>_xlfn.IFNA(VLOOKUP(D68,Export!G:L,4,FALSE),"")</f>
        <v/>
      </c>
      <c r="J68" s="1511" t="str">
        <f>_xlfn.IFNA(VLOOKUP(D68,Export!G:L,5,FALSE),"")</f>
        <v/>
      </c>
      <c r="K68" s="1512" t="str">
        <f>_xlfn.IFNA(VLOOKUP(D68,Export!G:L,6,FALSE),"")</f>
        <v/>
      </c>
      <c r="L68" s="1500"/>
      <c r="M68" s="341"/>
    </row>
    <row r="69" spans="1:13" ht="61.2" customHeight="1" x14ac:dyDescent="0.25">
      <c r="A69" s="819"/>
      <c r="B69" s="1499"/>
      <c r="C69" s="1183" t="str">
        <f>_xlfn.IFNA(VLOOKUP(D69,Data!C:I,3,FALSE),"")</f>
        <v/>
      </c>
      <c r="D69" s="1571"/>
      <c r="E69" s="1170" t="str">
        <f>_xlfn.IFNA(IF(VLOOKUP(D69,Languages!$A:$D,1,TRUE)=D69,VLOOKUP(D69,Languages!$A:$D,Summary!$C$7,TRUE),NA()),"")</f>
        <v/>
      </c>
      <c r="F69" s="1579"/>
      <c r="G69" s="1537" t="str">
        <f>_xlfn.IFNA(VLOOKUP(D69,Data!C:I,6,FALSE),"")</f>
        <v/>
      </c>
      <c r="H69" s="1511" t="str">
        <f>_xlfn.IFNA(VLOOKUP(D69,Export!G:L,3,FALSE),"")</f>
        <v/>
      </c>
      <c r="I69" s="1511" t="str">
        <f>_xlfn.IFNA(VLOOKUP(D69,Export!G:L,4,FALSE),"")</f>
        <v/>
      </c>
      <c r="J69" s="1511" t="str">
        <f>_xlfn.IFNA(VLOOKUP(D69,Export!G:L,5,FALSE),"")</f>
        <v/>
      </c>
      <c r="K69" s="1512" t="str">
        <f>_xlfn.IFNA(VLOOKUP(D69,Export!G:L,6,FALSE),"")</f>
        <v/>
      </c>
      <c r="L69" s="1500"/>
      <c r="M69" s="341"/>
    </row>
    <row r="70" spans="1:13" ht="61.2" customHeight="1" x14ac:dyDescent="0.25">
      <c r="A70" s="819"/>
      <c r="B70" s="1499"/>
      <c r="C70" s="1183" t="str">
        <f>_xlfn.IFNA(VLOOKUP(D70,Data!C:I,3,FALSE),"")</f>
        <v/>
      </c>
      <c r="D70" s="1571"/>
      <c r="E70" s="1170" t="str">
        <f>_xlfn.IFNA(IF(VLOOKUP(D70,Languages!$A:$D,1,TRUE)=D70,VLOOKUP(D70,Languages!$A:$D,Summary!$C$7,TRUE),NA()),"")</f>
        <v/>
      </c>
      <c r="F70" s="1579"/>
      <c r="G70" s="1537" t="str">
        <f>_xlfn.IFNA(VLOOKUP(D70,Data!C:I,6,FALSE),"")</f>
        <v/>
      </c>
      <c r="H70" s="1511" t="str">
        <f>_xlfn.IFNA(VLOOKUP(D70,Export!G:L,3,FALSE),"")</f>
        <v/>
      </c>
      <c r="I70" s="1511" t="str">
        <f>_xlfn.IFNA(VLOOKUP(D70,Export!G:L,4,FALSE),"")</f>
        <v/>
      </c>
      <c r="J70" s="1511" t="str">
        <f>_xlfn.IFNA(VLOOKUP(D70,Export!G:L,5,FALSE),"")</f>
        <v/>
      </c>
      <c r="K70" s="1512" t="str">
        <f>_xlfn.IFNA(VLOOKUP(D70,Export!G:L,6,FALSE),"")</f>
        <v/>
      </c>
      <c r="L70" s="1500"/>
      <c r="M70" s="341"/>
    </row>
    <row r="71" spans="1:13" ht="61.2" customHeight="1" x14ac:dyDescent="0.25">
      <c r="A71" s="819"/>
      <c r="B71" s="1499"/>
      <c r="C71" s="1183" t="str">
        <f>_xlfn.IFNA(VLOOKUP(D71,Data!C:I,3,FALSE),"")</f>
        <v/>
      </c>
      <c r="D71" s="1571"/>
      <c r="E71" s="1170" t="str">
        <f>_xlfn.IFNA(IF(VLOOKUP(D71,Languages!$A:$D,1,TRUE)=D71,VLOOKUP(D71,Languages!$A:$D,Summary!$C$7,TRUE),NA()),"")</f>
        <v/>
      </c>
      <c r="F71" s="1579"/>
      <c r="G71" s="1537" t="str">
        <f>_xlfn.IFNA(VLOOKUP(D71,Data!C:I,6,FALSE),"")</f>
        <v/>
      </c>
      <c r="H71" s="1511" t="str">
        <f>_xlfn.IFNA(VLOOKUP(D71,Export!G:L,3,FALSE),"")</f>
        <v/>
      </c>
      <c r="I71" s="1511" t="str">
        <f>_xlfn.IFNA(VLOOKUP(D71,Export!G:L,4,FALSE),"")</f>
        <v/>
      </c>
      <c r="J71" s="1511" t="str">
        <f>_xlfn.IFNA(VLOOKUP(D71,Export!G:L,5,FALSE),"")</f>
        <v/>
      </c>
      <c r="K71" s="1512" t="str">
        <f>_xlfn.IFNA(VLOOKUP(D71,Export!G:L,6,FALSE),"")</f>
        <v/>
      </c>
      <c r="L71" s="1500"/>
      <c r="M71" s="341"/>
    </row>
    <row r="72" spans="1:13" ht="61.2" customHeight="1" x14ac:dyDescent="0.25">
      <c r="A72" s="819"/>
      <c r="B72" s="1499"/>
      <c r="C72" s="1183" t="str">
        <f>_xlfn.IFNA(VLOOKUP(D72,Data!C:I,3,FALSE),"")</f>
        <v/>
      </c>
      <c r="D72" s="1571"/>
      <c r="E72" s="1170" t="str">
        <f>_xlfn.IFNA(IF(VLOOKUP(D72,Languages!$A:$D,1,TRUE)=D72,VLOOKUP(D72,Languages!$A:$D,Summary!$C$7,TRUE),NA()),"")</f>
        <v/>
      </c>
      <c r="F72" s="1579"/>
      <c r="G72" s="1537" t="str">
        <f>_xlfn.IFNA(VLOOKUP(D72,Data!C:I,6,FALSE),"")</f>
        <v/>
      </c>
      <c r="H72" s="1511" t="str">
        <f>_xlfn.IFNA(VLOOKUP(D72,Export!G:L,3,FALSE),"")</f>
        <v/>
      </c>
      <c r="I72" s="1511" t="str">
        <f>_xlfn.IFNA(VLOOKUP(D72,Export!G:L,4,FALSE),"")</f>
        <v/>
      </c>
      <c r="J72" s="1511" t="str">
        <f>_xlfn.IFNA(VLOOKUP(D72,Export!G:L,5,FALSE),"")</f>
        <v/>
      </c>
      <c r="K72" s="1512" t="str">
        <f>_xlfn.IFNA(VLOOKUP(D72,Export!G:L,6,FALSE),"")</f>
        <v/>
      </c>
      <c r="L72" s="1500"/>
      <c r="M72" s="341"/>
    </row>
    <row r="73" spans="1:13" ht="61.2" customHeight="1" x14ac:dyDescent="0.25">
      <c r="A73" s="819"/>
      <c r="B73" s="1499"/>
      <c r="C73" s="1183" t="str">
        <f>_xlfn.IFNA(VLOOKUP(D73,Data!C:I,3,FALSE),"")</f>
        <v/>
      </c>
      <c r="D73" s="1571"/>
      <c r="E73" s="1170" t="str">
        <f>_xlfn.IFNA(IF(VLOOKUP(D73,Languages!$A:$D,1,TRUE)=D73,VLOOKUP(D73,Languages!$A:$D,Summary!$C$7,TRUE),NA()),"")</f>
        <v/>
      </c>
      <c r="F73" s="1579"/>
      <c r="G73" s="1537" t="str">
        <f>_xlfn.IFNA(VLOOKUP(D73,Data!C:I,6,FALSE),"")</f>
        <v/>
      </c>
      <c r="H73" s="1511" t="str">
        <f>_xlfn.IFNA(VLOOKUP(D73,Export!G:L,3,FALSE),"")</f>
        <v/>
      </c>
      <c r="I73" s="1511" t="str">
        <f>_xlfn.IFNA(VLOOKUP(D73,Export!G:L,4,FALSE),"")</f>
        <v/>
      </c>
      <c r="J73" s="1511" t="str">
        <f>_xlfn.IFNA(VLOOKUP(D73,Export!G:L,5,FALSE),"")</f>
        <v/>
      </c>
      <c r="K73" s="1512" t="str">
        <f>_xlfn.IFNA(VLOOKUP(D73,Export!G:L,6,FALSE),"")</f>
        <v/>
      </c>
      <c r="L73" s="1500"/>
      <c r="M73" s="341"/>
    </row>
    <row r="74" spans="1:13" ht="61.2" customHeight="1" x14ac:dyDescent="0.25">
      <c r="A74" s="819"/>
      <c r="B74" s="1499"/>
      <c r="C74" s="1183" t="str">
        <f>_xlfn.IFNA(VLOOKUP(D74,Data!C:I,3,FALSE),"")</f>
        <v/>
      </c>
      <c r="D74" s="1571"/>
      <c r="E74" s="1170" t="str">
        <f>_xlfn.IFNA(IF(VLOOKUP(D74,Languages!$A:$D,1,TRUE)=D74,VLOOKUP(D74,Languages!$A:$D,Summary!$C$7,TRUE),NA()),"")</f>
        <v/>
      </c>
      <c r="F74" s="1579"/>
      <c r="G74" s="1537" t="str">
        <f>_xlfn.IFNA(VLOOKUP(D74,Data!C:I,6,FALSE),"")</f>
        <v/>
      </c>
      <c r="H74" s="1511" t="str">
        <f>_xlfn.IFNA(VLOOKUP(D74,Export!G:L,3,FALSE),"")</f>
        <v/>
      </c>
      <c r="I74" s="1511" t="str">
        <f>_xlfn.IFNA(VLOOKUP(D74,Export!G:L,4,FALSE),"")</f>
        <v/>
      </c>
      <c r="J74" s="1511" t="str">
        <f>_xlfn.IFNA(VLOOKUP(D74,Export!G:L,5,FALSE),"")</f>
        <v/>
      </c>
      <c r="K74" s="1512" t="str">
        <f>_xlfn.IFNA(VLOOKUP(D74,Export!G:L,6,FALSE),"")</f>
        <v/>
      </c>
      <c r="L74" s="1500"/>
      <c r="M74" s="341"/>
    </row>
    <row r="75" spans="1:13" ht="61.2" customHeight="1" x14ac:dyDescent="0.25">
      <c r="A75" s="819"/>
      <c r="B75" s="1499"/>
      <c r="C75" s="1183" t="str">
        <f>_xlfn.IFNA(VLOOKUP(D75,Data!C:I,3,FALSE),"")</f>
        <v/>
      </c>
      <c r="D75" s="1571"/>
      <c r="E75" s="1170" t="str">
        <f>_xlfn.IFNA(IF(VLOOKUP(D75,Languages!$A:$D,1,TRUE)=D75,VLOOKUP(D75,Languages!$A:$D,Summary!$C$7,TRUE),NA()),"")</f>
        <v/>
      </c>
      <c r="F75" s="1579"/>
      <c r="G75" s="1537" t="str">
        <f>_xlfn.IFNA(VLOOKUP(D75,Data!C:I,6,FALSE),"")</f>
        <v/>
      </c>
      <c r="H75" s="1511" t="str">
        <f>_xlfn.IFNA(VLOOKUP(D75,Export!G:L,3,FALSE),"")</f>
        <v/>
      </c>
      <c r="I75" s="1511" t="str">
        <f>_xlfn.IFNA(VLOOKUP(D75,Export!G:L,4,FALSE),"")</f>
        <v/>
      </c>
      <c r="J75" s="1511" t="str">
        <f>_xlfn.IFNA(VLOOKUP(D75,Export!G:L,5,FALSE),"")</f>
        <v/>
      </c>
      <c r="K75" s="1512" t="str">
        <f>_xlfn.IFNA(VLOOKUP(D75,Export!G:L,6,FALSE),"")</f>
        <v/>
      </c>
      <c r="L75" s="1500"/>
      <c r="M75" s="341"/>
    </row>
    <row r="76" spans="1:13" ht="61.2" customHeight="1" x14ac:dyDescent="0.25">
      <c r="A76" s="819"/>
      <c r="B76" s="1499"/>
      <c r="C76" s="1183" t="str">
        <f>_xlfn.IFNA(VLOOKUP(D76,Data!C:I,3,FALSE),"")</f>
        <v/>
      </c>
      <c r="D76" s="1571"/>
      <c r="E76" s="1170" t="str">
        <f>_xlfn.IFNA(IF(VLOOKUP(D76,Languages!$A:$D,1,TRUE)=D76,VLOOKUP(D76,Languages!$A:$D,Summary!$C$7,TRUE),NA()),"")</f>
        <v/>
      </c>
      <c r="F76" s="1579"/>
      <c r="G76" s="1537" t="str">
        <f>_xlfn.IFNA(VLOOKUP(D76,Data!C:I,6,FALSE),"")</f>
        <v/>
      </c>
      <c r="H76" s="1511" t="str">
        <f>_xlfn.IFNA(VLOOKUP(D76,Export!G:L,3,FALSE),"")</f>
        <v/>
      </c>
      <c r="I76" s="1511" t="str">
        <f>_xlfn.IFNA(VLOOKUP(D76,Export!G:L,4,FALSE),"")</f>
        <v/>
      </c>
      <c r="J76" s="1511" t="str">
        <f>_xlfn.IFNA(VLOOKUP(D76,Export!G:L,5,FALSE),"")</f>
        <v/>
      </c>
      <c r="K76" s="1512" t="str">
        <f>_xlfn.IFNA(VLOOKUP(D76,Export!G:L,6,FALSE),"")</f>
        <v/>
      </c>
      <c r="L76" s="1500"/>
      <c r="M76" s="341"/>
    </row>
    <row r="77" spans="1:13" ht="61.2" customHeight="1" x14ac:dyDescent="0.25">
      <c r="A77" s="819"/>
      <c r="B77" s="1499"/>
      <c r="C77" s="1183" t="str">
        <f>_xlfn.IFNA(VLOOKUP(D77,Data!C:I,3,FALSE),"")</f>
        <v/>
      </c>
      <c r="D77" s="1572"/>
      <c r="E77" s="1170" t="str">
        <f>_xlfn.IFNA(IF(VLOOKUP(D77,Languages!$A:$D,1,TRUE)=D77,VLOOKUP(D77,Languages!$A:$D,Summary!$C$7,TRUE),NA()),"")</f>
        <v/>
      </c>
      <c r="F77" s="1575"/>
      <c r="G77" s="1537" t="str">
        <f>_xlfn.IFNA(VLOOKUP(D77,Data!C:I,6,FALSE),"")</f>
        <v/>
      </c>
      <c r="H77" s="1511" t="str">
        <f>_xlfn.IFNA(VLOOKUP(D77,Export!G:L,3,FALSE),"")</f>
        <v/>
      </c>
      <c r="I77" s="1511" t="str">
        <f>_xlfn.IFNA(VLOOKUP(D77,Export!G:L,4,FALSE),"")</f>
        <v/>
      </c>
      <c r="J77" s="1511" t="str">
        <f>_xlfn.IFNA(VLOOKUP(D77,Export!G:L,5,FALSE),"")</f>
        <v/>
      </c>
      <c r="K77" s="1512" t="str">
        <f>_xlfn.IFNA(VLOOKUP(D77,Export!G:L,6,FALSE),"")</f>
        <v/>
      </c>
      <c r="L77" s="1500"/>
      <c r="M77" s="341"/>
    </row>
    <row r="78" spans="1:13" ht="61.2" customHeight="1" x14ac:dyDescent="0.25">
      <c r="A78" s="819"/>
      <c r="B78" s="1499"/>
      <c r="C78" s="1183" t="str">
        <f>_xlfn.IFNA(VLOOKUP(D78,Data!C:I,3,FALSE),"")</f>
        <v/>
      </c>
      <c r="D78" s="1572"/>
      <c r="E78" s="1170" t="str">
        <f>_xlfn.IFNA(IF(VLOOKUP(D78,Languages!$A:$D,1,TRUE)=D78,VLOOKUP(D78,Languages!$A:$D,Summary!$C$7,TRUE),NA()),"")</f>
        <v/>
      </c>
      <c r="F78" s="1576"/>
      <c r="G78" s="1537" t="str">
        <f>_xlfn.IFNA(VLOOKUP(D78,Data!C:I,6,FALSE),"")</f>
        <v/>
      </c>
      <c r="H78" s="1511" t="str">
        <f>_xlfn.IFNA(VLOOKUP(D78,Export!G:L,3,FALSE),"")</f>
        <v/>
      </c>
      <c r="I78" s="1511" t="str">
        <f>_xlfn.IFNA(VLOOKUP(D78,Export!G:L,4,FALSE),"")</f>
        <v/>
      </c>
      <c r="J78" s="1511" t="str">
        <f>_xlfn.IFNA(VLOOKUP(D78,Export!G:L,5,FALSE),"")</f>
        <v/>
      </c>
      <c r="K78" s="1512" t="str">
        <f>_xlfn.IFNA(VLOOKUP(D78,Export!G:L,6,FALSE),"")</f>
        <v/>
      </c>
      <c r="L78" s="1500"/>
      <c r="M78" s="341"/>
    </row>
    <row r="79" spans="1:13" ht="61.2" customHeight="1" x14ac:dyDescent="0.25">
      <c r="A79" s="819"/>
      <c r="B79" s="1499"/>
      <c r="C79" s="1183" t="str">
        <f>_xlfn.IFNA(VLOOKUP(D79,Data!C:I,3,FALSE),"")</f>
        <v/>
      </c>
      <c r="D79" s="1572"/>
      <c r="E79" s="1170" t="str">
        <f>_xlfn.IFNA(IF(VLOOKUP(D79,Languages!$A:$D,1,TRUE)=D79,VLOOKUP(D79,Languages!$A:$D,Summary!$C$7,TRUE),NA()),"")</f>
        <v/>
      </c>
      <c r="F79" s="1576"/>
      <c r="G79" s="1537" t="str">
        <f>_xlfn.IFNA(VLOOKUP(D79,Data!C:I,6,FALSE),"")</f>
        <v/>
      </c>
      <c r="H79" s="1511" t="str">
        <f>_xlfn.IFNA(VLOOKUP(D79,Export!G:L,3,FALSE),"")</f>
        <v/>
      </c>
      <c r="I79" s="1511" t="str">
        <f>_xlfn.IFNA(VLOOKUP(D79,Export!G:L,4,FALSE),"")</f>
        <v/>
      </c>
      <c r="J79" s="1511" t="str">
        <f>_xlfn.IFNA(VLOOKUP(D79,Export!G:L,5,FALSE),"")</f>
        <v/>
      </c>
      <c r="K79" s="1512" t="str">
        <f>_xlfn.IFNA(VLOOKUP(D79,Export!G:L,6,FALSE),"")</f>
        <v/>
      </c>
      <c r="L79" s="1500"/>
      <c r="M79" s="341"/>
    </row>
    <row r="80" spans="1:13" ht="61.2" customHeight="1" x14ac:dyDescent="0.25">
      <c r="A80" s="819"/>
      <c r="B80" s="1499"/>
      <c r="C80" s="1183" t="str">
        <f>_xlfn.IFNA(VLOOKUP(D80,Data!C:I,3,FALSE),"")</f>
        <v/>
      </c>
      <c r="D80" s="1572"/>
      <c r="E80" s="1170" t="str">
        <f>_xlfn.IFNA(IF(VLOOKUP(D80,Languages!$A:$D,1,TRUE)=D80,VLOOKUP(D80,Languages!$A:$D,Summary!$C$7,TRUE),NA()),"")</f>
        <v/>
      </c>
      <c r="F80" s="1576"/>
      <c r="G80" s="1537" t="str">
        <f>_xlfn.IFNA(VLOOKUP(D80,Data!C:I,6,FALSE),"")</f>
        <v/>
      </c>
      <c r="H80" s="1511" t="str">
        <f>_xlfn.IFNA(VLOOKUP(D80,Export!G:L,3,FALSE),"")</f>
        <v/>
      </c>
      <c r="I80" s="1511" t="str">
        <f>_xlfn.IFNA(VLOOKUP(D80,Export!G:L,4,FALSE),"")</f>
        <v/>
      </c>
      <c r="J80" s="1511" t="str">
        <f>_xlfn.IFNA(VLOOKUP(D80,Export!G:L,5,FALSE),"")</f>
        <v/>
      </c>
      <c r="K80" s="1512" t="str">
        <f>_xlfn.IFNA(VLOOKUP(D80,Export!G:L,6,FALSE),"")</f>
        <v/>
      </c>
      <c r="L80" s="1500"/>
      <c r="M80" s="341"/>
    </row>
    <row r="81" spans="1:13" ht="61.2" customHeight="1" x14ac:dyDescent="0.25">
      <c r="A81" s="819"/>
      <c r="B81" s="1499"/>
      <c r="C81" s="1183" t="str">
        <f>_xlfn.IFNA(VLOOKUP(D81,Data!C:I,3,FALSE),"")</f>
        <v/>
      </c>
      <c r="D81" s="1572"/>
      <c r="E81" s="1170" t="str">
        <f>_xlfn.IFNA(IF(VLOOKUP(D81,Languages!$A:$D,1,TRUE)=D81,VLOOKUP(D81,Languages!$A:$D,Summary!$C$7,TRUE),NA()),"")</f>
        <v/>
      </c>
      <c r="F81" s="1576"/>
      <c r="G81" s="1537" t="str">
        <f>_xlfn.IFNA(VLOOKUP(D81,Data!C:I,6,FALSE),"")</f>
        <v/>
      </c>
      <c r="H81" s="1511" t="str">
        <f>_xlfn.IFNA(VLOOKUP(D81,Export!G:L,3,FALSE),"")</f>
        <v/>
      </c>
      <c r="I81" s="1511" t="str">
        <f>_xlfn.IFNA(VLOOKUP(D81,Export!G:L,4,FALSE),"")</f>
        <v/>
      </c>
      <c r="J81" s="1511" t="str">
        <f>_xlfn.IFNA(VLOOKUP(D81,Export!G:L,5,FALSE),"")</f>
        <v/>
      </c>
      <c r="K81" s="1512" t="str">
        <f>_xlfn.IFNA(VLOOKUP(D81,Export!G:L,6,FALSE),"")</f>
        <v/>
      </c>
      <c r="L81" s="1500"/>
      <c r="M81" s="341"/>
    </row>
    <row r="82" spans="1:13" ht="61.2" customHeight="1" x14ac:dyDescent="0.25">
      <c r="A82" s="819"/>
      <c r="B82" s="1499"/>
      <c r="C82" s="1183" t="str">
        <f>_xlfn.IFNA(VLOOKUP(D82,Data!C:I,3,FALSE),"")</f>
        <v/>
      </c>
      <c r="D82" s="1573"/>
      <c r="E82" s="1170" t="str">
        <f>_xlfn.IFNA(IF(VLOOKUP(D82,Languages!$A:$D,1,TRUE)=D82,VLOOKUP(D82,Languages!$A:$D,Summary!$C$7,TRUE),NA()),"")</f>
        <v/>
      </c>
      <c r="F82" s="1577"/>
      <c r="G82" s="1537" t="str">
        <f>_xlfn.IFNA(VLOOKUP(D82,Data!C:I,6,FALSE),"")</f>
        <v/>
      </c>
      <c r="H82" s="1511" t="str">
        <f>_xlfn.IFNA(VLOOKUP(D82,Export!G:L,3,FALSE),"")</f>
        <v/>
      </c>
      <c r="I82" s="1511" t="str">
        <f>_xlfn.IFNA(VLOOKUP(D82,Export!G:L,4,FALSE),"")</f>
        <v/>
      </c>
      <c r="J82" s="1511" t="str">
        <f>_xlfn.IFNA(VLOOKUP(D82,Export!G:L,5,FALSE),"")</f>
        <v/>
      </c>
      <c r="K82" s="1512" t="str">
        <f>_xlfn.IFNA(VLOOKUP(D82,Export!G:L,6,FALSE),"")</f>
        <v/>
      </c>
      <c r="L82" s="1500"/>
      <c r="M82" s="341"/>
    </row>
    <row r="83" spans="1:13" ht="61.2" customHeight="1" thickBot="1" x14ac:dyDescent="0.3">
      <c r="A83" s="819"/>
      <c r="B83" s="1499"/>
      <c r="C83" s="1290" t="str">
        <f>_xlfn.IFNA(VLOOKUP(D83,Data!C:I,3,FALSE),"")</f>
        <v/>
      </c>
      <c r="D83" s="1574"/>
      <c r="E83" s="1291" t="str">
        <f>_xlfn.IFNA(IF(VLOOKUP(D83,Languages!$A:$D,1,TRUE)=D83,VLOOKUP(D83,Languages!$A:$D,Summary!$C$7,TRUE),NA()),"")</f>
        <v/>
      </c>
      <c r="F83" s="1578"/>
      <c r="G83" s="1538" t="str">
        <f>_xlfn.IFNA(VLOOKUP(D83,Data!C:I,6,FALSE),"")</f>
        <v/>
      </c>
      <c r="H83" s="1513" t="str">
        <f>_xlfn.IFNA(VLOOKUP(D83,Export!G:L,3,FALSE),"")</f>
        <v/>
      </c>
      <c r="I83" s="1513" t="str">
        <f>_xlfn.IFNA(VLOOKUP(D83,Export!G:L,4,FALSE),"")</f>
        <v/>
      </c>
      <c r="J83" s="1513" t="str">
        <f>_xlfn.IFNA(VLOOKUP(D83,Export!G:L,5,FALSE),"")</f>
        <v/>
      </c>
      <c r="K83" s="1514" t="str">
        <f>_xlfn.IFNA(VLOOKUP(D83,Export!G:L,6,FALSE),"")</f>
        <v/>
      </c>
      <c r="L83" s="1500"/>
      <c r="M83" s="341"/>
    </row>
    <row r="84" spans="1:13" x14ac:dyDescent="0.25">
      <c r="A84" s="819"/>
      <c r="B84" s="1499"/>
      <c r="C84" s="1436"/>
      <c r="D84" s="1436"/>
      <c r="E84" s="1436"/>
      <c r="F84" s="1437"/>
      <c r="G84" s="1657"/>
      <c r="H84" s="1438"/>
      <c r="I84" s="1438"/>
      <c r="J84" s="1438"/>
      <c r="K84" s="1438"/>
      <c r="L84" s="1500"/>
      <c r="M84" s="341"/>
    </row>
    <row r="85" spans="1:13" ht="14.4" thickBot="1" x14ac:dyDescent="0.3">
      <c r="A85" s="819"/>
      <c r="B85" s="1501"/>
      <c r="C85" s="1503"/>
      <c r="D85" s="1523"/>
      <c r="E85" s="1504"/>
      <c r="F85" s="1505"/>
      <c r="G85" s="1506"/>
      <c r="H85" s="1504"/>
      <c r="I85" s="1504"/>
      <c r="J85" s="1504"/>
      <c r="K85" s="1504"/>
      <c r="L85" s="1507"/>
      <c r="M85" s="341"/>
    </row>
    <row r="86" spans="1:13" x14ac:dyDescent="0.25">
      <c r="A86" s="819"/>
      <c r="B86" s="819"/>
      <c r="C86" s="180"/>
      <c r="D86" s="180"/>
      <c r="E86" s="180"/>
      <c r="F86" s="335"/>
      <c r="G86" s="335"/>
      <c r="H86" s="345"/>
      <c r="I86" s="345"/>
      <c r="J86" s="345"/>
      <c r="K86" s="345"/>
      <c r="L86" s="819"/>
      <c r="M86" s="341"/>
    </row>
  </sheetData>
  <sheetProtection sheet="1" objects="1" scenarios="1" formatCells="0" formatColumns="0" formatRows="0" sort="0" autoFilter="0"/>
  <autoFilter ref="C24:K83" xr:uid="{9A0F3423-9C4B-4F39-B143-4C91AE8FD0F9}"/>
  <mergeCells count="9">
    <mergeCell ref="C17:K17"/>
    <mergeCell ref="B24:B49"/>
    <mergeCell ref="B50:B53"/>
    <mergeCell ref="C6:K6"/>
    <mergeCell ref="C8:G11"/>
    <mergeCell ref="I8:J8"/>
    <mergeCell ref="I10:J11"/>
    <mergeCell ref="C13:K13"/>
    <mergeCell ref="C15:K15"/>
  </mergeCells>
  <conditionalFormatting sqref="F4:F5 F7 F12 F24:F86">
    <cfRule type="containsText" dxfId="157" priority="18" operator="containsText" text="0">
      <formula>NOT(ISERROR(SEARCH("0",F4)))</formula>
    </cfRule>
  </conditionalFormatting>
  <conditionalFormatting sqref="F1 F3">
    <cfRule type="containsText" dxfId="156" priority="15" operator="containsText" text="0">
      <formula>NOT(ISERROR(SEARCH("0",F1)))</formula>
    </cfRule>
  </conditionalFormatting>
  <conditionalFormatting sqref="F2">
    <cfRule type="containsText" dxfId="155" priority="14" operator="containsText" text="0">
      <formula>NOT(ISERROR(SEARCH("0",F2)))</formula>
    </cfRule>
  </conditionalFormatting>
  <conditionalFormatting sqref="F23">
    <cfRule type="containsText" dxfId="154" priority="12" operator="containsText" text="0">
      <formula>NOT(ISERROR(SEARCH("0",F23)))</formula>
    </cfRule>
  </conditionalFormatting>
  <conditionalFormatting sqref="F14">
    <cfRule type="containsText" dxfId="153" priority="11" operator="containsText" text="0">
      <formula>NOT(ISERROR(SEARCH("0",F14)))</formula>
    </cfRule>
  </conditionalFormatting>
  <conditionalFormatting sqref="F16">
    <cfRule type="containsText" dxfId="152" priority="9" operator="containsText" text="0">
      <formula>NOT(ISERROR(SEARCH("0",F16)))</formula>
    </cfRule>
  </conditionalFormatting>
  <conditionalFormatting sqref="F22">
    <cfRule type="containsText" dxfId="151" priority="7" operator="containsText" text="0">
      <formula>NOT(ISERROR(SEARCH("0",F22)))</formula>
    </cfRule>
  </conditionalFormatting>
  <conditionalFormatting sqref="G25:G83">
    <cfRule type="cellIs" dxfId="150" priority="1" operator="equal">
      <formula>4</formula>
    </cfRule>
    <cfRule type="cellIs" dxfId="149" priority="2" operator="equal">
      <formula>3</formula>
    </cfRule>
    <cfRule type="cellIs" dxfId="148" priority="3" operator="equal">
      <formula>2</formula>
    </cfRule>
    <cfRule type="cellIs" dxfId="147" priority="4" operator="equal">
      <formula>1</formula>
    </cfRule>
    <cfRule type="cellIs" dxfId="146"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5297F49C-2599-4DD9-87F0-C50D606A3E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1175229A-5546-4170-B8F4-DCE5557D45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D7E18E6-A4B0-497D-B72E-FEA81626BD8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0546265D-9B01-4C53-8DE9-A612143A783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941B8DBA-726F-4673-859E-F9324576418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53EE313-110E-4005-9AFE-3F187455F94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9" id="{87ED8202-216C-4F49-9260-C3DEEB2CF00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F24:F86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69E5-7A1B-43F5-B24E-B7439451BC90}">
  <sheetPr codeName="Sheet27">
    <tabColor rgb="FFA66BD3"/>
  </sheetPr>
  <dimension ref="A1:N93"/>
  <sheetViews>
    <sheetView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0.90625" customWidth="1"/>
    <col min="6" max="6" width="67.7265625" customWidth="1"/>
    <col min="7" max="7" width="14.7265625" customWidth="1"/>
    <col min="8" max="8" width="13.90625" style="551" customWidth="1"/>
    <col min="9" max="9" width="15.1796875" customWidth="1"/>
    <col min="10" max="10" width="22.7265625" customWidth="1"/>
    <col min="11" max="11" width="22.1796875" customWidth="1"/>
    <col min="12" max="12" width="29.26953125" customWidth="1"/>
    <col min="14" max="14" width="3.1796875" customWidth="1"/>
  </cols>
  <sheetData>
    <row r="1" spans="1:14" x14ac:dyDescent="0.25">
      <c r="A1" s="134"/>
      <c r="B1" s="134"/>
      <c r="C1" s="134"/>
      <c r="D1" s="134"/>
      <c r="E1" s="134"/>
      <c r="F1" s="134"/>
      <c r="G1" s="250"/>
      <c r="H1" s="250"/>
      <c r="I1" s="249"/>
      <c r="J1" s="249"/>
      <c r="K1" s="249"/>
      <c r="L1" s="249"/>
      <c r="M1" s="134"/>
      <c r="N1" s="134"/>
    </row>
    <row r="2" spans="1:14" x14ac:dyDescent="0.25">
      <c r="A2" s="251"/>
      <c r="B2" s="710"/>
      <c r="C2" s="1334"/>
      <c r="D2" s="1115"/>
      <c r="E2" s="1116"/>
      <c r="F2" s="1117"/>
      <c r="G2" s="1118"/>
      <c r="H2" s="1524"/>
      <c r="I2" s="1119"/>
      <c r="J2" s="1119"/>
      <c r="K2" s="1119"/>
      <c r="L2" s="1119"/>
      <c r="M2" s="712"/>
      <c r="N2" s="251"/>
    </row>
    <row r="3" spans="1:14" x14ac:dyDescent="0.25">
      <c r="A3" s="251"/>
      <c r="B3" s="1120"/>
      <c r="C3" s="1125"/>
      <c r="D3" s="1121"/>
      <c r="E3" s="1122"/>
      <c r="F3" s="1123"/>
      <c r="G3" s="1124"/>
      <c r="H3" s="1525"/>
      <c r="I3" s="1126"/>
      <c r="J3" s="1127" t="str">
        <f>IF(VLOOKUP("GEN-SEC",Languages!$A:$D,1,TRUE)="GEN-SEC",VLOOKUP("GEN-SEC",Languages!$A:$D,Summary!$C$7,TRUE),NA())</f>
        <v>Tiedon luokittelu</v>
      </c>
      <c r="K3" s="1128"/>
      <c r="L3" s="1125"/>
      <c r="M3" s="1129"/>
      <c r="N3" s="251"/>
    </row>
    <row r="4" spans="1:14" ht="19.8" x14ac:dyDescent="0.3">
      <c r="A4" s="315"/>
      <c r="B4" s="1130"/>
      <c r="C4" s="1135"/>
      <c r="D4" s="1346" t="s">
        <v>3693</v>
      </c>
      <c r="E4" s="1132"/>
      <c r="F4" s="1133"/>
      <c r="G4" s="1134"/>
      <c r="H4" s="1526"/>
      <c r="I4" s="1136"/>
      <c r="J4" s="1188"/>
      <c r="K4" s="1137"/>
      <c r="L4" s="1125"/>
      <c r="M4" s="1129"/>
      <c r="N4" s="251"/>
    </row>
    <row r="5" spans="1:14" x14ac:dyDescent="0.25">
      <c r="A5" s="177"/>
      <c r="B5" s="1138"/>
      <c r="C5" s="1145"/>
      <c r="D5" s="1139"/>
      <c r="E5" s="1140"/>
      <c r="F5" s="1140"/>
      <c r="G5" s="1136"/>
      <c r="H5" s="1136"/>
      <c r="I5" s="733"/>
      <c r="J5" s="1137"/>
      <c r="K5" s="1137"/>
      <c r="L5" s="1125"/>
      <c r="M5" s="1129"/>
      <c r="N5" s="251"/>
    </row>
    <row r="6" spans="1:14" ht="84.6" customHeight="1" x14ac:dyDescent="0.25">
      <c r="A6" s="177"/>
      <c r="B6" s="1138"/>
      <c r="C6" s="1145"/>
      <c r="D6" s="1843" t="s">
        <v>3707</v>
      </c>
      <c r="E6" s="1844"/>
      <c r="F6" s="1844"/>
      <c r="G6" s="1844"/>
      <c r="H6" s="1844"/>
      <c r="I6" s="1844"/>
      <c r="J6" s="1844"/>
      <c r="K6" s="1844"/>
      <c r="L6" s="1845"/>
      <c r="M6" s="1129"/>
      <c r="N6" s="251"/>
    </row>
    <row r="7" spans="1:14" ht="14.4" x14ac:dyDescent="0.25">
      <c r="A7" s="177"/>
      <c r="B7" s="1138"/>
      <c r="C7" s="1145"/>
      <c r="D7" s="1141"/>
      <c r="E7" s="1142"/>
      <c r="F7" s="1143"/>
      <c r="G7" s="1144"/>
      <c r="H7" s="1527"/>
      <c r="I7" s="1146"/>
      <c r="J7" s="1147" t="str">
        <f>IF(VLOOKUP("KM110",Languages!$A:$D,1,TRUE)="KM110",VLOOKUP("KM110",Languages!$A:$D,Summary!$C$7,TRUE),NA())</f>
        <v>Päivämäärä</v>
      </c>
      <c r="K7" s="1148"/>
      <c r="L7" s="1125"/>
      <c r="M7" s="1129"/>
      <c r="N7" s="251"/>
    </row>
    <row r="8" spans="1:14" ht="14.4" customHeight="1" x14ac:dyDescent="0.25">
      <c r="A8" s="177"/>
      <c r="B8" s="1138"/>
      <c r="C8" s="1145"/>
      <c r="D8" s="1863"/>
      <c r="E8" s="1864"/>
      <c r="F8" s="1864"/>
      <c r="G8" s="1864"/>
      <c r="H8" s="1865"/>
      <c r="I8" s="1146"/>
      <c r="J8" s="1846"/>
      <c r="K8" s="1847"/>
      <c r="L8" s="1125"/>
      <c r="M8" s="1129"/>
      <c r="N8" s="251"/>
    </row>
    <row r="9" spans="1:14" ht="14.4" customHeight="1" x14ac:dyDescent="0.25">
      <c r="A9" s="177"/>
      <c r="B9" s="1138"/>
      <c r="C9" s="1145"/>
      <c r="D9" s="1866"/>
      <c r="E9" s="1867"/>
      <c r="F9" s="1867"/>
      <c r="G9" s="1867"/>
      <c r="H9" s="1868"/>
      <c r="I9" s="1146"/>
      <c r="J9" s="1147" t="str">
        <f>IF(VLOOKUP("KM111",Languages!$A:$D,1,TRUE)="KM111",VLOOKUP("KM111",Languages!$A:$D,Summary!$C$7,TRUE),NA())</f>
        <v>Osallistujat</v>
      </c>
      <c r="K9" s="1148"/>
      <c r="L9" s="1125"/>
      <c r="M9" s="1129"/>
      <c r="N9" s="251"/>
    </row>
    <row r="10" spans="1:14" ht="14.4" customHeight="1" x14ac:dyDescent="0.25">
      <c r="A10" s="177"/>
      <c r="B10" s="1138"/>
      <c r="C10" s="1145"/>
      <c r="D10" s="1866"/>
      <c r="E10" s="1867"/>
      <c r="F10" s="1867"/>
      <c r="G10" s="1867"/>
      <c r="H10" s="1868"/>
      <c r="I10" s="1146"/>
      <c r="J10" s="1848" t="s">
        <v>3517</v>
      </c>
      <c r="K10" s="1849"/>
      <c r="L10" s="1125"/>
      <c r="M10" s="1129"/>
      <c r="N10" s="251"/>
    </row>
    <row r="11" spans="1:14" ht="14.4" customHeight="1" x14ac:dyDescent="0.25">
      <c r="A11" s="177"/>
      <c r="B11" s="1138"/>
      <c r="C11" s="1145"/>
      <c r="D11" s="1869"/>
      <c r="E11" s="1870"/>
      <c r="F11" s="1870"/>
      <c r="G11" s="1870"/>
      <c r="H11" s="1871"/>
      <c r="I11" s="1146"/>
      <c r="J11" s="1850"/>
      <c r="K11" s="1851"/>
      <c r="L11" s="1125"/>
      <c r="M11" s="1129"/>
      <c r="N11" s="251"/>
    </row>
    <row r="12" spans="1:14" x14ac:dyDescent="0.25">
      <c r="A12" s="165"/>
      <c r="B12" s="713"/>
      <c r="C12" s="1293"/>
      <c r="D12" s="1149"/>
      <c r="E12" s="1149"/>
      <c r="F12" s="1149"/>
      <c r="G12" s="1150"/>
      <c r="H12" s="1528"/>
      <c r="I12" s="1150"/>
      <c r="J12" s="1150"/>
      <c r="K12" s="1150"/>
      <c r="L12" s="1150"/>
      <c r="M12" s="1129"/>
      <c r="N12" s="251"/>
    </row>
    <row r="13" spans="1:14" x14ac:dyDescent="0.25">
      <c r="A13" s="274"/>
      <c r="B13" s="1151"/>
      <c r="C13" s="1335"/>
      <c r="D13" s="1852"/>
      <c r="E13" s="1852"/>
      <c r="F13" s="1852"/>
      <c r="G13" s="1852"/>
      <c r="H13" s="1852"/>
      <c r="I13" s="1852"/>
      <c r="J13" s="1852"/>
      <c r="K13" s="1852"/>
      <c r="L13" s="1852"/>
      <c r="M13" s="1129"/>
      <c r="N13" s="251"/>
    </row>
    <row r="14" spans="1:14" ht="14.4" thickBot="1" x14ac:dyDescent="0.3">
      <c r="A14" s="165"/>
      <c r="B14" s="713"/>
      <c r="C14" s="1293"/>
      <c r="D14" s="1152"/>
      <c r="E14" s="1152"/>
      <c r="F14" s="1152"/>
      <c r="G14" s="1153"/>
      <c r="H14" s="1529"/>
      <c r="I14" s="1153"/>
      <c r="J14" s="1153"/>
      <c r="K14" s="1153"/>
      <c r="L14" s="1153"/>
      <c r="M14" s="1129"/>
      <c r="N14" s="251"/>
    </row>
    <row r="15" spans="1:14" x14ac:dyDescent="0.25">
      <c r="A15" s="274"/>
      <c r="B15" s="1151"/>
      <c r="C15" s="1335"/>
      <c r="D15" s="1853"/>
      <c r="E15" s="1853"/>
      <c r="F15" s="1853"/>
      <c r="G15" s="1853"/>
      <c r="H15" s="1853"/>
      <c r="I15" s="1853"/>
      <c r="J15" s="1853"/>
      <c r="K15" s="1853"/>
      <c r="L15" s="1853"/>
      <c r="M15" s="1129"/>
      <c r="N15" s="251"/>
    </row>
    <row r="16" spans="1:14" x14ac:dyDescent="0.25">
      <c r="A16" s="165"/>
      <c r="B16" s="713"/>
      <c r="C16" s="1293"/>
      <c r="D16" s="1149"/>
      <c r="E16" s="1149"/>
      <c r="F16" s="1149"/>
      <c r="G16" s="1154"/>
      <c r="H16" s="1530"/>
      <c r="I16" s="1154"/>
      <c r="J16" s="1154"/>
      <c r="K16" s="1154"/>
      <c r="L16" s="1154"/>
      <c r="M16" s="1129"/>
      <c r="N16" s="251"/>
    </row>
    <row r="17" spans="1:14" x14ac:dyDescent="0.25">
      <c r="A17" s="304"/>
      <c r="B17" s="1155"/>
      <c r="C17" s="1336"/>
      <c r="D17" s="1852"/>
      <c r="E17" s="1852"/>
      <c r="F17" s="1852"/>
      <c r="G17" s="1852"/>
      <c r="H17" s="1852"/>
      <c r="I17" s="1852"/>
      <c r="J17" s="1852"/>
      <c r="K17" s="1852"/>
      <c r="L17" s="1852"/>
      <c r="M17" s="1129"/>
      <c r="N17" s="251"/>
    </row>
    <row r="18" spans="1:14" ht="22.8" x14ac:dyDescent="0.25">
      <c r="A18" s="304"/>
      <c r="B18" s="1155"/>
      <c r="C18" s="1336"/>
      <c r="D18" s="1156"/>
      <c r="E18" s="1156"/>
      <c r="F18" s="1156"/>
      <c r="G18" s="1156"/>
      <c r="H18" s="743" t="s">
        <v>1883</v>
      </c>
      <c r="I18" s="744" t="str">
        <f>Parameters!$B$18</f>
        <v xml:space="preserve">0 - Vastaus puuttuu </v>
      </c>
      <c r="J18" s="745" t="str">
        <f>Parameters!$B$19</f>
        <v>1 - Ei toteutettu tai ei tietoa</v>
      </c>
      <c r="K18" s="746" t="str">
        <f>Parameters!$B$20</f>
        <v>2 - Osittain toteutettu</v>
      </c>
      <c r="L18" s="747" t="str">
        <f>Parameters!$B$21</f>
        <v>3 - Enimmäkseen  toteutettu</v>
      </c>
      <c r="M18" s="748" t="str">
        <f>Parameters!$B$22</f>
        <v>4 - Täysin toteutettu</v>
      </c>
      <c r="N18" s="251"/>
    </row>
    <row r="19" spans="1:14" x14ac:dyDescent="0.25">
      <c r="A19" s="304"/>
      <c r="B19" s="1157"/>
      <c r="C19" s="1337"/>
      <c r="D19" s="1158"/>
      <c r="E19" s="1158"/>
      <c r="F19" s="1158"/>
      <c r="G19" s="1158"/>
      <c r="H19" s="1531"/>
      <c r="I19" s="1158"/>
      <c r="J19" s="1158"/>
      <c r="K19" s="1158"/>
      <c r="L19" s="1158"/>
      <c r="M19" s="1159"/>
      <c r="N19" s="251"/>
    </row>
    <row r="20" spans="1:14" ht="14.4" thickBot="1" x14ac:dyDescent="0.3">
      <c r="A20" s="304"/>
      <c r="B20" s="1439"/>
      <c r="C20" s="1439"/>
      <c r="D20" s="1439"/>
      <c r="E20" s="1439"/>
      <c r="F20" s="1439"/>
      <c r="G20" s="1439"/>
      <c r="H20" s="1532"/>
      <c r="I20" s="1439"/>
      <c r="J20" s="1439"/>
      <c r="K20" s="1439"/>
      <c r="L20" s="1439"/>
      <c r="M20" s="1440"/>
      <c r="N20" s="134"/>
    </row>
    <row r="21" spans="1:14" x14ac:dyDescent="0.25">
      <c r="A21" s="304"/>
      <c r="B21" s="1441"/>
      <c r="C21" s="1442"/>
      <c r="D21" s="1442"/>
      <c r="E21" s="1442"/>
      <c r="F21" s="1442"/>
      <c r="G21" s="1442"/>
      <c r="H21" s="1533"/>
      <c r="I21" s="1442"/>
      <c r="J21" s="1442"/>
      <c r="K21" s="1442"/>
      <c r="L21" s="1442"/>
      <c r="M21" s="1443"/>
      <c r="N21" s="251"/>
    </row>
    <row r="22" spans="1:14" x14ac:dyDescent="0.25">
      <c r="A22" s="165"/>
      <c r="B22" s="1444"/>
      <c r="C22" s="1293"/>
      <c r="D22" s="1436"/>
      <c r="E22" s="1436"/>
      <c r="F22" s="1436"/>
      <c r="G22" s="1508"/>
      <c r="H22" s="1660"/>
      <c r="I22" s="1508"/>
      <c r="J22" s="1508"/>
      <c r="K22" s="1508"/>
      <c r="L22" s="1508"/>
      <c r="M22" s="1445"/>
      <c r="N22" s="304"/>
    </row>
    <row r="23" spans="1:14" ht="14.4" thickBot="1" x14ac:dyDescent="0.3">
      <c r="A23" s="303"/>
      <c r="B23" s="1446"/>
      <c r="C23" s="1338"/>
      <c r="D23" s="1172"/>
      <c r="E23" s="1172"/>
      <c r="F23" s="1173"/>
      <c r="G23" s="1174"/>
      <c r="H23" s="1534"/>
      <c r="I23" s="1176"/>
      <c r="J23" s="1176"/>
      <c r="K23" s="1176"/>
      <c r="L23" s="1176"/>
      <c r="M23" s="1447"/>
      <c r="N23" s="283"/>
    </row>
    <row r="24" spans="1:14" ht="14.4" thickBot="1" x14ac:dyDescent="0.3">
      <c r="A24" s="274"/>
      <c r="B24" s="1842"/>
      <c r="C24" s="1339" t="s">
        <v>3220</v>
      </c>
      <c r="D24" s="1177" t="str">
        <f>IF(VLOOKUP("GEN-LEVEL",Languages!$A:$D,1,TRUE)="GEN-LEVEL",VLOOKUP("GEN-LEVEL",Languages!$A:$D,Summary!$C$7,TRUE),NA())</f>
        <v>Taso</v>
      </c>
      <c r="E24" s="1178" t="s">
        <v>3516</v>
      </c>
      <c r="F24" s="1179" t="str">
        <f>IF(VLOOKUP("GEN-PRACTICE",Languages!$A:$D,1,TRUE)="GEN-PRACTICE",VLOOKUP("GEN-PRACTICE",Languages!$A:$D,Summary!$C$7,TRUE),NA())</f>
        <v>Käytäntö</v>
      </c>
      <c r="G24" s="1332" t="s">
        <v>3694</v>
      </c>
      <c r="H24" s="1656" t="str">
        <f>IF(VLOOKUP("GEN-ANSWER",Languages!$A:$D,1,TRUE)="GEN-ANSWER",VLOOKUP("GEN-ANSWER",Languages!$A:$D,Summary!$C$7,TRUE),NA())</f>
        <v>Vastaus</v>
      </c>
      <c r="I24" s="1509" t="str">
        <f>IF(VLOOKUP("KM112",Languages!$A:$D,1,TRUE)="KM112",VLOOKUP("KM112",Languages!$A:$D,Summary!$C$7,TRUE),NA())</f>
        <v>Kommentit</v>
      </c>
      <c r="J24" s="1509" t="str">
        <f>IF(VLOOKUP("KM113",Languages!$A:$D,1,TRUE)="KM113",VLOOKUP("KM113",Languages!$A:$D,Summary!$C$7,TRUE),NA())</f>
        <v>Sisäinen viittaus</v>
      </c>
      <c r="K24" s="1509" t="str">
        <f>IF(VLOOKUP("KM114",Languages!$A:$D,1,TRUE)="KM114",VLOOKUP("KM114",Languages!$A:$D,Summary!$C$7,TRUE),NA())</f>
        <v>Ulkoinen viittaus</v>
      </c>
      <c r="L24" s="1510" t="str">
        <f>IF(VLOOKUP("KM115",Languages!$A:$D,1,TRUE)="KM115",VLOOKUP("KM115",Languages!$A:$D,Summary!$C$7,TRUE),NA())</f>
        <v>Kehityskohde</v>
      </c>
      <c r="M24" s="1445"/>
      <c r="N24" s="251"/>
    </row>
    <row r="25" spans="1:14" ht="70.8" customHeight="1" thickBot="1" x14ac:dyDescent="0.3">
      <c r="A25" s="274"/>
      <c r="B25" s="1842"/>
      <c r="C25" s="1339">
        <v>1</v>
      </c>
      <c r="D25" s="1183">
        <f>_xlfn.IFNA(VLOOKUP(E25,Data!C:I,3,FALSE),"")</f>
        <v>1</v>
      </c>
      <c r="E25" s="1171" t="s">
        <v>150</v>
      </c>
      <c r="F25" s="1170" t="str">
        <f>_xlfn.IFNA(IF(VLOOKUP(E25,Languages!$A:$D,1,TRUE)=E25,VLOOKUP(E25,Languages!$A:$D,Summary!$C$7,TRUE),NA()),"")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169"/>
      <c r="H25" s="1537">
        <f ca="1">_xlfn.IFNA(VLOOKUP(E25,Data!C:I,6,FALSE),"")</f>
        <v>4</v>
      </c>
      <c r="I25" s="1511" t="str">
        <f ca="1">_xlfn.IFNA(VLOOKUP(E25,Export!G:L,3,FALSE),"")</f>
        <v/>
      </c>
      <c r="J25" s="1511" t="str">
        <f ca="1">_xlfn.IFNA(VLOOKUP(E25,Export!G:L,4,FALSE),"")</f>
        <v/>
      </c>
      <c r="K25" s="1511" t="str">
        <f ca="1">_xlfn.IFNA(VLOOKUP(E25,Export!G:L,5,FALSE),"")</f>
        <v/>
      </c>
      <c r="L25" s="1512" t="str">
        <f ca="1">_xlfn.IFNA(VLOOKUP(E25,Export!G:L,6,FALSE),"")</f>
        <v/>
      </c>
      <c r="M25" s="1445"/>
      <c r="N25" s="251"/>
    </row>
    <row r="26" spans="1:14" ht="70.8" customHeight="1" thickBot="1" x14ac:dyDescent="0.3">
      <c r="A26" s="274"/>
      <c r="B26" s="1842"/>
      <c r="C26" s="1339">
        <v>2</v>
      </c>
      <c r="D26" s="1183">
        <f>_xlfn.IFNA(VLOOKUP(E26,Data!C:I,3,FALSE),"")</f>
        <v>1</v>
      </c>
      <c r="E26" s="1287" t="s">
        <v>152</v>
      </c>
      <c r="F26" s="1170" t="str">
        <f>_xlfn.IFNA(IF(VLOOKUP(E26,Languages!$A:$D,1,TRUE)=E26,VLOOKUP(E26,Languages!$A:$D,Summary!$C$7,TRUE),NA()),"")</f>
        <v>Työntekijöille ja muille entiteeteille jaetaan pääsyvaltuustiedot (kuten salasanat, älykortit tai avaimet). Tasolla 1 tämän ei tarvitse olla systemaattista ja säännöllistä.</v>
      </c>
      <c r="G26" s="1169"/>
      <c r="H26" s="1537">
        <f ca="1">_xlfn.IFNA(VLOOKUP(E26,Data!C:I,6,FALSE),"")</f>
        <v>3</v>
      </c>
      <c r="I26" s="1511" t="str">
        <f ca="1">_xlfn.IFNA(VLOOKUP(E26,Export!G:L,3,FALSE),"")</f>
        <v/>
      </c>
      <c r="J26" s="1511" t="str">
        <f ca="1">_xlfn.IFNA(VLOOKUP(E26,Export!G:L,4,FALSE),"")</f>
        <v/>
      </c>
      <c r="K26" s="1511" t="str">
        <f ca="1">_xlfn.IFNA(VLOOKUP(E26,Export!G:L,5,FALSE),"")</f>
        <v/>
      </c>
      <c r="L26" s="1512" t="str">
        <f ca="1">_xlfn.IFNA(VLOOKUP(E26,Export!G:L,6,FALSE),"")</f>
        <v/>
      </c>
      <c r="M26" s="1445"/>
      <c r="N26" s="251"/>
    </row>
    <row r="27" spans="1:14" ht="70.8" customHeight="1" thickBot="1" x14ac:dyDescent="0.3">
      <c r="A27" s="274"/>
      <c r="B27" s="1842"/>
      <c r="C27" s="1339">
        <v>3</v>
      </c>
      <c r="D27" s="1183">
        <f>_xlfn.IFNA(VLOOKUP(E27,Data!C:I,3,FALSE),"")</f>
        <v>1</v>
      </c>
      <c r="E27" s="1287" t="s">
        <v>153</v>
      </c>
      <c r="F27" s="1170" t="str">
        <f>_xlfn.IFNA(IF(VLOOKUP(E27,Languages!$A:$D,1,TRUE)=E27,VLOOKUP(E27,Languages!$A:$D,Summary!$C$7,TRUE),NA()),"")</f>
        <v>Identiteetit poistetaan käytöstä, kun niitä ei enää tarvita. Tasolla 1 tämän ei tarvitse olla systemaattista ja säännöllistä.</v>
      </c>
      <c r="G27" s="1169"/>
      <c r="H27" s="1537">
        <f ca="1">_xlfn.IFNA(VLOOKUP(E27,Data!C:I,6,FALSE),"")</f>
        <v>3</v>
      </c>
      <c r="I27" s="1511" t="str">
        <f ca="1">_xlfn.IFNA(VLOOKUP(E27,Export!G:L,3,FALSE),"")</f>
        <v/>
      </c>
      <c r="J27" s="1511" t="str">
        <f ca="1">_xlfn.IFNA(VLOOKUP(E27,Export!G:L,4,FALSE),"")</f>
        <v/>
      </c>
      <c r="K27" s="1511" t="str">
        <f ca="1">_xlfn.IFNA(VLOOKUP(E27,Export!G:L,5,FALSE),"")</f>
        <v/>
      </c>
      <c r="L27" s="1512" t="str">
        <f ca="1">_xlfn.IFNA(VLOOKUP(E27,Export!G:L,6,FALSE),"")</f>
        <v/>
      </c>
      <c r="M27" s="1445"/>
      <c r="N27" s="251"/>
    </row>
    <row r="28" spans="1:14" ht="70.8" customHeight="1" thickBot="1" x14ac:dyDescent="0.3">
      <c r="A28" s="274"/>
      <c r="B28" s="1842"/>
      <c r="C28" s="1339">
        <v>4</v>
      </c>
      <c r="D28" s="1183">
        <f>_xlfn.IFNA(VLOOKUP(E28,Data!C:I,3,FALSE),"")</f>
        <v>1</v>
      </c>
      <c r="E28" s="1287" t="s">
        <v>158</v>
      </c>
      <c r="F28" s="1170" t="str">
        <f>_xlfn.IFNA(IF(VLOOKUP(E28,Languages!$A:$D,1,TRUE)=E28,VLOOKUP(E28,Languages!$A:$D,Summary!$C$7,TRUE),NA()),"")</f>
        <v>Loogisten käyttöoikeuksien hallinnan valvontakeinoja on käytössä. Tasolla 1 tämän ei tarvitse olla systemaattista ja säännöllistä.</v>
      </c>
      <c r="G28" s="1169"/>
      <c r="H28" s="1537">
        <f ca="1">_xlfn.IFNA(VLOOKUP(E28,Data!C:I,6,FALSE),"")</f>
        <v>3</v>
      </c>
      <c r="I28" s="1511" t="str">
        <f ca="1">_xlfn.IFNA(VLOOKUP(E28,Export!G:L,3,FALSE),"")</f>
        <v/>
      </c>
      <c r="J28" s="1511" t="str">
        <f ca="1">_xlfn.IFNA(VLOOKUP(E28,Export!G:L,4,FALSE),"")</f>
        <v/>
      </c>
      <c r="K28" s="1511" t="str">
        <f ca="1">_xlfn.IFNA(VLOOKUP(E28,Export!G:L,5,FALSE),"")</f>
        <v/>
      </c>
      <c r="L28" s="1512" t="str">
        <f ca="1">_xlfn.IFNA(VLOOKUP(E28,Export!G:L,6,FALSE),"")</f>
        <v/>
      </c>
      <c r="M28" s="1445"/>
      <c r="N28" s="251"/>
    </row>
    <row r="29" spans="1:14" ht="70.8" customHeight="1" thickBot="1" x14ac:dyDescent="0.3">
      <c r="A29" s="274"/>
      <c r="B29" s="1842"/>
      <c r="C29" s="1339">
        <v>5</v>
      </c>
      <c r="D29" s="1183">
        <f>_xlfn.IFNA(VLOOKUP(E29,Data!C:I,3,FALSE),"")</f>
        <v>1</v>
      </c>
      <c r="E29" s="1287" t="s">
        <v>159</v>
      </c>
      <c r="F29" s="1170" t="str">
        <f>_xlfn.IFNA(IF(VLOOKUP(E29,Languages!$A:$D,1,TRUE)=E29,VLOOKUP(E29,Languages!$A:$D,Summary!$C$7,TRUE),NA()),"")</f>
        <v>Käyttöoikeudet poistetaan, kun niitä ei enää tarvita. Tasolla 1 tämän ei tarvitse olla systemaattista ja säännöllistä.</v>
      </c>
      <c r="G29" s="1169"/>
      <c r="H29" s="1537">
        <f ca="1">_xlfn.IFNA(VLOOKUP(E29,Data!C:I,6,FALSE),"")</f>
        <v>3</v>
      </c>
      <c r="I29" s="1511" t="str">
        <f ca="1">_xlfn.IFNA(VLOOKUP(E29,Export!G:L,3,FALSE),"")</f>
        <v/>
      </c>
      <c r="J29" s="1511" t="str">
        <f ca="1">_xlfn.IFNA(VLOOKUP(E29,Export!G:L,4,FALSE),"")</f>
        <v/>
      </c>
      <c r="K29" s="1511" t="str">
        <f ca="1">_xlfn.IFNA(VLOOKUP(E29,Export!G:L,5,FALSE),"")</f>
        <v/>
      </c>
      <c r="L29" s="1512" t="str">
        <f ca="1">_xlfn.IFNA(VLOOKUP(E29,Export!G:L,6,FALSE),"")</f>
        <v/>
      </c>
      <c r="M29" s="1445"/>
      <c r="N29" s="251"/>
    </row>
    <row r="30" spans="1:14" ht="70.8" customHeight="1" thickBot="1" x14ac:dyDescent="0.3">
      <c r="A30" s="274"/>
      <c r="B30" s="1842"/>
      <c r="C30" s="1339">
        <v>6</v>
      </c>
      <c r="D30" s="1183">
        <f>_xlfn.IFNA(VLOOKUP(E30,Data!C:I,3,FALSE),"")</f>
        <v>1</v>
      </c>
      <c r="E30" s="1287" t="s">
        <v>168</v>
      </c>
      <c r="F30" s="1170" t="str">
        <f>_xlfn.IFNA(IF(VLOOKUP(E30,Languages!$A:$D,1,TRUE)=E30,VLOOKUP(E30,Languages!$A:$D,Summary!$C$7,TRUE),NA()),"")</f>
        <v>Fyysisen pääsynhallinnan valvontakeinoja on käytössä (kuten aitoja, lukkoja tai kylttejä). Tasolla 1 tämän ei tarvitse olla systemaattista ja säännöllistä.</v>
      </c>
      <c r="G30" s="1169"/>
      <c r="H30" s="1537">
        <f ca="1">_xlfn.IFNA(VLOOKUP(E30,Data!C:I,6,FALSE),"")</f>
        <v>4</v>
      </c>
      <c r="I30" s="1511" t="str">
        <f ca="1">_xlfn.IFNA(VLOOKUP(E30,Export!G:L,3,FALSE),"")</f>
        <v/>
      </c>
      <c r="J30" s="1511" t="str">
        <f ca="1">_xlfn.IFNA(VLOOKUP(E30,Export!G:L,4,FALSE),"")</f>
        <v/>
      </c>
      <c r="K30" s="1511" t="str">
        <f ca="1">_xlfn.IFNA(VLOOKUP(E30,Export!G:L,5,FALSE),"")</f>
        <v/>
      </c>
      <c r="L30" s="1512" t="str">
        <f ca="1">_xlfn.IFNA(VLOOKUP(E30,Export!G:L,6,FALSE),"")</f>
        <v/>
      </c>
      <c r="M30" s="1445"/>
      <c r="N30" s="251"/>
    </row>
    <row r="31" spans="1:14" ht="70.8" customHeight="1" thickBot="1" x14ac:dyDescent="0.3">
      <c r="A31" s="274"/>
      <c r="B31" s="1842"/>
      <c r="C31" s="1339">
        <v>7</v>
      </c>
      <c r="D31" s="1183">
        <f>_xlfn.IFNA(VLOOKUP(E31,Data!C:I,3,FALSE),"")</f>
        <v>1</v>
      </c>
      <c r="E31" s="1287" t="s">
        <v>169</v>
      </c>
      <c r="F31" s="1170" t="str">
        <f>_xlfn.IFNA(IF(VLOOKUP(E31,Languages!$A:$D,1,TRUE)=E31,VLOOKUP(E31,Languages!$A:$D,Summary!$C$7,TRUE),NA()),"")</f>
        <v>Pääsyoikeudet poistetaan, kun niitä ei enää tarvita. Tasolla 1 tämän ei tarvitse olla systemaattista ja säännöllistä.</v>
      </c>
      <c r="G31" s="1169"/>
      <c r="H31" s="1537">
        <f ca="1">_xlfn.IFNA(VLOOKUP(E31,Data!C:I,6,FALSE),"")</f>
        <v>4</v>
      </c>
      <c r="I31" s="1511" t="str">
        <f ca="1">_xlfn.IFNA(VLOOKUP(E31,Export!G:L,3,FALSE),"")</f>
        <v/>
      </c>
      <c r="J31" s="1511" t="str">
        <f ca="1">_xlfn.IFNA(VLOOKUP(E31,Export!G:L,4,FALSE),"")</f>
        <v/>
      </c>
      <c r="K31" s="1511" t="str">
        <f ca="1">_xlfn.IFNA(VLOOKUP(E31,Export!G:L,5,FALSE),"")</f>
        <v/>
      </c>
      <c r="L31" s="1512" t="str">
        <f ca="1">_xlfn.IFNA(VLOOKUP(E31,Export!G:L,6,FALSE),"")</f>
        <v/>
      </c>
      <c r="M31" s="1445"/>
      <c r="N31" s="251"/>
    </row>
    <row r="32" spans="1:14" ht="70.8" customHeight="1" thickBot="1" x14ac:dyDescent="0.3">
      <c r="A32" s="274"/>
      <c r="B32" s="1842"/>
      <c r="C32" s="1339">
        <v>8</v>
      </c>
      <c r="D32" s="1183">
        <f>_xlfn.IFNA(VLOOKUP(E32,Data!C:I,3,FALSE),"")</f>
        <v>1</v>
      </c>
      <c r="E32" s="1287" t="s">
        <v>170</v>
      </c>
      <c r="F32" s="1170" t="str">
        <f>_xlfn.IFNA(IF(VLOOKUP(E32,Languages!$A:$D,1,TRUE)=E32,VLOOKUP(E32,Languages!$A:$D,Summary!$C$7,TRUE),NA()),"")</f>
        <v>Pääsyoikeuksien käytöstä pidetään lokia. Tasolla 1 tämän ei tarvitse olla systemaattista ja säännöllistä.</v>
      </c>
      <c r="G32" s="1169"/>
      <c r="H32" s="1537">
        <f ca="1">_xlfn.IFNA(VLOOKUP(E32,Data!C:I,6,FALSE),"")</f>
        <v>3</v>
      </c>
      <c r="I32" s="1511" t="str">
        <f ca="1">_xlfn.IFNA(VLOOKUP(E32,Export!G:L,3,FALSE),"")</f>
        <v/>
      </c>
      <c r="J32" s="1511" t="str">
        <f ca="1">_xlfn.IFNA(VLOOKUP(E32,Export!G:L,4,FALSE),"")</f>
        <v/>
      </c>
      <c r="K32" s="1511" t="str">
        <f ca="1">_xlfn.IFNA(VLOOKUP(E32,Export!G:L,5,FALSE),"")</f>
        <v/>
      </c>
      <c r="L32" s="1512" t="str">
        <f ca="1">_xlfn.IFNA(VLOOKUP(E32,Export!G:L,6,FALSE),"")</f>
        <v/>
      </c>
      <c r="M32" s="1445"/>
      <c r="N32" s="251"/>
    </row>
    <row r="33" spans="1:14" ht="70.8" customHeight="1" thickBot="1" x14ac:dyDescent="0.3">
      <c r="A33" s="274"/>
      <c r="B33" s="1842"/>
      <c r="C33" s="1339">
        <v>9</v>
      </c>
      <c r="D33" s="1183">
        <f>_xlfn.IFNA(VLOOKUP(E33,Data!C:I,3,FALSE),"")</f>
        <v>1</v>
      </c>
      <c r="E33" s="1287" t="s">
        <v>303</v>
      </c>
      <c r="F33" s="1170" t="str">
        <f>_xlfn.IFNA(IF(VLOOKUP(E33,Languages!$A:$D,1,TRUE)=E33,VLOOKUP(E33,Languages!$A:$D,Summary!$C$7,TRUE),NA()),"")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3" s="1169"/>
      <c r="H33" s="1537">
        <f ca="1">_xlfn.IFNA(VLOOKUP(E33,Data!C:I,6,FALSE),"")</f>
        <v>4</v>
      </c>
      <c r="I33" s="1511" t="str">
        <f ca="1">_xlfn.IFNA(VLOOKUP(E33,Export!G:L,3,FALSE),"")</f>
        <v/>
      </c>
      <c r="J33" s="1511" t="str">
        <f ca="1">_xlfn.IFNA(VLOOKUP(E33,Export!G:L,4,FALSE),"")</f>
        <v/>
      </c>
      <c r="K33" s="1511" t="str">
        <f ca="1">_xlfn.IFNA(VLOOKUP(E33,Export!G:L,5,FALSE),"")</f>
        <v/>
      </c>
      <c r="L33" s="1512" t="str">
        <f ca="1">_xlfn.IFNA(VLOOKUP(E33,Export!G:L,6,FALSE),"")</f>
        <v/>
      </c>
      <c r="M33" s="1445"/>
      <c r="N33" s="251"/>
    </row>
    <row r="34" spans="1:14" ht="70.8" customHeight="1" thickBot="1" x14ac:dyDescent="0.3">
      <c r="A34" s="274"/>
      <c r="B34" s="1842"/>
      <c r="C34" s="1339">
        <v>10</v>
      </c>
      <c r="D34" s="1183">
        <f>_xlfn.IFNA(VLOOKUP(E34,Data!C:I,3,FALSE),"")</f>
        <v>1</v>
      </c>
      <c r="E34" s="1287" t="s">
        <v>312</v>
      </c>
      <c r="F34" s="1170" t="str">
        <f>_xlfn.IFNA(IF(VLOOKUP(E34,Languages!$A:$D,1,TRUE)=E34,VLOOKUP(E34,Languages!$A:$D,Summary!$C$7,TRUE),NA()),"")</f>
        <v>Verkon suojauksia on toteutettu, ainakin tapauskohtaisesti. Tasolla 1 tämän ei tarvitse olla systemaattista tai säännöllistä.</v>
      </c>
      <c r="G34" s="1169"/>
      <c r="H34" s="1537">
        <f ca="1">_xlfn.IFNA(VLOOKUP(E34,Data!C:I,6,FALSE),"")</f>
        <v>4</v>
      </c>
      <c r="I34" s="1511" t="str">
        <f ca="1">_xlfn.IFNA(VLOOKUP(E34,Export!G:L,3,FALSE),"")</f>
        <v/>
      </c>
      <c r="J34" s="1511" t="str">
        <f ca="1">_xlfn.IFNA(VLOOKUP(E34,Export!G:L,4,FALSE),"")</f>
        <v/>
      </c>
      <c r="K34" s="1511" t="str">
        <f ca="1">_xlfn.IFNA(VLOOKUP(E34,Export!G:L,5,FALSE),"")</f>
        <v/>
      </c>
      <c r="L34" s="1512" t="str">
        <f ca="1">_xlfn.IFNA(VLOOKUP(E34,Export!G:L,6,FALSE),"")</f>
        <v/>
      </c>
      <c r="M34" s="1445"/>
      <c r="N34" s="251"/>
    </row>
    <row r="35" spans="1:14" ht="70.8" customHeight="1" thickBot="1" x14ac:dyDescent="0.3">
      <c r="A35" s="274"/>
      <c r="B35" s="1842"/>
      <c r="C35" s="1339">
        <v>11</v>
      </c>
      <c r="D35" s="1183">
        <f>_xlfn.IFNA(VLOOKUP(E35,Data!C:I,3,FALSE),"")</f>
        <v>1</v>
      </c>
      <c r="E35" s="1287" t="s">
        <v>313</v>
      </c>
      <c r="F35" s="1170" t="str">
        <f>_xlfn.IFNA(IF(VLOOKUP(E35,Languages!$A:$D,1,TRUE)=E35,VLOOKUP(E35,Languages!$A:$D,Summary!$C$7,TRUE),NA()),"")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35" s="1169"/>
      <c r="H35" s="1537">
        <f ca="1">_xlfn.IFNA(VLOOKUP(E35,Data!C:I,6,FALSE),"")</f>
        <v>3</v>
      </c>
      <c r="I35" s="1511" t="str">
        <f ca="1">_xlfn.IFNA(VLOOKUP(E35,Export!G:L,3,FALSE),"")</f>
        <v/>
      </c>
      <c r="J35" s="1511" t="str">
        <f ca="1">_xlfn.IFNA(VLOOKUP(E35,Export!G:L,4,FALSE),"")</f>
        <v/>
      </c>
      <c r="K35" s="1511" t="str">
        <f ca="1">_xlfn.IFNA(VLOOKUP(E35,Export!G:L,5,FALSE),"")</f>
        <v/>
      </c>
      <c r="L35" s="1512" t="str">
        <f ca="1">_xlfn.IFNA(VLOOKUP(E35,Export!G:L,6,FALSE),"")</f>
        <v/>
      </c>
      <c r="M35" s="1445"/>
      <c r="N35" s="251"/>
    </row>
    <row r="36" spans="1:14" ht="70.8" customHeight="1" thickBot="1" x14ac:dyDescent="0.3">
      <c r="A36" s="274"/>
      <c r="B36" s="1842"/>
      <c r="C36" s="1339">
        <v>12</v>
      </c>
      <c r="D36" s="1183">
        <f>_xlfn.IFNA(VLOOKUP(E36,Data!C:I,3,FALSE),"")</f>
        <v>1</v>
      </c>
      <c r="E36" s="1287" t="s">
        <v>315</v>
      </c>
      <c r="F36" s="1170" t="str">
        <f>_xlfn.IFNA(IF(VLOOKUP(E36,Languages!$A:$D,1,TRUE)=E36,VLOOKUP(E36,Languages!$A:$D,Summary!$C$7,TRUE),NA()),"")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36" s="1169"/>
      <c r="H36" s="1537">
        <f ca="1">_xlfn.IFNA(VLOOKUP(E36,Data!C:I,6,FALSE),"")</f>
        <v>3</v>
      </c>
      <c r="I36" s="1511" t="str">
        <f ca="1">_xlfn.IFNA(VLOOKUP(E36,Export!G:L,3,FALSE),"")</f>
        <v/>
      </c>
      <c r="J36" s="1511" t="str">
        <f ca="1">_xlfn.IFNA(VLOOKUP(E36,Export!G:L,4,FALSE),"")</f>
        <v/>
      </c>
      <c r="K36" s="1511" t="str">
        <f ca="1">_xlfn.IFNA(VLOOKUP(E36,Export!G:L,5,FALSE),"")</f>
        <v/>
      </c>
      <c r="L36" s="1512" t="str">
        <f ca="1">_xlfn.IFNA(VLOOKUP(E36,Export!G:L,6,FALSE),"")</f>
        <v/>
      </c>
      <c r="M36" s="1445"/>
      <c r="N36" s="251"/>
    </row>
    <row r="37" spans="1:14" ht="70.8" customHeight="1" thickBot="1" x14ac:dyDescent="0.3">
      <c r="A37" s="274"/>
      <c r="B37" s="1842"/>
      <c r="C37" s="1339">
        <v>13</v>
      </c>
      <c r="D37" s="1183">
        <f>_xlfn.IFNA(VLOOKUP(E37,Data!C:I,3,FALSE),"")</f>
        <v>1</v>
      </c>
      <c r="E37" s="1287" t="s">
        <v>316</v>
      </c>
      <c r="F37" s="1170" t="str">
        <f>_xlfn.IFNA(IF(VLOOKUP(E37,Languages!$A:$D,1,TRUE)=E37,VLOOKUP(E37,Languages!$A:$D,Summary!$C$7,TRUE),NA()),"")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37" s="1169"/>
      <c r="H37" s="1537">
        <f ca="1">_xlfn.IFNA(VLOOKUP(E37,Data!C:I,6,FALSE),"")</f>
        <v>3</v>
      </c>
      <c r="I37" s="1511" t="str">
        <f ca="1">_xlfn.IFNA(VLOOKUP(E37,Export!G:L,3,FALSE),"")</f>
        <v/>
      </c>
      <c r="J37" s="1511" t="str">
        <f ca="1">_xlfn.IFNA(VLOOKUP(E37,Export!G:L,4,FALSE),"")</f>
        <v/>
      </c>
      <c r="K37" s="1511" t="str">
        <f ca="1">_xlfn.IFNA(VLOOKUP(E37,Export!G:L,5,FALSE),"")</f>
        <v/>
      </c>
      <c r="L37" s="1512" t="str">
        <f ca="1">_xlfn.IFNA(VLOOKUP(E37,Export!G:L,6,FALSE),"")</f>
        <v/>
      </c>
      <c r="M37" s="1445"/>
      <c r="N37" s="251"/>
    </row>
    <row r="38" spans="1:14" ht="70.8" customHeight="1" thickBot="1" x14ac:dyDescent="0.3">
      <c r="A38" s="274"/>
      <c r="B38" s="1842"/>
      <c r="C38" s="1339">
        <v>14</v>
      </c>
      <c r="D38" s="1183">
        <f>_xlfn.IFNA(VLOOKUP(E38,Data!C:I,3,FALSE),"")</f>
        <v>1</v>
      </c>
      <c r="E38" s="1287" t="s">
        <v>329</v>
      </c>
      <c r="F38" s="1170" t="str">
        <f>_xlfn.IFNA(IF(VLOOKUP(E38,Languages!$A:$D,1,TRUE)=E38,VLOOKUP(E38,Languages!$A:$D,Summary!$C$7,TRUE),NA()),"")</f>
        <v>Tallennettua arkaluontoista tietoa ("data at rest") suojataan. Tasolla 1 tämän ei tarvitse olla systemaattista ja säännöllistä.</v>
      </c>
      <c r="G38" s="1169"/>
      <c r="H38" s="1537">
        <f ca="1">_xlfn.IFNA(VLOOKUP(E38,Data!C:I,6,FALSE),"")</f>
        <v>3</v>
      </c>
      <c r="I38" s="1511" t="str">
        <f ca="1">_xlfn.IFNA(VLOOKUP(E38,Export!G:L,3,FALSE),"")</f>
        <v/>
      </c>
      <c r="J38" s="1511" t="str">
        <f ca="1">_xlfn.IFNA(VLOOKUP(E38,Export!G:L,4,FALSE),"")</f>
        <v/>
      </c>
      <c r="K38" s="1511" t="str">
        <f ca="1">_xlfn.IFNA(VLOOKUP(E38,Export!G:L,5,FALSE),"")</f>
        <v/>
      </c>
      <c r="L38" s="1512" t="str">
        <f ca="1">_xlfn.IFNA(VLOOKUP(E38,Export!G:L,6,FALSE),"")</f>
        <v/>
      </c>
      <c r="M38" s="1445"/>
      <c r="N38" s="251"/>
    </row>
    <row r="39" spans="1:14" ht="70.8" customHeight="1" thickBot="1" x14ac:dyDescent="0.3">
      <c r="A39" s="274"/>
      <c r="B39" s="1842"/>
      <c r="C39" s="1339">
        <v>15</v>
      </c>
      <c r="D39" s="1183">
        <f>_xlfn.IFNA(VLOOKUP(E39,Data!C:I,3,FALSE),"")</f>
        <v>1</v>
      </c>
      <c r="E39" s="1287" t="s">
        <v>86</v>
      </c>
      <c r="F39" s="1170" t="str">
        <f>_xlfn.IFNA(IF(VLOOKUP(E39,Languages!$A:$D,1,TRUE)=E39,VLOOKUP(E39,Languages!$A:$D,Summary!$C$7,TRUE),NA()),"")</f>
        <v>Toiminnon kannalta tärkeistä IT- ja OT-laitteista ja ohjelmistoista on olemassa rekisteri. (Huomioi myös mahdollisten OT-ympäristöjen laitteet ja ohjelmistot). Tasolla 1 rekisterin ylläpidon ei tarvitse olla systemaattista ja säännöllistä.</v>
      </c>
      <c r="G39" s="1169"/>
      <c r="H39" s="1537">
        <f ca="1">_xlfn.IFNA(VLOOKUP(E39,Data!C:I,6,FALSE),"")</f>
        <v>3</v>
      </c>
      <c r="I39" s="1511" t="str">
        <f ca="1">_xlfn.IFNA(VLOOKUP(E39,Export!G:L,3,FALSE),"")</f>
        <v/>
      </c>
      <c r="J39" s="1511" t="str">
        <f ca="1">_xlfn.IFNA(VLOOKUP(E39,Export!G:L,4,FALSE),"")</f>
        <v/>
      </c>
      <c r="K39" s="1511" t="str">
        <f ca="1">_xlfn.IFNA(VLOOKUP(E39,Export!G:L,5,FALSE),"")</f>
        <v/>
      </c>
      <c r="L39" s="1512" t="str">
        <f ca="1">_xlfn.IFNA(VLOOKUP(E39,Export!G:L,6,FALSE),"")</f>
        <v/>
      </c>
      <c r="M39" s="1445"/>
      <c r="N39" s="251"/>
    </row>
    <row r="40" spans="1:14" ht="70.8" customHeight="1" thickBot="1" x14ac:dyDescent="0.3">
      <c r="A40" s="274"/>
      <c r="B40" s="1842"/>
      <c r="C40" s="1339">
        <v>16</v>
      </c>
      <c r="D40" s="1183">
        <f>_xlfn.IFNA(VLOOKUP(E40,Data!C:I,3,FALSE),"")</f>
        <v>1</v>
      </c>
      <c r="E40" s="1287" t="s">
        <v>97</v>
      </c>
      <c r="F40" s="1170" t="str">
        <f>_xlfn.IFNA(IF(VLOOKUP(E40,Languages!$A:$D,1,TRUE)=E40,VLOOKUP(E40,Languages!$A:$D,Summary!$C$7,TRUE),NA()),"")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40" s="1169"/>
      <c r="H40" s="1537">
        <f ca="1">_xlfn.IFNA(VLOOKUP(E40,Data!C:I,6,FALSE),"")</f>
        <v>3</v>
      </c>
      <c r="I40" s="1511" t="str">
        <f ca="1">_xlfn.IFNA(VLOOKUP(E40,Export!G:L,3,FALSE),"")</f>
        <v/>
      </c>
      <c r="J40" s="1511" t="str">
        <f ca="1">_xlfn.IFNA(VLOOKUP(E40,Export!G:L,4,FALSE),"")</f>
        <v/>
      </c>
      <c r="K40" s="1511" t="str">
        <f ca="1">_xlfn.IFNA(VLOOKUP(E40,Export!G:L,5,FALSE),"")</f>
        <v/>
      </c>
      <c r="L40" s="1512" t="str">
        <f ca="1">_xlfn.IFNA(VLOOKUP(E40,Export!G:L,6,FALSE),"")</f>
        <v/>
      </c>
      <c r="M40" s="1445"/>
      <c r="N40" s="251"/>
    </row>
    <row r="41" spans="1:14" ht="70.8" customHeight="1" thickBot="1" x14ac:dyDescent="0.3">
      <c r="A41" s="274"/>
      <c r="B41" s="1842"/>
      <c r="C41" s="1339">
        <v>17</v>
      </c>
      <c r="D41" s="1183">
        <f>_xlfn.IFNA(VLOOKUP(E41,Data!C:I,3,FALSE),"")</f>
        <v>1</v>
      </c>
      <c r="E41" s="1287" t="s">
        <v>105</v>
      </c>
      <c r="F41" s="1170" t="str">
        <f>_xlfn.IFNA(IF(VLOOKUP(E41,Languages!$A:$D,1,TRUE)=E41,VLOOKUP(E41,Languages!$A:$D,Summary!$C$7,TRUE),NA()),"")</f>
        <v>Laitteiden, ohjelmistojen ja tietovarantojen konfiguraatioista on luotu vakioidut perusasetukset. Tasolla 1 tämän ei tarvitse olla systemaattista ja säännöllistä.</v>
      </c>
      <c r="G41" s="1169"/>
      <c r="H41" s="1537">
        <f ca="1">_xlfn.IFNA(VLOOKUP(E41,Data!C:I,6,FALSE),"")</f>
        <v>3</v>
      </c>
      <c r="I41" s="1511" t="str">
        <f ca="1">_xlfn.IFNA(VLOOKUP(E41,Export!G:L,3,FALSE),"")</f>
        <v/>
      </c>
      <c r="J41" s="1511" t="str">
        <f ca="1">_xlfn.IFNA(VLOOKUP(E41,Export!G:L,4,FALSE),"")</f>
        <v/>
      </c>
      <c r="K41" s="1511" t="str">
        <f ca="1">_xlfn.IFNA(VLOOKUP(E41,Export!G:L,5,FALSE),"")</f>
        <v/>
      </c>
      <c r="L41" s="1512" t="str">
        <f ca="1">_xlfn.IFNA(VLOOKUP(E41,Export!G:L,6,FALSE),"")</f>
        <v/>
      </c>
      <c r="M41" s="1445"/>
      <c r="N41" s="251"/>
    </row>
    <row r="42" spans="1:14" ht="70.8" customHeight="1" thickBot="1" x14ac:dyDescent="0.3">
      <c r="A42" s="274"/>
      <c r="B42" s="1842"/>
      <c r="C42" s="1339">
        <v>18</v>
      </c>
      <c r="D42" s="1183">
        <f>_xlfn.IFNA(VLOOKUP(E42,Data!C:I,3,FALSE),"")</f>
        <v>1</v>
      </c>
      <c r="E42" s="1287" t="s">
        <v>116</v>
      </c>
      <c r="F42" s="1170" t="str">
        <f>_xlfn.IFNA(IF(VLOOKUP(E42,Languages!$A:$D,1,TRUE)=E42,VLOOKUP(E42,Languages!$A:$D,Summary!$C$7,TRUE),NA()),"")</f>
        <v>Laitteisiin, ohjelmistoihin ja tietovarantoihin tehtävät muutokset arvioidaan ja hyväksytetään ennen niiden toteuttamista. Tasolla 1 tämän ei tarvitse olla systemaattista ja säännöllistä. (ad hoc, tapauskohtaisesti)</v>
      </c>
      <c r="G42" s="1169"/>
      <c r="H42" s="1537">
        <f ca="1">_xlfn.IFNA(VLOOKUP(E42,Data!C:I,6,FALSE),"")</f>
        <v>3</v>
      </c>
      <c r="I42" s="1511" t="str">
        <f ca="1">_xlfn.IFNA(VLOOKUP(E42,Export!G:L,3,FALSE),"")</f>
        <v/>
      </c>
      <c r="J42" s="1511" t="str">
        <f ca="1">_xlfn.IFNA(VLOOKUP(E42,Export!G:L,4,FALSE),"")</f>
        <v/>
      </c>
      <c r="K42" s="1511" t="str">
        <f ca="1">_xlfn.IFNA(VLOOKUP(E42,Export!G:L,5,FALSE),"")</f>
        <v/>
      </c>
      <c r="L42" s="1512" t="str">
        <f ca="1">_xlfn.IFNA(VLOOKUP(E42,Export!G:L,6,FALSE),"")</f>
        <v/>
      </c>
      <c r="M42" s="1445"/>
      <c r="N42" s="251"/>
    </row>
    <row r="43" spans="1:14" ht="70.8" customHeight="1" thickBot="1" x14ac:dyDescent="0.3">
      <c r="A43" s="274"/>
      <c r="B43" s="1842"/>
      <c r="C43" s="1339">
        <v>19</v>
      </c>
      <c r="D43" s="1183">
        <f>_xlfn.IFNA(VLOOKUP(E43,Data!C:I,3,FALSE),"")</f>
        <v>1</v>
      </c>
      <c r="E43" s="1287" t="s">
        <v>119</v>
      </c>
      <c r="F43" s="1170" t="str">
        <f>_xlfn.IFNA(IF(VLOOKUP(E43,Languages!$A:$D,1,TRUE)=E43,VLOOKUP(E43,Languages!$A:$D,Summary!$C$7,TRUE),NA()),"")</f>
        <v>Laitteisiin, ohjelmistoihin ja tietovarantoihin tehtävistä muutoksista pidetään lokia. Tasolla 1 tämän ei tarvitse olla systemaattista ja säännöllistä. (ad hoc, tapauskohtaisesti)</v>
      </c>
      <c r="G43" s="1169"/>
      <c r="H43" s="1537">
        <f ca="1">_xlfn.IFNA(VLOOKUP(E43,Data!C:I,6,FALSE),"")</f>
        <v>3</v>
      </c>
      <c r="I43" s="1511" t="str">
        <f ca="1">_xlfn.IFNA(VLOOKUP(E43,Export!G:L,3,FALSE),"")</f>
        <v/>
      </c>
      <c r="J43" s="1511" t="str">
        <f ca="1">_xlfn.IFNA(VLOOKUP(E43,Export!G:L,4,FALSE),"")</f>
        <v/>
      </c>
      <c r="K43" s="1511" t="str">
        <f ca="1">_xlfn.IFNA(VLOOKUP(E43,Export!G:L,5,FALSE),"")</f>
        <v/>
      </c>
      <c r="L43" s="1512" t="str">
        <f ca="1">_xlfn.IFNA(VLOOKUP(E43,Export!G:L,6,FALSE),"")</f>
        <v/>
      </c>
      <c r="M43" s="1445"/>
      <c r="N43" s="251"/>
    </row>
    <row r="44" spans="1:14" ht="70.8" customHeight="1" thickBot="1" x14ac:dyDescent="0.3">
      <c r="A44" s="274"/>
      <c r="B44" s="1842"/>
      <c r="C44" s="1339">
        <v>20</v>
      </c>
      <c r="D44" s="1183">
        <f>_xlfn.IFNA(VLOOKUP(E44,Data!C:I,3,FALSE),"")</f>
        <v>1</v>
      </c>
      <c r="E44" s="1287" t="s">
        <v>362</v>
      </c>
      <c r="F44" s="1170" t="str">
        <f>_xlfn.IFNA(IF(VLOOKUP(E44,Languages!$A:$D,1,TRUE)=E44,VLOOKUP(E44,Languages!$A:$D,Summary!$C$7,TRUE),NA()),"")</f>
        <v>Organisaation tuottamat yhteiskunnalle kriittiset palvelut on tunnistettu ja dokumentoitu.</v>
      </c>
      <c r="G44" s="1169"/>
      <c r="H44" s="1537">
        <f ca="1">_xlfn.IFNA(VLOOKUP(E44,Data!C:I,6,FALSE),"")</f>
        <v>4</v>
      </c>
      <c r="I44" s="1511" t="str">
        <f ca="1">_xlfn.IFNA(VLOOKUP(E44,Export!G:L,3,FALSE),"")</f>
        <v/>
      </c>
      <c r="J44" s="1511" t="str">
        <f ca="1">_xlfn.IFNA(VLOOKUP(E44,Export!G:L,4,FALSE),"")</f>
        <v/>
      </c>
      <c r="K44" s="1511" t="str">
        <f ca="1">_xlfn.IFNA(VLOOKUP(E44,Export!G:L,5,FALSE),"")</f>
        <v/>
      </c>
      <c r="L44" s="1512" t="str">
        <f ca="1">_xlfn.IFNA(VLOOKUP(E44,Export!G:L,6,FALSE),"")</f>
        <v/>
      </c>
      <c r="M44" s="1445"/>
      <c r="N44" s="251"/>
    </row>
    <row r="45" spans="1:14" ht="70.8" customHeight="1" thickBot="1" x14ac:dyDescent="0.3">
      <c r="A45" s="274"/>
      <c r="B45" s="1842"/>
      <c r="C45" s="1339">
        <v>21</v>
      </c>
      <c r="D45" s="1183">
        <f>_xlfn.IFNA(VLOOKUP(E45,Data!C:I,3,FALSE),"")</f>
        <v>1</v>
      </c>
      <c r="E45" s="1287" t="s">
        <v>363</v>
      </c>
      <c r="F45" s="1170" t="str">
        <f>_xlfn.IFNA(IF(VLOOKUP(E45,Languages!$A:$D,1,TRUE)=E45,VLOOKUP(E45,Languages!$A:$D,Summary!$C$7,TRUE),NA()),"")</f>
        <v>(Yhteiskunnalle kriittisten) palveluiden tuottamiseen tarvittava data on tunnistettu ja dokumentoitu.</v>
      </c>
      <c r="G45" s="1169"/>
      <c r="H45" s="1537">
        <f ca="1">_xlfn.IFNA(VLOOKUP(E45,Data!C:I,6,FALSE),"")</f>
        <v>4</v>
      </c>
      <c r="I45" s="1511" t="str">
        <f ca="1">_xlfn.IFNA(VLOOKUP(E45,Export!G:L,3,FALSE),"")</f>
        <v/>
      </c>
      <c r="J45" s="1511" t="str">
        <f ca="1">_xlfn.IFNA(VLOOKUP(E45,Export!G:L,4,FALSE),"")</f>
        <v/>
      </c>
      <c r="K45" s="1511" t="str">
        <f ca="1">_xlfn.IFNA(VLOOKUP(E45,Export!G:L,5,FALSE),"")</f>
        <v/>
      </c>
      <c r="L45" s="1512" t="str">
        <f ca="1">_xlfn.IFNA(VLOOKUP(E45,Export!G:L,6,FALSE),"")</f>
        <v/>
      </c>
      <c r="M45" s="1445"/>
      <c r="N45" s="251"/>
    </row>
    <row r="46" spans="1:14" ht="70.8" customHeight="1" thickBot="1" x14ac:dyDescent="0.3">
      <c r="A46" s="274"/>
      <c r="B46" s="1842"/>
      <c r="C46" s="1339">
        <v>22</v>
      </c>
      <c r="D46" s="1183">
        <f>_xlfn.IFNA(VLOOKUP(E46,Data!C:I,3,FALSE),"")</f>
        <v>1</v>
      </c>
      <c r="E46" s="1287" t="s">
        <v>364</v>
      </c>
      <c r="F46" s="1170" t="str">
        <f>_xlfn.IFNA(IF(VLOOKUP(E46,Languages!$A:$D,1,TRUE)=E46,VLOOKUP(E46,Languages!$A:$D,Summary!$C$7,TRUE),NA()),"")</f>
        <v>Palveluiden tuottamiseen tarvittavat prosessit on tunnistettu ja dokumentoitu.</v>
      </c>
      <c r="G46" s="1169"/>
      <c r="H46" s="1537">
        <f ca="1">_xlfn.IFNA(VLOOKUP(E46,Data!C:I,6,FALSE),"")</f>
        <v>4</v>
      </c>
      <c r="I46" s="1511" t="str">
        <f ca="1">_xlfn.IFNA(VLOOKUP(E46,Export!G:L,3,FALSE),"")</f>
        <v/>
      </c>
      <c r="J46" s="1511" t="str">
        <f ca="1">_xlfn.IFNA(VLOOKUP(E46,Export!G:L,4,FALSE),"")</f>
        <v/>
      </c>
      <c r="K46" s="1511" t="str">
        <f ca="1">_xlfn.IFNA(VLOOKUP(E46,Export!G:L,5,FALSE),"")</f>
        <v/>
      </c>
      <c r="L46" s="1512" t="str">
        <f ca="1">_xlfn.IFNA(VLOOKUP(E46,Export!G:L,6,FALSE),"")</f>
        <v/>
      </c>
      <c r="M46" s="1445"/>
      <c r="N46" s="251"/>
    </row>
    <row r="47" spans="1:14" ht="70.8" customHeight="1" thickBot="1" x14ac:dyDescent="0.3">
      <c r="A47" s="274"/>
      <c r="B47" s="1842"/>
      <c r="C47" s="1339">
        <v>23</v>
      </c>
      <c r="D47" s="1183">
        <f>_xlfn.IFNA(VLOOKUP(E47,Data!C:I,3,FALSE),"")</f>
        <v>1</v>
      </c>
      <c r="E47" s="1287" t="s">
        <v>365</v>
      </c>
      <c r="F47" s="1170" t="str">
        <f>_xlfn.IFNA(IF(VLOOKUP(E47,Languages!$A:$D,1,TRUE)=E47,VLOOKUP(E47,Languages!$A:$D,Summary!$C$7,TRUE),NA()),"")</f>
        <v>Palveluiden tuottamiseen tarvittavat järjestelmät (IT- ja OT-omaisuus) on tunnistettu ja dokumentoitu.</v>
      </c>
      <c r="G47" s="1169"/>
      <c r="H47" s="1537">
        <f ca="1">_xlfn.IFNA(VLOOKUP(E47,Data!C:I,6,FALSE),"")</f>
        <v>2</v>
      </c>
      <c r="I47" s="1511" t="str">
        <f ca="1">_xlfn.IFNA(VLOOKUP(E47,Export!G:L,3,FALSE),"")</f>
        <v/>
      </c>
      <c r="J47" s="1511" t="str">
        <f ca="1">_xlfn.IFNA(VLOOKUP(E47,Export!G:L,4,FALSE),"")</f>
        <v/>
      </c>
      <c r="K47" s="1511" t="str">
        <f ca="1">_xlfn.IFNA(VLOOKUP(E47,Export!G:L,5,FALSE),"")</f>
        <v/>
      </c>
      <c r="L47" s="1512" t="str">
        <f ca="1">_xlfn.IFNA(VLOOKUP(E47,Export!G:L,6,FALSE),"")</f>
        <v/>
      </c>
      <c r="M47" s="1445"/>
      <c r="N47" s="251"/>
    </row>
    <row r="48" spans="1:14" ht="70.8" customHeight="1" thickBot="1" x14ac:dyDescent="0.3">
      <c r="A48" s="274"/>
      <c r="B48" s="1842"/>
      <c r="C48" s="1339">
        <v>24</v>
      </c>
      <c r="D48" s="1183">
        <f>_xlfn.IFNA(VLOOKUP(E48,Data!C:I,3,FALSE),"")</f>
        <v>1</v>
      </c>
      <c r="E48" s="1287" t="s">
        <v>370</v>
      </c>
      <c r="F48" s="1170" t="str">
        <f>_xlfn.IFNA(IF(VLOOKUP(E48,Languages!$A:$D,1,TRUE)=E48,VLOOKUP(E48,Languages!$A:$D,Summary!$C$7,TRUE),NA()),"")</f>
        <v>Kaikki resurssit (data, prosessit, järjestelmät, tilat ja toimitusketjut), joita tarvitaan (yhteiskunnalle kriittisten) palveluiden tuottamiseen, ovat organisaation turvallisuuden hallinnan politiikkojen ja prosessien piirissä.</v>
      </c>
      <c r="G48" s="1169"/>
      <c r="H48" s="1537">
        <f ca="1">_xlfn.IFNA(VLOOKUP(E48,Data!C:I,6,FALSE),"")</f>
        <v>4</v>
      </c>
      <c r="I48" s="1511" t="str">
        <f ca="1">_xlfn.IFNA(VLOOKUP(E48,Export!G:L,3,FALSE),"")</f>
        <v/>
      </c>
      <c r="J48" s="1511" t="str">
        <f ca="1">_xlfn.IFNA(VLOOKUP(E48,Export!G:L,4,FALSE),"")</f>
        <v/>
      </c>
      <c r="K48" s="1511" t="str">
        <f ca="1">_xlfn.IFNA(VLOOKUP(E48,Export!G:L,5,FALSE),"")</f>
        <v/>
      </c>
      <c r="L48" s="1512" t="str">
        <f ca="1">_xlfn.IFNA(VLOOKUP(E48,Export!G:L,6,FALSE),"")</f>
        <v/>
      </c>
      <c r="M48" s="1445"/>
      <c r="N48" s="251"/>
    </row>
    <row r="49" spans="1:14" ht="70.8" customHeight="1" thickBot="1" x14ac:dyDescent="0.3">
      <c r="A49" s="274"/>
      <c r="B49" s="1842"/>
      <c r="C49" s="1339">
        <v>25</v>
      </c>
      <c r="D49" s="1183">
        <f>_xlfn.IFNA(VLOOKUP(E49,Data!C:I,3,FALSE),"")</f>
        <v>1</v>
      </c>
      <c r="E49" s="1287" t="s">
        <v>371</v>
      </c>
      <c r="F49" s="1170" t="str">
        <f>_xlfn.IFNA(IF(VLOOKUP(E49,Languages!$A:$D,1,TRUE)=E49,VLOOKUP(E49,Languages!$A:$D,Summary!$C$7,TRUE),NA()),"")</f>
        <v>Kaikki resurssit (data, prosessit, järjestelmät, tilat ja toimitusketjut), joita tarvitaan yhteiskunnallisesti kriittisten palvelujen tuottamiseen, ovat organisaation riskienhallinnan politiikkojen ja prosessien piirissä.</v>
      </c>
      <c r="G49" s="1169"/>
      <c r="H49" s="1537">
        <f ca="1">_xlfn.IFNA(VLOOKUP(E49,Data!C:I,6,FALSE),"")</f>
        <v>4</v>
      </c>
      <c r="I49" s="1511" t="str">
        <f ca="1">_xlfn.IFNA(VLOOKUP(E49,Export!G:L,3,FALSE),"")</f>
        <v/>
      </c>
      <c r="J49" s="1511" t="str">
        <f ca="1">_xlfn.IFNA(VLOOKUP(E49,Export!G:L,4,FALSE),"")</f>
        <v/>
      </c>
      <c r="K49" s="1511" t="str">
        <f ca="1">_xlfn.IFNA(VLOOKUP(E49,Export!G:L,5,FALSE),"")</f>
        <v/>
      </c>
      <c r="L49" s="1512" t="str">
        <f ca="1">_xlfn.IFNA(VLOOKUP(E49,Export!G:L,6,FALSE),"")</f>
        <v/>
      </c>
      <c r="M49" s="1445"/>
      <c r="N49" s="251"/>
    </row>
    <row r="50" spans="1:14" ht="70.8" customHeight="1" thickBot="1" x14ac:dyDescent="0.3">
      <c r="A50" s="274"/>
      <c r="B50" s="1842"/>
      <c r="C50" s="1339">
        <v>26</v>
      </c>
      <c r="D50" s="1183">
        <f>_xlfn.IFNA(VLOOKUP(E50,Data!C:I,3,FALSE),"")</f>
        <v>1</v>
      </c>
      <c r="E50" s="1287" t="s">
        <v>381</v>
      </c>
      <c r="F50" s="1170" t="str">
        <f>_xlfn.IFNA(IF(VLOOKUP(E50,Languages!$A:$D,1,TRUE)=E50,VLOOKUP(E50,Languages!$A:$D,Summary!$C$7,TRUE),NA()),"")</f>
        <v>Organisaatiolla on kybertapahtumien ja -poikkeamien hallintasuunnitelma, joka kattaa kaikki (organisaation tuottamat yhteiskunnalle kriittiset) palvelut.</v>
      </c>
      <c r="G50" s="1169"/>
      <c r="H50" s="1537">
        <f ca="1">_xlfn.IFNA(VLOOKUP(E50,Data!C:I,6,FALSE),"")</f>
        <v>4</v>
      </c>
      <c r="I50" s="1511" t="str">
        <f ca="1">_xlfn.IFNA(VLOOKUP(E50,Export!G:L,3,FALSE),"")</f>
        <v/>
      </c>
      <c r="J50" s="1511" t="str">
        <f ca="1">_xlfn.IFNA(VLOOKUP(E50,Export!G:L,4,FALSE),"")</f>
        <v/>
      </c>
      <c r="K50" s="1511" t="str">
        <f ca="1">_xlfn.IFNA(VLOOKUP(E50,Export!G:L,5,FALSE),"")</f>
        <v/>
      </c>
      <c r="L50" s="1512" t="str">
        <f ca="1">_xlfn.IFNA(VLOOKUP(E50,Export!G:L,6,FALSE),"")</f>
        <v/>
      </c>
      <c r="M50" s="1445"/>
      <c r="N50" s="251"/>
    </row>
    <row r="51" spans="1:14" ht="70.8" customHeight="1" thickBot="1" x14ac:dyDescent="0.3">
      <c r="A51" s="274"/>
      <c r="B51" s="1842"/>
      <c r="C51" s="1339">
        <v>27</v>
      </c>
      <c r="D51" s="1183">
        <f>_xlfn.IFNA(VLOOKUP(E51,Data!C:I,3,FALSE),"")</f>
        <v>1</v>
      </c>
      <c r="E51" s="1287" t="s">
        <v>382</v>
      </c>
      <c r="F51" s="1170" t="str">
        <f>_xlfn.IFNA(IF(VLOOKUP(E51,Languages!$A:$D,1,TRUE)=E51,VLOOKUP(E51,Languages!$A:$D,Summary!$C$7,TRUE),NA()),"")</f>
        <v>Hallintasuunnitelma rajoittuu tunnettuihin hyökkäyksiin, mutta kattaa perusteellisesti näiden hyökkäysten todennäköiset vaikutukset.</v>
      </c>
      <c r="G51" s="1169"/>
      <c r="H51" s="1537">
        <f ca="1">_xlfn.IFNA(VLOOKUP(E51,Data!C:I,6,FALSE),"")</f>
        <v>4</v>
      </c>
      <c r="I51" s="1511" t="str">
        <f ca="1">_xlfn.IFNA(VLOOKUP(E51,Export!G:L,3,FALSE),"")</f>
        <v/>
      </c>
      <c r="J51" s="1511" t="str">
        <f ca="1">_xlfn.IFNA(VLOOKUP(E51,Export!G:L,4,FALSE),"")</f>
        <v/>
      </c>
      <c r="K51" s="1511" t="str">
        <f ca="1">_xlfn.IFNA(VLOOKUP(E51,Export!G:L,5,FALSE),"")</f>
        <v/>
      </c>
      <c r="L51" s="1512" t="str">
        <f ca="1">_xlfn.IFNA(VLOOKUP(E51,Export!G:L,6,FALSE),"")</f>
        <v/>
      </c>
      <c r="M51" s="1445"/>
      <c r="N51" s="251"/>
    </row>
    <row r="52" spans="1:14" ht="70.8" customHeight="1" thickBot="1" x14ac:dyDescent="0.3">
      <c r="A52" s="274"/>
      <c r="B52" s="1842"/>
      <c r="C52" s="1339">
        <v>28</v>
      </c>
      <c r="D52" s="1183">
        <f>_xlfn.IFNA(VLOOKUP(E52,Data!C:I,3,FALSE),"")</f>
        <v>1</v>
      </c>
      <c r="E52" s="1287" t="s">
        <v>383</v>
      </c>
      <c r="F52" s="1170" t="str">
        <f>_xlfn.IFNA(IF(VLOOKUP(E52,Languages!$A:$D,1,TRUE)=E52,VLOOKUP(E52,Languages!$A:$D,Summary!$C$7,TRUE),NA()),"")</f>
        <v>Kybertapahtumien ja -poikkeamien hallintaan osallistuva henkilöstö on sisäistänyt ja ymmärtää hallintasuunnitelman hyvin.</v>
      </c>
      <c r="G52" s="1169"/>
      <c r="H52" s="1537">
        <f ca="1">_xlfn.IFNA(VLOOKUP(E52,Data!C:I,6,FALSE),"")</f>
        <v>4</v>
      </c>
      <c r="I52" s="1511" t="str">
        <f ca="1">_xlfn.IFNA(VLOOKUP(E52,Export!G:L,3,FALSE),"")</f>
        <v/>
      </c>
      <c r="J52" s="1511" t="str">
        <f ca="1">_xlfn.IFNA(VLOOKUP(E52,Export!G:L,4,FALSE),"")</f>
        <v/>
      </c>
      <c r="K52" s="1511" t="str">
        <f ca="1">_xlfn.IFNA(VLOOKUP(E52,Export!G:L,5,FALSE),"")</f>
        <v/>
      </c>
      <c r="L52" s="1512" t="str">
        <f ca="1">_xlfn.IFNA(VLOOKUP(E52,Export!G:L,6,FALSE),"")</f>
        <v/>
      </c>
      <c r="M52" s="1445"/>
      <c r="N52" s="251"/>
    </row>
    <row r="53" spans="1:14" ht="70.8" customHeight="1" thickBot="1" x14ac:dyDescent="0.3">
      <c r="A53" s="274"/>
      <c r="B53" s="1842"/>
      <c r="C53" s="1339">
        <v>29</v>
      </c>
      <c r="D53" s="1183">
        <f>_xlfn.IFNA(VLOOKUP(E53,Data!C:I,3,FALSE),"")</f>
        <v>1</v>
      </c>
      <c r="E53" s="1287" t="s">
        <v>384</v>
      </c>
      <c r="F53" s="1170" t="str">
        <f>_xlfn.IFNA(IF(VLOOKUP(E53,Languages!$A:$D,1,TRUE)=E53,VLOOKUP(E53,Languages!$A:$D,Summary!$C$7,TRUE),NA()),"")</f>
        <v>Hallintasuunnitelma on dokumentoitu ja se jaetaan kaikille relevanteille sidosryhmille.</v>
      </c>
      <c r="G53" s="1169"/>
      <c r="H53" s="1537">
        <f ca="1">_xlfn.IFNA(VLOOKUP(E53,Data!C:I,6,FALSE),"")</f>
        <v>4</v>
      </c>
      <c r="I53" s="1511" t="str">
        <f ca="1">_xlfn.IFNA(VLOOKUP(E53,Export!G:L,3,FALSE),"")</f>
        <v/>
      </c>
      <c r="J53" s="1511" t="str">
        <f ca="1">_xlfn.IFNA(VLOOKUP(E53,Export!G:L,4,FALSE),"")</f>
        <v/>
      </c>
      <c r="K53" s="1511" t="str">
        <f ca="1">_xlfn.IFNA(VLOOKUP(E53,Export!G:L,5,FALSE),"")</f>
        <v/>
      </c>
      <c r="L53" s="1512" t="str">
        <f ca="1">_xlfn.IFNA(VLOOKUP(E53,Export!G:L,6,FALSE),"")</f>
        <v/>
      </c>
      <c r="M53" s="1445"/>
      <c r="N53" s="251"/>
    </row>
    <row r="54" spans="1:14" ht="70.8" customHeight="1" thickBot="1" x14ac:dyDescent="0.3">
      <c r="A54" s="274"/>
      <c r="B54" s="1842"/>
      <c r="C54" s="1339">
        <v>30</v>
      </c>
      <c r="D54" s="1183">
        <f>_xlfn.IFNA(VLOOKUP(E54,Data!C:I,3,FALSE),"")</f>
        <v>1</v>
      </c>
      <c r="E54" s="1287" t="s">
        <v>336</v>
      </c>
      <c r="F54" s="1170" t="str">
        <f>_xlfn.IFNA(IF(VLOOKUP(E54,Languages!$A:$D,1,TRUE)=E54,VLOOKUP(E54,Languages!$A:$D,Summary!$C$7,TRUE),NA()),"")</f>
        <v>Organisaatiolla on kyberturvallisuusstrategia. Tasolla 1 sen kehittämisen ja ylläpidon ei tarvitse olla systemaattista ja säännöllistä.</v>
      </c>
      <c r="G54" s="1169"/>
      <c r="H54" s="1537">
        <f ca="1">_xlfn.IFNA(VLOOKUP(E54,Data!C:I,6,FALSE),"")</f>
        <v>3</v>
      </c>
      <c r="I54" s="1511" t="str">
        <f ca="1">_xlfn.IFNA(VLOOKUP(E54,Export!G:L,3,FALSE),"")</f>
        <v/>
      </c>
      <c r="J54" s="1511" t="str">
        <f ca="1">_xlfn.IFNA(VLOOKUP(E54,Export!G:L,4,FALSE),"")</f>
        <v/>
      </c>
      <c r="K54" s="1511" t="str">
        <f ca="1">_xlfn.IFNA(VLOOKUP(E54,Export!G:L,5,FALSE),"")</f>
        <v/>
      </c>
      <c r="L54" s="1512" t="str">
        <f ca="1">_xlfn.IFNA(VLOOKUP(E54,Export!G:L,6,FALSE),"")</f>
        <v/>
      </c>
      <c r="M54" s="1445"/>
      <c r="N54" s="251"/>
    </row>
    <row r="55" spans="1:14" ht="70.8" customHeight="1" thickBot="1" x14ac:dyDescent="0.3">
      <c r="A55" s="274"/>
      <c r="B55" s="1842"/>
      <c r="C55" s="1339">
        <v>31</v>
      </c>
      <c r="D55" s="1183">
        <f>_xlfn.IFNA(VLOOKUP(E55,Data!C:I,3,FALSE),"")</f>
        <v>1</v>
      </c>
      <c r="E55" s="1287" t="s">
        <v>344</v>
      </c>
      <c r="F55" s="1170" t="str">
        <f>_xlfn.IFNA(IF(VLOOKUP(E55,Languages!$A:$D,1,TRUE)=E55,VLOOKUP(E55,Languages!$A:$D,Summary!$C$7,TRUE),NA()),"")</f>
        <v>Organisaation ylin johto tukee kyberturvallisuuden hallintaa. Tasolla 1 tämän ei tarvitse olla systemaattista ja säännöllistä.</v>
      </c>
      <c r="G55" s="1169"/>
      <c r="H55" s="1537">
        <f ca="1">_xlfn.IFNA(VLOOKUP(E55,Data!C:I,6,FALSE),"")</f>
        <v>3</v>
      </c>
      <c r="I55" s="1511" t="str">
        <f ca="1">_xlfn.IFNA(VLOOKUP(E55,Export!G:L,3,FALSE),"")</f>
        <v/>
      </c>
      <c r="J55" s="1511" t="str">
        <f ca="1">_xlfn.IFNA(VLOOKUP(E55,Export!G:L,4,FALSE),"")</f>
        <v/>
      </c>
      <c r="K55" s="1511" t="str">
        <f ca="1">_xlfn.IFNA(VLOOKUP(E55,Export!G:L,5,FALSE),"")</f>
        <v/>
      </c>
      <c r="L55" s="1512" t="str">
        <f ca="1">_xlfn.IFNA(VLOOKUP(E55,Export!G:L,6,FALSE),"")</f>
        <v/>
      </c>
      <c r="M55" s="1445"/>
      <c r="N55" s="251"/>
    </row>
    <row r="56" spans="1:14" ht="70.8" customHeight="1" thickBot="1" x14ac:dyDescent="0.3">
      <c r="A56" s="274"/>
      <c r="B56" s="1842"/>
      <c r="C56" s="1339">
        <v>32</v>
      </c>
      <c r="D56" s="1183">
        <f>_xlfn.IFNA(VLOOKUP(E56,Data!C:I,3,FALSE),"")</f>
        <v>1</v>
      </c>
      <c r="E56" s="1287" t="s">
        <v>240</v>
      </c>
      <c r="F56" s="1170" t="str">
        <f>_xlfn.IFNA(IF(VLOOKUP(E56,Languages!$A:$D,1,TRUE)=E56,VLOOKUP(E56,Languages!$A:$D,Summary!$C$7,TRUE),NA()),"")</f>
        <v>Havaitut kybertapahtumat raportoidaan ennalta määritellyille henkilöille tai roolien haltijoille ja ne documentoidaan (ainakin tapauskohtaisesti). Tasolla 1 tämän ei tarvitse olla systemaattista ja säännöllistä.</v>
      </c>
      <c r="G56" s="1169"/>
      <c r="H56" s="1537">
        <f ca="1">_xlfn.IFNA(VLOOKUP(E56,Data!C:I,6,FALSE),"")</f>
        <v>2</v>
      </c>
      <c r="I56" s="1511" t="str">
        <f ca="1">_xlfn.IFNA(VLOOKUP(E56,Export!G:L,3,FALSE),"")</f>
        <v/>
      </c>
      <c r="J56" s="1511" t="str">
        <f ca="1">_xlfn.IFNA(VLOOKUP(E56,Export!G:L,4,FALSE),"")</f>
        <v/>
      </c>
      <c r="K56" s="1511" t="str">
        <f ca="1">_xlfn.IFNA(VLOOKUP(E56,Export!G:L,5,FALSE),"")</f>
        <v/>
      </c>
      <c r="L56" s="1512" t="str">
        <f ca="1">_xlfn.IFNA(VLOOKUP(E56,Export!G:L,6,FALSE),"")</f>
        <v/>
      </c>
      <c r="M56" s="1445"/>
      <c r="N56" s="251"/>
    </row>
    <row r="57" spans="1:14" ht="70.8" customHeight="1" thickBot="1" x14ac:dyDescent="0.3">
      <c r="A57" s="274"/>
      <c r="B57" s="1842"/>
      <c r="C57" s="1339">
        <v>33</v>
      </c>
      <c r="D57" s="1183">
        <f>_xlfn.IFNA(VLOOKUP(E57,Data!C:I,3,FALSE),"")</f>
        <v>1</v>
      </c>
      <c r="E57" s="1287" t="s">
        <v>246</v>
      </c>
      <c r="F57" s="1170" t="str">
        <f>_xlfn.IFNA(IF(VLOOKUP(E57,Languages!$A:$D,1,TRUE)=E57,VLOOKUP(E57,Languages!$A:$D,Summary!$C$7,TRUE),NA()),"")</f>
        <v>Kyberpoikkeamien määrittämisestä on laadittu kriteeristö. Tasolla 1 tämän ei tarvitse olla systemaattista ja säännöllistä.</v>
      </c>
      <c r="G57" s="1169"/>
      <c r="H57" s="1537">
        <f ca="1">_xlfn.IFNA(VLOOKUP(E57,Data!C:I,6,FALSE),"")</f>
        <v>3</v>
      </c>
      <c r="I57" s="1511" t="str">
        <f ca="1">_xlfn.IFNA(VLOOKUP(E57,Export!G:L,3,FALSE),"")</f>
        <v/>
      </c>
      <c r="J57" s="1511" t="str">
        <f ca="1">_xlfn.IFNA(VLOOKUP(E57,Export!G:L,4,FALSE),"")</f>
        <v/>
      </c>
      <c r="K57" s="1511" t="str">
        <f ca="1">_xlfn.IFNA(VLOOKUP(E57,Export!G:L,5,FALSE),"")</f>
        <v/>
      </c>
      <c r="L57" s="1512" t="str">
        <f ca="1">_xlfn.IFNA(VLOOKUP(E57,Export!G:L,6,FALSE),"")</f>
        <v/>
      </c>
      <c r="M57" s="1445"/>
      <c r="N57" s="251"/>
    </row>
    <row r="58" spans="1:14" ht="70.8" customHeight="1" thickBot="1" x14ac:dyDescent="0.3">
      <c r="A58" s="274"/>
      <c r="B58" s="1842"/>
      <c r="C58" s="1339">
        <v>34</v>
      </c>
      <c r="D58" s="1183">
        <f>_xlfn.IFNA(VLOOKUP(E58,Data!C:I,3,FALSE),"")</f>
        <v>1</v>
      </c>
      <c r="E58" s="1287" t="s">
        <v>247</v>
      </c>
      <c r="F58" s="1170" t="str">
        <f>_xlfn.IFNA(IF(VLOOKUP(E58,Languages!$A:$D,1,TRUE)=E58,VLOOKUP(E58,Languages!$A:$D,Summary!$C$7,TRUE),NA()),"")</f>
        <v>Kybertapahtumat analysoidaan siten, että se tukee mahdollisten kyberpoikkeamien määrittämistä. Tasolla 1 tämän ei tarvitse olla systemaattista ja säännöllistä.</v>
      </c>
      <c r="G58" s="1169"/>
      <c r="H58" s="1537">
        <f ca="1">_xlfn.IFNA(VLOOKUP(E58,Data!C:I,6,FALSE),"")</f>
        <v>2</v>
      </c>
      <c r="I58" s="1511" t="str">
        <f ca="1">_xlfn.IFNA(VLOOKUP(E58,Export!G:L,3,FALSE),"")</f>
        <v/>
      </c>
      <c r="J58" s="1511" t="str">
        <f ca="1">_xlfn.IFNA(VLOOKUP(E58,Export!G:L,4,FALSE),"")</f>
        <v/>
      </c>
      <c r="K58" s="1511" t="str">
        <f ca="1">_xlfn.IFNA(VLOOKUP(E58,Export!G:L,5,FALSE),"")</f>
        <v/>
      </c>
      <c r="L58" s="1512" t="str">
        <f ca="1">_xlfn.IFNA(VLOOKUP(E58,Export!G:L,6,FALSE),"")</f>
        <v/>
      </c>
      <c r="M58" s="1445"/>
      <c r="N58" s="251"/>
    </row>
    <row r="59" spans="1:14" ht="70.8" customHeight="1" thickBot="1" x14ac:dyDescent="0.3">
      <c r="A59" s="274"/>
      <c r="B59" s="1842"/>
      <c r="C59" s="1339">
        <v>35</v>
      </c>
      <c r="D59" s="1183">
        <f>_xlfn.IFNA(VLOOKUP(E59,Data!C:I,3,FALSE),"")</f>
        <v>1</v>
      </c>
      <c r="E59" s="1287" t="s">
        <v>255</v>
      </c>
      <c r="F59" s="1170" t="str">
        <f>_xlfn.IFNA(IF(VLOOKUP(E59,Languages!$A:$D,1,TRUE)=E59,VLOOKUP(E59,Languages!$A:$D,Summary!$C$7,TRUE),NA()),"")</f>
        <v>Kyberpoikkeamiin reagoimista varten on tunnistettu soveltuvat työntekijät ja heille on annettu roolit (ainakin tapauskohtaisesti). Tasolla 1 tämän ei tarvitse olla systemaattista ja säännöllistä.</v>
      </c>
      <c r="G59" s="1169"/>
      <c r="H59" s="1537">
        <f ca="1">_xlfn.IFNA(VLOOKUP(E59,Data!C:I,6,FALSE),"")</f>
        <v>4</v>
      </c>
      <c r="I59" s="1511" t="str">
        <f ca="1">_xlfn.IFNA(VLOOKUP(E59,Export!G:L,3,FALSE),"")</f>
        <v/>
      </c>
      <c r="J59" s="1511" t="str">
        <f ca="1">_xlfn.IFNA(VLOOKUP(E59,Export!G:L,4,FALSE),"")</f>
        <v/>
      </c>
      <c r="K59" s="1511" t="str">
        <f ca="1">_xlfn.IFNA(VLOOKUP(E59,Export!G:L,5,FALSE),"")</f>
        <v/>
      </c>
      <c r="L59" s="1512" t="str">
        <f ca="1">_xlfn.IFNA(VLOOKUP(E59,Export!G:L,6,FALSE),"")</f>
        <v/>
      </c>
      <c r="M59" s="1445"/>
      <c r="N59" s="251"/>
    </row>
    <row r="60" spans="1:14" ht="70.8" customHeight="1" thickBot="1" x14ac:dyDescent="0.3">
      <c r="A60" s="274"/>
      <c r="B60" s="1842"/>
      <c r="C60" s="1339">
        <v>36</v>
      </c>
      <c r="D60" s="1183">
        <f>_xlfn.IFNA(VLOOKUP(E60,Data!C:I,3,FALSE),"")</f>
        <v>1</v>
      </c>
      <c r="E60" s="1287" t="s">
        <v>256</v>
      </c>
      <c r="F60" s="1170" t="str">
        <f>_xlfn.IFNA(IF(VLOOKUP(E60,Languages!$A:$D,1,TRUE)=E60,VLOOKUP(E60,Languages!$A:$D,Summary!$C$7,TRUE),NA()),"")</f>
        <v>Kyberpoikkeamiin reagoidaan siten, että toiminnalla (voidaan toteuttaa tapauskohtaisesti) rajoitetaan toimintoon kohdistuvaa vaikutusta ja palautetaan toiminta normaaliksi. Tasolla 1 tämän ei tarvitse olla systemaattista ja säännöllistä.</v>
      </c>
      <c r="G60" s="1169"/>
      <c r="H60" s="1537">
        <f ca="1">_xlfn.IFNA(VLOOKUP(E60,Data!C:I,6,FALSE),"")</f>
        <v>3</v>
      </c>
      <c r="I60" s="1511" t="str">
        <f ca="1">_xlfn.IFNA(VLOOKUP(E60,Export!G:L,3,FALSE),"")</f>
        <v/>
      </c>
      <c r="J60" s="1511" t="str">
        <f ca="1">_xlfn.IFNA(VLOOKUP(E60,Export!G:L,4,FALSE),"")</f>
        <v/>
      </c>
      <c r="K60" s="1511" t="str">
        <f ca="1">_xlfn.IFNA(VLOOKUP(E60,Export!G:L,5,FALSE),"")</f>
        <v/>
      </c>
      <c r="L60" s="1512" t="str">
        <f ca="1">_xlfn.IFNA(VLOOKUP(E60,Export!G:L,6,FALSE),"")</f>
        <v/>
      </c>
      <c r="M60" s="1445"/>
      <c r="N60" s="251"/>
    </row>
    <row r="61" spans="1:14" ht="70.8" customHeight="1" thickBot="1" x14ac:dyDescent="0.3">
      <c r="A61" s="274"/>
      <c r="B61" s="1842"/>
      <c r="C61" s="1339">
        <v>37</v>
      </c>
      <c r="D61" s="1183">
        <f>_xlfn.IFNA(VLOOKUP(E61,Data!C:I,3,FALSE),"")</f>
        <v>1</v>
      </c>
      <c r="E61" s="1287" t="s">
        <v>257</v>
      </c>
      <c r="F61" s="1170" t="str">
        <f>_xlfn.IFNA(IF(VLOOKUP(E61,Languages!$A:$D,1,TRUE)=E61,VLOOKUP(E61,Languages!$A:$D,Summary!$C$7,TRUE),NA()),"")</f>
        <v>Kyberpoikkeamista tuotetaan raportointia (esimerkiksi sisäisesti, CERT-FI tai soveltuville ISAC-ryhmille). Tasolla 1 tämän ei tarvitse olla systemaattista ja säännöllistä.</v>
      </c>
      <c r="G61" s="1169"/>
      <c r="H61" s="1537">
        <f ca="1">_xlfn.IFNA(VLOOKUP(E61,Data!C:I,6,FALSE),"")</f>
        <v>3</v>
      </c>
      <c r="I61" s="1511" t="str">
        <f ca="1">_xlfn.IFNA(VLOOKUP(E61,Export!G:L,3,FALSE),"")</f>
        <v/>
      </c>
      <c r="J61" s="1511" t="str">
        <f ca="1">_xlfn.IFNA(VLOOKUP(E61,Export!G:L,4,FALSE),"")</f>
        <v/>
      </c>
      <c r="K61" s="1511" t="str">
        <f ca="1">_xlfn.IFNA(VLOOKUP(E61,Export!G:L,5,FALSE),"")</f>
        <v/>
      </c>
      <c r="L61" s="1512" t="str">
        <f ca="1">_xlfn.IFNA(VLOOKUP(E61,Export!G:L,6,FALSE),"")</f>
        <v/>
      </c>
      <c r="M61" s="1445"/>
      <c r="N61" s="251"/>
    </row>
    <row r="62" spans="1:14" ht="70.8" customHeight="1" thickBot="1" x14ac:dyDescent="0.3">
      <c r="A62" s="274"/>
      <c r="B62" s="1842"/>
      <c r="C62" s="1339">
        <v>38</v>
      </c>
      <c r="D62" s="1183">
        <f>_xlfn.IFNA(VLOOKUP(E62,Data!C:I,3,FALSE),"")</f>
        <v>1</v>
      </c>
      <c r="E62" s="1287" t="s">
        <v>267</v>
      </c>
      <c r="F62" s="1170" t="str">
        <f>_xlfn.IFNA(IF(VLOOKUP(E62,Languages!$A:$D,1,TRUE)=E62,VLOOKUP(E62,Languages!$A:$D,Summary!$C$7,TRUE),NA()),"")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2" s="1169"/>
      <c r="H62" s="1537">
        <f ca="1">_xlfn.IFNA(VLOOKUP(E62,Data!C:I,6,FALSE),"")</f>
        <v>3</v>
      </c>
      <c r="I62" s="1511" t="str">
        <f ca="1">_xlfn.IFNA(VLOOKUP(E62,Export!G:L,3,FALSE),"")</f>
        <v/>
      </c>
      <c r="J62" s="1511" t="str">
        <f ca="1">_xlfn.IFNA(VLOOKUP(E62,Export!G:L,4,FALSE),"")</f>
        <v/>
      </c>
      <c r="K62" s="1511" t="str">
        <f ca="1">_xlfn.IFNA(VLOOKUP(E62,Export!G:L,5,FALSE),"")</f>
        <v/>
      </c>
      <c r="L62" s="1512" t="str">
        <f ca="1">_xlfn.IFNA(VLOOKUP(E62,Export!G:L,6,FALSE),"")</f>
        <v/>
      </c>
      <c r="M62" s="1445"/>
      <c r="N62" s="251"/>
    </row>
    <row r="63" spans="1:14" ht="70.8" customHeight="1" thickBot="1" x14ac:dyDescent="0.3">
      <c r="A63" s="274"/>
      <c r="B63" s="1842"/>
      <c r="C63" s="1339">
        <v>39</v>
      </c>
      <c r="D63" s="1183">
        <f>_xlfn.IFNA(VLOOKUP(E63,Data!C:I,3,FALSE),"")</f>
        <v>1</v>
      </c>
      <c r="E63" s="1287" t="s">
        <v>268</v>
      </c>
      <c r="F63" s="1170" t="str">
        <f>_xlfn.IFNA(IF(VLOOKUP(E63,Languages!$A:$D,1,TRUE)=E63,VLOOKUP(E63,Languages!$A:$D,Summary!$C$7,TRUE),NA()),"")</f>
        <v>Tiedoista on saatavilla varmuuskopiot, joita testaan. Tasolla 1 tämän ei tarvitse olla systemaattista ja säännöllistä.</v>
      </c>
      <c r="G63" s="1169"/>
      <c r="H63" s="1537">
        <f ca="1">_xlfn.IFNA(VLOOKUP(E63,Data!C:I,6,FALSE),"")</f>
        <v>3</v>
      </c>
      <c r="I63" s="1511" t="str">
        <f ca="1">_xlfn.IFNA(VLOOKUP(E63,Export!G:L,3,FALSE),"")</f>
        <v/>
      </c>
      <c r="J63" s="1511" t="str">
        <f ca="1">_xlfn.IFNA(VLOOKUP(E63,Export!G:L,4,FALSE),"")</f>
        <v/>
      </c>
      <c r="K63" s="1511" t="str">
        <f ca="1">_xlfn.IFNA(VLOOKUP(E63,Export!G:L,5,FALSE),"")</f>
        <v/>
      </c>
      <c r="L63" s="1512" t="str">
        <f ca="1">_xlfn.IFNA(VLOOKUP(E63,Export!G:L,6,FALSE),"")</f>
        <v/>
      </c>
      <c r="M63" s="1445"/>
      <c r="N63" s="251"/>
    </row>
    <row r="64" spans="1:14" ht="70.8" customHeight="1" thickBot="1" x14ac:dyDescent="0.3">
      <c r="A64" s="274"/>
      <c r="B64" s="1842"/>
      <c r="C64" s="1339">
        <v>40</v>
      </c>
      <c r="D64" s="1183">
        <f>_xlfn.IFNA(VLOOKUP(E64,Data!C:I,3,FALSE),"")</f>
        <v>1</v>
      </c>
      <c r="E64" s="1287" t="s">
        <v>269</v>
      </c>
      <c r="F64" s="1170" t="str">
        <f>_xlfn.IFNA(IF(VLOOKUP(E64,Languages!$A:$D,1,TRUE)=E64,VLOOKUP(E64,Languages!$A:$D,Summary!$C$7,TRUE),NA()),"")</f>
        <v>Varaosia tarvitsevat IT-laitteet (ja mahdolliset OT-laitteet) on tunnistettu. Tasolla 1 tämän ei tarvitse olla systemaattista ja säännöllistä.</v>
      </c>
      <c r="G64" s="1169"/>
      <c r="H64" s="1537">
        <f ca="1">_xlfn.IFNA(VLOOKUP(E64,Data!C:I,6,FALSE),"")</f>
        <v>4</v>
      </c>
      <c r="I64" s="1511" t="str">
        <f ca="1">_xlfn.IFNA(VLOOKUP(E64,Export!G:L,3,FALSE),"")</f>
        <v/>
      </c>
      <c r="J64" s="1511" t="str">
        <f ca="1">_xlfn.IFNA(VLOOKUP(E64,Export!G:L,4,FALSE),"")</f>
        <v/>
      </c>
      <c r="K64" s="1511" t="str">
        <f ca="1">_xlfn.IFNA(VLOOKUP(E64,Export!G:L,5,FALSE),"")</f>
        <v/>
      </c>
      <c r="L64" s="1512" t="str">
        <f ca="1">_xlfn.IFNA(VLOOKUP(E64,Export!G:L,6,FALSE),"")</f>
        <v/>
      </c>
      <c r="M64" s="1445"/>
      <c r="N64" s="251"/>
    </row>
    <row r="65" spans="1:14" ht="70.8" customHeight="1" thickBot="1" x14ac:dyDescent="0.3">
      <c r="A65" s="274"/>
      <c r="B65" s="1842"/>
      <c r="C65" s="1339">
        <v>41</v>
      </c>
      <c r="D65" s="1183">
        <f>_xlfn.IFNA(VLOOKUP(E65,Data!C:I,3,FALSE),"")</f>
        <v>1</v>
      </c>
      <c r="E65" s="1287" t="s">
        <v>41</v>
      </c>
      <c r="F65" s="1170" t="str">
        <f>_xlfn.IFNA(IF(VLOOKUP(E65,Languages!$A:$D,1,TRUE)=E65,VLOOKUP(E65,Languages!$A:$D,Summary!$C$7,TRUE),NA()),"")</f>
        <v>Organisaation kyberriskienhallintaa ohjaa suunnitelma (esimerkiksi strategia tai vastaava johtotason politiikka). Tasolla 1 sen kehittämisen ja ylläpidon ei tarvitse olla systemaattista ja säännöllistä.</v>
      </c>
      <c r="G65" s="1169"/>
      <c r="H65" s="1537">
        <f ca="1">_xlfn.IFNA(VLOOKUP(E65,Data!C:I,6,FALSE),"")</f>
        <v>3</v>
      </c>
      <c r="I65" s="1511" t="str">
        <f ca="1">_xlfn.IFNA(VLOOKUP(E65,Export!G:L,3,FALSE),"")</f>
        <v/>
      </c>
      <c r="J65" s="1511" t="str">
        <f ca="1">_xlfn.IFNA(VLOOKUP(E65,Export!G:L,4,FALSE),"")</f>
        <v/>
      </c>
      <c r="K65" s="1511" t="str">
        <f ca="1">_xlfn.IFNA(VLOOKUP(E65,Export!G:L,5,FALSE),"")</f>
        <v/>
      </c>
      <c r="L65" s="1512" t="str">
        <f ca="1">_xlfn.IFNA(VLOOKUP(E65,Export!G:L,6,FALSE),"")</f>
        <v/>
      </c>
      <c r="M65" s="1445"/>
      <c r="N65" s="251"/>
    </row>
    <row r="66" spans="1:14" ht="70.8" customHeight="1" thickBot="1" x14ac:dyDescent="0.3">
      <c r="A66" s="274"/>
      <c r="B66" s="1842"/>
      <c r="C66" s="1339">
        <v>42</v>
      </c>
      <c r="D66" s="1183">
        <f>_xlfn.IFNA(VLOOKUP(E66,Data!C:I,3,FALSE),"")</f>
        <v>1</v>
      </c>
      <c r="E66" s="1287" t="s">
        <v>58</v>
      </c>
      <c r="F66" s="1170" t="str">
        <f>_xlfn.IFNA(IF(VLOOKUP(E66,Languages!$A:$D,1,TRUE)=E66,VLOOKUP(E66,Languages!$A:$D,Summary!$C$7,TRUE),NA()),"")</f>
        <v>Kyberriskejä tunnistetaan. Tasolla 1 tämän ei tarvitse olla systemaattista ja säännöllistä.</v>
      </c>
      <c r="G66" s="1169"/>
      <c r="H66" s="1537">
        <f ca="1">_xlfn.IFNA(VLOOKUP(E66,Data!C:I,6,FALSE),"")</f>
        <v>3</v>
      </c>
      <c r="I66" s="1511" t="str">
        <f ca="1">_xlfn.IFNA(VLOOKUP(E66,Export!G:L,3,FALSE),"")</f>
        <v/>
      </c>
      <c r="J66" s="1511" t="str">
        <f ca="1">_xlfn.IFNA(VLOOKUP(E66,Export!G:L,4,FALSE),"")</f>
        <v/>
      </c>
      <c r="K66" s="1511" t="str">
        <f ca="1">_xlfn.IFNA(VLOOKUP(E66,Export!G:L,5,FALSE),"")</f>
        <v/>
      </c>
      <c r="L66" s="1512" t="str">
        <f ca="1">_xlfn.IFNA(VLOOKUP(E66,Export!G:L,6,FALSE),"")</f>
        <v/>
      </c>
      <c r="M66" s="1445"/>
      <c r="N66" s="251"/>
    </row>
    <row r="67" spans="1:14" ht="70.8" customHeight="1" thickBot="1" x14ac:dyDescent="0.3">
      <c r="A67" s="274"/>
      <c r="B67" s="1842"/>
      <c r="C67" s="1339">
        <v>43</v>
      </c>
      <c r="D67" s="1183">
        <f>_xlfn.IFNA(VLOOKUP(E67,Data!C:I,3,FALSE),"")</f>
        <v>1</v>
      </c>
      <c r="E67" s="1287" t="s">
        <v>70</v>
      </c>
      <c r="F67" s="1170" t="str">
        <f>_xlfn.IFNA(IF(VLOOKUP(E67,Languages!$A:$D,1,TRUE)=E67,VLOOKUP(E67,Languages!$A:$D,Summary!$C$7,TRUE),NA()),"")</f>
        <v>Kyberriskit priorisoidaan niiden arvioidun vaikutuksen perusteella. Tasolla 1 tämän ei tarvitse olla systemaattista ja säännöllistä.</v>
      </c>
      <c r="G67" s="1169"/>
      <c r="H67" s="1537">
        <f ca="1">_xlfn.IFNA(VLOOKUP(E67,Data!C:I,6,FALSE),"")</f>
        <v>3</v>
      </c>
      <c r="I67" s="1511" t="str">
        <f ca="1">_xlfn.IFNA(VLOOKUP(E67,Export!G:L,3,FALSE),"")</f>
        <v/>
      </c>
      <c r="J67" s="1511" t="str">
        <f ca="1">_xlfn.IFNA(VLOOKUP(E67,Export!G:L,4,FALSE),"")</f>
        <v/>
      </c>
      <c r="K67" s="1511" t="str">
        <f ca="1">_xlfn.IFNA(VLOOKUP(E67,Export!G:L,5,FALSE),"")</f>
        <v/>
      </c>
      <c r="L67" s="1512" t="str">
        <f ca="1">_xlfn.IFNA(VLOOKUP(E67,Export!G:L,6,FALSE),"")</f>
        <v/>
      </c>
      <c r="M67" s="1445"/>
      <c r="N67" s="251"/>
    </row>
    <row r="68" spans="1:14" ht="70.8" customHeight="1" thickBot="1" x14ac:dyDescent="0.3">
      <c r="A68" s="274"/>
      <c r="B68" s="1842"/>
      <c r="C68" s="1339">
        <v>44</v>
      </c>
      <c r="D68" s="1183">
        <f>_xlfn.IFNA(VLOOKUP(E68,Data!C:I,3,FALSE),"")</f>
        <v>1</v>
      </c>
      <c r="E68" s="1287" t="s">
        <v>922</v>
      </c>
      <c r="F68" s="1170" t="str">
        <f>_xlfn.IFNA(IF(VLOOKUP(E68,Languages!$A:$D,1,TRUE)=E68,VLOOKUP(E68,Languages!$A:$D,Summary!$C$7,TRUE),NA()),"")</f>
        <v>Riskeihin reagointikeinot (kuten riskin pienentäminen, hyväksyminen, välttäminen tai siirtäminen) ovat käytössä kyberriskeille. Tasolla 1 tämän ei tarvitse olla systemaattista ja säännöllistä.</v>
      </c>
      <c r="G68" s="1169"/>
      <c r="H68" s="1537">
        <f ca="1">_xlfn.IFNA(VLOOKUP(E68,Data!C:I,6,FALSE),"")</f>
        <v>3</v>
      </c>
      <c r="I68" s="1511" t="str">
        <f ca="1">_xlfn.IFNA(VLOOKUP(E68,Export!G:L,3,FALSE),"")</f>
        <v/>
      </c>
      <c r="J68" s="1511" t="str">
        <f ca="1">_xlfn.IFNA(VLOOKUP(E68,Export!G:L,4,FALSE),"")</f>
        <v/>
      </c>
      <c r="K68" s="1511" t="str">
        <f ca="1">_xlfn.IFNA(VLOOKUP(E68,Export!G:L,5,FALSE),"")</f>
        <v/>
      </c>
      <c r="L68" s="1512" t="str">
        <f ca="1">_xlfn.IFNA(VLOOKUP(E68,Export!G:L,6,FALSE),"")</f>
        <v/>
      </c>
      <c r="M68" s="1445"/>
      <c r="N68" s="251"/>
    </row>
    <row r="69" spans="1:14" ht="70.8" customHeight="1" thickBot="1" x14ac:dyDescent="0.3">
      <c r="A69" s="274"/>
      <c r="B69" s="1842"/>
      <c r="C69" s="1339">
        <v>45</v>
      </c>
      <c r="D69" s="1183">
        <f>_xlfn.IFNA(VLOOKUP(E69,Data!C:I,3,FALSE),"")</f>
        <v>1</v>
      </c>
      <c r="E69" s="1287" t="s">
        <v>211</v>
      </c>
      <c r="F69" s="1170" t="str">
        <f>_xlfn.IFNA(IF(VLOOKUP(E69,Languages!$A:$D,1,TRUE)=E69,VLOOKUP(E69,Languages!$A:$D,Summary!$C$7,TRUE),NA()),"")</f>
        <v>Lokitietoa kerätään toiminnon kannalta tärkeistä laitteista, ohjelmistoista ja tietovarannoista (ainakin tapauskohtaisesti). Tasolla 1 tämän ei tarvitse olla systemaattista ja säännöllistä.</v>
      </c>
      <c r="G69" s="1169"/>
      <c r="H69" s="1537">
        <f ca="1">_xlfn.IFNA(VLOOKUP(E69,Data!C:I,6,FALSE),"")</f>
        <v>3</v>
      </c>
      <c r="I69" s="1511" t="str">
        <f ca="1">_xlfn.IFNA(VLOOKUP(E69,Export!G:L,3,FALSE),"")</f>
        <v/>
      </c>
      <c r="J69" s="1511" t="str">
        <f ca="1">_xlfn.IFNA(VLOOKUP(E69,Export!G:L,4,FALSE),"")</f>
        <v/>
      </c>
      <c r="K69" s="1511" t="str">
        <f ca="1">_xlfn.IFNA(VLOOKUP(E69,Export!G:L,5,FALSE),"")</f>
        <v/>
      </c>
      <c r="L69" s="1512" t="str">
        <f ca="1">_xlfn.IFNA(VLOOKUP(E69,Export!G:L,6,FALSE),"")</f>
        <v/>
      </c>
      <c r="M69" s="1445"/>
      <c r="N69" s="251"/>
    </row>
    <row r="70" spans="1:14" ht="70.8" customHeight="1" thickBot="1" x14ac:dyDescent="0.3">
      <c r="A70" s="274"/>
      <c r="B70" s="1842"/>
      <c r="C70" s="1339">
        <v>46</v>
      </c>
      <c r="D70" s="1183">
        <f>_xlfn.IFNA(VLOOKUP(E70,Data!C:I,3,FALSE),"")</f>
        <v>1</v>
      </c>
      <c r="E70" s="1287" t="s">
        <v>215</v>
      </c>
      <c r="F70" s="1170" t="str">
        <f>_xlfn.IFNA(IF(VLOOKUP(E70,Languages!$A:$D,1,TRUE)=E70,VLOOKUP(E70,Languages!$A:$D,Summary!$C$7,TRUE),NA()),"")</f>
        <v>Lokitietojen tarkastelua ja muuta kyberturvallisuusvalvontaa tehdään. Tasolla 1 tämän ei tarvitse olla systemaattista ja säännöllistä.</v>
      </c>
      <c r="G70" s="1169"/>
      <c r="H70" s="1537">
        <f ca="1">_xlfn.IFNA(VLOOKUP(E70,Data!C:I,6,FALSE),"")</f>
        <v>4</v>
      </c>
      <c r="I70" s="1511" t="str">
        <f ca="1">_xlfn.IFNA(VLOOKUP(E70,Export!G:L,3,FALSE),"")</f>
        <v/>
      </c>
      <c r="J70" s="1511" t="str">
        <f ca="1">_xlfn.IFNA(VLOOKUP(E70,Export!G:L,4,FALSE),"")</f>
        <v/>
      </c>
      <c r="K70" s="1511" t="str">
        <f ca="1">_xlfn.IFNA(VLOOKUP(E70,Export!G:L,5,FALSE),"")</f>
        <v/>
      </c>
      <c r="L70" s="1512" t="str">
        <f ca="1">_xlfn.IFNA(VLOOKUP(E70,Export!G:L,6,FALSE),"")</f>
        <v/>
      </c>
      <c r="M70" s="1445"/>
      <c r="N70" s="251"/>
    </row>
    <row r="71" spans="1:14" ht="70.8" customHeight="1" thickBot="1" x14ac:dyDescent="0.3">
      <c r="A71" s="274"/>
      <c r="B71" s="1842"/>
      <c r="C71" s="1339">
        <v>47</v>
      </c>
      <c r="D71" s="1183">
        <f>_xlfn.IFNA(VLOOKUP(E71,Data!C:I,3,FALSE),"")</f>
        <v>1</v>
      </c>
      <c r="E71" s="1287" t="s">
        <v>216</v>
      </c>
      <c r="F71" s="1170" t="str">
        <f>_xlfn.IFNA(IF(VLOOKUP(E71,Languages!$A:$D,1,TRUE)=E71,VLOOKUP(E71,Languages!$A:$D,Summary!$C$7,TRUE),NA()),"")</f>
        <v>IT- ja OT-ympäristöjen valvontatietoja katselmoidaan säännöllisesti poikkeavan toiminnan ja mahdollisten kybertapahtumien varalta (ainakin tapauskohtaisesti). Tasolla 1 tämän ei tarvitse olla systemaattista.</v>
      </c>
      <c r="G71" s="1169"/>
      <c r="H71" s="1537">
        <f ca="1">_xlfn.IFNA(VLOOKUP(E71,Data!C:I,6,FALSE),"")</f>
        <v>3</v>
      </c>
      <c r="I71" s="1511" t="str">
        <f ca="1">_xlfn.IFNA(VLOOKUP(E71,Export!G:L,3,FALSE),"")</f>
        <v/>
      </c>
      <c r="J71" s="1511" t="str">
        <f ca="1">_xlfn.IFNA(VLOOKUP(E71,Export!G:L,4,FALSE),"")</f>
        <v/>
      </c>
      <c r="K71" s="1511" t="str">
        <f ca="1">_xlfn.IFNA(VLOOKUP(E71,Export!G:L,5,FALSE),"")</f>
        <v/>
      </c>
      <c r="L71" s="1512" t="str">
        <f ca="1">_xlfn.IFNA(VLOOKUP(E71,Export!G:L,6,FALSE),"")</f>
        <v/>
      </c>
      <c r="M71" s="1445"/>
      <c r="N71" s="251"/>
    </row>
    <row r="72" spans="1:14" ht="70.8" customHeight="1" thickBot="1" x14ac:dyDescent="0.3">
      <c r="A72" s="274"/>
      <c r="B72" s="1842"/>
      <c r="C72" s="1339">
        <v>48</v>
      </c>
      <c r="D72" s="1183">
        <f>_xlfn.IFNA(VLOOKUP(E72,Data!C:I,3,FALSE),"")</f>
        <v>1</v>
      </c>
      <c r="E72" s="1287" t="s">
        <v>2544</v>
      </c>
      <c r="F72" s="1170" t="str">
        <f>_xlfn.IFNA(IF(VLOOKUP(E72,Languages!$A:$D,1,TRUE)=E72,VLOOKUP(E72,Languages!$A:$D,Summary!$C$7,TRUE),NA()),"")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72" s="1169"/>
      <c r="H72" s="1537">
        <f ca="1">_xlfn.IFNA(VLOOKUP(E72,Data!C:I,6,FALSE),"")</f>
        <v>3</v>
      </c>
      <c r="I72" s="1511" t="str">
        <f ca="1">_xlfn.IFNA(VLOOKUP(E72,Export!G:L,3,FALSE),"")</f>
        <v/>
      </c>
      <c r="J72" s="1511" t="str">
        <f ca="1">_xlfn.IFNA(VLOOKUP(E72,Export!G:L,4,FALSE),"")</f>
        <v/>
      </c>
      <c r="K72" s="1511" t="str">
        <f ca="1">_xlfn.IFNA(VLOOKUP(E72,Export!G:L,5,FALSE),"")</f>
        <v/>
      </c>
      <c r="L72" s="1512" t="str">
        <f ca="1">_xlfn.IFNA(VLOOKUP(E72,Export!G:L,6,FALSE),"")</f>
        <v/>
      </c>
      <c r="M72" s="1445"/>
      <c r="N72" s="251"/>
    </row>
    <row r="73" spans="1:14" ht="70.8" customHeight="1" thickBot="1" x14ac:dyDescent="0.3">
      <c r="A73" s="274"/>
      <c r="B73" s="1842"/>
      <c r="C73" s="1339">
        <v>49</v>
      </c>
      <c r="D73" s="1183">
        <f>_xlfn.IFNA(VLOOKUP(E73,Data!C:I,3,FALSE),"")</f>
        <v>1</v>
      </c>
      <c r="E73" s="1287" t="s">
        <v>2545</v>
      </c>
      <c r="F73" s="1170" t="str">
        <f>_xlfn.IFNA(IF(VLOOKUP(E73,Languages!$A:$D,1,TRUE)=E73,VLOOKUP(E73,Languages!$A:$D,Summary!$C$7,TRUE),NA()),"")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73" s="1169"/>
      <c r="H73" s="1537">
        <f ca="1">_xlfn.IFNA(VLOOKUP(E73,Data!C:I,6,FALSE),"")</f>
        <v>4</v>
      </c>
      <c r="I73" s="1511" t="str">
        <f ca="1">_xlfn.IFNA(VLOOKUP(E73,Export!G:L,3,FALSE),"")</f>
        <v/>
      </c>
      <c r="J73" s="1511" t="str">
        <f ca="1">_xlfn.IFNA(VLOOKUP(E73,Export!G:L,4,FALSE),"")</f>
        <v/>
      </c>
      <c r="K73" s="1511" t="str">
        <f ca="1">_xlfn.IFNA(VLOOKUP(E73,Export!G:L,5,FALSE),"")</f>
        <v/>
      </c>
      <c r="L73" s="1512" t="str">
        <f ca="1">_xlfn.IFNA(VLOOKUP(E73,Export!G:L,6,FALSE),"")</f>
        <v/>
      </c>
      <c r="M73" s="1445"/>
      <c r="N73" s="251"/>
    </row>
    <row r="74" spans="1:14" ht="70.8" customHeight="1" thickBot="1" x14ac:dyDescent="0.3">
      <c r="A74" s="274"/>
      <c r="B74" s="1842"/>
      <c r="C74" s="1339">
        <v>50</v>
      </c>
      <c r="D74" s="1183">
        <f>_xlfn.IFNA(VLOOKUP(E74,Data!C:I,3,FALSE),"")</f>
        <v>1</v>
      </c>
      <c r="E74" s="1287" t="s">
        <v>2552</v>
      </c>
      <c r="F74" s="1170" t="str">
        <f>_xlfn.IFNA(IF(VLOOKUP(E74,Languages!$A:$D,1,TRUE)=E74,VLOOKUP(E74,Languages!$A:$D,Summary!$C$7,TRUE),NA()),"")</f>
        <v>Toimittajien ja muiden kumppaniverkoston toimijoiden valintaan vaikuttaa arvio niiden kyberturvallisuuskelpoisuuksista. Tasolla 1 tämän ei tarvitse olla systemaattista ja säännöllistä.</v>
      </c>
      <c r="G74" s="1169"/>
      <c r="H74" s="1537">
        <f ca="1">_xlfn.IFNA(VLOOKUP(E74,Data!C:I,6,FALSE),"")</f>
        <v>3</v>
      </c>
      <c r="I74" s="1511" t="str">
        <f ca="1">_xlfn.IFNA(VLOOKUP(E74,Export!G:L,3,FALSE),"")</f>
        <v/>
      </c>
      <c r="J74" s="1511" t="str">
        <f ca="1">_xlfn.IFNA(VLOOKUP(E74,Export!G:L,4,FALSE),"")</f>
        <v/>
      </c>
      <c r="K74" s="1511" t="str">
        <f ca="1">_xlfn.IFNA(VLOOKUP(E74,Export!G:L,5,FALSE),"")</f>
        <v/>
      </c>
      <c r="L74" s="1512" t="str">
        <f ca="1">_xlfn.IFNA(VLOOKUP(E74,Export!G:L,6,FALSE),"")</f>
        <v/>
      </c>
      <c r="M74" s="1445"/>
      <c r="N74" s="251"/>
    </row>
    <row r="75" spans="1:14" ht="70.8" customHeight="1" thickBot="1" x14ac:dyDescent="0.3">
      <c r="A75" s="274"/>
      <c r="B75" s="1842"/>
      <c r="C75" s="1339">
        <v>51</v>
      </c>
      <c r="D75" s="1183">
        <f>_xlfn.IFNA(VLOOKUP(E75,Data!C:I,3,FALSE),"")</f>
        <v>1</v>
      </c>
      <c r="E75" s="1287" t="s">
        <v>2553</v>
      </c>
      <c r="F75" s="1170" t="str">
        <f>_xlfn.IFNA(IF(VLOOKUP(E75,Languages!$A:$D,1,TRUE)=E75,VLOOKUP(E75,Languages!$A:$D,Summary!$C$7,TRUE),NA()),"")</f>
        <v>Tuotteiden ja palveluiden valintaan vaikuttaa arvio niiden kyberkyvykkyyksistä. Tasolla 1 tämän ei tarvitse olla systemaattista ja säännöllistä.</v>
      </c>
      <c r="G75" s="1169"/>
      <c r="H75" s="1537">
        <f ca="1">_xlfn.IFNA(VLOOKUP(E75,Data!C:I,6,FALSE),"")</f>
        <v>3</v>
      </c>
      <c r="I75" s="1511" t="str">
        <f ca="1">_xlfn.IFNA(VLOOKUP(E75,Export!G:L,3,FALSE),"")</f>
        <v/>
      </c>
      <c r="J75" s="1511" t="str">
        <f ca="1">_xlfn.IFNA(VLOOKUP(E75,Export!G:L,4,FALSE),"")</f>
        <v/>
      </c>
      <c r="K75" s="1511" t="str">
        <f ca="1">_xlfn.IFNA(VLOOKUP(E75,Export!G:L,5,FALSE),"")</f>
        <v/>
      </c>
      <c r="L75" s="1512" t="str">
        <f ca="1">_xlfn.IFNA(VLOOKUP(E75,Export!G:L,6,FALSE),"")</f>
        <v/>
      </c>
      <c r="M75" s="1445"/>
      <c r="N75" s="251"/>
    </row>
    <row r="76" spans="1:14" ht="70.8" customHeight="1" thickBot="1" x14ac:dyDescent="0.3">
      <c r="A76" s="274"/>
      <c r="B76" s="1842"/>
      <c r="C76" s="1339">
        <v>52</v>
      </c>
      <c r="D76" s="1183">
        <f>_xlfn.IFNA(VLOOKUP(E76,Data!C:I,3,FALSE),"")</f>
        <v>1</v>
      </c>
      <c r="E76" s="1287" t="s">
        <v>175</v>
      </c>
      <c r="F76" s="1170" t="str">
        <f>_xlfn.IFNA(IF(VLOOKUP(E76,Languages!$A:$D,1,TRUE)=E76,VLOOKUP(E76,Languages!$A:$D,Summary!$C$7,TRUE),NA()),"")</f>
        <v>Haavoittuvuuksien tunnistamisen tueksi on tunnistettu soveltuvia tietolähteitä. Tasolla 1 tämän ei tarvitse olla systemaattista ja säännöllistä.</v>
      </c>
      <c r="G76" s="1169"/>
      <c r="H76" s="1537">
        <f ca="1">_xlfn.IFNA(VLOOKUP(E76,Data!C:I,6,FALSE),"")</f>
        <v>1</v>
      </c>
      <c r="I76" s="1511" t="str">
        <f ca="1">_xlfn.IFNA(VLOOKUP(E76,Export!G:L,3,FALSE),"")</f>
        <v/>
      </c>
      <c r="J76" s="1511" t="str">
        <f ca="1">_xlfn.IFNA(VLOOKUP(E76,Export!G:L,4,FALSE),"")</f>
        <v/>
      </c>
      <c r="K76" s="1511" t="str">
        <f ca="1">_xlfn.IFNA(VLOOKUP(E76,Export!G:L,5,FALSE),"")</f>
        <v/>
      </c>
      <c r="L76" s="1512" t="str">
        <f ca="1">_xlfn.IFNA(VLOOKUP(E76,Export!G:L,6,FALSE),"")</f>
        <v/>
      </c>
      <c r="M76" s="1445"/>
      <c r="N76" s="251"/>
    </row>
    <row r="77" spans="1:14" ht="70.8" customHeight="1" thickBot="1" x14ac:dyDescent="0.3">
      <c r="A77" s="274"/>
      <c r="B77" s="1842"/>
      <c r="C77" s="1339">
        <v>53</v>
      </c>
      <c r="D77" s="1183">
        <f>_xlfn.IFNA(VLOOKUP(E77,Data!C:I,3,FALSE),"")</f>
        <v>1</v>
      </c>
      <c r="E77" s="1287" t="s">
        <v>176</v>
      </c>
      <c r="F77" s="1170" t="str">
        <f>_xlfn.IFNA(IF(VLOOKUP(E77,Languages!$A:$D,1,TRUE)=E77,VLOOKUP(E77,Languages!$A:$D,Summary!$C$7,TRUE),NA()),"")</f>
        <v>Haavoittuvuustietoa kerätään ja sitä tulkitaan toimintoa varten. Tasolla 1 tämän ei tarvitse olla systemaattista ja säännöllistä.</v>
      </c>
      <c r="G77" s="1169"/>
      <c r="H77" s="1537">
        <f ca="1">_xlfn.IFNA(VLOOKUP(E77,Data!C:I,6,FALSE),"")</f>
        <v>1</v>
      </c>
      <c r="I77" s="1511" t="str">
        <f ca="1">_xlfn.IFNA(VLOOKUP(E77,Export!G:L,3,FALSE),"")</f>
        <v/>
      </c>
      <c r="J77" s="1511" t="str">
        <f ca="1">_xlfn.IFNA(VLOOKUP(E77,Export!G:L,4,FALSE),"")</f>
        <v/>
      </c>
      <c r="K77" s="1511" t="str">
        <f ca="1">_xlfn.IFNA(VLOOKUP(E77,Export!G:L,5,FALSE),"")</f>
        <v/>
      </c>
      <c r="L77" s="1512" t="str">
        <f ca="1">_xlfn.IFNA(VLOOKUP(E77,Export!G:L,6,FALSE),"")</f>
        <v/>
      </c>
      <c r="M77" s="1445"/>
      <c r="N77" s="251"/>
    </row>
    <row r="78" spans="1:14" ht="70.8" customHeight="1" thickBot="1" x14ac:dyDescent="0.3">
      <c r="A78" s="274"/>
      <c r="B78" s="1842"/>
      <c r="C78" s="1339">
        <v>54</v>
      </c>
      <c r="D78" s="1183">
        <f>_xlfn.IFNA(VLOOKUP(E78,Data!C:I,3,FALSE),"")</f>
        <v>1</v>
      </c>
      <c r="E78" s="1287" t="s">
        <v>177</v>
      </c>
      <c r="F78" s="1170" t="str">
        <f>_xlfn.IFNA(IF(VLOOKUP(E78,Languages!$A:$D,1,TRUE)=E78,VLOOKUP(E78,Languages!$A:$D,Summary!$C$7,TRUE),NA()),"")</f>
        <v>Haavoittuvuusarviointeja suoritetaan. Tasolla 1 tämän ei tarvitse olla systemaattista ja säännöllistä.</v>
      </c>
      <c r="G78" s="1169"/>
      <c r="H78" s="1537">
        <f ca="1">_xlfn.IFNA(VLOOKUP(E78,Data!C:I,6,FALSE),"")</f>
        <v>3</v>
      </c>
      <c r="I78" s="1511" t="str">
        <f ca="1">_xlfn.IFNA(VLOOKUP(E78,Export!G:L,3,FALSE),"")</f>
        <v/>
      </c>
      <c r="J78" s="1511" t="str">
        <f ca="1">_xlfn.IFNA(VLOOKUP(E78,Export!G:L,4,FALSE),"")</f>
        <v/>
      </c>
      <c r="K78" s="1511" t="str">
        <f ca="1">_xlfn.IFNA(VLOOKUP(E78,Export!G:L,5,FALSE),"")</f>
        <v/>
      </c>
      <c r="L78" s="1512" t="str">
        <f ca="1">_xlfn.IFNA(VLOOKUP(E78,Export!G:L,6,FALSE),"")</f>
        <v/>
      </c>
      <c r="M78" s="1445"/>
      <c r="N78" s="251"/>
    </row>
    <row r="79" spans="1:14" ht="70.8" customHeight="1" thickBot="1" x14ac:dyDescent="0.3">
      <c r="A79" s="274"/>
      <c r="B79" s="1842"/>
      <c r="C79" s="1339">
        <v>55</v>
      </c>
      <c r="D79" s="1183">
        <f>_xlfn.IFNA(VLOOKUP(E79,Data!C:I,3,FALSE),"")</f>
        <v>1</v>
      </c>
      <c r="E79" s="1287" t="s">
        <v>178</v>
      </c>
      <c r="F79" s="1170" t="str">
        <f>_xlfn.IFNA(IF(VLOOKUP(E79,Languages!$A:$D,1,TRUE)=E79,VLOOKUP(E79,Languages!$A:$D,Summary!$C$7,TRUE),NA()),"")</f>
        <v>Toiminnon kannalta olennaisiin haavoittuvuuksiin puututaan (esimerkiksi lisäämällä valvontaa tai asentamalla korjauspäivityksiä). Tasolla 1 tämän ei tarvitse olla systemaattista ja säännöllistä.</v>
      </c>
      <c r="G79" s="1169"/>
      <c r="H79" s="1537">
        <f ca="1">_xlfn.IFNA(VLOOKUP(E79,Data!C:I,6,FALSE),"")</f>
        <v>3</v>
      </c>
      <c r="I79" s="1511" t="str">
        <f ca="1">_xlfn.IFNA(VLOOKUP(E79,Export!G:L,3,FALSE),"")</f>
        <v/>
      </c>
      <c r="J79" s="1511" t="str">
        <f ca="1">_xlfn.IFNA(VLOOKUP(E79,Export!G:L,4,FALSE),"")</f>
        <v/>
      </c>
      <c r="K79" s="1511" t="str">
        <f ca="1">_xlfn.IFNA(VLOOKUP(E79,Export!G:L,5,FALSE),"")</f>
        <v/>
      </c>
      <c r="L79" s="1512" t="str">
        <f ca="1">_xlfn.IFNA(VLOOKUP(E79,Export!G:L,6,FALSE),"")</f>
        <v/>
      </c>
      <c r="M79" s="1445"/>
      <c r="N79" s="251"/>
    </row>
    <row r="80" spans="1:14" ht="70.8" customHeight="1" thickBot="1" x14ac:dyDescent="0.3">
      <c r="A80" s="274"/>
      <c r="B80" s="1842"/>
      <c r="C80" s="1339">
        <v>56</v>
      </c>
      <c r="D80" s="1183">
        <f>_xlfn.IFNA(VLOOKUP(E80,Data!C:I,3,FALSE),"")</f>
        <v>1</v>
      </c>
      <c r="E80" s="1287" t="s">
        <v>189</v>
      </c>
      <c r="F80" s="1170" t="str">
        <f>_xlfn.IFNA(IF(VLOOKUP(E80,Languages!$A:$D,1,TRUE)=E80,VLOOKUP(E80,Languages!$A:$D,Summary!$C$7,TRUE),NA()),"")</f>
        <v>Uhkien tunnistamisen tueksi on tunnistettu soveltuvia tietolähteitä. Tasolla 1 tämän ei tarvitse olla systemaattista ja säännöllistä.</v>
      </c>
      <c r="G80" s="1169"/>
      <c r="H80" s="1537">
        <f ca="1">_xlfn.IFNA(VLOOKUP(E80,Data!C:I,6,FALSE),"")</f>
        <v>3</v>
      </c>
      <c r="I80" s="1511" t="str">
        <f ca="1">_xlfn.IFNA(VLOOKUP(E80,Export!G:L,3,FALSE),"")</f>
        <v/>
      </c>
      <c r="J80" s="1511" t="str">
        <f ca="1">_xlfn.IFNA(VLOOKUP(E80,Export!G:L,4,FALSE),"")</f>
        <v/>
      </c>
      <c r="K80" s="1511" t="str">
        <f ca="1">_xlfn.IFNA(VLOOKUP(E80,Export!G:L,5,FALSE),"")</f>
        <v/>
      </c>
      <c r="L80" s="1512" t="str">
        <f ca="1">_xlfn.IFNA(VLOOKUP(E80,Export!G:L,6,FALSE),"")</f>
        <v/>
      </c>
      <c r="M80" s="1445"/>
      <c r="N80" s="251"/>
    </row>
    <row r="81" spans="1:14" ht="70.8" customHeight="1" thickBot="1" x14ac:dyDescent="0.3">
      <c r="A81" s="274"/>
      <c r="B81" s="1842"/>
      <c r="C81" s="1339">
        <v>57</v>
      </c>
      <c r="D81" s="1183">
        <f>_xlfn.IFNA(VLOOKUP(E81,Data!C:I,3,FALSE),"")</f>
        <v>1</v>
      </c>
      <c r="E81" s="1287" t="s">
        <v>190</v>
      </c>
      <c r="F81" s="1170" t="str">
        <f>_xlfn.IFNA(IF(VLOOKUP(E81,Languages!$A:$D,1,TRUE)=E81,VLOOKUP(E81,Languages!$A:$D,Summary!$C$7,TRUE),NA()),"")</f>
        <v>Kyberuhkatietoa kerätään ja sitä tulkitaan toimintoa varten vähintäänkin tapauskohtaisesti (ad hoc). Tasolla 1 tämän ei tarvitse olla systemaattista ja säännöllistä.</v>
      </c>
      <c r="G81" s="1169"/>
      <c r="H81" s="1537">
        <f ca="1">_xlfn.IFNA(VLOOKUP(E81,Data!C:I,6,FALSE),"")</f>
        <v>3</v>
      </c>
      <c r="I81" s="1511" t="str">
        <f ca="1">_xlfn.IFNA(VLOOKUP(E81,Export!G:L,3,FALSE),"")</f>
        <v/>
      </c>
      <c r="J81" s="1511" t="str">
        <f ca="1">_xlfn.IFNA(VLOOKUP(E81,Export!G:L,4,FALSE),"")</f>
        <v/>
      </c>
      <c r="K81" s="1511" t="str">
        <f ca="1">_xlfn.IFNA(VLOOKUP(E81,Export!G:L,5,FALSE),"")</f>
        <v/>
      </c>
      <c r="L81" s="1512" t="str">
        <f ca="1">_xlfn.IFNA(VLOOKUP(E81,Export!G:L,6,FALSE),"")</f>
        <v/>
      </c>
      <c r="M81" s="1445"/>
      <c r="N81" s="251"/>
    </row>
    <row r="82" spans="1:14" ht="70.8" customHeight="1" thickBot="1" x14ac:dyDescent="0.3">
      <c r="A82" s="274"/>
      <c r="B82" s="1842"/>
      <c r="C82" s="1339">
        <v>58</v>
      </c>
      <c r="D82" s="1183">
        <f>_xlfn.IFNA(VLOOKUP(E82,Data!C:I,3,FALSE),"")</f>
        <v>1</v>
      </c>
      <c r="E82" s="1287" t="s">
        <v>191</v>
      </c>
      <c r="F82" s="1170" t="str">
        <f>_xlfn.IFNA(IF(VLOOKUP(E82,Languages!$A:$D,1,TRUE)=E82,VLOOKUP(E82,Languages!$A:$D,Summary!$C$7,TRUE),NA()),"")</f>
        <v xml:space="preserve">Toimintoon kohdistuvat uhkatoimijoiden tavoitteet on tunnistettu ainakin tapauskohtaisesti. Tasolla 1 tämän ei tarvitse olla systemaattista ja säännöllistä. </v>
      </c>
      <c r="G82" s="1169"/>
      <c r="H82" s="1537">
        <f ca="1">_xlfn.IFNA(VLOOKUP(E82,Data!C:I,6,FALSE),"")</f>
        <v>3</v>
      </c>
      <c r="I82" s="1511" t="str">
        <f ca="1">_xlfn.IFNA(VLOOKUP(E82,Export!G:L,3,FALSE),"")</f>
        <v/>
      </c>
      <c r="J82" s="1511" t="str">
        <f ca="1">_xlfn.IFNA(VLOOKUP(E82,Export!G:L,4,FALSE),"")</f>
        <v/>
      </c>
      <c r="K82" s="1511" t="str">
        <f ca="1">_xlfn.IFNA(VLOOKUP(E82,Export!G:L,5,FALSE),"")</f>
        <v/>
      </c>
      <c r="L82" s="1512" t="str">
        <f ca="1">_xlfn.IFNA(VLOOKUP(E82,Export!G:L,6,FALSE),"")</f>
        <v/>
      </c>
      <c r="M82" s="1445"/>
      <c r="N82" s="251"/>
    </row>
    <row r="83" spans="1:14" ht="70.8" customHeight="1" thickBot="1" x14ac:dyDescent="0.3">
      <c r="A83" s="274"/>
      <c r="B83" s="1842"/>
      <c r="C83" s="1339">
        <v>59</v>
      </c>
      <c r="D83" s="1183">
        <f>_xlfn.IFNA(VLOOKUP(E83,Data!C:I,3,FALSE),"")</f>
        <v>1</v>
      </c>
      <c r="E83" s="1287" t="s">
        <v>192</v>
      </c>
      <c r="F83" s="1170" t="str">
        <f>_xlfn.IFNA(IF(VLOOKUP(E83,Languages!$A:$D,1,TRUE)=E83,VLOOKUP(E83,Languages!$A:$D,Summary!$C$7,TRUE),NA()),"")</f>
        <v>Toiminnon kannalta olennaisiin uhkiin puututaan (esimerkiksi lisäämällä valvontaa tai seuraamalla uhkien kehitystä). Tasolla 1 tämän ei tarvitse olla systemaattista ja säännöllistä.</v>
      </c>
      <c r="G83" s="1169"/>
      <c r="H83" s="1537">
        <f ca="1">_xlfn.IFNA(VLOOKUP(E83,Data!C:I,6,FALSE),"")</f>
        <v>3</v>
      </c>
      <c r="I83" s="1511" t="str">
        <f ca="1">_xlfn.IFNA(VLOOKUP(E83,Export!G:L,3,FALSE),"")</f>
        <v/>
      </c>
      <c r="J83" s="1511" t="str">
        <f ca="1">_xlfn.IFNA(VLOOKUP(E83,Export!G:L,4,FALSE),"")</f>
        <v/>
      </c>
      <c r="K83" s="1511" t="str">
        <f ca="1">_xlfn.IFNA(VLOOKUP(E83,Export!G:L,5,FALSE),"")</f>
        <v/>
      </c>
      <c r="L83" s="1512" t="str">
        <f ca="1">_xlfn.IFNA(VLOOKUP(E83,Export!G:L,6,FALSE),"")</f>
        <v/>
      </c>
      <c r="M83" s="1445"/>
      <c r="N83" s="251"/>
    </row>
    <row r="84" spans="1:14" ht="70.8" customHeight="1" thickBot="1" x14ac:dyDescent="0.3">
      <c r="A84" s="274"/>
      <c r="B84" s="1842"/>
      <c r="C84" s="1339">
        <v>60</v>
      </c>
      <c r="D84" s="1183">
        <f>_xlfn.IFNA(VLOOKUP(E84,Data!C:I,3,FALSE),"")</f>
        <v>1</v>
      </c>
      <c r="E84" s="1287" t="s">
        <v>274</v>
      </c>
      <c r="F84" s="1170" t="str">
        <f>_xlfn.IFNA(IF(VLOOKUP(E84,Languages!$A:$D,1,TRUE)=E84,VLOOKUP(E84,Languages!$A:$D,Summary!$C$7,TRUE),NA()),"")</f>
        <v>Erilaisia tarkastuksia (esimerkiksi taustojen tarkistuksia, huumetestejä) suoritetaan uusia työntekijöitä palkatessa. Tasolla 1 tämän ei tarvitse olla systemaattista ja säännöllistä.</v>
      </c>
      <c r="G84" s="1169"/>
      <c r="H84" s="1537">
        <f ca="1">_xlfn.IFNA(VLOOKUP(E84,Data!C:I,6,FALSE),"")</f>
        <v>3</v>
      </c>
      <c r="I84" s="1511" t="str">
        <f ca="1">_xlfn.IFNA(VLOOKUP(E84,Export!G:L,3,FALSE),"")</f>
        <v/>
      </c>
      <c r="J84" s="1511" t="str">
        <f ca="1">_xlfn.IFNA(VLOOKUP(E84,Export!G:L,4,FALSE),"")</f>
        <v/>
      </c>
      <c r="K84" s="1511" t="str">
        <f ca="1">_xlfn.IFNA(VLOOKUP(E84,Export!G:L,5,FALSE),"")</f>
        <v/>
      </c>
      <c r="L84" s="1512" t="str">
        <f ca="1">_xlfn.IFNA(VLOOKUP(E84,Export!G:L,6,FALSE),"")</f>
        <v/>
      </c>
      <c r="M84" s="1445"/>
      <c r="N84" s="251"/>
    </row>
    <row r="85" spans="1:14" ht="70.8" customHeight="1" thickBot="1" x14ac:dyDescent="0.3">
      <c r="A85" s="274"/>
      <c r="B85" s="1842"/>
      <c r="C85" s="1339">
        <v>61</v>
      </c>
      <c r="D85" s="1183">
        <f>_xlfn.IFNA(VLOOKUP(E85,Data!C:I,3,FALSE),"")</f>
        <v>1</v>
      </c>
      <c r="E85" s="1287" t="s">
        <v>275</v>
      </c>
      <c r="F85" s="1170" t="str">
        <f>_xlfn.IFNA(IF(VLOOKUP(E85,Languages!$A:$D,1,TRUE)=E85,VLOOKUP(E85,Languages!$A:$D,Summary!$C$7,TRUE),NA()),"")</f>
        <v>Työsuhteen päättymiseen liittyvissä menettelyissä huomioidaan kyberturvallisuus. Tasolla 1 tämän ei tarvitse olla systemaattista ja säännöllistä.</v>
      </c>
      <c r="G85" s="1169"/>
      <c r="H85" s="1537">
        <f ca="1">_xlfn.IFNA(VLOOKUP(E85,Data!C:I,6,FALSE),"")</f>
        <v>3</v>
      </c>
      <c r="I85" s="1511" t="str">
        <f ca="1">_xlfn.IFNA(VLOOKUP(E85,Export!G:L,3,FALSE),"")</f>
        <v/>
      </c>
      <c r="J85" s="1511" t="str">
        <f ca="1">_xlfn.IFNA(VLOOKUP(E85,Export!G:L,4,FALSE),"")</f>
        <v/>
      </c>
      <c r="K85" s="1511" t="str">
        <f ca="1">_xlfn.IFNA(VLOOKUP(E85,Export!G:L,5,FALSE),"")</f>
        <v/>
      </c>
      <c r="L85" s="1512" t="str">
        <f ca="1">_xlfn.IFNA(VLOOKUP(E85,Export!G:L,6,FALSE),"")</f>
        <v/>
      </c>
      <c r="M85" s="1445"/>
      <c r="N85" s="251"/>
    </row>
    <row r="86" spans="1:14" ht="70.8" customHeight="1" thickBot="1" x14ac:dyDescent="0.3">
      <c r="A86" s="274"/>
      <c r="B86" s="1842"/>
      <c r="C86" s="1339">
        <v>62</v>
      </c>
      <c r="D86" s="1183">
        <f>_xlfn.IFNA(VLOOKUP(E86,Data!C:I,3,FALSE),"")</f>
        <v>1</v>
      </c>
      <c r="E86" s="1287" t="s">
        <v>280</v>
      </c>
      <c r="F86" s="1170" t="str">
        <f>_xlfn.IFNA(IF(VLOOKUP(E86,Languages!$A:$D,1,TRUE)=E86,VLOOKUP(E86,Languages!$A:$D,Summary!$C$7,TRUE),NA()),"")</f>
        <v>Henkilöstön kyberturvallisuustietoisuutta kohotetaan erilaisin toimin. Tasolla 1 tämän ei tarvitse olla systemaattista ja säännöllistä.</v>
      </c>
      <c r="G86" s="1169"/>
      <c r="H86" s="1537">
        <f ca="1">_xlfn.IFNA(VLOOKUP(E86,Data!C:I,6,FALSE),"")</f>
        <v>3</v>
      </c>
      <c r="I86" s="1511" t="str">
        <f ca="1">_xlfn.IFNA(VLOOKUP(E86,Export!G:L,3,FALSE),"")</f>
        <v/>
      </c>
      <c r="J86" s="1511" t="str">
        <f ca="1">_xlfn.IFNA(VLOOKUP(E86,Export!G:L,4,FALSE),"")</f>
        <v/>
      </c>
      <c r="K86" s="1511" t="str">
        <f ca="1">_xlfn.IFNA(VLOOKUP(E86,Export!G:L,5,FALSE),"")</f>
        <v/>
      </c>
      <c r="L86" s="1512" t="str">
        <f ca="1">_xlfn.IFNA(VLOOKUP(E86,Export!G:L,6,FALSE),"")</f>
        <v/>
      </c>
      <c r="M86" s="1445"/>
      <c r="N86" s="251"/>
    </row>
    <row r="87" spans="1:14" ht="70.8" customHeight="1" thickBot="1" x14ac:dyDescent="0.3">
      <c r="A87" s="274"/>
      <c r="B87" s="1842"/>
      <c r="C87" s="1339">
        <v>63</v>
      </c>
      <c r="D87" s="1183">
        <f>_xlfn.IFNA(VLOOKUP(E87,Data!C:I,3,FALSE),"")</f>
        <v>1</v>
      </c>
      <c r="E87" s="1287" t="s">
        <v>286</v>
      </c>
      <c r="F87" s="1170" t="str">
        <f>_xlfn.IFNA(IF(VLOOKUP(E87,Languages!$A:$D,1,TRUE)=E87,VLOOKUP(E87,Languages!$A:$D,Summary!$C$7,TRUE),NA()),"")</f>
        <v>Toiminnon kyberturvallisuuteen liittyvät vastuut on tunnistettu. Tasolla 1 tämän ei tarvitse olla systemaattista ja säännöllistä.</v>
      </c>
      <c r="G87" s="1169"/>
      <c r="H87" s="1537">
        <f ca="1">_xlfn.IFNA(VLOOKUP(E87,Data!C:I,6,FALSE),"")</f>
        <v>4</v>
      </c>
      <c r="I87" s="1511" t="str">
        <f ca="1">_xlfn.IFNA(VLOOKUP(E87,Export!G:L,3,FALSE),"")</f>
        <v/>
      </c>
      <c r="J87" s="1511" t="str">
        <f ca="1">_xlfn.IFNA(VLOOKUP(E87,Export!G:L,4,FALSE),"")</f>
        <v/>
      </c>
      <c r="K87" s="1511" t="str">
        <f ca="1">_xlfn.IFNA(VLOOKUP(E87,Export!G:L,5,FALSE),"")</f>
        <v/>
      </c>
      <c r="L87" s="1512" t="str">
        <f ca="1">_xlfn.IFNA(VLOOKUP(E87,Export!G:L,6,FALSE),"")</f>
        <v/>
      </c>
      <c r="M87" s="1445"/>
      <c r="N87" s="251"/>
    </row>
    <row r="88" spans="1:14" ht="70.8" customHeight="1" thickBot="1" x14ac:dyDescent="0.3">
      <c r="A88" s="274"/>
      <c r="B88" s="1842"/>
      <c r="C88" s="1339">
        <v>64</v>
      </c>
      <c r="D88" s="1183">
        <f>_xlfn.IFNA(VLOOKUP(E88,Data!C:I,3,FALSE),"")</f>
        <v>1</v>
      </c>
      <c r="E88" s="1287" t="s">
        <v>287</v>
      </c>
      <c r="F88" s="1170" t="str">
        <f>_xlfn.IFNA(IF(VLOOKUP(E88,Languages!$A:$D,1,TRUE)=E88,VLOOKUP(E88,Languages!$A:$D,Summary!$C$7,TRUE),NA()),"")</f>
        <v>Kyberturvallisuuteen liittyvät vastuut on osoitettu nimetyille henkilöille. Tasolla 1 tämän ei tarvitse olla systemaattista ja säännöllistä.</v>
      </c>
      <c r="G88" s="1169"/>
      <c r="H88" s="1537">
        <f ca="1">_xlfn.IFNA(VLOOKUP(E88,Data!C:I,6,FALSE),"")</f>
        <v>3</v>
      </c>
      <c r="I88" s="1511" t="str">
        <f ca="1">_xlfn.IFNA(VLOOKUP(E88,Export!G:L,3,FALSE),"")</f>
        <v/>
      </c>
      <c r="J88" s="1511" t="str">
        <f ca="1">_xlfn.IFNA(VLOOKUP(E88,Export!G:L,4,FALSE),"")</f>
        <v/>
      </c>
      <c r="K88" s="1511" t="str">
        <f ca="1">_xlfn.IFNA(VLOOKUP(E88,Export!G:L,5,FALSE),"")</f>
        <v/>
      </c>
      <c r="L88" s="1512" t="str">
        <f ca="1">_xlfn.IFNA(VLOOKUP(E88,Export!G:L,6,FALSE),"")</f>
        <v/>
      </c>
      <c r="M88" s="1445"/>
      <c r="N88" s="251"/>
    </row>
    <row r="89" spans="1:14" ht="70.8" customHeight="1" thickBot="1" x14ac:dyDescent="0.3">
      <c r="A89" s="274"/>
      <c r="B89" s="1842"/>
      <c r="C89" s="1339">
        <v>65</v>
      </c>
      <c r="D89" s="1183">
        <f>_xlfn.IFNA(VLOOKUP(E89,Data!C:I,3,FALSE),"")</f>
        <v>1</v>
      </c>
      <c r="E89" s="1287" t="s">
        <v>292</v>
      </c>
      <c r="F89" s="1170" t="str">
        <f>_xlfn.IFNA(IF(VLOOKUP(E89,Languages!$A:$D,1,TRUE)=E89,VLOOKUP(E89,Languages!$A:$D,Summary!$C$7,TRUE),NA()),"")</f>
        <v>Kyberturvallisuuskoulutusta on saatavana sellaisille työntekijöille, joille on osoitettu kyberturvallisuuteen liittyviä vastuita. Tasolla 1 tämän ei tarvitse olla systemaattista ja säännöllistä.</v>
      </c>
      <c r="G89" s="1169"/>
      <c r="H89" s="1537">
        <f ca="1">_xlfn.IFNA(VLOOKUP(E89,Data!C:I,6,FALSE),"")</f>
        <v>4</v>
      </c>
      <c r="I89" s="1511" t="str">
        <f ca="1">_xlfn.IFNA(VLOOKUP(E89,Export!G:L,3,FALSE),"")</f>
        <v/>
      </c>
      <c r="J89" s="1511" t="str">
        <f ca="1">_xlfn.IFNA(VLOOKUP(E89,Export!G:L,4,FALSE),"")</f>
        <v/>
      </c>
      <c r="K89" s="1511" t="str">
        <f ca="1">_xlfn.IFNA(VLOOKUP(E89,Export!G:L,5,FALSE),"")</f>
        <v/>
      </c>
      <c r="L89" s="1512" t="str">
        <f ca="1">_xlfn.IFNA(VLOOKUP(E89,Export!G:L,6,FALSE),"")</f>
        <v/>
      </c>
      <c r="M89" s="1445"/>
      <c r="N89" s="251"/>
    </row>
    <row r="90" spans="1:14" ht="70.8" customHeight="1" thickBot="1" x14ac:dyDescent="0.3">
      <c r="A90" s="274"/>
      <c r="B90" s="1842"/>
      <c r="C90" s="1339">
        <v>66</v>
      </c>
      <c r="D90" s="1290">
        <f>_xlfn.IFNA(VLOOKUP(E90,Data!C:I,3,FALSE),"")</f>
        <v>1</v>
      </c>
      <c r="E90" s="1305" t="s">
        <v>293</v>
      </c>
      <c r="F90" s="1291" t="str">
        <f>_xlfn.IFNA(IF(VLOOKUP(E90,Languages!$A:$D,1,TRUE)=E90,VLOOKUP(E90,Languages!$A:$D,Summary!$C$7,TRUE),NA()),"")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90" s="1292"/>
      <c r="H90" s="1538">
        <f ca="1">_xlfn.IFNA(VLOOKUP(E90,Data!C:I,6,FALSE),"")</f>
        <v>3</v>
      </c>
      <c r="I90" s="1513" t="str">
        <f ca="1">_xlfn.IFNA(VLOOKUP(E90,Export!G:L,3,FALSE),"")</f>
        <v/>
      </c>
      <c r="J90" s="1513" t="str">
        <f ca="1">_xlfn.IFNA(VLOOKUP(E90,Export!G:L,4,FALSE),"")</f>
        <v/>
      </c>
      <c r="K90" s="1513" t="str">
        <f ca="1">_xlfn.IFNA(VLOOKUP(E90,Export!G:L,5,FALSE),"")</f>
        <v/>
      </c>
      <c r="L90" s="1514" t="str">
        <f ca="1">_xlfn.IFNA(VLOOKUP(E90,Export!G:L,6,FALSE),"")</f>
        <v/>
      </c>
      <c r="M90" s="1445"/>
      <c r="N90" s="251"/>
    </row>
    <row r="91" spans="1:14" x14ac:dyDescent="0.25">
      <c r="A91" s="274"/>
      <c r="B91" s="1499"/>
      <c r="C91" s="733"/>
      <c r="D91" s="1436"/>
      <c r="E91" s="733"/>
      <c r="F91" s="1436"/>
      <c r="G91" s="1437"/>
      <c r="H91" s="1657"/>
      <c r="I91" s="1438"/>
      <c r="J91" s="1438"/>
      <c r="K91" s="1438"/>
      <c r="L91" s="1438"/>
      <c r="M91" s="1500"/>
      <c r="N91" s="341"/>
    </row>
    <row r="92" spans="1:14" ht="14.4" thickBot="1" x14ac:dyDescent="0.3">
      <c r="A92" s="274"/>
      <c r="B92" s="1501"/>
      <c r="C92" s="1502"/>
      <c r="D92" s="1503"/>
      <c r="E92" s="1502"/>
      <c r="F92" s="1504"/>
      <c r="G92" s="1505"/>
      <c r="H92" s="1506"/>
      <c r="I92" s="1504"/>
      <c r="J92" s="1504"/>
      <c r="K92" s="1504"/>
      <c r="L92" s="1504"/>
      <c r="M92" s="1507"/>
      <c r="N92" s="341"/>
    </row>
    <row r="93" spans="1:14" x14ac:dyDescent="0.25">
      <c r="A93" s="274"/>
      <c r="B93" s="819"/>
      <c r="C93" s="819"/>
      <c r="D93" s="180"/>
      <c r="E93" s="180"/>
      <c r="F93" s="180"/>
      <c r="G93" s="335"/>
      <c r="H93" s="335"/>
      <c r="I93" s="345"/>
      <c r="J93" s="345"/>
      <c r="K93" s="345"/>
      <c r="L93" s="345"/>
      <c r="M93" s="819"/>
      <c r="N93" s="341"/>
    </row>
  </sheetData>
  <sheetProtection sheet="1" objects="1" scenarios="1" formatCells="0" formatColumns="0" formatRows="0" autoFilter="0"/>
  <autoFilter ref="C24:L90" xr:uid="{E117F733-E5B0-4EC8-9155-BD3FFB05F4E5}"/>
  <mergeCells count="8">
    <mergeCell ref="D17:L17"/>
    <mergeCell ref="B24:B90"/>
    <mergeCell ref="D6:L6"/>
    <mergeCell ref="D8:H11"/>
    <mergeCell ref="J8:K8"/>
    <mergeCell ref="J10:K11"/>
    <mergeCell ref="D13:L13"/>
    <mergeCell ref="D15:L15"/>
  </mergeCells>
  <conditionalFormatting sqref="G4:G5 G7 G12 G24:G93">
    <cfRule type="containsText" dxfId="145" priority="18" operator="containsText" text="0">
      <formula>NOT(ISERROR(SEARCH("0",G4)))</formula>
    </cfRule>
  </conditionalFormatting>
  <conditionalFormatting sqref="G1 G3">
    <cfRule type="containsText" dxfId="144" priority="15" operator="containsText" text="0">
      <formula>NOT(ISERROR(SEARCH("0",G1)))</formula>
    </cfRule>
  </conditionalFormatting>
  <conditionalFormatting sqref="G2">
    <cfRule type="containsText" dxfId="143" priority="14" operator="containsText" text="0">
      <formula>NOT(ISERROR(SEARCH("0",G2)))</formula>
    </cfRule>
  </conditionalFormatting>
  <conditionalFormatting sqref="G23">
    <cfRule type="containsText" dxfId="142" priority="12" operator="containsText" text="0">
      <formula>NOT(ISERROR(SEARCH("0",G23)))</formula>
    </cfRule>
  </conditionalFormatting>
  <conditionalFormatting sqref="G14">
    <cfRule type="containsText" dxfId="141" priority="11" operator="containsText" text="0">
      <formula>NOT(ISERROR(SEARCH("0",G14)))</formula>
    </cfRule>
  </conditionalFormatting>
  <conditionalFormatting sqref="G16">
    <cfRule type="containsText" dxfId="140" priority="9" operator="containsText" text="0">
      <formula>NOT(ISERROR(SEARCH("0",G16)))</formula>
    </cfRule>
  </conditionalFormatting>
  <conditionalFormatting sqref="G22">
    <cfRule type="containsText" dxfId="139" priority="7" operator="containsText" text="0">
      <formula>NOT(ISERROR(SEARCH("0",G22)))</formula>
    </cfRule>
  </conditionalFormatting>
  <conditionalFormatting sqref="H25:H90">
    <cfRule type="cellIs" dxfId="138" priority="1" operator="equal">
      <formula>4</formula>
    </cfRule>
    <cfRule type="cellIs" dxfId="137" priority="2" operator="equal">
      <formula>3</formula>
    </cfRule>
    <cfRule type="cellIs" dxfId="136" priority="3" operator="equal">
      <formula>2</formula>
    </cfRule>
    <cfRule type="cellIs" dxfId="135" priority="4" operator="equal">
      <formula>1</formula>
    </cfRule>
    <cfRule type="cellIs" dxfId="13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4A2F200E-D2B5-4690-BE09-E6616473B83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G22</xm:sqref>
        </x14:conditionalFormatting>
        <x14:conditionalFormatting xmlns:xm="http://schemas.microsoft.com/office/excel/2006/main">
          <x14:cfRule type="iconSet" priority="16" id="{9EAF0517-D3D2-48B2-A28A-3E9EDE2134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G3 G1</xm:sqref>
        </x14:conditionalFormatting>
        <x14:conditionalFormatting xmlns:xm="http://schemas.microsoft.com/office/excel/2006/main">
          <x14:cfRule type="iconSet" priority="17" id="{E491C3F7-453C-4EAA-AFF1-37EB407930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xm:sqref>
        </x14:conditionalFormatting>
        <x14:conditionalFormatting xmlns:xm="http://schemas.microsoft.com/office/excel/2006/main">
          <x14:cfRule type="iconSet" priority="13" id="{2506E5AB-72EC-4A2C-931B-06FAD320BC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G23</xm:sqref>
        </x14:conditionalFormatting>
        <x14:conditionalFormatting xmlns:xm="http://schemas.microsoft.com/office/excel/2006/main">
          <x14:cfRule type="iconSet" priority="10" id="{06E7A0AD-2A7B-4A57-93D6-C04C39E0E7B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G14</xm:sqref>
        </x14:conditionalFormatting>
        <x14:conditionalFormatting xmlns:xm="http://schemas.microsoft.com/office/excel/2006/main">
          <x14:cfRule type="iconSet" priority="8" id="{C20BD51B-213E-4FA1-AF58-F56E40AF367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G16</xm:sqref>
        </x14:conditionalFormatting>
        <x14:conditionalFormatting xmlns:xm="http://schemas.microsoft.com/office/excel/2006/main">
          <x14:cfRule type="iconSet" priority="605" id="{71E1463C-829B-449F-9000-BBF722D0EFC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G4:G5 G7 G12 G24:G93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00B04-9ADB-467B-87EB-C80B5FE0740F}">
  <sheetPr>
    <tabColor rgb="FFA66BD3"/>
  </sheetPr>
  <dimension ref="A1:L30"/>
  <sheetViews>
    <sheetView zoomScaleNormal="100" workbookViewId="0"/>
  </sheetViews>
  <sheetFormatPr defaultRowHeight="13.8" x14ac:dyDescent="0.25"/>
  <cols>
    <col min="1" max="1" width="2" style="590" customWidth="1"/>
    <col min="2" max="2" width="3.26953125" style="590" customWidth="1"/>
    <col min="3" max="3" width="12.54296875" style="590" customWidth="1"/>
    <col min="4" max="4" width="15.1796875" style="590" customWidth="1"/>
    <col min="5" max="6" width="54.36328125" style="590" customWidth="1"/>
    <col min="7" max="7" width="7.08984375" style="590" customWidth="1"/>
    <col min="8" max="8" width="2.08984375" style="590" customWidth="1"/>
    <col min="9" max="9" width="4.26953125" style="590" customWidth="1"/>
    <col min="10" max="10" width="14.1796875" style="590" customWidth="1"/>
    <col min="11" max="11" width="14.54296875" style="590" customWidth="1"/>
    <col min="12" max="16384" width="8.7265625" style="590"/>
  </cols>
  <sheetData>
    <row r="1" spans="1:12" x14ac:dyDescent="0.25">
      <c r="A1" s="134"/>
      <c r="B1" s="134"/>
      <c r="C1" s="134"/>
      <c r="D1" s="134"/>
      <c r="E1" s="134"/>
      <c r="F1" s="134"/>
      <c r="G1" s="134"/>
      <c r="H1" s="134"/>
      <c r="I1" s="134"/>
      <c r="J1" s="134"/>
      <c r="K1" s="134"/>
      <c r="L1" s="134"/>
    </row>
    <row r="2" spans="1:12" x14ac:dyDescent="0.25">
      <c r="A2" s="251"/>
      <c r="B2" s="710"/>
      <c r="C2" s="711"/>
      <c r="D2" s="711"/>
      <c r="E2" s="711"/>
      <c r="F2" s="711"/>
      <c r="G2" s="711"/>
      <c r="H2" s="712"/>
      <c r="I2" s="251"/>
    </row>
    <row r="3" spans="1:12" ht="69.599999999999994" customHeight="1" thickBot="1" x14ac:dyDescent="0.3">
      <c r="A3" s="134"/>
      <c r="B3" s="776"/>
      <c r="C3" s="1872" t="s">
        <v>4315</v>
      </c>
      <c r="D3" s="1872"/>
      <c r="E3" s="1872"/>
      <c r="F3" s="1872"/>
      <c r="G3" s="1872"/>
      <c r="H3" s="778"/>
      <c r="I3" s="134"/>
    </row>
    <row r="4" spans="1:12" x14ac:dyDescent="0.25">
      <c r="A4" s="165"/>
      <c r="B4" s="713"/>
      <c r="C4" s="978"/>
      <c r="D4" s="978"/>
      <c r="E4" s="978"/>
      <c r="F4" s="978"/>
      <c r="G4" s="978"/>
      <c r="H4" s="714"/>
      <c r="I4" s="273"/>
    </row>
    <row r="5" spans="1:12" x14ac:dyDescent="0.25">
      <c r="A5" s="165"/>
      <c r="B5" s="713"/>
      <c r="C5" s="1873" t="s">
        <v>4313</v>
      </c>
      <c r="D5" s="1873"/>
      <c r="E5" s="1873"/>
      <c r="F5" s="1873"/>
      <c r="G5" s="1873"/>
      <c r="H5" s="714"/>
      <c r="I5" s="273"/>
    </row>
    <row r="6" spans="1:12" x14ac:dyDescent="0.25">
      <c r="A6" s="165"/>
      <c r="B6" s="713"/>
      <c r="C6" s="1873"/>
      <c r="D6" s="1873"/>
      <c r="E6" s="1873"/>
      <c r="F6" s="1873"/>
      <c r="G6" s="1873"/>
      <c r="H6" s="714"/>
      <c r="I6" s="273"/>
    </row>
    <row r="7" spans="1:12" x14ac:dyDescent="0.25">
      <c r="A7" s="165"/>
      <c r="B7" s="713"/>
      <c r="C7" s="1873"/>
      <c r="D7" s="1873"/>
      <c r="E7" s="1873"/>
      <c r="F7" s="1873"/>
      <c r="G7" s="1873"/>
      <c r="H7" s="714"/>
      <c r="I7" s="273"/>
    </row>
    <row r="8" spans="1:12" x14ac:dyDescent="0.25">
      <c r="A8" s="165"/>
      <c r="B8" s="713"/>
      <c r="C8" s="1873"/>
      <c r="D8" s="1873"/>
      <c r="E8" s="1873"/>
      <c r="F8" s="1873"/>
      <c r="G8" s="1873"/>
      <c r="H8" s="714"/>
      <c r="I8" s="273"/>
    </row>
    <row r="9" spans="1:12" x14ac:dyDescent="0.25">
      <c r="A9" s="165"/>
      <c r="B9" s="713"/>
      <c r="C9" s="1873"/>
      <c r="D9" s="1873"/>
      <c r="E9" s="1873"/>
      <c r="F9" s="1873"/>
      <c r="G9" s="1873"/>
      <c r="H9" s="714"/>
      <c r="I9" s="273"/>
    </row>
    <row r="10" spans="1:12" x14ac:dyDescent="0.25">
      <c r="A10" s="165"/>
      <c r="B10" s="713"/>
      <c r="C10" s="1873"/>
      <c r="D10" s="1873"/>
      <c r="E10" s="1873"/>
      <c r="F10" s="1873"/>
      <c r="G10" s="1873"/>
      <c r="H10" s="714"/>
      <c r="I10" s="273"/>
    </row>
    <row r="11" spans="1:12" ht="27.6" customHeight="1" x14ac:dyDescent="0.25">
      <c r="A11" s="165"/>
      <c r="B11" s="713"/>
      <c r="C11" s="1873"/>
      <c r="D11" s="1873"/>
      <c r="E11" s="1873"/>
      <c r="F11" s="1873"/>
      <c r="G11" s="1873"/>
      <c r="H11" s="714"/>
      <c r="I11" s="273"/>
    </row>
    <row r="12" spans="1:12" ht="14.4" thickBot="1" x14ac:dyDescent="0.3">
      <c r="A12" s="165"/>
      <c r="B12" s="713"/>
      <c r="C12" s="1294"/>
      <c r="D12" s="1294"/>
      <c r="E12" s="1294"/>
      <c r="F12" s="1294"/>
      <c r="G12" s="1294"/>
      <c r="H12" s="714"/>
      <c r="I12" s="273"/>
    </row>
    <row r="13" spans="1:12" ht="23.4" customHeight="1" thickBot="1" x14ac:dyDescent="0.3">
      <c r="A13" s="165"/>
      <c r="B13" s="713"/>
      <c r="C13" s="1433" t="s">
        <v>3220</v>
      </c>
      <c r="D13" s="1435" t="s">
        <v>3861</v>
      </c>
      <c r="E13" s="1434" t="s">
        <v>3708</v>
      </c>
      <c r="F13" s="1435"/>
      <c r="G13" s="1294"/>
      <c r="H13" s="714"/>
      <c r="I13" s="273"/>
    </row>
    <row r="14" spans="1:12" ht="50.4" customHeight="1" x14ac:dyDescent="0.25">
      <c r="A14" s="165"/>
      <c r="B14" s="713"/>
      <c r="C14" s="1627">
        <v>1</v>
      </c>
      <c r="D14" s="1628" t="s">
        <v>4282</v>
      </c>
      <c r="E14" s="1629" t="s">
        <v>4283</v>
      </c>
      <c r="F14" s="1630"/>
      <c r="G14" s="1294"/>
      <c r="H14" s="714"/>
      <c r="I14" s="273"/>
    </row>
    <row r="15" spans="1:12" ht="50.4" customHeight="1" x14ac:dyDescent="0.25">
      <c r="A15" s="165"/>
      <c r="B15" s="713"/>
      <c r="C15" s="1631">
        <v>2</v>
      </c>
      <c r="D15" s="1628" t="s">
        <v>3907</v>
      </c>
      <c r="E15" s="1632" t="s">
        <v>4284</v>
      </c>
      <c r="F15" s="1633" t="s">
        <v>4299</v>
      </c>
      <c r="G15" s="1294"/>
      <c r="H15" s="714"/>
      <c r="I15" s="273"/>
    </row>
    <row r="16" spans="1:12" ht="50.4" customHeight="1" x14ac:dyDescent="0.25">
      <c r="A16" s="165"/>
      <c r="B16" s="713"/>
      <c r="C16" s="1631">
        <v>3</v>
      </c>
      <c r="D16" s="1628" t="s">
        <v>4285</v>
      </c>
      <c r="E16" s="1632" t="s">
        <v>4286</v>
      </c>
      <c r="F16" s="1633" t="s">
        <v>4300</v>
      </c>
      <c r="G16" s="1294"/>
      <c r="H16" s="714"/>
      <c r="I16" s="273"/>
    </row>
    <row r="17" spans="1:9" ht="50.4" customHeight="1" x14ac:dyDescent="0.25">
      <c r="A17" s="165"/>
      <c r="B17" s="713"/>
      <c r="C17" s="1631">
        <v>4</v>
      </c>
      <c r="D17" s="1628" t="s">
        <v>3901</v>
      </c>
      <c r="E17" s="1632" t="s">
        <v>4287</v>
      </c>
      <c r="F17" s="1633" t="s">
        <v>4301</v>
      </c>
      <c r="G17" s="1294"/>
      <c r="H17" s="714"/>
      <c r="I17" s="273"/>
    </row>
    <row r="18" spans="1:9" ht="50.4" customHeight="1" x14ac:dyDescent="0.25">
      <c r="A18" s="165"/>
      <c r="B18" s="713"/>
      <c r="C18" s="1631">
        <v>5</v>
      </c>
      <c r="D18" s="1628" t="s">
        <v>3909</v>
      </c>
      <c r="E18" s="1632" t="s">
        <v>4288</v>
      </c>
      <c r="F18" s="1633" t="s">
        <v>4302</v>
      </c>
      <c r="G18" s="1294"/>
      <c r="H18" s="714"/>
      <c r="I18" s="273"/>
    </row>
    <row r="19" spans="1:9" ht="50.4" customHeight="1" x14ac:dyDescent="0.25">
      <c r="A19" s="165"/>
      <c r="B19" s="713"/>
      <c r="C19" s="1631">
        <v>6</v>
      </c>
      <c r="D19" s="1628" t="s">
        <v>3890</v>
      </c>
      <c r="E19" s="1632" t="s">
        <v>4289</v>
      </c>
      <c r="F19" s="1633" t="s">
        <v>4303</v>
      </c>
      <c r="G19" s="1294"/>
      <c r="H19" s="714"/>
      <c r="I19" s="273"/>
    </row>
    <row r="20" spans="1:9" ht="50.4" customHeight="1" x14ac:dyDescent="0.25">
      <c r="A20" s="165"/>
      <c r="B20" s="713"/>
      <c r="C20" s="1631">
        <v>7</v>
      </c>
      <c r="D20" s="1628" t="s">
        <v>3898</v>
      </c>
      <c r="E20" s="1632" t="s">
        <v>4290</v>
      </c>
      <c r="F20" s="1633" t="s">
        <v>4304</v>
      </c>
      <c r="G20" s="1294"/>
      <c r="H20" s="714"/>
      <c r="I20" s="273"/>
    </row>
    <row r="21" spans="1:9" ht="50.4" customHeight="1" x14ac:dyDescent="0.25">
      <c r="A21" s="165"/>
      <c r="B21" s="713"/>
      <c r="C21" s="1631">
        <v>8</v>
      </c>
      <c r="D21" s="1628" t="s">
        <v>3884</v>
      </c>
      <c r="E21" s="1632" t="s">
        <v>4291</v>
      </c>
      <c r="F21" s="1633" t="s">
        <v>4305</v>
      </c>
      <c r="G21" s="1294"/>
      <c r="H21" s="714"/>
      <c r="I21" s="273"/>
    </row>
    <row r="22" spans="1:9" ht="50.4" customHeight="1" x14ac:dyDescent="0.25">
      <c r="A22" s="165"/>
      <c r="B22" s="713"/>
      <c r="C22" s="1432">
        <v>9</v>
      </c>
      <c r="D22" s="1626" t="s">
        <v>3885</v>
      </c>
      <c r="E22" s="1333" t="s">
        <v>4292</v>
      </c>
      <c r="F22" s="1431" t="s">
        <v>4306</v>
      </c>
      <c r="G22" s="1294"/>
      <c r="H22" s="714"/>
      <c r="I22" s="273"/>
    </row>
    <row r="23" spans="1:9" ht="50.4" customHeight="1" x14ac:dyDescent="0.25">
      <c r="A23" s="165"/>
      <c r="B23" s="713"/>
      <c r="C23" s="1432">
        <v>10</v>
      </c>
      <c r="D23" s="1626" t="s">
        <v>3900</v>
      </c>
      <c r="E23" s="1333" t="s">
        <v>4293</v>
      </c>
      <c r="F23" s="1431" t="s">
        <v>4307</v>
      </c>
      <c r="G23" s="1294"/>
      <c r="H23" s="714"/>
      <c r="I23" s="273"/>
    </row>
    <row r="24" spans="1:9" ht="50.4" customHeight="1" x14ac:dyDescent="0.25">
      <c r="A24" s="165"/>
      <c r="B24" s="713"/>
      <c r="C24" s="1432">
        <v>11</v>
      </c>
      <c r="D24" s="1626" t="s">
        <v>3912</v>
      </c>
      <c r="E24" s="1333" t="s">
        <v>4294</v>
      </c>
      <c r="F24" s="1431" t="s">
        <v>4308</v>
      </c>
      <c r="G24" s="1294"/>
      <c r="H24" s="714"/>
      <c r="I24" s="273"/>
    </row>
    <row r="25" spans="1:9" ht="50.4" customHeight="1" x14ac:dyDescent="0.25">
      <c r="A25" s="165"/>
      <c r="B25" s="713"/>
      <c r="C25" s="1432">
        <v>12</v>
      </c>
      <c r="D25" s="1626" t="s">
        <v>3897</v>
      </c>
      <c r="E25" s="1333" t="s">
        <v>4295</v>
      </c>
      <c r="F25" s="1431" t="s">
        <v>4309</v>
      </c>
      <c r="G25" s="1294"/>
      <c r="H25" s="714"/>
      <c r="I25" s="273"/>
    </row>
    <row r="26" spans="1:9" ht="50.4" customHeight="1" x14ac:dyDescent="0.25">
      <c r="A26" s="165"/>
      <c r="B26" s="713"/>
      <c r="C26" s="1432">
        <v>13</v>
      </c>
      <c r="D26" s="1626" t="s">
        <v>3904</v>
      </c>
      <c r="E26" s="1333" t="s">
        <v>4296</v>
      </c>
      <c r="F26" s="1431" t="s">
        <v>4310</v>
      </c>
      <c r="G26" s="1294"/>
      <c r="H26" s="714"/>
      <c r="I26" s="273"/>
    </row>
    <row r="27" spans="1:9" ht="50.4" customHeight="1" x14ac:dyDescent="0.25">
      <c r="A27" s="165"/>
      <c r="B27" s="713"/>
      <c r="C27" s="1432">
        <v>14</v>
      </c>
      <c r="D27" s="1626" t="s">
        <v>3906</v>
      </c>
      <c r="E27" s="1333" t="s">
        <v>4297</v>
      </c>
      <c r="F27" s="1431" t="s">
        <v>4311</v>
      </c>
      <c r="G27" s="1294"/>
      <c r="H27" s="714"/>
      <c r="I27" s="273"/>
    </row>
    <row r="28" spans="1:9" ht="50.4" customHeight="1" x14ac:dyDescent="0.25">
      <c r="A28" s="165"/>
      <c r="B28" s="713"/>
      <c r="C28" s="1432">
        <v>15</v>
      </c>
      <c r="D28" s="1626" t="s">
        <v>3887</v>
      </c>
      <c r="E28" s="1333" t="s">
        <v>4298</v>
      </c>
      <c r="F28" s="1431" t="s">
        <v>4312</v>
      </c>
      <c r="G28" s="1294"/>
      <c r="H28" s="714"/>
      <c r="I28" s="273"/>
    </row>
    <row r="29" spans="1:9" x14ac:dyDescent="0.25">
      <c r="A29" s="720"/>
      <c r="B29" s="735"/>
      <c r="C29" s="736"/>
      <c r="D29" s="736"/>
      <c r="E29" s="736"/>
      <c r="F29" s="736"/>
      <c r="G29" s="736"/>
      <c r="H29" s="737"/>
      <c r="I29" s="819"/>
    </row>
    <row r="30" spans="1:9" x14ac:dyDescent="0.25">
      <c r="A30" s="720"/>
      <c r="B30" s="819"/>
      <c r="C30" s="720"/>
      <c r="D30" s="720"/>
      <c r="E30" s="720"/>
      <c r="F30" s="720"/>
      <c r="G30" s="720"/>
      <c r="H30" s="720"/>
      <c r="I30" s="720"/>
    </row>
  </sheetData>
  <sheetProtection sheet="1" formatCells="0" formatColumns="0" sort="0" autoFilter="0"/>
  <autoFilter ref="C13:F28" xr:uid="{054A46EB-2A3E-4635-A793-3790ECC0307E}"/>
  <mergeCells count="2">
    <mergeCell ref="C3:G3"/>
    <mergeCell ref="C5:G1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42D1-0196-48C9-815D-D395173AB373}">
  <sheetPr>
    <tabColor rgb="FFA162D0"/>
  </sheetPr>
  <dimension ref="A1:M161"/>
  <sheetViews>
    <sheetView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16.81640625" customWidth="1"/>
    <col min="5" max="5" width="74.6328125" customWidth="1"/>
    <col min="6" max="6" width="23.72656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50"/>
      <c r="H1" s="249"/>
      <c r="I1" s="249"/>
      <c r="J1" s="249"/>
      <c r="K1" s="249"/>
      <c r="L1" s="134"/>
      <c r="M1" s="134"/>
    </row>
    <row r="2" spans="1:13" x14ac:dyDescent="0.25">
      <c r="A2" s="251"/>
      <c r="B2" s="1547"/>
      <c r="C2" s="1548"/>
      <c r="D2" s="1549"/>
      <c r="E2" s="1550"/>
      <c r="F2" s="1551"/>
      <c r="G2" s="1653"/>
      <c r="H2" s="1552"/>
      <c r="I2" s="1552"/>
      <c r="J2" s="1552"/>
      <c r="K2" s="1552"/>
      <c r="L2" s="1553"/>
      <c r="M2" s="251"/>
    </row>
    <row r="3" spans="1:13" x14ac:dyDescent="0.25">
      <c r="A3" s="251"/>
      <c r="B3" s="1554"/>
      <c r="C3" s="1121"/>
      <c r="D3" s="1122"/>
      <c r="E3" s="1123"/>
      <c r="F3" s="1124"/>
      <c r="G3" s="1525"/>
      <c r="H3" s="1126"/>
      <c r="I3" s="1127" t="str">
        <f>IF(VLOOKUP("GEN-SEC",Languages!$A:$D,1,TRUE)="GEN-SEC",VLOOKUP("GEN-SEC",Languages!$A:$D,Summary!$C$7,TRUE),NA())</f>
        <v>Tiedon luokittelu</v>
      </c>
      <c r="J3" s="1128"/>
      <c r="K3" s="1125"/>
      <c r="L3" s="1445"/>
      <c r="M3" s="251"/>
    </row>
    <row r="4" spans="1:13" ht="19.8" x14ac:dyDescent="0.3">
      <c r="A4" s="315"/>
      <c r="B4" s="1555"/>
      <c r="C4" s="1131" t="s">
        <v>3883</v>
      </c>
      <c r="D4" s="1132"/>
      <c r="E4" s="1133"/>
      <c r="F4" s="1134"/>
      <c r="G4" s="1526"/>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3" t="s">
        <v>4314</v>
      </c>
      <c r="D6" s="1844"/>
      <c r="E6" s="1844"/>
      <c r="F6" s="1844"/>
      <c r="G6" s="1844"/>
      <c r="H6" s="1844"/>
      <c r="I6" s="1844"/>
      <c r="J6" s="1844"/>
      <c r="K6" s="1845"/>
      <c r="L6" s="1445"/>
      <c r="M6" s="251"/>
    </row>
    <row r="7" spans="1:13" ht="14.4" x14ac:dyDescent="0.25">
      <c r="A7" s="177"/>
      <c r="B7" s="1556"/>
      <c r="C7" s="1141"/>
      <c r="D7" s="1142"/>
      <c r="E7" s="1143"/>
      <c r="F7" s="1144"/>
      <c r="G7" s="1527"/>
      <c r="H7" s="1146"/>
      <c r="I7" s="1147" t="str">
        <f>IF(VLOOKUP("KM110",Languages!$A:$D,1,TRUE)="KM110",VLOOKUP("KM110",Languages!$A:$D,Summary!$C$7,TRUE),NA())</f>
        <v>Päivämäärä</v>
      </c>
      <c r="J7" s="1148"/>
      <c r="K7" s="1125"/>
      <c r="L7" s="1445"/>
      <c r="M7" s="251"/>
    </row>
    <row r="8" spans="1:13" ht="14.4" customHeight="1" x14ac:dyDescent="0.25">
      <c r="A8" s="177"/>
      <c r="B8" s="1556"/>
      <c r="C8" s="1854" t="s">
        <v>3882</v>
      </c>
      <c r="D8" s="1855"/>
      <c r="E8" s="1855"/>
      <c r="F8" s="1855"/>
      <c r="G8" s="1856"/>
      <c r="H8" s="1146"/>
      <c r="I8" s="1846">
        <v>45603</v>
      </c>
      <c r="J8" s="1847"/>
      <c r="K8" s="1125"/>
      <c r="L8" s="1445"/>
      <c r="M8" s="251"/>
    </row>
    <row r="9" spans="1:13" ht="14.4" customHeight="1" x14ac:dyDescent="0.25">
      <c r="A9" s="177"/>
      <c r="B9" s="1556"/>
      <c r="C9" s="1857"/>
      <c r="D9" s="1858"/>
      <c r="E9" s="1858"/>
      <c r="F9" s="1858"/>
      <c r="G9" s="1859"/>
      <c r="H9" s="1146"/>
      <c r="I9" s="1147" t="str">
        <f>IF(VLOOKUP("KM111",Languages!$A:$D,1,TRUE)="KM111",VLOOKUP("KM111",Languages!$A:$D,Summary!$C$7,TRUE),NA())</f>
        <v>Osallistujat</v>
      </c>
      <c r="J9" s="1148"/>
      <c r="K9" s="1125"/>
      <c r="L9" s="1445"/>
      <c r="M9" s="251"/>
    </row>
    <row r="10" spans="1:13" ht="14.4" customHeight="1" x14ac:dyDescent="0.25">
      <c r="A10" s="177"/>
      <c r="B10" s="1556"/>
      <c r="C10" s="1857"/>
      <c r="D10" s="1858"/>
      <c r="E10" s="1858"/>
      <c r="F10" s="1858"/>
      <c r="G10" s="1859"/>
      <c r="H10" s="1146"/>
      <c r="I10" s="1848"/>
      <c r="J10" s="1849"/>
      <c r="K10" s="1125"/>
      <c r="L10" s="1445"/>
      <c r="M10" s="251"/>
    </row>
    <row r="11" spans="1:13" ht="14.4" customHeight="1" x14ac:dyDescent="0.25">
      <c r="A11" s="177"/>
      <c r="B11" s="1556"/>
      <c r="C11" s="1860"/>
      <c r="D11" s="1861"/>
      <c r="E11" s="1861"/>
      <c r="F11" s="1861"/>
      <c r="G11" s="1862"/>
      <c r="H11" s="1146"/>
      <c r="I11" s="1850"/>
      <c r="J11" s="1851"/>
      <c r="K11" s="1125"/>
      <c r="L11" s="1445"/>
      <c r="M11" s="251"/>
    </row>
    <row r="12" spans="1:13" x14ac:dyDescent="0.25">
      <c r="A12" s="165"/>
      <c r="B12" s="1444"/>
      <c r="C12" s="1149"/>
      <c r="D12" s="1149"/>
      <c r="E12" s="1149"/>
      <c r="F12" s="1150"/>
      <c r="G12" s="1528"/>
      <c r="H12" s="1150"/>
      <c r="I12" s="1150"/>
      <c r="J12" s="1150"/>
      <c r="K12" s="1150"/>
      <c r="L12" s="1445"/>
      <c r="M12" s="251"/>
    </row>
    <row r="13" spans="1:13" x14ac:dyDescent="0.25">
      <c r="A13" s="274"/>
      <c r="B13" s="1557"/>
      <c r="C13" s="1852"/>
      <c r="D13" s="1852"/>
      <c r="E13" s="1852"/>
      <c r="F13" s="1852"/>
      <c r="G13" s="1852"/>
      <c r="H13" s="1852"/>
      <c r="I13" s="1852"/>
      <c r="J13" s="1852"/>
      <c r="K13" s="1852"/>
      <c r="L13" s="1445"/>
      <c r="M13" s="251"/>
    </row>
    <row r="14" spans="1:13" ht="14.4" thickBot="1" x14ac:dyDescent="0.3">
      <c r="A14" s="165"/>
      <c r="B14" s="1444"/>
      <c r="C14" s="1152"/>
      <c r="D14" s="1152"/>
      <c r="E14" s="1152"/>
      <c r="F14" s="1153"/>
      <c r="G14" s="1529"/>
      <c r="H14" s="1153"/>
      <c r="I14" s="1153"/>
      <c r="J14" s="1153"/>
      <c r="K14" s="1153"/>
      <c r="L14" s="1445"/>
      <c r="M14" s="251"/>
    </row>
    <row r="15" spans="1:13" x14ac:dyDescent="0.25">
      <c r="A15" s="274"/>
      <c r="B15" s="1557"/>
      <c r="C15" s="1853"/>
      <c r="D15" s="1853"/>
      <c r="E15" s="1853"/>
      <c r="F15" s="1853"/>
      <c r="G15" s="1853"/>
      <c r="H15" s="1853"/>
      <c r="I15" s="1853"/>
      <c r="J15" s="1853"/>
      <c r="K15" s="1853"/>
      <c r="L15" s="1445"/>
      <c r="M15" s="251"/>
    </row>
    <row r="16" spans="1:13" x14ac:dyDescent="0.25">
      <c r="A16" s="165"/>
      <c r="B16" s="1444"/>
      <c r="C16" s="1149"/>
      <c r="D16" s="1149"/>
      <c r="E16" s="1149"/>
      <c r="F16" s="1154"/>
      <c r="G16" s="1530"/>
      <c r="H16" s="1154"/>
      <c r="I16" s="1154"/>
      <c r="J16" s="1154"/>
      <c r="K16" s="1154"/>
      <c r="L16" s="1445"/>
      <c r="M16" s="251"/>
    </row>
    <row r="17" spans="1:13" x14ac:dyDescent="0.25">
      <c r="A17" s="304"/>
      <c r="B17" s="1558"/>
      <c r="C17" s="1852"/>
      <c r="D17" s="1852"/>
      <c r="E17" s="1852"/>
      <c r="F17" s="1852"/>
      <c r="G17" s="1852"/>
      <c r="H17" s="1852"/>
      <c r="I17" s="1852"/>
      <c r="J17" s="1852"/>
      <c r="K17" s="1852"/>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531"/>
      <c r="H19" s="1158"/>
      <c r="I19" s="1158"/>
      <c r="J19" s="1158"/>
      <c r="K19" s="1158"/>
      <c r="L19" s="1561"/>
      <c r="M19" s="251"/>
    </row>
    <row r="20" spans="1:13" x14ac:dyDescent="0.25">
      <c r="A20" s="304"/>
      <c r="B20" s="1562"/>
      <c r="C20" s="646"/>
      <c r="D20" s="646"/>
      <c r="E20" s="646"/>
      <c r="F20" s="646"/>
      <c r="G20" s="1654"/>
      <c r="H20" s="646"/>
      <c r="I20" s="646"/>
      <c r="J20" s="646"/>
      <c r="K20" s="646"/>
      <c r="L20" s="1563"/>
      <c r="M20" s="134"/>
    </row>
    <row r="21" spans="1:13" x14ac:dyDescent="0.25">
      <c r="A21" s="304"/>
      <c r="B21" s="1564"/>
      <c r="C21" s="639"/>
      <c r="D21" s="639"/>
      <c r="E21" s="639"/>
      <c r="F21" s="639"/>
      <c r="G21" s="1655"/>
      <c r="H21" s="639"/>
      <c r="I21" s="639"/>
      <c r="J21" s="639"/>
      <c r="K21" s="639"/>
      <c r="L21" s="1565"/>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x14ac:dyDescent="0.25">
      <c r="A24" s="274"/>
      <c r="B24" s="1842"/>
      <c r="C24" s="1177" t="str">
        <f>IF(VLOOKUP("GEN-LEVEL",Languages!$A:$D,1,TRUE)="GEN-LEVEL",VLOOKUP("GEN-LEVEL",Languages!$A:$D,Summary!$C$7,TRUE),NA())</f>
        <v>Taso</v>
      </c>
      <c r="D24" s="1543" t="s">
        <v>3516</v>
      </c>
      <c r="E24" s="1179" t="str">
        <f>IF(VLOOKUP("GEN-PRACTICE",Languages!$A:$D,1,TRUE)="GEN-PRACTICE",VLOOKUP("GEN-PRACTICE",Languages!$A:$D,Summary!$C$7,TRUE),NA())</f>
        <v>Käytäntö</v>
      </c>
      <c r="F24" s="1180" t="s">
        <v>3519</v>
      </c>
      <c r="G24" s="1656" t="str">
        <f>IF(VLOOKUP("GEN-ANSWER",Languages!$A:$D,1,TRUE)="GEN-ANSWER",VLOOKUP("GEN-ANSWER",Languages!$A:$D,Summary!$C$7,TRUE),NA())</f>
        <v>Vastaus</v>
      </c>
      <c r="H24" s="1658" t="str">
        <f>IF(VLOOKUP("KM112",Languages!$A:$D,1,TRUE)="KM112",VLOOKUP("KM112",Languages!$A:$D,Summary!$C$7,TRUE),NA())</f>
        <v>Kommentit</v>
      </c>
      <c r="I24" s="1658" t="str">
        <f>IF(VLOOKUP("KM113",Languages!$A:$D,1,TRUE)="KM113",VLOOKUP("KM113",Languages!$A:$D,Summary!$C$7,TRUE),NA())</f>
        <v>Sisäinen viittaus</v>
      </c>
      <c r="J24" s="1658" t="str">
        <f>IF(VLOOKUP("KM114",Languages!$A:$D,1,TRUE)="KM114",VLOOKUP("KM114",Languages!$A:$D,Summary!$C$7,TRUE),NA())</f>
        <v>Ulkoinen viittaus</v>
      </c>
      <c r="K24" s="1659" t="str">
        <f>IF(VLOOKUP("KM115",Languages!$A:$D,1,TRUE)="KM115",VLOOKUP("KM115",Languages!$A:$D,Summary!$C$7,TRUE),NA())</f>
        <v>Kehityskohde</v>
      </c>
      <c r="L24" s="1445"/>
      <c r="M24" s="251"/>
    </row>
    <row r="25" spans="1:13" ht="61.2" customHeight="1" x14ac:dyDescent="0.25">
      <c r="A25" s="274"/>
      <c r="B25" s="1842"/>
      <c r="C25" s="1183">
        <f>_xlfn.IFNA(VLOOKUP(D25,Data!C:I,3,FALSE),"")</f>
        <v>2</v>
      </c>
      <c r="D25" s="1669" t="s">
        <v>154</v>
      </c>
      <c r="E25" s="1170" t="str">
        <f>_xlfn.IFNA(IF(VLOOKUP(D25,Languages!$A:$D,1,TRUE)=D25,VLOOKUP(D25,Languages!$A:$D,Summary!$C$7,TRUE),NA()),"")</f>
        <v>Salasanojen vahvuusvaatimukset ja uudelleenkäytön rajoitukset on määritelty ja niiden noudattaminen on pakollista.</v>
      </c>
      <c r="F25" s="1672" t="s">
        <v>3884</v>
      </c>
      <c r="G25" s="1537">
        <f ca="1">_xlfn.IFNA(VLOOKUP(D25,Data!C:I,6,FALSE),"")</f>
        <v>4</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61.2" customHeight="1" x14ac:dyDescent="0.25">
      <c r="A26" s="274"/>
      <c r="B26" s="1842"/>
      <c r="C26" s="1183">
        <f>_xlfn.IFNA(VLOOKUP(D26,Data!C:I,3,FALSE),"")</f>
        <v>2</v>
      </c>
      <c r="D26" s="1670" t="s">
        <v>157</v>
      </c>
      <c r="E26" s="1170" t="str">
        <f>_xlfn.IFNA(IF(VLOOKUP(D26,Languages!$A:$D,1,TRUE)=D26,VLOOKUP(D26,Languages!$A:$D,Summary!$C$7,TRUE),NA()),"")</f>
        <v>Hallintatunnusten käyttö on rajoitettu vain niihin prosesseihin, joihin ne on luotu.</v>
      </c>
      <c r="F26" s="1672" t="s">
        <v>3885</v>
      </c>
      <c r="G26" s="1537">
        <f ca="1">_xlfn.IFNA(VLOOKUP(D26,Data!C:I,6,FALSE),"")</f>
        <v>2</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61.2" customHeight="1" x14ac:dyDescent="0.25">
      <c r="A27" s="274"/>
      <c r="B27" s="1842"/>
      <c r="C27" s="1183">
        <f>_xlfn.IFNA(VLOOKUP(D27,Data!C:I,3,FALSE),"")</f>
        <v>2</v>
      </c>
      <c r="D27" s="1670" t="s">
        <v>2527</v>
      </c>
      <c r="E27" s="1170" t="str">
        <f>_xlfn.IFNA(IF(VLOOKUP(D27,Languages!$A:$D,1,TRUE)=D27,VLOOKUP(D27,Languages!$A:$D,Summary!$C$7,TRUE),NA()),"")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27" s="1672" t="s">
        <v>3884</v>
      </c>
      <c r="G27" s="1537">
        <f ca="1">_xlfn.IFNA(VLOOKUP(D27,Data!C:I,6,FALSE),"")</f>
        <v>2</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61.2" customHeight="1" x14ac:dyDescent="0.25">
      <c r="A28" s="274"/>
      <c r="B28" s="1842"/>
      <c r="C28" s="1183">
        <f>_xlfn.IFNA(VLOOKUP(D28,Data!C:I,3,FALSE),"")</f>
        <v>3</v>
      </c>
      <c r="D28" s="1670" t="s">
        <v>2528</v>
      </c>
      <c r="E28" s="1170" t="str">
        <f>_xlfn.IFNA(IF(VLOOKUP(D28,Languages!$A:$D,1,TRUE)=D28,VLOOKUP(D28,Languages!$A:$D,Summary!$C$7,TRUE),NA()),"")</f>
        <v xml:space="preserve">Monivaiheista tunnistautumista vaaditaan </v>
      </c>
      <c r="F28" s="1672" t="s">
        <v>3884</v>
      </c>
      <c r="G28" s="1537">
        <f ca="1">_xlfn.IFNA(VLOOKUP(D28,Data!C:I,6,FALSE),"")</f>
        <v>3</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61.2" customHeight="1" x14ac:dyDescent="0.25">
      <c r="A29" s="274"/>
      <c r="B29" s="1842"/>
      <c r="C29" s="1183">
        <f>_xlfn.IFNA(VLOOKUP(D29,Data!C:I,3,FALSE),"")</f>
        <v>1</v>
      </c>
      <c r="D29" s="1670" t="s">
        <v>158</v>
      </c>
      <c r="E29" s="1170" t="str">
        <f>_xlfn.IFNA(IF(VLOOKUP(D29,Languages!$A:$D,1,TRUE)=D29,VLOOKUP(D29,Languages!$A:$D,Summary!$C$7,TRUE),NA()),"")</f>
        <v>Loogisten käyttöoikeuksien hallinnan valvontakeinoja on käytössä. Tasolla 1 tämän ei tarvitse olla systemaattista ja säännöllistä.</v>
      </c>
      <c r="F29" s="1672" t="s">
        <v>3885</v>
      </c>
      <c r="G29" s="1537">
        <f ca="1">_xlfn.IFNA(VLOOKUP(D29,Data!C:I,6,FALSE),"")</f>
        <v>3</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61.2" customHeight="1" x14ac:dyDescent="0.25">
      <c r="A30" s="274"/>
      <c r="B30" s="1842"/>
      <c r="C30" s="1183">
        <f>_xlfn.IFNA(VLOOKUP(D30,Data!C:I,3,FALSE),"")</f>
        <v>1</v>
      </c>
      <c r="D30" s="1670" t="s">
        <v>159</v>
      </c>
      <c r="E30" s="1170" t="str">
        <f>_xlfn.IFNA(IF(VLOOKUP(D30,Languages!$A:$D,1,TRUE)=D30,VLOOKUP(D30,Languages!$A:$D,Summary!$C$7,TRUE),NA()),"")</f>
        <v>Käyttöoikeudet poistetaan, kun niitä ei enää tarvita. Tasolla 1 tämän ei tarvitse olla systemaattista ja säännöllistä.</v>
      </c>
      <c r="F30" s="1672" t="s">
        <v>3885</v>
      </c>
      <c r="G30" s="1537">
        <f ca="1">_xlfn.IFNA(VLOOKUP(D30,Data!C:I,6,FALSE),"")</f>
        <v>3</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61.2" customHeight="1" x14ac:dyDescent="0.25">
      <c r="A31" s="274"/>
      <c r="B31" s="1842"/>
      <c r="C31" s="1183">
        <f>_xlfn.IFNA(VLOOKUP(D31,Data!C:I,3,FALSE),"")</f>
        <v>2</v>
      </c>
      <c r="D31" s="1670" t="s">
        <v>160</v>
      </c>
      <c r="E31" s="1170" t="str">
        <f>_xlfn.IFNA(IF(VLOOKUP(D31,Languages!$A:$D,1,TRUE)=D31,VLOOKUP(D31,Languages!$A:$D,Summary!$C$7,TRUE),NA()),"")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31" s="1672" t="s">
        <v>3886</v>
      </c>
      <c r="G31" s="1537">
        <f ca="1">_xlfn.IFNA(VLOOKUP(D31,Data!C:I,6,FALSE),"")</f>
        <v>3</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61.2" customHeight="1" x14ac:dyDescent="0.25">
      <c r="A32" s="274"/>
      <c r="B32" s="1842"/>
      <c r="C32" s="1183">
        <f>_xlfn.IFNA(VLOOKUP(D32,Data!C:I,3,FALSE),"")</f>
        <v>2</v>
      </c>
      <c r="D32" s="1670" t="s">
        <v>161</v>
      </c>
      <c r="E32" s="1170" t="str">
        <f>_xlfn.IFNA(IF(VLOOKUP(D32,Languages!$A:$D,1,TRUE)=D32,VLOOKUP(D32,Languages!$A:$D,Summary!$C$7,TRUE),NA()),"")</f>
        <v>Käyttöoikeuksien vaatimuksissa on huomioitu pienimmän valtuuden periaate (ref. "principle of least privilege").</v>
      </c>
      <c r="F32" s="1672" t="s">
        <v>3885</v>
      </c>
      <c r="G32" s="1537">
        <f ca="1">_xlfn.IFNA(VLOOKUP(D32,Data!C:I,6,FALSE),"")</f>
        <v>3</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61.2" customHeight="1" x14ac:dyDescent="0.25">
      <c r="A33" s="274"/>
      <c r="B33" s="1842"/>
      <c r="C33" s="1183">
        <f>_xlfn.IFNA(VLOOKUP(D33,Data!C:I,3,FALSE),"")</f>
        <v>2</v>
      </c>
      <c r="D33" s="1670" t="s">
        <v>162</v>
      </c>
      <c r="E33" s="1170" t="str">
        <f>_xlfn.IFNA(IF(VLOOKUP(D33,Languages!$A:$D,1,TRUE)=D33,VLOOKUP(D33,Languages!$A:$D,Summary!$C$7,TRUE),NA()),"")</f>
        <v xml:space="preserve">Käyttöoikeuksien vaatimukset sisältävät tehtävien eriyttämisen periaatteet (ref. "separation of duties"). </v>
      </c>
      <c r="F33" s="1672" t="s">
        <v>3885</v>
      </c>
      <c r="G33" s="1537">
        <f ca="1">_xlfn.IFNA(VLOOKUP(D33,Data!C:I,6,FALSE),"")</f>
        <v>2</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61.2" customHeight="1" x14ac:dyDescent="0.25">
      <c r="A34" s="274"/>
      <c r="B34" s="1842"/>
      <c r="C34" s="1183">
        <f>_xlfn.IFNA(VLOOKUP(D34,Data!C:I,3,FALSE),"")</f>
        <v>2</v>
      </c>
      <c r="D34" s="1670" t="s">
        <v>163</v>
      </c>
      <c r="E34" s="1170" t="str">
        <f>_xlfn.IFNA(IF(VLOOKUP(D34,Languages!$A:$D,1,TRUE)=D34,VLOOKUP(D34,Languages!$A:$D,Summary!$C$7,TRUE),NA()),"")</f>
        <v>Käyttöoikeuspyynnöt tarkastaa ja hyväksyy kyseisen laitteen, ohjelmiston tai tietovarannon omistaja.</v>
      </c>
      <c r="F34" s="1672" t="s">
        <v>3885</v>
      </c>
      <c r="G34" s="1537">
        <f ca="1">_xlfn.IFNA(VLOOKUP(D34,Data!C:I,6,FALSE),"")</f>
        <v>3</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61.2" customHeight="1" x14ac:dyDescent="0.25">
      <c r="A35" s="274"/>
      <c r="B35" s="1842"/>
      <c r="C35" s="1183">
        <f>_xlfn.IFNA(VLOOKUP(D35,Data!C:I,3,FALSE),"")</f>
        <v>2</v>
      </c>
      <c r="D35" s="1670" t="s">
        <v>164</v>
      </c>
      <c r="E35" s="1170" t="str">
        <f>_xlfn.IFNA(IF(VLOOKUP(D35,Languages!$A:$D,1,TRUE)=D35,VLOOKUP(D35,Languages!$A:$D,Summary!$C$7,TRUE),NA()),"")</f>
        <v>Käyttöoikeudet, joihin liittyy korkeampi riski toiminnalle, tarkastetaan perusteellisemmin ja niiden käyttöä valvotaan tarkemmin.</v>
      </c>
      <c r="F35" s="1672" t="s">
        <v>3885</v>
      </c>
      <c r="G35" s="1537">
        <f ca="1">_xlfn.IFNA(VLOOKUP(D35,Data!C:I,6,FALSE),"")</f>
        <v>2</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61.2" customHeight="1" x14ac:dyDescent="0.25">
      <c r="A36" s="274"/>
      <c r="B36" s="1842"/>
      <c r="C36" s="1183">
        <f>_xlfn.IFNA(VLOOKUP(D36,Data!C:I,3,FALSE),"")</f>
        <v>1</v>
      </c>
      <c r="D36" s="1670" t="s">
        <v>168</v>
      </c>
      <c r="E36" s="1170" t="str">
        <f>_xlfn.IFNA(IF(VLOOKUP(D36,Languages!$A:$D,1,TRUE)=D36,VLOOKUP(D36,Languages!$A:$D,Summary!$C$7,TRUE),NA()),"")</f>
        <v>Fyysisen pääsynhallinnan valvontakeinoja on käytössä (kuten aitoja, lukkoja tai kylttejä). Tasolla 1 tämän ei tarvitse olla systemaattista ja säännöllistä.</v>
      </c>
      <c r="F36" s="1672" t="s">
        <v>3885</v>
      </c>
      <c r="G36" s="1537">
        <f ca="1">_xlfn.IFNA(VLOOKUP(D36,Data!C:I,6,FALSE),"")</f>
        <v>4</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61.2" customHeight="1" x14ac:dyDescent="0.25">
      <c r="A37" s="274"/>
      <c r="B37" s="1842"/>
      <c r="C37" s="1183">
        <f>_xlfn.IFNA(VLOOKUP(D37,Data!C:I,3,FALSE),"")</f>
        <v>1</v>
      </c>
      <c r="D37" s="1670" t="s">
        <v>169</v>
      </c>
      <c r="E37" s="1170" t="str">
        <f>_xlfn.IFNA(IF(VLOOKUP(D37,Languages!$A:$D,1,TRUE)=D37,VLOOKUP(D37,Languages!$A:$D,Summary!$C$7,TRUE),NA()),"")</f>
        <v>Pääsyoikeudet poistetaan, kun niitä ei enää tarvita. Tasolla 1 tämän ei tarvitse olla systemaattista ja säännöllistä.</v>
      </c>
      <c r="F37" s="1672" t="s">
        <v>3885</v>
      </c>
      <c r="G37" s="1537">
        <f ca="1">_xlfn.IFNA(VLOOKUP(D37,Data!C:I,6,FALSE),"")</f>
        <v>4</v>
      </c>
      <c r="H37" s="1511" t="str">
        <f ca="1">_xlfn.IFNA(VLOOKUP(D37,Export!G:L,3,FALSE),"")</f>
        <v/>
      </c>
      <c r="I37" s="1511" t="str">
        <f ca="1">_xlfn.IFNA(VLOOKUP(D37,Export!G:L,4,FALSE),"")</f>
        <v/>
      </c>
      <c r="J37" s="1511" t="str">
        <f ca="1">_xlfn.IFNA(VLOOKUP(D37,Export!G:L,5,FALSE),"")</f>
        <v/>
      </c>
      <c r="K37" s="1512" t="str">
        <f ca="1">_xlfn.IFNA(VLOOKUP(D37,Export!G:L,6,FALSE),"")</f>
        <v/>
      </c>
      <c r="L37" s="1445"/>
      <c r="M37" s="251"/>
    </row>
    <row r="38" spans="1:13" ht="61.2" customHeight="1" x14ac:dyDescent="0.25">
      <c r="A38" s="274"/>
      <c r="B38" s="1842"/>
      <c r="C38" s="1183">
        <f>_xlfn.IFNA(VLOOKUP(D38,Data!C:I,3,FALSE),"")</f>
        <v>1</v>
      </c>
      <c r="D38" s="1670" t="s">
        <v>170</v>
      </c>
      <c r="E38" s="1170" t="str">
        <f>_xlfn.IFNA(IF(VLOOKUP(D38,Languages!$A:$D,1,TRUE)=D38,VLOOKUP(D38,Languages!$A:$D,Summary!$C$7,TRUE),NA()),"")</f>
        <v>Pääsyoikeuksien käytöstä pidetään lokia. Tasolla 1 tämän ei tarvitse olla systemaattista ja säännöllistä.</v>
      </c>
      <c r="F38" s="1672" t="s">
        <v>3887</v>
      </c>
      <c r="G38" s="1537">
        <f ca="1">_xlfn.IFNA(VLOOKUP(D38,Data!C:I,6,FALSE),"")</f>
        <v>3</v>
      </c>
      <c r="H38" s="1511" t="str">
        <f ca="1">_xlfn.IFNA(VLOOKUP(D38,Export!G:L,3,FALSE),"")</f>
        <v/>
      </c>
      <c r="I38" s="1511" t="str">
        <f ca="1">_xlfn.IFNA(VLOOKUP(D38,Export!G:L,4,FALSE),"")</f>
        <v/>
      </c>
      <c r="J38" s="1511" t="str">
        <f ca="1">_xlfn.IFNA(VLOOKUP(D38,Export!G:L,5,FALSE),"")</f>
        <v/>
      </c>
      <c r="K38" s="1512" t="str">
        <f ca="1">_xlfn.IFNA(VLOOKUP(D38,Export!G:L,6,FALSE),"")</f>
        <v/>
      </c>
      <c r="L38" s="1445"/>
      <c r="M38" s="251"/>
    </row>
    <row r="39" spans="1:13" ht="61.2" customHeight="1" x14ac:dyDescent="0.25">
      <c r="A39" s="274"/>
      <c r="B39" s="1842"/>
      <c r="C39" s="1183">
        <f>_xlfn.IFNA(VLOOKUP(D39,Data!C:I,3,FALSE),"")</f>
        <v>2</v>
      </c>
      <c r="D39" s="1670" t="s">
        <v>171</v>
      </c>
      <c r="E39" s="1170" t="str">
        <f>_xlfn.IFNA(IF(VLOOKUP(D39,Languages!$A:$D,1,TRUE)=D39,VLOOKUP(D39,Languages!$A:$D,Summary!$C$7,TRUE),NA()),"")</f>
        <v>Pääsyoikeuksille on asetettu vaatimukset, joita myös ylläpidetään (esimerkiksi sääntöjä siitä, kenelle pääsy voidaan myöntää, millä tavoin pääsyoikeudet myönnetään tai missä rajoissa pääsy sallitaan).</v>
      </c>
      <c r="F39" s="1672" t="s">
        <v>3885</v>
      </c>
      <c r="G39" s="1537">
        <f ca="1">_xlfn.IFNA(VLOOKUP(D39,Data!C:I,6,FALSE),"")</f>
        <v>3</v>
      </c>
      <c r="H39" s="1511" t="str">
        <f ca="1">_xlfn.IFNA(VLOOKUP(D39,Export!G:L,3,FALSE),"")</f>
        <v/>
      </c>
      <c r="I39" s="1511" t="str">
        <f ca="1">_xlfn.IFNA(VLOOKUP(D39,Export!G:L,4,FALSE),"")</f>
        <v/>
      </c>
      <c r="J39" s="1511" t="str">
        <f ca="1">_xlfn.IFNA(VLOOKUP(D39,Export!G:L,5,FALSE),"")</f>
        <v/>
      </c>
      <c r="K39" s="1512" t="str">
        <f ca="1">_xlfn.IFNA(VLOOKUP(D39,Export!G:L,6,FALSE),"")</f>
        <v/>
      </c>
      <c r="L39" s="1445"/>
      <c r="M39" s="251"/>
    </row>
    <row r="40" spans="1:13" ht="61.2" customHeight="1" x14ac:dyDescent="0.25">
      <c r="A40" s="274"/>
      <c r="B40" s="1842"/>
      <c r="C40" s="1183">
        <f>_xlfn.IFNA(VLOOKUP(D40,Data!C:I,3,FALSE),"")</f>
        <v>2</v>
      </c>
      <c r="D40" s="1670" t="s">
        <v>172</v>
      </c>
      <c r="E40" s="1170" t="str">
        <f>_xlfn.IFNA(IF(VLOOKUP(D40,Languages!$A:$D,1,TRUE)=D40,VLOOKUP(D40,Languages!$A:$D,Summary!$C$7,TRUE),NA()),"")</f>
        <v>Pääsyoikeuksien vaatimuksissa on huomioitu pienimmän valtuuden periaate (ref. "principle of least privilege").</v>
      </c>
      <c r="F40" s="1672" t="s">
        <v>3885</v>
      </c>
      <c r="G40" s="1537">
        <f ca="1">_xlfn.IFNA(VLOOKUP(D40,Data!C:I,6,FALSE),"")</f>
        <v>2</v>
      </c>
      <c r="H40" s="1511" t="str">
        <f ca="1">_xlfn.IFNA(VLOOKUP(D40,Export!G:L,3,FALSE),"")</f>
        <v/>
      </c>
      <c r="I40" s="1511" t="str">
        <f ca="1">_xlfn.IFNA(VLOOKUP(D40,Export!G:L,4,FALSE),"")</f>
        <v/>
      </c>
      <c r="J40" s="1511" t="str">
        <f ca="1">_xlfn.IFNA(VLOOKUP(D40,Export!G:L,5,FALSE),"")</f>
        <v/>
      </c>
      <c r="K40" s="1512" t="str">
        <f ca="1">_xlfn.IFNA(VLOOKUP(D40,Export!G:L,6,FALSE),"")</f>
        <v/>
      </c>
      <c r="L40" s="1445"/>
      <c r="M40" s="251"/>
    </row>
    <row r="41" spans="1:13" ht="61.2" customHeight="1" x14ac:dyDescent="0.25">
      <c r="A41" s="274"/>
      <c r="B41" s="1842"/>
      <c r="C41" s="1183">
        <f>_xlfn.IFNA(VLOOKUP(D41,Data!C:I,3,FALSE),"")</f>
        <v>2</v>
      </c>
      <c r="D41" s="1670" t="s">
        <v>173</v>
      </c>
      <c r="E41" s="1170" t="str">
        <f>_xlfn.IFNA(IF(VLOOKUP(D41,Languages!$A:$D,1,TRUE)=D41,VLOOKUP(D41,Languages!$A:$D,Summary!$C$7,TRUE),NA()),"")</f>
        <v xml:space="preserve">Pääsynhallinnan vaatimuksissa on huomioitu tehtävien eriyttämisen periaatteet (ref. "separation of duties"). </v>
      </c>
      <c r="F41" s="1672" t="s">
        <v>3885</v>
      </c>
      <c r="G41" s="1537">
        <f ca="1">_xlfn.IFNA(VLOOKUP(D41,Data!C:I,6,FALSE),"")</f>
        <v>3</v>
      </c>
      <c r="H41" s="1511" t="str">
        <f ca="1">_xlfn.IFNA(VLOOKUP(D41,Export!G:L,3,FALSE),"")</f>
        <v/>
      </c>
      <c r="I41" s="1511" t="str">
        <f ca="1">_xlfn.IFNA(VLOOKUP(D41,Export!G:L,4,FALSE),"")</f>
        <v/>
      </c>
      <c r="J41" s="1511" t="str">
        <f ca="1">_xlfn.IFNA(VLOOKUP(D41,Export!G:L,5,FALSE),"")</f>
        <v/>
      </c>
      <c r="K41" s="1512" t="str">
        <f ca="1">_xlfn.IFNA(VLOOKUP(D41,Export!G:L,6,FALSE),"")</f>
        <v/>
      </c>
      <c r="L41" s="1445"/>
      <c r="M41" s="251"/>
    </row>
    <row r="42" spans="1:13" ht="61.2" customHeight="1" x14ac:dyDescent="0.25">
      <c r="A42" s="274"/>
      <c r="B42" s="1842"/>
      <c r="C42" s="1183">
        <f>_xlfn.IFNA(VLOOKUP(D42,Data!C:I,3,FALSE),"")</f>
        <v>2</v>
      </c>
      <c r="D42" s="1670" t="s">
        <v>174</v>
      </c>
      <c r="E42" s="1170" t="str">
        <f>_xlfn.IFNA(IF(VLOOKUP(D42,Languages!$A:$D,1,TRUE)=D42,VLOOKUP(D42,Languages!$A:$D,Summary!$C$7,TRUE),NA()),"")</f>
        <v>Pääsyoikeuspyynnöt tarkastaa ja hyväksyy kyseisen tilan, laitteen, ohjelmiston tai tietovarannon omistaja.</v>
      </c>
      <c r="F42" s="1672" t="s">
        <v>3885</v>
      </c>
      <c r="G42" s="1537">
        <f ca="1">_xlfn.IFNA(VLOOKUP(D42,Data!C:I,6,FALSE),"")</f>
        <v>2</v>
      </c>
      <c r="H42" s="1511" t="str">
        <f ca="1">_xlfn.IFNA(VLOOKUP(D42,Export!G:L,3,FALSE),"")</f>
        <v/>
      </c>
      <c r="I42" s="1511" t="str">
        <f ca="1">_xlfn.IFNA(VLOOKUP(D42,Export!G:L,4,FALSE),"")</f>
        <v/>
      </c>
      <c r="J42" s="1511" t="str">
        <f ca="1">_xlfn.IFNA(VLOOKUP(D42,Export!G:L,5,FALSE),"")</f>
        <v/>
      </c>
      <c r="K42" s="1512" t="str">
        <f ca="1">_xlfn.IFNA(VLOOKUP(D42,Export!G:L,6,FALSE),"")</f>
        <v/>
      </c>
      <c r="L42" s="1445"/>
      <c r="M42" s="251"/>
    </row>
    <row r="43" spans="1:13" ht="61.2" customHeight="1" x14ac:dyDescent="0.25">
      <c r="A43" s="274"/>
      <c r="B43" s="1842"/>
      <c r="C43" s="1183">
        <f>_xlfn.IFNA(VLOOKUP(D43,Data!C:I,3,FALSE),"")</f>
        <v>2</v>
      </c>
      <c r="D43" s="1670" t="s">
        <v>934</v>
      </c>
      <c r="E43" s="1170" t="str">
        <f>_xlfn.IFNA(IF(VLOOKUP(D43,Languages!$A:$D,1,TRUE)=D43,VLOOKUP(D43,Languages!$A:$D,Summary!$C$7,TRUE),NA()),"")</f>
        <v>Pääsyoikeudet, joihin liittyy korkeampi riski, tarkastetaan perusteellisemmin ja niiden käyttöä valvotaan tarkemmin.</v>
      </c>
      <c r="F43" s="1672" t="s">
        <v>3888</v>
      </c>
      <c r="G43" s="1537">
        <f ca="1">_xlfn.IFNA(VLOOKUP(D43,Data!C:I,6,FALSE),"")</f>
        <v>3</v>
      </c>
      <c r="H43" s="1511" t="str">
        <f ca="1">_xlfn.IFNA(VLOOKUP(D43,Export!G:L,3,FALSE),"")</f>
        <v/>
      </c>
      <c r="I43" s="1511" t="str">
        <f ca="1">_xlfn.IFNA(VLOOKUP(D43,Export!G:L,4,FALSE),"")</f>
        <v/>
      </c>
      <c r="J43" s="1511" t="str">
        <f ca="1">_xlfn.IFNA(VLOOKUP(D43,Export!G:L,5,FALSE),"")</f>
        <v/>
      </c>
      <c r="K43" s="1512" t="str">
        <f ca="1">_xlfn.IFNA(VLOOKUP(D43,Export!G:L,6,FALSE),"")</f>
        <v/>
      </c>
      <c r="L43" s="1445"/>
      <c r="M43" s="251"/>
    </row>
    <row r="44" spans="1:13" ht="61.2" customHeight="1" x14ac:dyDescent="0.25">
      <c r="A44" s="274"/>
      <c r="B44" s="1842"/>
      <c r="C44" s="1183">
        <f>_xlfn.IFNA(VLOOKUP(D44,Data!C:I,3,FALSE),"")</f>
        <v>2</v>
      </c>
      <c r="D44" s="1670" t="s">
        <v>308</v>
      </c>
      <c r="E44" s="1170" t="str">
        <f>_xlfn.IFNA(IF(VLOOKUP(D44,Languages!$A:$D,1,TRUE)=D44,VLOOKUP(D44,Languages!$A:$D,Summary!$C$7,TRUE),NA()),"")</f>
        <v>Kyberarkkitehtuuri määrittää kyberturvallisuusvaatimukset toiminnon kannalta tärkeille laitteille, ohjelmistoille ja tietovarannoille.</v>
      </c>
      <c r="F44" s="1672" t="s">
        <v>3889</v>
      </c>
      <c r="G44" s="1537">
        <f ca="1">_xlfn.IFNA(VLOOKUP(D44,Data!C:I,6,FALSE),"")</f>
        <v>1</v>
      </c>
      <c r="H44" s="1511" t="str">
        <f ca="1">_xlfn.IFNA(VLOOKUP(D44,Export!G:L,3,FALSE),"")</f>
        <v/>
      </c>
      <c r="I44" s="1511" t="str">
        <f ca="1">_xlfn.IFNA(VLOOKUP(D44,Export!G:L,4,FALSE),"")</f>
        <v/>
      </c>
      <c r="J44" s="1511" t="str">
        <f ca="1">_xlfn.IFNA(VLOOKUP(D44,Export!G:L,5,FALSE),"")</f>
        <v/>
      </c>
      <c r="K44" s="1512" t="str">
        <f ca="1">_xlfn.IFNA(VLOOKUP(D44,Export!G:L,6,FALSE),"")</f>
        <v/>
      </c>
      <c r="L44" s="1445"/>
      <c r="M44" s="251"/>
    </row>
    <row r="45" spans="1:13" ht="61.2" customHeight="1" x14ac:dyDescent="0.25">
      <c r="A45" s="274"/>
      <c r="B45" s="1842"/>
      <c r="C45" s="1183">
        <f>_xlfn.IFNA(VLOOKUP(D45,Data!C:I,3,FALSE),"")</f>
        <v>2</v>
      </c>
      <c r="D45" s="1670" t="s">
        <v>309</v>
      </c>
      <c r="E45" s="1170" t="str">
        <f>_xlfn.IFNA(IF(VLOOKUP(D45,Languages!$A:$D,1,TRUE)=D45,VLOOKUP(D45,Languages!$A:$D,Summary!$C$7,TRUE),NA()),"")</f>
        <v>Kyberturvallisuuden suojausmekanismit on valittu ja toteutettu siten, että kyberturvallisuusvaatimukset toteutuvat.</v>
      </c>
      <c r="F45" s="1672" t="s">
        <v>3889</v>
      </c>
      <c r="G45" s="1537">
        <f ca="1">_xlfn.IFNA(VLOOKUP(D45,Data!C:I,6,FALSE),"")</f>
        <v>1</v>
      </c>
      <c r="H45" s="1511" t="str">
        <f ca="1">_xlfn.IFNA(VLOOKUP(D45,Export!G:L,3,FALSE),"")</f>
        <v/>
      </c>
      <c r="I45" s="1511" t="str">
        <f ca="1">_xlfn.IFNA(VLOOKUP(D45,Export!G:L,4,FALSE),"")</f>
        <v/>
      </c>
      <c r="J45" s="1511" t="str">
        <f ca="1">_xlfn.IFNA(VLOOKUP(D45,Export!G:L,5,FALSE),"")</f>
        <v/>
      </c>
      <c r="K45" s="1512" t="str">
        <f ca="1">_xlfn.IFNA(VLOOKUP(D45,Export!G:L,6,FALSE),"")</f>
        <v/>
      </c>
      <c r="L45" s="1445"/>
      <c r="M45" s="251"/>
    </row>
    <row r="46" spans="1:13" ht="61.2" customHeight="1" x14ac:dyDescent="0.25">
      <c r="A46" s="274"/>
      <c r="B46" s="1842"/>
      <c r="C46" s="1183">
        <f>_xlfn.IFNA(VLOOKUP(D46,Data!C:I,3,FALSE),"")</f>
        <v>1</v>
      </c>
      <c r="D46" s="1670" t="s">
        <v>312</v>
      </c>
      <c r="E46" s="1170" t="str">
        <f>_xlfn.IFNA(IF(VLOOKUP(D46,Languages!$A:$D,1,TRUE)=D46,VLOOKUP(D46,Languages!$A:$D,Summary!$C$7,TRUE),NA()),"")</f>
        <v>Verkon suojauksia on toteutettu, ainakin tapauskohtaisesti. Tasolla 1 tämän ei tarvitse olla systemaattista tai säännöllistä.</v>
      </c>
      <c r="F46" s="1672" t="s">
        <v>3890</v>
      </c>
      <c r="G46" s="1537">
        <f ca="1">_xlfn.IFNA(VLOOKUP(D46,Data!C:I,6,FALSE),"")</f>
        <v>4</v>
      </c>
      <c r="H46" s="1511" t="str">
        <f ca="1">_xlfn.IFNA(VLOOKUP(D46,Export!G:L,3,FALSE),"")</f>
        <v/>
      </c>
      <c r="I46" s="1511" t="str">
        <f ca="1">_xlfn.IFNA(VLOOKUP(D46,Export!G:L,4,FALSE),"")</f>
        <v/>
      </c>
      <c r="J46" s="1511" t="str">
        <f ca="1">_xlfn.IFNA(VLOOKUP(D46,Export!G:L,5,FALSE),"")</f>
        <v/>
      </c>
      <c r="K46" s="1512" t="str">
        <f ca="1">_xlfn.IFNA(VLOOKUP(D46,Export!G:L,6,FALSE),"")</f>
        <v/>
      </c>
      <c r="L46" s="1445"/>
      <c r="M46" s="251"/>
    </row>
    <row r="47" spans="1:13" ht="61.2" customHeight="1" x14ac:dyDescent="0.25">
      <c r="A47" s="274"/>
      <c r="B47" s="1842"/>
      <c r="C47" s="1183">
        <f>_xlfn.IFNA(VLOOKUP(D47,Data!C:I,3,FALSE),"")</f>
        <v>1</v>
      </c>
      <c r="D47" s="1670" t="s">
        <v>313</v>
      </c>
      <c r="E47" s="1170" t="str">
        <f>_xlfn.IFNA(IF(VLOOKUP(D47,Languages!$A:$D,1,TRUE)=D47,VLOOKUP(D47,Languages!$A:$D,Summary!$C$7,TRUE),NA()),"")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7" s="1672" t="s">
        <v>3890</v>
      </c>
      <c r="G47" s="1537">
        <f ca="1">_xlfn.IFNA(VLOOKUP(D47,Data!C:I,6,FALSE),"")</f>
        <v>3</v>
      </c>
      <c r="H47" s="1511" t="str">
        <f ca="1">_xlfn.IFNA(VLOOKUP(D47,Export!G:L,3,FALSE),"")</f>
        <v/>
      </c>
      <c r="I47" s="1511" t="str">
        <f ca="1">_xlfn.IFNA(VLOOKUP(D47,Export!G:L,4,FALSE),"")</f>
        <v/>
      </c>
      <c r="J47" s="1511" t="str">
        <f ca="1">_xlfn.IFNA(VLOOKUP(D47,Export!G:L,5,FALSE),"")</f>
        <v/>
      </c>
      <c r="K47" s="1512" t="str">
        <f ca="1">_xlfn.IFNA(VLOOKUP(D47,Export!G:L,6,FALSE),"")</f>
        <v/>
      </c>
      <c r="L47" s="1445"/>
      <c r="M47" s="251"/>
    </row>
    <row r="48" spans="1:13" ht="61.2" customHeight="1" x14ac:dyDescent="0.25">
      <c r="A48" s="274"/>
      <c r="B48" s="1842"/>
      <c r="C48" s="1183">
        <f>_xlfn.IFNA(VLOOKUP(D48,Data!C:I,3,FALSE),"")</f>
        <v>2</v>
      </c>
      <c r="D48" s="1670" t="s">
        <v>314</v>
      </c>
      <c r="E48" s="1170" t="str">
        <f>_xlfn.IFNA(IF(VLOOKUP(D48,Languages!$A:$D,1,TRUE)=D48,VLOOKUP(D48,Languages!$A:$D,Summary!$C$7,TRUE),NA()),"")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8" s="1672" t="s">
        <v>3891</v>
      </c>
      <c r="G48" s="1537">
        <f ca="1">_xlfn.IFNA(VLOOKUP(D48,Data!C:I,6,FALSE),"")</f>
        <v>3</v>
      </c>
      <c r="H48" s="1511" t="str">
        <f ca="1">_xlfn.IFNA(VLOOKUP(D48,Export!G:L,3,FALSE),"")</f>
        <v/>
      </c>
      <c r="I48" s="1511" t="str">
        <f ca="1">_xlfn.IFNA(VLOOKUP(D48,Export!G:L,4,FALSE),"")</f>
        <v/>
      </c>
      <c r="J48" s="1511" t="str">
        <f ca="1">_xlfn.IFNA(VLOOKUP(D48,Export!G:L,5,FALSE),"")</f>
        <v/>
      </c>
      <c r="K48" s="1512" t="str">
        <f ca="1">_xlfn.IFNA(VLOOKUP(D48,Export!G:L,6,FALSE),"")</f>
        <v/>
      </c>
      <c r="L48" s="1445"/>
      <c r="M48" s="251"/>
    </row>
    <row r="49" spans="1:13" ht="61.2" customHeight="1" x14ac:dyDescent="0.25">
      <c r="A49" s="274"/>
      <c r="B49" s="1842"/>
      <c r="C49" s="1183">
        <f>_xlfn.IFNA(VLOOKUP(D49,Data!C:I,3,FALSE),"")</f>
        <v>2</v>
      </c>
      <c r="D49" s="1670" t="s">
        <v>962</v>
      </c>
      <c r="E49" s="1170" t="str">
        <f>_xlfn.IFNA(IF(VLOOKUP(D49,Languages!$A:$D,1,TRUE)=D49,VLOOKUP(D49,Languages!$A:$D,Summary!$C$7,TRUE),NA()),"")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9" s="1672" t="s">
        <v>3890</v>
      </c>
      <c r="G49" s="1537">
        <f ca="1">_xlfn.IFNA(VLOOKUP(D49,Data!C:I,6,FALSE),"")</f>
        <v>3</v>
      </c>
      <c r="H49" s="1511" t="str">
        <f ca="1">_xlfn.IFNA(VLOOKUP(D49,Export!G:L,3,FALSE),"")</f>
        <v/>
      </c>
      <c r="I49" s="1511" t="str">
        <f ca="1">_xlfn.IFNA(VLOOKUP(D49,Export!G:L,4,FALSE),"")</f>
        <v/>
      </c>
      <c r="J49" s="1511" t="str">
        <f ca="1">_xlfn.IFNA(VLOOKUP(D49,Export!G:L,5,FALSE),"")</f>
        <v/>
      </c>
      <c r="K49" s="1512" t="str">
        <f ca="1">_xlfn.IFNA(VLOOKUP(D49,Export!G:L,6,FALSE),"")</f>
        <v/>
      </c>
      <c r="L49" s="1445"/>
      <c r="M49" s="251"/>
    </row>
    <row r="50" spans="1:13" ht="61.2" customHeight="1" x14ac:dyDescent="0.25">
      <c r="A50" s="274"/>
      <c r="B50" s="1842"/>
      <c r="C50" s="1183">
        <f>_xlfn.IFNA(VLOOKUP(D50,Data!C:I,3,FALSE),"")</f>
        <v>2</v>
      </c>
      <c r="D50" s="1670" t="s">
        <v>963</v>
      </c>
      <c r="E50" s="1170" t="str">
        <f>_xlfn.IFNA(IF(VLOOKUP(D50,Languages!$A:$D,1,TRUE)=D50,VLOOKUP(D50,Languages!$A:$D,Summary!$C$7,TRUE),NA()),"")</f>
        <v>Verkkojen suojauksessa huomioidaan pienimmän valtuuden ja pienimmän toiminnallisuuden periaatteet.</v>
      </c>
      <c r="F50" s="1672" t="s">
        <v>3892</v>
      </c>
      <c r="G50" s="1537">
        <f ca="1">_xlfn.IFNA(VLOOKUP(D50,Data!C:I,6,FALSE),"")</f>
        <v>3</v>
      </c>
      <c r="H50" s="1511" t="str">
        <f ca="1">_xlfn.IFNA(VLOOKUP(D50,Export!G:L,3,FALSE),"")</f>
        <v/>
      </c>
      <c r="I50" s="1511" t="str">
        <f ca="1">_xlfn.IFNA(VLOOKUP(D50,Export!G:L,4,FALSE),"")</f>
        <v/>
      </c>
      <c r="J50" s="1511" t="str">
        <f ca="1">_xlfn.IFNA(VLOOKUP(D50,Export!G:L,5,FALSE),"")</f>
        <v/>
      </c>
      <c r="K50" s="1512" t="str">
        <f ca="1">_xlfn.IFNA(VLOOKUP(D50,Export!G:L,6,FALSE),"")</f>
        <v/>
      </c>
      <c r="L50" s="1445"/>
      <c r="M50" s="251"/>
    </row>
    <row r="51" spans="1:13" ht="61.2" customHeight="1" x14ac:dyDescent="0.25">
      <c r="A51" s="274"/>
      <c r="B51" s="1842"/>
      <c r="C51" s="1183">
        <f>_xlfn.IFNA(VLOOKUP(D51,Data!C:I,3,FALSE),"")</f>
        <v>2</v>
      </c>
      <c r="D51" s="1670" t="s">
        <v>964</v>
      </c>
      <c r="E51" s="1170" t="str">
        <f>_xlfn.IFNA(IF(VLOOKUP(D51,Languages!$A:$D,1,TRUE)=D51,VLOOKUP(D51,Languages!$A:$D,Summary!$C$7,TRUE),NA()),"")</f>
        <v xml:space="preserve">Verkkojen suojaus sisältää valvonnan, analyysin ja verkkoliikenteen hallinnan (esimerkiksi palomuurit, IDPS) </v>
      </c>
      <c r="F51" s="1672" t="s">
        <v>3891</v>
      </c>
      <c r="G51" s="1537">
        <f ca="1">_xlfn.IFNA(VLOOKUP(D51,Data!C:I,6,FALSE),"")</f>
        <v>2</v>
      </c>
      <c r="H51" s="1511" t="str">
        <f ca="1">_xlfn.IFNA(VLOOKUP(D51,Export!G:L,3,FALSE),"")</f>
        <v/>
      </c>
      <c r="I51" s="1511" t="str">
        <f ca="1">_xlfn.IFNA(VLOOKUP(D51,Export!G:L,4,FALSE),"")</f>
        <v/>
      </c>
      <c r="J51" s="1511" t="str">
        <f ca="1">_xlfn.IFNA(VLOOKUP(D51,Export!G:L,5,FALSE),"")</f>
        <v/>
      </c>
      <c r="K51" s="1512" t="str">
        <f ca="1">_xlfn.IFNA(VLOOKUP(D51,Export!G:L,6,FALSE),"")</f>
        <v/>
      </c>
      <c r="L51" s="1445"/>
      <c r="M51" s="251"/>
    </row>
    <row r="52" spans="1:13" ht="61.2" customHeight="1" x14ac:dyDescent="0.25">
      <c r="A52" s="274"/>
      <c r="B52" s="1842"/>
      <c r="C52" s="1183">
        <f>_xlfn.IFNA(VLOOKUP(D52,Data!C:I,3,FALSE),"")</f>
        <v>2</v>
      </c>
      <c r="D52" s="1670" t="s">
        <v>965</v>
      </c>
      <c r="E52" s="1170" t="str">
        <f>_xlfn.IFNA(IF(VLOOKUP(D52,Languages!$A:$D,1,TRUE)=D52,VLOOKUP(D52,Languages!$A:$D,Summary!$C$7,TRUE),NA()),"")</f>
        <v>Verkkoliikennettä ja sähköpostia valvotaan, analysoidaan ja hallitaan (esimerkiksi estämällä haitallisia linkkejä tai epäilyttäviä latauksia, sähköpostin autentikointi tai IP-osoitteiden estäminen).</v>
      </c>
      <c r="F52" s="1672" t="s">
        <v>3893</v>
      </c>
      <c r="G52" s="1537">
        <f ca="1">_xlfn.IFNA(VLOOKUP(D52,Data!C:I,6,FALSE),"")</f>
        <v>3</v>
      </c>
      <c r="H52" s="1511" t="str">
        <f ca="1">_xlfn.IFNA(VLOOKUP(D52,Export!G:L,3,FALSE),"")</f>
        <v/>
      </c>
      <c r="I52" s="1511" t="str">
        <f ca="1">_xlfn.IFNA(VLOOKUP(D52,Export!G:L,4,FALSE),"")</f>
        <v/>
      </c>
      <c r="J52" s="1511" t="str">
        <f ca="1">_xlfn.IFNA(VLOOKUP(D52,Export!G:L,5,FALSE),"")</f>
        <v/>
      </c>
      <c r="K52" s="1512" t="str">
        <f ca="1">_xlfn.IFNA(VLOOKUP(D52,Export!G:L,6,FALSE),"")</f>
        <v/>
      </c>
      <c r="L52" s="1445"/>
      <c r="M52" s="251"/>
    </row>
    <row r="53" spans="1:13" ht="61.2" customHeight="1" x14ac:dyDescent="0.25">
      <c r="A53" s="274"/>
      <c r="B53" s="1842"/>
      <c r="C53" s="1183">
        <f>_xlfn.IFNA(VLOOKUP(D53,Data!C:I,3,FALSE),"")</f>
        <v>1</v>
      </c>
      <c r="D53" s="1670" t="s">
        <v>315</v>
      </c>
      <c r="E53" s="1170" t="str">
        <f>_xlfn.IFNA(IF(VLOOKUP(D53,Languages!$A:$D,1,TRUE)=D53,VLOOKUP(D53,Languages!$A:$D,Summary!$C$7,TRUE),NA()),"")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3" s="1672" t="s">
        <v>3894</v>
      </c>
      <c r="G53" s="1537">
        <f ca="1">_xlfn.IFNA(VLOOKUP(D53,Data!C:I,6,FALSE),"")</f>
        <v>3</v>
      </c>
      <c r="H53" s="1511" t="str">
        <f ca="1">_xlfn.IFNA(VLOOKUP(D53,Export!G:L,3,FALSE),"")</f>
        <v/>
      </c>
      <c r="I53" s="1511" t="str">
        <f ca="1">_xlfn.IFNA(VLOOKUP(D53,Export!G:L,4,FALSE),"")</f>
        <v/>
      </c>
      <c r="J53" s="1511" t="str">
        <f ca="1">_xlfn.IFNA(VLOOKUP(D53,Export!G:L,5,FALSE),"")</f>
        <v/>
      </c>
      <c r="K53" s="1512" t="str">
        <f ca="1">_xlfn.IFNA(VLOOKUP(D53,Export!G:L,6,FALSE),"")</f>
        <v/>
      </c>
      <c r="L53" s="1445"/>
      <c r="M53" s="251"/>
    </row>
    <row r="54" spans="1:13" ht="61.2" customHeight="1" x14ac:dyDescent="0.25">
      <c r="A54" s="274"/>
      <c r="B54" s="1585"/>
      <c r="C54" s="1183">
        <f>_xlfn.IFNA(VLOOKUP(D54,Data!C:I,3,FALSE),"")</f>
        <v>1</v>
      </c>
      <c r="D54" s="1671" t="s">
        <v>316</v>
      </c>
      <c r="E54" s="1170" t="str">
        <f>_xlfn.IFNA(IF(VLOOKUP(D54,Languages!$A:$D,1,TRUE)=D54,VLOOKUP(D54,Languages!$A:$D,Summary!$C$7,TRUE),NA()),"")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54" s="1672" t="s">
        <v>3895</v>
      </c>
      <c r="G54" s="1537">
        <f ca="1">_xlfn.IFNA(VLOOKUP(D54,Data!C:I,6,FALSE),"")</f>
        <v>3</v>
      </c>
      <c r="H54" s="1511" t="str">
        <f ca="1">_xlfn.IFNA(VLOOKUP(D54,Export!G:L,3,FALSE),"")</f>
        <v/>
      </c>
      <c r="I54" s="1511" t="str">
        <f ca="1">_xlfn.IFNA(VLOOKUP(D54,Export!G:L,4,FALSE),"")</f>
        <v/>
      </c>
      <c r="J54" s="1511" t="str">
        <f ca="1">_xlfn.IFNA(VLOOKUP(D54,Export!G:L,5,FALSE),"")</f>
        <v/>
      </c>
      <c r="K54" s="1512" t="str">
        <f ca="1">_xlfn.IFNA(VLOOKUP(D54,Export!G:L,6,FALSE),"")</f>
        <v/>
      </c>
      <c r="L54" s="1445"/>
      <c r="M54" s="251"/>
    </row>
    <row r="55" spans="1:13" ht="61.2" customHeight="1" x14ac:dyDescent="0.25">
      <c r="A55" s="274"/>
      <c r="B55" s="1585"/>
      <c r="C55" s="1183">
        <f>_xlfn.IFNA(VLOOKUP(D55,Data!C:I,3,FALSE),"")</f>
        <v>2</v>
      </c>
      <c r="D55" s="1671" t="s">
        <v>317</v>
      </c>
      <c r="E55" s="1170" t="str">
        <f>_xlfn.IFNA(IF(VLOOKUP(D55,Languages!$A:$D,1,TRUE)=D55,VLOOKUP(D55,Languages!$A:$D,Summary!$C$7,TRUE),NA()),"")</f>
        <v>Pienimmän käyttöoikeuden periaate on pantu täytäntöön (esimerkiksi rajoittamalla hallinta- tai ylläpitotunnusten oikeuksia).</v>
      </c>
      <c r="F55" s="1672" t="s">
        <v>3885</v>
      </c>
      <c r="G55" s="1537">
        <f ca="1">_xlfn.IFNA(VLOOKUP(D55,Data!C:I,6,FALSE),"")</f>
        <v>2</v>
      </c>
      <c r="H55" s="1511" t="str">
        <f ca="1">_xlfn.IFNA(VLOOKUP(D55,Export!G:L,3,FALSE),"")</f>
        <v/>
      </c>
      <c r="I55" s="1511" t="str">
        <f ca="1">_xlfn.IFNA(VLOOKUP(D55,Export!G:L,4,FALSE),"")</f>
        <v/>
      </c>
      <c r="J55" s="1511" t="str">
        <f ca="1">_xlfn.IFNA(VLOOKUP(D55,Export!G:L,5,FALSE),"")</f>
        <v/>
      </c>
      <c r="K55" s="1512" t="str">
        <f ca="1">_xlfn.IFNA(VLOOKUP(D55,Export!G:L,6,FALSE),"")</f>
        <v/>
      </c>
      <c r="L55" s="1445"/>
      <c r="M55" s="251"/>
    </row>
    <row r="56" spans="1:13" ht="61.2" customHeight="1" x14ac:dyDescent="0.25">
      <c r="A56" s="274"/>
      <c r="B56" s="1585"/>
      <c r="C56" s="1183">
        <f>_xlfn.IFNA(VLOOKUP(D56,Data!C:I,3,FALSE),"")</f>
        <v>2</v>
      </c>
      <c r="D56" s="1671" t="s">
        <v>318</v>
      </c>
      <c r="E56" s="1170" t="str">
        <f>_xlfn.IFNA(IF(VLOOKUP(D56,Languages!$A:$D,1,TRUE)=D56,VLOOKUP(D56,Languages!$A:$D,Summary!$C$7,TRUE),NA()),"")</f>
        <v>Pienimmän toiminnallisuuden periaate on pantu täytäntöön (esim. rajoittamalla käytettäviä palveluita, ohjelmia, portteja tai liitettäviä laitteita).</v>
      </c>
      <c r="F56" s="1672" t="s">
        <v>3896</v>
      </c>
      <c r="G56" s="1537">
        <f ca="1">_xlfn.IFNA(VLOOKUP(D56,Data!C:I,6,FALSE),"")</f>
        <v>2</v>
      </c>
      <c r="H56" s="1511" t="str">
        <f ca="1">_xlfn.IFNA(VLOOKUP(D56,Export!G:L,3,FALSE),"")</f>
        <v/>
      </c>
      <c r="I56" s="1511" t="str">
        <f ca="1">_xlfn.IFNA(VLOOKUP(D56,Export!G:L,4,FALSE),"")</f>
        <v/>
      </c>
      <c r="J56" s="1511" t="str">
        <f ca="1">_xlfn.IFNA(VLOOKUP(D56,Export!G:L,5,FALSE),"")</f>
        <v/>
      </c>
      <c r="K56" s="1512" t="str">
        <f ca="1">_xlfn.IFNA(VLOOKUP(D56,Export!G:L,6,FALSE),"")</f>
        <v/>
      </c>
      <c r="L56" s="1445"/>
      <c r="M56" s="251"/>
    </row>
    <row r="57" spans="1:13" ht="61.2" customHeight="1" x14ac:dyDescent="0.25">
      <c r="A57" s="274"/>
      <c r="B57" s="1585"/>
      <c r="C57" s="1183">
        <f>_xlfn.IFNA(VLOOKUP(D57,Data!C:I,3,FALSE),"")</f>
        <v>2</v>
      </c>
      <c r="D57" s="1671" t="s">
        <v>971</v>
      </c>
      <c r="E57" s="1170" t="str">
        <f>_xlfn.IFNA(IF(VLOOKUP(D57,Languages!$A:$D,1,TRUE)=D57,VLOOKUP(D57,Languages!$A:$D,Summary!$C$7,TRUE),NA()),"")</f>
        <v xml:space="preserve">Turvallisia konfiguraatiota on määritelty ja niitä ylläpidetään sekä käytetään osana laitteiden, ohjelmistojen ja tietovarantojen käyttöönottoprosessia, mikäli tehtävissä / toteutettavissa. </v>
      </c>
      <c r="F57" s="1672" t="s">
        <v>3897</v>
      </c>
      <c r="G57" s="1537">
        <f ca="1">_xlfn.IFNA(VLOOKUP(D57,Data!C:I,6,FALSE),"")</f>
        <v>3</v>
      </c>
      <c r="H57" s="1511" t="str">
        <f ca="1">_xlfn.IFNA(VLOOKUP(D57,Export!G:L,3,FALSE),"")</f>
        <v/>
      </c>
      <c r="I57" s="1511" t="str">
        <f ca="1">_xlfn.IFNA(VLOOKUP(D57,Export!G:L,4,FALSE),"")</f>
        <v/>
      </c>
      <c r="J57" s="1511" t="str">
        <f ca="1">_xlfn.IFNA(VLOOKUP(D57,Export!G:L,5,FALSE),"")</f>
        <v/>
      </c>
      <c r="K57" s="1512" t="str">
        <f ca="1">_xlfn.IFNA(VLOOKUP(D57,Export!G:L,6,FALSE),"")</f>
        <v/>
      </c>
      <c r="L57" s="1445"/>
      <c r="M57" s="251"/>
    </row>
    <row r="58" spans="1:13" ht="61.2" customHeight="1" x14ac:dyDescent="0.25">
      <c r="A58" s="274"/>
      <c r="B58" s="1585"/>
      <c r="C58" s="1183">
        <f>_xlfn.IFNA(VLOOKUP(D58,Data!C:I,3,FALSE),"")</f>
        <v>2</v>
      </c>
      <c r="D58" s="1671" t="s">
        <v>972</v>
      </c>
      <c r="E58" s="1170" t="str">
        <f>_xlfn.IFNA(IF(VLOOKUP(D58,Languages!$A:$D,1,TRUE)=D58,VLOOKUP(D58,Languages!$A:$D,Summary!$C$7,TRUE),NA()),"")</f>
        <v>Tietoturvaohjelmistot vaaditaan soveltuvin osin osana laitteiden konfiguraatiota (esimerkiksi päätelaitteen turva- ja havainnointiratkaisut tai päätelaitekohtaiset palomuuriratkaisut).</v>
      </c>
      <c r="F58" s="1672" t="s">
        <v>3898</v>
      </c>
      <c r="G58" s="1537">
        <f ca="1">_xlfn.IFNA(VLOOKUP(D58,Data!C:I,6,FALSE),"")</f>
        <v>3</v>
      </c>
      <c r="H58" s="1511" t="str">
        <f ca="1">_xlfn.IFNA(VLOOKUP(D58,Export!G:L,3,FALSE),"")</f>
        <v/>
      </c>
      <c r="I58" s="1511" t="str">
        <f ca="1">_xlfn.IFNA(VLOOKUP(D58,Export!G:L,4,FALSE),"")</f>
        <v/>
      </c>
      <c r="J58" s="1511" t="str">
        <f ca="1">_xlfn.IFNA(VLOOKUP(D58,Export!G:L,5,FALSE),"")</f>
        <v/>
      </c>
      <c r="K58" s="1512" t="str">
        <f ca="1">_xlfn.IFNA(VLOOKUP(D58,Export!G:L,6,FALSE),"")</f>
        <v/>
      </c>
      <c r="L58" s="1445"/>
      <c r="M58" s="251"/>
    </row>
    <row r="59" spans="1:13" ht="61.2" customHeight="1" x14ac:dyDescent="0.25">
      <c r="A59" s="274"/>
      <c r="B59" s="1585"/>
      <c r="C59" s="1183">
        <f>_xlfn.IFNA(VLOOKUP(D59,Data!C:I,3,FALSE),"")</f>
        <v>2</v>
      </c>
      <c r="D59" s="1671" t="s">
        <v>973</v>
      </c>
      <c r="E59" s="1170" t="str">
        <f>_xlfn.IFNA(IF(VLOOKUP(D59,Languages!$A:$D,1,TRUE)=D59,VLOOKUP(D59,Languages!$A:$D,Summary!$C$7,TRUE),NA()),"")</f>
        <v>Siirrettäviä ja irrotettavia muistilaitteita valvotaan (esimerkiksi rajoittamalla USB-laitteiden tai ulkoisten levyjen käyttöä).</v>
      </c>
      <c r="F59" s="1672" t="s">
        <v>3898</v>
      </c>
      <c r="G59" s="1537">
        <f ca="1">_xlfn.IFNA(VLOOKUP(D59,Data!C:I,6,FALSE),"")</f>
        <v>2</v>
      </c>
      <c r="H59" s="1511" t="str">
        <f ca="1">_xlfn.IFNA(VLOOKUP(D59,Export!G:L,3,FALSE),"")</f>
        <v/>
      </c>
      <c r="I59" s="1511" t="str">
        <f ca="1">_xlfn.IFNA(VLOOKUP(D59,Export!G:L,4,FALSE),"")</f>
        <v/>
      </c>
      <c r="J59" s="1511" t="str">
        <f ca="1">_xlfn.IFNA(VLOOKUP(D59,Export!G:L,5,FALSE),"")</f>
        <v/>
      </c>
      <c r="K59" s="1512" t="str">
        <f ca="1">_xlfn.IFNA(VLOOKUP(D59,Export!G:L,6,FALSE),"")</f>
        <v/>
      </c>
      <c r="L59" s="1445"/>
      <c r="M59" s="251"/>
    </row>
    <row r="60" spans="1:13" ht="61.2" customHeight="1" x14ac:dyDescent="0.25">
      <c r="A60" s="274"/>
      <c r="B60" s="1585"/>
      <c r="C60" s="1183">
        <f>_xlfn.IFNA(VLOOKUP(D60,Data!C:I,3,FALSE),"")</f>
        <v>2</v>
      </c>
      <c r="D60" s="1671" t="s">
        <v>321</v>
      </c>
      <c r="E60" s="1170" t="str">
        <f>_xlfn.IFNA(IF(VLOOKUP(D60,Languages!$A:$D,1,TRUE)=D60,VLOOKUP(D60,Languages!$A:$D,Summary!$C$7,TRUE),NA()),"")</f>
        <v>Ohjelmistojen ja sovellusten käyttöönottoprosessissa edellytetään turvallisia ohjelmistokonfiguraatioita (sekä sisäisesti kehitettyjen että hankittujen ohjelmistojen osalta)</v>
      </c>
      <c r="F60" s="1672" t="s">
        <v>3898</v>
      </c>
      <c r="G60" s="1537">
        <f ca="1">_xlfn.IFNA(VLOOKUP(D60,Data!C:I,6,FALSE),"")</f>
        <v>3</v>
      </c>
      <c r="H60" s="1511" t="str">
        <f ca="1">_xlfn.IFNA(VLOOKUP(D60,Export!G:L,3,FALSE),"")</f>
        <v/>
      </c>
      <c r="I60" s="1511" t="str">
        <f ca="1">_xlfn.IFNA(VLOOKUP(D60,Export!G:L,4,FALSE),"")</f>
        <v/>
      </c>
      <c r="J60" s="1511" t="str">
        <f ca="1">_xlfn.IFNA(VLOOKUP(D60,Export!G:L,5,FALSE),"")</f>
        <v/>
      </c>
      <c r="K60" s="1512" t="str">
        <f ca="1">_xlfn.IFNA(VLOOKUP(D60,Export!G:L,6,FALSE),"")</f>
        <v/>
      </c>
      <c r="L60" s="1445"/>
      <c r="M60" s="251"/>
    </row>
    <row r="61" spans="1:13" ht="61.2" customHeight="1" x14ac:dyDescent="0.25">
      <c r="A61" s="274"/>
      <c r="B61" s="1585"/>
      <c r="C61" s="1183">
        <f>_xlfn.IFNA(VLOOKUP(D61,Data!C:I,3,FALSE),"")</f>
        <v>1</v>
      </c>
      <c r="D61" s="1671" t="s">
        <v>329</v>
      </c>
      <c r="E61" s="1170" t="str">
        <f>_xlfn.IFNA(IF(VLOOKUP(D61,Languages!$A:$D,1,TRUE)=D61,VLOOKUP(D61,Languages!$A:$D,Summary!$C$7,TRUE),NA()),"")</f>
        <v>Tallennettua arkaluontoista tietoa ("data at rest") suojataan. Tasolla 1 tämän ei tarvitse olla systemaattista ja säännöllistä.</v>
      </c>
      <c r="F61" s="1672" t="s">
        <v>3899</v>
      </c>
      <c r="G61" s="1537">
        <f ca="1">_xlfn.IFNA(VLOOKUP(D61,Data!C:I,6,FALSE),"")</f>
        <v>3</v>
      </c>
      <c r="H61" s="1511" t="str">
        <f ca="1">_xlfn.IFNA(VLOOKUP(D61,Export!G:L,3,FALSE),"")</f>
        <v/>
      </c>
      <c r="I61" s="1511" t="str">
        <f ca="1">_xlfn.IFNA(VLOOKUP(D61,Export!G:L,4,FALSE),"")</f>
        <v/>
      </c>
      <c r="J61" s="1511" t="str">
        <f ca="1">_xlfn.IFNA(VLOOKUP(D61,Export!G:L,5,FALSE),"")</f>
        <v/>
      </c>
      <c r="K61" s="1512" t="str">
        <f ca="1">_xlfn.IFNA(VLOOKUP(D61,Export!G:L,6,FALSE),"")</f>
        <v/>
      </c>
      <c r="L61" s="1445"/>
      <c r="M61" s="251"/>
    </row>
    <row r="62" spans="1:13" ht="61.2" customHeight="1" x14ac:dyDescent="0.25">
      <c r="A62" s="274"/>
      <c r="B62" s="1585"/>
      <c r="C62" s="1183">
        <f>_xlfn.IFNA(VLOOKUP(D62,Data!C:I,3,FALSE),"")</f>
        <v>2</v>
      </c>
      <c r="D62" s="1671" t="s">
        <v>330</v>
      </c>
      <c r="E62" s="1170" t="str">
        <f>_xlfn.IFNA(IF(VLOOKUP(D62,Languages!$A:$D,1,TRUE)=D62,VLOOKUP(D62,Languages!$A:$D,Summary!$C$7,TRUE),NA()),"")</f>
        <v>Kaikkea tallennettua tietoa ("data at rest") suojataan valittujen tietotyyppien osalta [kts. ASSET-2c].</v>
      </c>
      <c r="F62" s="1672" t="s">
        <v>3899</v>
      </c>
      <c r="G62" s="1537">
        <f ca="1">_xlfn.IFNA(VLOOKUP(D62,Data!C:I,6,FALSE),"")</f>
        <v>3</v>
      </c>
      <c r="H62" s="1511" t="str">
        <f ca="1">_xlfn.IFNA(VLOOKUP(D62,Export!G:L,3,FALSE),"")</f>
        <v/>
      </c>
      <c r="I62" s="1511" t="str">
        <f ca="1">_xlfn.IFNA(VLOOKUP(D62,Export!G:L,4,FALSE),"")</f>
        <v/>
      </c>
      <c r="J62" s="1511" t="str">
        <f ca="1">_xlfn.IFNA(VLOOKUP(D62,Export!G:L,5,FALSE),"")</f>
        <v/>
      </c>
      <c r="K62" s="1512" t="str">
        <f ca="1">_xlfn.IFNA(VLOOKUP(D62,Export!G:L,6,FALSE),"")</f>
        <v/>
      </c>
      <c r="L62" s="1445"/>
      <c r="M62" s="251"/>
    </row>
    <row r="63" spans="1:13" ht="61.2" customHeight="1" x14ac:dyDescent="0.25">
      <c r="A63" s="274"/>
      <c r="B63" s="1585"/>
      <c r="C63" s="1183">
        <f>_xlfn.IFNA(VLOOKUP(D63,Data!C:I,3,FALSE),"")</f>
        <v>2</v>
      </c>
      <c r="D63" s="1671" t="s">
        <v>331</v>
      </c>
      <c r="E63" s="1170" t="str">
        <f>_xlfn.IFNA(IF(VLOOKUP(D63,Languages!$A:$D,1,TRUE)=D63,VLOOKUP(D63,Languages!$A:$D,Summary!$C$7,TRUE),NA()),"")</f>
        <v>Kaikkea siirrossa olevaa tietoa ("data in transit") suojataan valittujen tietotyyppien / kategorioiden osalta [kts. ASSET-2c].</v>
      </c>
      <c r="F63" s="1672" t="s">
        <v>3900</v>
      </c>
      <c r="G63" s="1537">
        <f ca="1">_xlfn.IFNA(VLOOKUP(D63,Data!C:I,6,FALSE),"")</f>
        <v>2</v>
      </c>
      <c r="H63" s="1511" t="str">
        <f ca="1">_xlfn.IFNA(VLOOKUP(D63,Export!G:L,3,FALSE),"")</f>
        <v/>
      </c>
      <c r="I63" s="1511" t="str">
        <f ca="1">_xlfn.IFNA(VLOOKUP(D63,Export!G:L,4,FALSE),"")</f>
        <v/>
      </c>
      <c r="J63" s="1511" t="str">
        <f ca="1">_xlfn.IFNA(VLOOKUP(D63,Export!G:L,5,FALSE),"")</f>
        <v/>
      </c>
      <c r="K63" s="1512" t="str">
        <f ca="1">_xlfn.IFNA(VLOOKUP(D63,Export!G:L,6,FALSE),"")</f>
        <v/>
      </c>
      <c r="L63" s="1445"/>
      <c r="M63" s="251"/>
    </row>
    <row r="64" spans="1:13" ht="61.2" customHeight="1" x14ac:dyDescent="0.25">
      <c r="A64" s="274"/>
      <c r="B64" s="1585"/>
      <c r="C64" s="1183">
        <f>_xlfn.IFNA(VLOOKUP(D64,Data!C:I,3,FALSE),"")</f>
        <v>2</v>
      </c>
      <c r="D64" s="1671" t="s">
        <v>332</v>
      </c>
      <c r="E64" s="1170" t="str">
        <f>_xlfn.IFNA(IF(VLOOKUP(D64,Languages!$A:$D,1,TRUE)=D64,VLOOKUP(D64,Languages!$A:$D,Summary!$C$7,TRUE),NA()),"")</f>
        <v>Salausmenetelmät ovat käytössä tallennetulle ja siirrossa olevalle tiedolle valittujen tietotyyppien / kategorioiden osalta [kts. ASSET-2c].</v>
      </c>
      <c r="F64" s="1672" t="s">
        <v>3900</v>
      </c>
      <c r="G64" s="1537">
        <f ca="1">_xlfn.IFNA(VLOOKUP(D64,Data!C:I,6,FALSE),"")</f>
        <v>3</v>
      </c>
      <c r="H64" s="1511" t="str">
        <f ca="1">_xlfn.IFNA(VLOOKUP(D64,Export!G:L,3,FALSE),"")</f>
        <v/>
      </c>
      <c r="I64" s="1511" t="str">
        <f ca="1">_xlfn.IFNA(VLOOKUP(D64,Export!G:L,4,FALSE),"")</f>
        <v/>
      </c>
      <c r="J64" s="1511" t="str">
        <f ca="1">_xlfn.IFNA(VLOOKUP(D64,Export!G:L,5,FALSE),"")</f>
        <v/>
      </c>
      <c r="K64" s="1512" t="str">
        <f ca="1">_xlfn.IFNA(VLOOKUP(D64,Export!G:L,6,FALSE),"")</f>
        <v/>
      </c>
      <c r="L64" s="1445"/>
      <c r="M64" s="251"/>
    </row>
    <row r="65" spans="1:13" ht="61.2" customHeight="1" x14ac:dyDescent="0.25">
      <c r="A65" s="274"/>
      <c r="B65" s="1585"/>
      <c r="C65" s="1183">
        <f>_xlfn.IFNA(VLOOKUP(D65,Data!C:I,3,FALSE),"")</f>
        <v>2</v>
      </c>
      <c r="D65" s="1671" t="s">
        <v>334</v>
      </c>
      <c r="E65" s="1170" t="str">
        <f>_xlfn.IFNA(IF(VLOOKUP(D65,Languages!$A:$D,1,TRUE)=D65,VLOOKUP(D65,Languages!$A:$D,Summary!$C$7,TRUE),NA()),"")</f>
        <v>Käytössä on suojausmekanismeja rajoittamaan tiedon varastamisen mahdollisuutta (esimerkiksi tiedon hävittämistä estävät työkalut).</v>
      </c>
      <c r="F65" s="1672" t="s">
        <v>3900</v>
      </c>
      <c r="G65" s="1537">
        <f ca="1">_xlfn.IFNA(VLOOKUP(D65,Data!C:I,6,FALSE),"")</f>
        <v>2</v>
      </c>
      <c r="H65" s="1511" t="str">
        <f ca="1">_xlfn.IFNA(VLOOKUP(D65,Export!G:L,3,FALSE),"")</f>
        <v/>
      </c>
      <c r="I65" s="1511" t="str">
        <f ca="1">_xlfn.IFNA(VLOOKUP(D65,Export!G:L,4,FALSE),"")</f>
        <v/>
      </c>
      <c r="J65" s="1511" t="str">
        <f ca="1">_xlfn.IFNA(VLOOKUP(D65,Export!G:L,5,FALSE),"")</f>
        <v/>
      </c>
      <c r="K65" s="1512" t="str">
        <f ca="1">_xlfn.IFNA(VLOOKUP(D65,Export!G:L,6,FALSE),"")</f>
        <v/>
      </c>
      <c r="L65" s="1445"/>
      <c r="M65" s="251"/>
    </row>
    <row r="66" spans="1:13" ht="61.2" customHeight="1" x14ac:dyDescent="0.25">
      <c r="A66" s="274"/>
      <c r="B66" s="1585"/>
      <c r="C66" s="1183">
        <f>_xlfn.IFNA(VLOOKUP(D66,Data!C:I,3,FALSE),"")</f>
        <v>1</v>
      </c>
      <c r="D66" s="1671" t="s">
        <v>86</v>
      </c>
      <c r="E66" s="1170" t="str">
        <f>_xlfn.IFNA(IF(VLOOKUP(D66,Languages!$A:$D,1,TRUE)=D66,VLOOKUP(D66,Languages!$A:$D,Summary!$C$7,TRUE),NA()),"")</f>
        <v>Toiminnon kannalta tärkeistä IT- ja OT-laitteista ja ohjelmistoista on olemassa rekisteri. (Huomioi myös mahdollisten OT-ympäristöjen laitteet ja ohjelmistot). Tasolla 1 rekisterin ylläpidon ei tarvitse olla systemaattista ja säännöllistä.</v>
      </c>
      <c r="F66" s="1672" t="s">
        <v>3901</v>
      </c>
      <c r="G66" s="1537">
        <f ca="1">_xlfn.IFNA(VLOOKUP(D66,Data!C:I,6,FALSE),"")</f>
        <v>3</v>
      </c>
      <c r="H66" s="1511" t="str">
        <f ca="1">_xlfn.IFNA(VLOOKUP(D66,Export!G:L,3,FALSE),"")</f>
        <v/>
      </c>
      <c r="I66" s="1511" t="str">
        <f ca="1">_xlfn.IFNA(VLOOKUP(D66,Export!G:L,4,FALSE),"")</f>
        <v/>
      </c>
      <c r="J66" s="1511" t="str">
        <f ca="1">_xlfn.IFNA(VLOOKUP(D66,Export!G:L,5,FALSE),"")</f>
        <v/>
      </c>
      <c r="K66" s="1512" t="str">
        <f ca="1">_xlfn.IFNA(VLOOKUP(D66,Export!G:L,6,FALSE),"")</f>
        <v/>
      </c>
      <c r="L66" s="1445"/>
      <c r="M66" s="251"/>
    </row>
    <row r="67" spans="1:13" ht="61.2" customHeight="1" x14ac:dyDescent="0.25">
      <c r="A67" s="274"/>
      <c r="B67" s="1585"/>
      <c r="C67" s="1183">
        <f>_xlfn.IFNA(VLOOKUP(D67,Data!C:I,3,FALSE),"")</f>
        <v>2</v>
      </c>
      <c r="D67" s="1671" t="s">
        <v>88</v>
      </c>
      <c r="E67" s="1170" t="str">
        <f>_xlfn.IFNA(IF(VLOOKUP(D67,Languages!$A:$D,1,TRUE)=D67,VLOOKUP(D67,Languages!$A:$D,Summary!$C$7,TRUE),NA()),"")</f>
        <v>Rekisteriin on kirjattu sellaiset toimintoon kuuluvat laitteet ja ohjelmistot, joita voitaisiin käyttää hyökkääjän tavoitteen saavuttamiseen.</v>
      </c>
      <c r="F67" s="1672" t="s">
        <v>3901</v>
      </c>
      <c r="G67" s="1537">
        <f ca="1">_xlfn.IFNA(VLOOKUP(D67,Data!C:I,6,FALSE),"")</f>
        <v>2</v>
      </c>
      <c r="H67" s="1511" t="str">
        <f ca="1">_xlfn.IFNA(VLOOKUP(D67,Export!G:L,3,FALSE),"")</f>
        <v/>
      </c>
      <c r="I67" s="1511" t="str">
        <f ca="1">_xlfn.IFNA(VLOOKUP(D67,Export!G:L,4,FALSE),"")</f>
        <v/>
      </c>
      <c r="J67" s="1511" t="str">
        <f ca="1">_xlfn.IFNA(VLOOKUP(D67,Export!G:L,5,FALSE),"")</f>
        <v/>
      </c>
      <c r="K67" s="1512" t="str">
        <f ca="1">_xlfn.IFNA(VLOOKUP(D67,Export!G:L,6,FALSE),"")</f>
        <v/>
      </c>
      <c r="L67" s="1445"/>
      <c r="M67" s="251"/>
    </row>
    <row r="68" spans="1:13" ht="61.2" customHeight="1" x14ac:dyDescent="0.25">
      <c r="A68" s="274"/>
      <c r="B68" s="1585"/>
      <c r="C68" s="1183">
        <f>_xlfn.IFNA(VLOOKUP(D68,Data!C:I,3,FALSE),"")</f>
        <v>2</v>
      </c>
      <c r="D68" s="1671" t="s">
        <v>89</v>
      </c>
      <c r="E68" s="1170" t="str">
        <f>_xlfn.IFNA(IF(VLOOKUP(D68,Languages!$A:$D,1,TRUE)=D68,VLOOKUP(D68,Languages!$A:$D,Summary!$C$7,TRUE),NA()),"")</f>
        <v>Rekisteriin kirjatut laitteet ja ohjelmistot on priorisoitu noudattaen määriteltyjä priorisointikriteerejä, joihin kuuluu arviointi laitteen tai ohjelmiston tärkeydestä toiminnolle.</v>
      </c>
      <c r="F68" s="1672" t="s">
        <v>3901</v>
      </c>
      <c r="G68" s="1537">
        <f ca="1">_xlfn.IFNA(VLOOKUP(D68,Data!C:I,6,FALSE),"")</f>
        <v>2</v>
      </c>
      <c r="H68" s="1511" t="str">
        <f ca="1">_xlfn.IFNA(VLOOKUP(D68,Export!G:L,3,FALSE),"")</f>
        <v/>
      </c>
      <c r="I68" s="1511" t="str">
        <f ca="1">_xlfn.IFNA(VLOOKUP(D68,Export!G:L,4,FALSE),"")</f>
        <v/>
      </c>
      <c r="J68" s="1511" t="str">
        <f ca="1">_xlfn.IFNA(VLOOKUP(D68,Export!G:L,5,FALSE),"")</f>
        <v/>
      </c>
      <c r="K68" s="1512" t="str">
        <f ca="1">_xlfn.IFNA(VLOOKUP(D68,Export!G:L,6,FALSE),"")</f>
        <v/>
      </c>
      <c r="L68" s="1445"/>
      <c r="M68" s="251"/>
    </row>
    <row r="69" spans="1:13" ht="61.2" customHeight="1" x14ac:dyDescent="0.25">
      <c r="A69" s="274"/>
      <c r="B69" s="1585"/>
      <c r="C69" s="1183">
        <f>_xlfn.IFNA(VLOOKUP(D69,Data!C:I,3,FALSE),"")</f>
        <v>2</v>
      </c>
      <c r="D69" s="1671" t="s">
        <v>91</v>
      </c>
      <c r="E69" s="1170" t="str">
        <f>_xlfn.IFNA(IF(VLOOKUP(D69,Languages!$A:$D,1,TRUE)=D69,VLOOKUP(D69,Languages!$A:$D,Summary!$C$7,TRUE),NA()),"")</f>
        <v>Priorisointikriteereissä huomioidaan lisäksi missä laajuudessa hyökkääjä voisi käyttää laitetta tai ohjelmistoa [ks. ASSET-1b] tavoitteensa saavuttamiseen (tietomurto, toiminnan häiriö jne.).</v>
      </c>
      <c r="F69" s="1672" t="s">
        <v>3901</v>
      </c>
      <c r="G69" s="1537">
        <f ca="1">_xlfn.IFNA(VLOOKUP(D69,Data!C:I,6,FALSE),"")</f>
        <v>2</v>
      </c>
      <c r="H69" s="1511" t="str">
        <f ca="1">_xlfn.IFNA(VLOOKUP(D69,Export!G:L,3,FALSE),"")</f>
        <v/>
      </c>
      <c r="I69" s="1511" t="str">
        <f ca="1">_xlfn.IFNA(VLOOKUP(D69,Export!G:L,4,FALSE),"")</f>
        <v/>
      </c>
      <c r="J69" s="1511" t="str">
        <f ca="1">_xlfn.IFNA(VLOOKUP(D69,Export!G:L,5,FALSE),"")</f>
        <v/>
      </c>
      <c r="K69" s="1512" t="str">
        <f ca="1">_xlfn.IFNA(VLOOKUP(D69,Export!G:L,6,FALSE),"")</f>
        <v/>
      </c>
      <c r="L69" s="1445"/>
      <c r="M69" s="251"/>
    </row>
    <row r="70" spans="1:13" ht="61.2" customHeight="1" x14ac:dyDescent="0.25">
      <c r="A70" s="274"/>
      <c r="B70" s="1585"/>
      <c r="C70" s="1183">
        <f>_xlfn.IFNA(VLOOKUP(D70,Data!C:I,3,FALSE),"")</f>
        <v>2</v>
      </c>
      <c r="D70" s="1671" t="s">
        <v>93</v>
      </c>
      <c r="E70" s="1170" t="str">
        <f>_xlfn.IFNA(IF(VLOOKUP(D70,Languages!$A:$D,1,TRUE)=D70,VLOOKUP(D70,Languages!$A:$D,Summary!$C$7,TRUE),NA()),"")</f>
        <v>Rekisteriin on kirjattu laitteista ja ohjelmistoista sellaisia ominaisuuksia, jotka tukevat organisaation kybertoimintaa (esimerkiksi laitteen tai ohjelmiston sijainti, prioriteetti, käyttöjärjestelmä tai firmware-versio).</v>
      </c>
      <c r="F70" s="1672" t="s">
        <v>3884</v>
      </c>
      <c r="G70" s="1537">
        <f ca="1">_xlfn.IFNA(VLOOKUP(D70,Data!C:I,6,FALSE),"")</f>
        <v>2</v>
      </c>
      <c r="H70" s="1511" t="str">
        <f ca="1">_xlfn.IFNA(VLOOKUP(D70,Export!G:L,3,FALSE),"")</f>
        <v/>
      </c>
      <c r="I70" s="1511" t="str">
        <f ca="1">_xlfn.IFNA(VLOOKUP(D70,Export!G:L,4,FALSE),"")</f>
        <v/>
      </c>
      <c r="J70" s="1511" t="str">
        <f ca="1">_xlfn.IFNA(VLOOKUP(D70,Export!G:L,5,FALSE),"")</f>
        <v/>
      </c>
      <c r="K70" s="1512" t="str">
        <f ca="1">_xlfn.IFNA(VLOOKUP(D70,Export!G:L,6,FALSE),"")</f>
        <v/>
      </c>
      <c r="L70" s="1445"/>
      <c r="M70" s="251"/>
    </row>
    <row r="71" spans="1:13" ht="61.2" customHeight="1" x14ac:dyDescent="0.25">
      <c r="A71" s="274"/>
      <c r="B71" s="1585"/>
      <c r="C71" s="1183">
        <f>_xlfn.IFNA(VLOOKUP(D71,Data!C:I,3,FALSE),"")</f>
        <v>1</v>
      </c>
      <c r="D71" s="1671" t="s">
        <v>97</v>
      </c>
      <c r="E71" s="1170" t="str">
        <f>_xlfn.IFNA(IF(VLOOKUP(D71,Languages!$A:$D,1,TRUE)=D71,VLOOKUP(D71,Languages!$A:$D,Summary!$C$7,TRUE),NA()),"")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71" s="1672" t="s">
        <v>3902</v>
      </c>
      <c r="G71" s="1537">
        <f ca="1">_xlfn.IFNA(VLOOKUP(D71,Data!C:I,6,FALSE),"")</f>
        <v>3</v>
      </c>
      <c r="H71" s="1511" t="str">
        <f ca="1">_xlfn.IFNA(VLOOKUP(D71,Export!G:L,3,FALSE),"")</f>
        <v/>
      </c>
      <c r="I71" s="1511" t="str">
        <f ca="1">_xlfn.IFNA(VLOOKUP(D71,Export!G:L,4,FALSE),"")</f>
        <v/>
      </c>
      <c r="J71" s="1511" t="str">
        <f ca="1">_xlfn.IFNA(VLOOKUP(D71,Export!G:L,5,FALSE),"")</f>
        <v/>
      </c>
      <c r="K71" s="1512" t="str">
        <f ca="1">_xlfn.IFNA(VLOOKUP(D71,Export!G:L,6,FALSE),"")</f>
        <v/>
      </c>
      <c r="L71" s="1445"/>
      <c r="M71" s="251"/>
    </row>
    <row r="72" spans="1:13" ht="61.2" customHeight="1" x14ac:dyDescent="0.25">
      <c r="A72" s="274"/>
      <c r="B72" s="1585"/>
      <c r="C72" s="1183">
        <f>_xlfn.IFNA(VLOOKUP(D72,Data!C:I,3,FALSE),"")</f>
        <v>2</v>
      </c>
      <c r="D72" s="1671" t="s">
        <v>98</v>
      </c>
      <c r="E72" s="1170" t="str">
        <f>_xlfn.IFNA(IF(VLOOKUP(D72,Languages!$A:$D,1,TRUE)=D72,VLOOKUP(D72,Languages!$A:$D,Summary!$C$7,TRUE),NA()),"")</f>
        <v>Rekisteriin on kirjattu sellaiset toimintoon kuuluvat tietovarannot, joita voitaisiin käyttää hyökkääjän tavoitteen saavuttamiseen.</v>
      </c>
      <c r="F72" s="1672" t="s">
        <v>3901</v>
      </c>
      <c r="G72" s="1537">
        <f ca="1">_xlfn.IFNA(VLOOKUP(D72,Data!C:I,6,FALSE),"")</f>
        <v>3</v>
      </c>
      <c r="H72" s="1511" t="str">
        <f ca="1">_xlfn.IFNA(VLOOKUP(D72,Export!G:L,3,FALSE),"")</f>
        <v/>
      </c>
      <c r="I72" s="1511" t="str">
        <f ca="1">_xlfn.IFNA(VLOOKUP(D72,Export!G:L,4,FALSE),"")</f>
        <v/>
      </c>
      <c r="J72" s="1511" t="str">
        <f ca="1">_xlfn.IFNA(VLOOKUP(D72,Export!G:L,5,FALSE),"")</f>
        <v/>
      </c>
      <c r="K72" s="1512" t="str">
        <f ca="1">_xlfn.IFNA(VLOOKUP(D72,Export!G:L,6,FALSE),"")</f>
        <v/>
      </c>
      <c r="L72" s="1445"/>
      <c r="M72" s="251"/>
    </row>
    <row r="73" spans="1:13" ht="61.2" customHeight="1" x14ac:dyDescent="0.25">
      <c r="A73" s="274"/>
      <c r="B73" s="1585"/>
      <c r="C73" s="1183">
        <f>_xlfn.IFNA(VLOOKUP(D73,Data!C:I,3,FALSE),"")</f>
        <v>2</v>
      </c>
      <c r="D73" s="1671" t="s">
        <v>99</v>
      </c>
      <c r="E73" s="1170" t="str">
        <f>_xlfn.IFNA(IF(VLOOKUP(D73,Languages!$A:$D,1,TRUE)=D73,VLOOKUP(D73,Languages!$A:$D,Summary!$C$7,TRUE),NA()),"")</f>
        <v>Rekisteriin kirjatut tietovarannot on priorisoitu noudattaen määriteltyjä priorisointikriteerejä, joihin kuuluu arviointi tietovarannon tärkeydestä toiminnolle.</v>
      </c>
      <c r="F73" s="1672" t="s">
        <v>3902</v>
      </c>
      <c r="G73" s="1537">
        <f ca="1">_xlfn.IFNA(VLOOKUP(D73,Data!C:I,6,FALSE),"")</f>
        <v>2</v>
      </c>
      <c r="H73" s="1511" t="str">
        <f ca="1">_xlfn.IFNA(VLOOKUP(D73,Export!G:L,3,FALSE),"")</f>
        <v/>
      </c>
      <c r="I73" s="1511" t="str">
        <f ca="1">_xlfn.IFNA(VLOOKUP(D73,Export!G:L,4,FALSE),"")</f>
        <v/>
      </c>
      <c r="J73" s="1511" t="str">
        <f ca="1">_xlfn.IFNA(VLOOKUP(D73,Export!G:L,5,FALSE),"")</f>
        <v/>
      </c>
      <c r="K73" s="1512" t="str">
        <f ca="1">_xlfn.IFNA(VLOOKUP(D73,Export!G:L,6,FALSE),"")</f>
        <v/>
      </c>
      <c r="L73" s="1445"/>
      <c r="M73" s="251"/>
    </row>
    <row r="74" spans="1:13" ht="61.2" customHeight="1" x14ac:dyDescent="0.25">
      <c r="A74" s="274"/>
      <c r="B74" s="1585"/>
      <c r="C74" s="1183">
        <f>_xlfn.IFNA(VLOOKUP(D74,Data!C:I,3,FALSE),"")</f>
        <v>2</v>
      </c>
      <c r="D74" s="1671" t="s">
        <v>100</v>
      </c>
      <c r="E74" s="1170" t="str">
        <f>_xlfn.IFNA(IF(VLOOKUP(D74,Languages!$A:$D,1,TRUE)=D74,VLOOKUP(D74,Languages!$A:$D,Summary!$C$7,TRUE),NA()),"")</f>
        <v xml:space="preserve">Luokittelukriteereissä huomioidaan missä laajuudessa hyökkääjä voisi käyttää tietovarantoa tavoitteensa (tietovuoto, toiminnan keskeytys jne) saavuttamiseen. </v>
      </c>
      <c r="F74" s="1672" t="s">
        <v>3901</v>
      </c>
      <c r="G74" s="1537">
        <f ca="1">_xlfn.IFNA(VLOOKUP(D74,Data!C:I,6,FALSE),"")</f>
        <v>3</v>
      </c>
      <c r="H74" s="1511" t="str">
        <f ca="1">_xlfn.IFNA(VLOOKUP(D74,Export!G:L,3,FALSE),"")</f>
        <v/>
      </c>
      <c r="I74" s="1511" t="str">
        <f ca="1">_xlfn.IFNA(VLOOKUP(D74,Export!G:L,4,FALSE),"")</f>
        <v/>
      </c>
      <c r="J74" s="1511" t="str">
        <f ca="1">_xlfn.IFNA(VLOOKUP(D74,Export!G:L,5,FALSE),"")</f>
        <v/>
      </c>
      <c r="K74" s="1512" t="str">
        <f ca="1">_xlfn.IFNA(VLOOKUP(D74,Export!G:L,6,FALSE),"")</f>
        <v/>
      </c>
      <c r="L74" s="1445"/>
      <c r="M74" s="251"/>
    </row>
    <row r="75" spans="1:13" ht="61.2" customHeight="1" x14ac:dyDescent="0.25">
      <c r="A75" s="274"/>
      <c r="B75" s="1585"/>
      <c r="C75" s="1183">
        <f>_xlfn.IFNA(VLOOKUP(D75,Data!C:I,3,FALSE),"")</f>
        <v>2</v>
      </c>
      <c r="D75" s="1671" t="s">
        <v>101</v>
      </c>
      <c r="E75" s="1170" t="str">
        <f>_xlfn.IFNA(IF(VLOOKUP(D75,Languages!$A:$D,1,TRUE)=D75,VLOOKUP(D75,Languages!$A:$D,Summary!$C$7,TRUE),NA()),"")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75" s="1672" t="s">
        <v>3903</v>
      </c>
      <c r="G75" s="1537">
        <f ca="1">_xlfn.IFNA(VLOOKUP(D75,Data!C:I,6,FALSE),"")</f>
        <v>1</v>
      </c>
      <c r="H75" s="1511" t="str">
        <f ca="1">_xlfn.IFNA(VLOOKUP(D75,Export!G:L,3,FALSE),"")</f>
        <v/>
      </c>
      <c r="I75" s="1511" t="str">
        <f ca="1">_xlfn.IFNA(VLOOKUP(D75,Export!G:L,4,FALSE),"")</f>
        <v/>
      </c>
      <c r="J75" s="1511" t="str">
        <f ca="1">_xlfn.IFNA(VLOOKUP(D75,Export!G:L,5,FALSE),"")</f>
        <v/>
      </c>
      <c r="K75" s="1512" t="str">
        <f ca="1">_xlfn.IFNA(VLOOKUP(D75,Export!G:L,6,FALSE),"")</f>
        <v/>
      </c>
      <c r="L75" s="1445"/>
      <c r="M75" s="251"/>
    </row>
    <row r="76" spans="1:13" ht="61.2" customHeight="1" x14ac:dyDescent="0.25">
      <c r="A76" s="274"/>
      <c r="B76" s="1585"/>
      <c r="C76" s="1183">
        <f>_xlfn.IFNA(VLOOKUP(D76,Data!C:I,3,FALSE),"")</f>
        <v>3</v>
      </c>
      <c r="D76" s="1671" t="s">
        <v>912</v>
      </c>
      <c r="E76" s="1170" t="str">
        <f>_xlfn.IFNA(IF(VLOOKUP(D76,Languages!$A:$D,1,TRUE)=D76,VLOOKUP(D76,Languages!$A:$D,Summary!$C$7,TRUE),NA()),"")</f>
        <v>Tietovarannot poistetaan, ylikirjoitetaan tai tuhotaan elinkaaren lopussa käyttäen turvallisuusvaatimusten mukaisia menetelmiä. (huomioidaan mm. tiedon suojaustaso)</v>
      </c>
      <c r="F76" s="1672" t="s">
        <v>3904</v>
      </c>
      <c r="G76" s="1537">
        <f ca="1">_xlfn.IFNA(VLOOKUP(D76,Data!C:I,6,FALSE),"")</f>
        <v>2</v>
      </c>
      <c r="H76" s="1511" t="str">
        <f ca="1">_xlfn.IFNA(VLOOKUP(D76,Export!G:L,3,FALSE),"")</f>
        <v/>
      </c>
      <c r="I76" s="1511" t="str">
        <f ca="1">_xlfn.IFNA(VLOOKUP(D76,Export!G:L,4,FALSE),"")</f>
        <v/>
      </c>
      <c r="J76" s="1511" t="str">
        <f ca="1">_xlfn.IFNA(VLOOKUP(D76,Export!G:L,5,FALSE),"")</f>
        <v/>
      </c>
      <c r="K76" s="1512" t="str">
        <f ca="1">_xlfn.IFNA(VLOOKUP(D76,Export!G:L,6,FALSE),"")</f>
        <v/>
      </c>
      <c r="L76" s="1445"/>
      <c r="M76" s="251"/>
    </row>
    <row r="77" spans="1:13" ht="61.2" customHeight="1" x14ac:dyDescent="0.25">
      <c r="A77" s="274"/>
      <c r="B77" s="1585"/>
      <c r="C77" s="1183">
        <f>_xlfn.IFNA(VLOOKUP(D77,Data!C:I,3,FALSE),"")</f>
        <v>1</v>
      </c>
      <c r="D77" s="1671" t="s">
        <v>105</v>
      </c>
      <c r="E77" s="1170" t="str">
        <f>_xlfn.IFNA(IF(VLOOKUP(D77,Languages!$A:$D,1,TRUE)=D77,VLOOKUP(D77,Languages!$A:$D,Summary!$C$7,TRUE),NA()),"")</f>
        <v>Laitteiden, ohjelmistojen ja tietovarantojen konfiguraatioista on luotu vakioidut perusasetukset. Tasolla 1 tämän ei tarvitse olla systemaattista ja säännöllistä.</v>
      </c>
      <c r="F77" s="1672" t="s">
        <v>3895</v>
      </c>
      <c r="G77" s="1537">
        <f ca="1">_xlfn.IFNA(VLOOKUP(D77,Data!C:I,6,FALSE),"")</f>
        <v>3</v>
      </c>
      <c r="H77" s="1511" t="str">
        <f ca="1">_xlfn.IFNA(VLOOKUP(D77,Export!G:L,3,FALSE),"")</f>
        <v/>
      </c>
      <c r="I77" s="1511" t="str">
        <f ca="1">_xlfn.IFNA(VLOOKUP(D77,Export!G:L,4,FALSE),"")</f>
        <v/>
      </c>
      <c r="J77" s="1511" t="str">
        <f ca="1">_xlfn.IFNA(VLOOKUP(D77,Export!G:L,5,FALSE),"")</f>
        <v/>
      </c>
      <c r="K77" s="1512" t="str">
        <f ca="1">_xlfn.IFNA(VLOOKUP(D77,Export!G:L,6,FALSE),"")</f>
        <v/>
      </c>
      <c r="L77" s="1445"/>
      <c r="M77" s="251"/>
    </row>
    <row r="78" spans="1:13" ht="61.2" customHeight="1" x14ac:dyDescent="0.25">
      <c r="A78" s="274"/>
      <c r="B78" s="1585"/>
      <c r="C78" s="1183">
        <f>_xlfn.IFNA(VLOOKUP(D78,Data!C:I,3,FALSE),"")</f>
        <v>2</v>
      </c>
      <c r="D78" s="1671" t="s">
        <v>107</v>
      </c>
      <c r="E78" s="1170" t="str">
        <f>_xlfn.IFNA(IF(VLOOKUP(D78,Languages!$A:$D,1,TRUE)=D78,VLOOKUP(D78,Languages!$A:$D,Summary!$C$7,TRUE),NA()),"")</f>
        <v>Vakioituja perusasetuksia käytetään, kun laitteille, ohjelmistoille tai tietovarannoille luodaan uusi konfiguraatio tai palautetaan vanha konfiguraatio.</v>
      </c>
      <c r="F78" s="1672" t="s">
        <v>3895</v>
      </c>
      <c r="G78" s="1537">
        <f ca="1">_xlfn.IFNA(VLOOKUP(D78,Data!C:I,6,FALSE),"")</f>
        <v>2</v>
      </c>
      <c r="H78" s="1511" t="str">
        <f ca="1">_xlfn.IFNA(VLOOKUP(D78,Export!G:L,3,FALSE),"")</f>
        <v/>
      </c>
      <c r="I78" s="1511" t="str">
        <f ca="1">_xlfn.IFNA(VLOOKUP(D78,Export!G:L,4,FALSE),"")</f>
        <v/>
      </c>
      <c r="J78" s="1511" t="str">
        <f ca="1">_xlfn.IFNA(VLOOKUP(D78,Export!G:L,5,FALSE),"")</f>
        <v/>
      </c>
      <c r="K78" s="1512" t="str">
        <f ca="1">_xlfn.IFNA(VLOOKUP(D78,Export!G:L,6,FALSE),"")</f>
        <v/>
      </c>
      <c r="L78" s="1445"/>
      <c r="M78" s="251"/>
    </row>
    <row r="79" spans="1:13" ht="61.2" customHeight="1" x14ac:dyDescent="0.25">
      <c r="A79" s="274"/>
      <c r="B79" s="1585"/>
      <c r="C79" s="1183">
        <f>_xlfn.IFNA(VLOOKUP(D79,Data!C:I,3,FALSE),"")</f>
        <v>2</v>
      </c>
      <c r="D79" s="1671" t="s">
        <v>109</v>
      </c>
      <c r="E79" s="1170" t="str">
        <f>_xlfn.IFNA(IF(VLOOKUP(D79,Languages!$A:$D,1,TRUE)=D79,VLOOKUP(D79,Languages!$A:$D,Summary!$C$7,TRUE),NA()),"")</f>
        <v>Vakioidut perusasetukset sisältävät soveltuvilta osin organisaation kyberarkkitehtuurissa määritellyt vaatimukset [kts. ARCHITECTURE-1f].</v>
      </c>
      <c r="F79" s="1672" t="s">
        <v>3897</v>
      </c>
      <c r="G79" s="1537">
        <f ca="1">_xlfn.IFNA(VLOOKUP(D79,Data!C:I,6,FALSE),"")</f>
        <v>3</v>
      </c>
      <c r="H79" s="1511" t="str">
        <f ca="1">_xlfn.IFNA(VLOOKUP(D79,Export!G:L,3,FALSE),"")</f>
        <v/>
      </c>
      <c r="I79" s="1511" t="str">
        <f ca="1">_xlfn.IFNA(VLOOKUP(D79,Export!G:L,4,FALSE),"")</f>
        <v/>
      </c>
      <c r="J79" s="1511" t="str">
        <f ca="1">_xlfn.IFNA(VLOOKUP(D79,Export!G:L,5,FALSE),"")</f>
        <v/>
      </c>
      <c r="K79" s="1512" t="str">
        <f ca="1">_xlfn.IFNA(VLOOKUP(D79,Export!G:L,6,FALSE),"")</f>
        <v/>
      </c>
      <c r="L79" s="1445"/>
      <c r="M79" s="251"/>
    </row>
    <row r="80" spans="1:13" ht="61.2" customHeight="1" x14ac:dyDescent="0.25">
      <c r="A80" s="274"/>
      <c r="B80" s="1585"/>
      <c r="C80" s="1183">
        <f>_xlfn.IFNA(VLOOKUP(D80,Data!C:I,3,FALSE),"")</f>
        <v>1</v>
      </c>
      <c r="D80" s="1671" t="s">
        <v>116</v>
      </c>
      <c r="E80" s="1170" t="str">
        <f>_xlfn.IFNA(IF(VLOOKUP(D80,Languages!$A:$D,1,TRUE)=D80,VLOOKUP(D80,Languages!$A:$D,Summary!$C$7,TRUE),NA()),"")</f>
        <v>Laitteisiin, ohjelmistoihin ja tietovarantoihin tehtävät muutokset arvioidaan ja hyväksytetään ennen niiden toteuttamista. Tasolla 1 tämän ei tarvitse olla systemaattista ja säännöllistä. (ad hoc, tapauskohtaisesti)</v>
      </c>
      <c r="F80" s="1672" t="s">
        <v>3887</v>
      </c>
      <c r="G80" s="1537">
        <f ca="1">_xlfn.IFNA(VLOOKUP(D80,Data!C:I,6,FALSE),"")</f>
        <v>3</v>
      </c>
      <c r="H80" s="1511" t="str">
        <f ca="1">_xlfn.IFNA(VLOOKUP(D80,Export!G:L,3,FALSE),"")</f>
        <v/>
      </c>
      <c r="I80" s="1511" t="str">
        <f ca="1">_xlfn.IFNA(VLOOKUP(D80,Export!G:L,4,FALSE),"")</f>
        <v/>
      </c>
      <c r="J80" s="1511" t="str">
        <f ca="1">_xlfn.IFNA(VLOOKUP(D80,Export!G:L,5,FALSE),"")</f>
        <v/>
      </c>
      <c r="K80" s="1512" t="str">
        <f ca="1">_xlfn.IFNA(VLOOKUP(D80,Export!G:L,6,FALSE),"")</f>
        <v/>
      </c>
      <c r="L80" s="1445"/>
      <c r="M80" s="251"/>
    </row>
    <row r="81" spans="1:13" ht="61.2" customHeight="1" x14ac:dyDescent="0.25">
      <c r="A81" s="274"/>
      <c r="B81" s="1585"/>
      <c r="C81" s="1183">
        <f>_xlfn.IFNA(VLOOKUP(D81,Data!C:I,3,FALSE),"")</f>
        <v>1</v>
      </c>
      <c r="D81" s="1671" t="s">
        <v>119</v>
      </c>
      <c r="E81" s="1170" t="str">
        <f>_xlfn.IFNA(IF(VLOOKUP(D81,Languages!$A:$D,1,TRUE)=D81,VLOOKUP(D81,Languages!$A:$D,Summary!$C$7,TRUE),NA()),"")</f>
        <v>Laitteisiin, ohjelmistoihin ja tietovarantoihin tehtävistä muutoksista pidetään lokia. Tasolla 1 tämän ei tarvitse olla systemaattista ja säännöllistä. (ad hoc, tapauskohtaisesti)</v>
      </c>
      <c r="F81" s="1672" t="s">
        <v>3887</v>
      </c>
      <c r="G81" s="1537">
        <f ca="1">_xlfn.IFNA(VLOOKUP(D81,Data!C:I,6,FALSE),"")</f>
        <v>3</v>
      </c>
      <c r="H81" s="1511" t="str">
        <f ca="1">_xlfn.IFNA(VLOOKUP(D81,Export!G:L,3,FALSE),"")</f>
        <v/>
      </c>
      <c r="I81" s="1511" t="str">
        <f ca="1">_xlfn.IFNA(VLOOKUP(D81,Export!G:L,4,FALSE),"")</f>
        <v/>
      </c>
      <c r="J81" s="1511" t="str">
        <f ca="1">_xlfn.IFNA(VLOOKUP(D81,Export!G:L,5,FALSE),"")</f>
        <v/>
      </c>
      <c r="K81" s="1512" t="str">
        <f ca="1">_xlfn.IFNA(VLOOKUP(D81,Export!G:L,6,FALSE),"")</f>
        <v/>
      </c>
      <c r="L81" s="1445"/>
      <c r="M81" s="251"/>
    </row>
    <row r="82" spans="1:13" ht="61.2" customHeight="1" x14ac:dyDescent="0.25">
      <c r="A82" s="274"/>
      <c r="B82" s="1585"/>
      <c r="C82" s="1183">
        <f>_xlfn.IFNA(VLOOKUP(D82,Data!C:I,3,FALSE),"")</f>
        <v>2</v>
      </c>
      <c r="D82" s="1671" t="s">
        <v>122</v>
      </c>
      <c r="E82" s="1170" t="str">
        <f>_xlfn.IFNA(IF(VLOOKUP(D82,Languages!$A:$D,1,TRUE)=D82,VLOOKUP(D82,Languages!$A:$D,Summary!$C$7,TRUE),NA()),"")</f>
        <v>Laitteiden, ohjelmistojen ja tietovarantojen muutoksille on määritelty dokumentointivaatimukset, joita myös ylläpidetään.</v>
      </c>
      <c r="F82" s="1672" t="s">
        <v>3905</v>
      </c>
      <c r="G82" s="1537">
        <f ca="1">_xlfn.IFNA(VLOOKUP(D82,Data!C:I,6,FALSE),"")</f>
        <v>2</v>
      </c>
      <c r="H82" s="1511" t="str">
        <f ca="1">_xlfn.IFNA(VLOOKUP(D82,Export!G:L,3,FALSE),"")</f>
        <v/>
      </c>
      <c r="I82" s="1511" t="str">
        <f ca="1">_xlfn.IFNA(VLOOKUP(D82,Export!G:L,4,FALSE),"")</f>
        <v/>
      </c>
      <c r="J82" s="1511" t="str">
        <f ca="1">_xlfn.IFNA(VLOOKUP(D82,Export!G:L,5,FALSE),"")</f>
        <v/>
      </c>
      <c r="K82" s="1512" t="str">
        <f ca="1">_xlfn.IFNA(VLOOKUP(D82,Export!G:L,6,FALSE),"")</f>
        <v/>
      </c>
      <c r="L82" s="1445"/>
      <c r="M82" s="251"/>
    </row>
    <row r="83" spans="1:13" ht="61.2" customHeight="1" x14ac:dyDescent="0.25">
      <c r="A83" s="274"/>
      <c r="B83" s="1585"/>
      <c r="C83" s="1183">
        <f>_xlfn.IFNA(VLOOKUP(D83,Data!C:I,3,FALSE),"")</f>
        <v>1</v>
      </c>
      <c r="D83" s="1671" t="s">
        <v>362</v>
      </c>
      <c r="E83" s="1170" t="str">
        <f>_xlfn.IFNA(IF(VLOOKUP(D83,Languages!$A:$D,1,TRUE)=D83,VLOOKUP(D83,Languages!$A:$D,Summary!$C$7,TRUE),NA()),"")</f>
        <v>Organisaation tuottamat yhteiskunnalle kriittiset palvelut on tunnistettu ja dokumentoitu.</v>
      </c>
      <c r="F83" s="1672" t="s">
        <v>3901</v>
      </c>
      <c r="G83" s="1537">
        <f ca="1">_xlfn.IFNA(VLOOKUP(D83,Data!C:I,6,FALSE),"")</f>
        <v>4</v>
      </c>
      <c r="H83" s="1511" t="str">
        <f ca="1">_xlfn.IFNA(VLOOKUP(D83,Export!G:L,3,FALSE),"")</f>
        <v/>
      </c>
      <c r="I83" s="1511" t="str">
        <f ca="1">_xlfn.IFNA(VLOOKUP(D83,Export!G:L,4,FALSE),"")</f>
        <v/>
      </c>
      <c r="J83" s="1511" t="str">
        <f ca="1">_xlfn.IFNA(VLOOKUP(D83,Export!G:L,5,FALSE),"")</f>
        <v/>
      </c>
      <c r="K83" s="1512" t="str">
        <f ca="1">_xlfn.IFNA(VLOOKUP(D83,Export!G:L,6,FALSE),"")</f>
        <v/>
      </c>
      <c r="L83" s="1445"/>
      <c r="M83" s="251"/>
    </row>
    <row r="84" spans="1:13" ht="61.2" customHeight="1" x14ac:dyDescent="0.25">
      <c r="A84" s="274"/>
      <c r="B84" s="1585"/>
      <c r="C84" s="1183">
        <f>_xlfn.IFNA(VLOOKUP(D84,Data!C:I,3,FALSE),"")</f>
        <v>1</v>
      </c>
      <c r="D84" s="1671" t="s">
        <v>363</v>
      </c>
      <c r="E84" s="1170" t="str">
        <f>_xlfn.IFNA(IF(VLOOKUP(D84,Languages!$A:$D,1,TRUE)=D84,VLOOKUP(D84,Languages!$A:$D,Summary!$C$7,TRUE),NA()),"")</f>
        <v>(Yhteiskunnalle kriittisten) palveluiden tuottamiseen tarvittava data on tunnistettu ja dokumentoitu.</v>
      </c>
      <c r="F84" s="1672" t="s">
        <v>3902</v>
      </c>
      <c r="G84" s="1537">
        <f ca="1">_xlfn.IFNA(VLOOKUP(D84,Data!C:I,6,FALSE),"")</f>
        <v>4</v>
      </c>
      <c r="H84" s="1511" t="str">
        <f ca="1">_xlfn.IFNA(VLOOKUP(D84,Export!G:L,3,FALSE),"")</f>
        <v/>
      </c>
      <c r="I84" s="1511" t="str">
        <f ca="1">_xlfn.IFNA(VLOOKUP(D84,Export!G:L,4,FALSE),"")</f>
        <v/>
      </c>
      <c r="J84" s="1511" t="str">
        <f ca="1">_xlfn.IFNA(VLOOKUP(D84,Export!G:L,5,FALSE),"")</f>
        <v/>
      </c>
      <c r="K84" s="1512" t="str">
        <f ca="1">_xlfn.IFNA(VLOOKUP(D84,Export!G:L,6,FALSE),"")</f>
        <v/>
      </c>
      <c r="L84" s="1445"/>
      <c r="M84" s="251"/>
    </row>
    <row r="85" spans="1:13" ht="61.2" customHeight="1" x14ac:dyDescent="0.25">
      <c r="A85" s="274"/>
      <c r="B85" s="1585"/>
      <c r="C85" s="1183">
        <f>_xlfn.IFNA(VLOOKUP(D85,Data!C:I,3,FALSE),"")</f>
        <v>1</v>
      </c>
      <c r="D85" s="1671" t="s">
        <v>364</v>
      </c>
      <c r="E85" s="1170" t="str">
        <f>_xlfn.IFNA(IF(VLOOKUP(D85,Languages!$A:$D,1,TRUE)=D85,VLOOKUP(D85,Languages!$A:$D,Summary!$C$7,TRUE),NA()),"")</f>
        <v>Palveluiden tuottamiseen tarvittavat prosessit on tunnistettu ja dokumentoitu.</v>
      </c>
      <c r="F85" s="1672" t="s">
        <v>3901</v>
      </c>
      <c r="G85" s="1537">
        <f ca="1">_xlfn.IFNA(VLOOKUP(D85,Data!C:I,6,FALSE),"")</f>
        <v>4</v>
      </c>
      <c r="H85" s="1511" t="str">
        <f ca="1">_xlfn.IFNA(VLOOKUP(D85,Export!G:L,3,FALSE),"")</f>
        <v/>
      </c>
      <c r="I85" s="1511" t="str">
        <f ca="1">_xlfn.IFNA(VLOOKUP(D85,Export!G:L,4,FALSE),"")</f>
        <v/>
      </c>
      <c r="J85" s="1511" t="str">
        <f ca="1">_xlfn.IFNA(VLOOKUP(D85,Export!G:L,5,FALSE),"")</f>
        <v/>
      </c>
      <c r="K85" s="1512" t="str">
        <f ca="1">_xlfn.IFNA(VLOOKUP(D85,Export!G:L,6,FALSE),"")</f>
        <v/>
      </c>
      <c r="L85" s="1445"/>
      <c r="M85" s="251"/>
    </row>
    <row r="86" spans="1:13" ht="61.2" customHeight="1" x14ac:dyDescent="0.25">
      <c r="A86" s="274"/>
      <c r="B86" s="1585"/>
      <c r="C86" s="1183">
        <f>_xlfn.IFNA(VLOOKUP(D86,Data!C:I,3,FALSE),"")</f>
        <v>1</v>
      </c>
      <c r="D86" s="1671" t="s">
        <v>365</v>
      </c>
      <c r="E86" s="1170" t="str">
        <f>_xlfn.IFNA(IF(VLOOKUP(D86,Languages!$A:$D,1,TRUE)=D86,VLOOKUP(D86,Languages!$A:$D,Summary!$C$7,TRUE),NA()),"")</f>
        <v>Palveluiden tuottamiseen tarvittavat järjestelmät (IT- ja OT-omaisuus) on tunnistettu ja dokumentoitu.</v>
      </c>
      <c r="F86" s="1672" t="s">
        <v>3901</v>
      </c>
      <c r="G86" s="1537">
        <f ca="1">_xlfn.IFNA(VLOOKUP(D86,Data!C:I,6,FALSE),"")</f>
        <v>2</v>
      </c>
      <c r="H86" s="1511" t="str">
        <f ca="1">_xlfn.IFNA(VLOOKUP(D86,Export!G:L,3,FALSE),"")</f>
        <v/>
      </c>
      <c r="I86" s="1511" t="str">
        <f ca="1">_xlfn.IFNA(VLOOKUP(D86,Export!G:L,4,FALSE),"")</f>
        <v/>
      </c>
      <c r="J86" s="1511" t="str">
        <f ca="1">_xlfn.IFNA(VLOOKUP(D86,Export!G:L,5,FALSE),"")</f>
        <v/>
      </c>
      <c r="K86" s="1512" t="str">
        <f ca="1">_xlfn.IFNA(VLOOKUP(D86,Export!G:L,6,FALSE),"")</f>
        <v/>
      </c>
      <c r="L86" s="1445"/>
      <c r="M86" s="251"/>
    </row>
    <row r="87" spans="1:13" ht="61.2" customHeight="1" x14ac:dyDescent="0.25">
      <c r="A87" s="274"/>
      <c r="B87" s="1585"/>
      <c r="C87" s="1183">
        <f>_xlfn.IFNA(VLOOKUP(D87,Data!C:I,3,FALSE),"")</f>
        <v>2</v>
      </c>
      <c r="D87" s="1671" t="s">
        <v>366</v>
      </c>
      <c r="E87" s="1170" t="str">
        <f>_xlfn.IFNA(IF(VLOOKUP(D87,Languages!$A:$D,1,TRUE)=D87,VLOOKUP(D87,Languages!$A:$D,Summary!$C$7,TRUE),NA()),"")</f>
        <v>Palveluiden tuottamiseen tarvittavat tilat ja laitteet on tunnistettu ja dokumentoitu.</v>
      </c>
      <c r="F87" s="1672" t="s">
        <v>3901</v>
      </c>
      <c r="G87" s="1537">
        <f ca="1">_xlfn.IFNA(VLOOKUP(D87,Data!C:I,6,FALSE),"")</f>
        <v>3</v>
      </c>
      <c r="H87" s="1511" t="str">
        <f ca="1">_xlfn.IFNA(VLOOKUP(D87,Export!G:L,3,FALSE),"")</f>
        <v/>
      </c>
      <c r="I87" s="1511" t="str">
        <f ca="1">_xlfn.IFNA(VLOOKUP(D87,Export!G:L,4,FALSE),"")</f>
        <v/>
      </c>
      <c r="J87" s="1511" t="str">
        <f ca="1">_xlfn.IFNA(VLOOKUP(D87,Export!G:L,5,FALSE),"")</f>
        <v/>
      </c>
      <c r="K87" s="1512" t="str">
        <f ca="1">_xlfn.IFNA(VLOOKUP(D87,Export!G:L,6,FALSE),"")</f>
        <v/>
      </c>
      <c r="L87" s="1445"/>
      <c r="M87" s="251"/>
    </row>
    <row r="88" spans="1:13" ht="61.2" customHeight="1" x14ac:dyDescent="0.25">
      <c r="A88" s="274"/>
      <c r="B88" s="1585"/>
      <c r="C88" s="1183">
        <f>_xlfn.IFNA(VLOOKUP(D88,Data!C:I,3,FALSE),"")</f>
        <v>2</v>
      </c>
      <c r="D88" s="1671" t="s">
        <v>367</v>
      </c>
      <c r="E88" s="1170" t="str">
        <f>_xlfn.IFNA(IF(VLOOKUP(D88,Languages!$A:$D,1,TRUE)=D88,VLOOKUP(D88,Languages!$A:$D,Summary!$C$7,TRUE),NA()),"")</f>
        <v>Palveluiden tuottamiseen tarvittavat toimitusketjut on tunnistettu ja dokumentoitu.</v>
      </c>
      <c r="F88" s="1672" t="s">
        <v>3901</v>
      </c>
      <c r="G88" s="1537">
        <f ca="1">_xlfn.IFNA(VLOOKUP(D88,Data!C:I,6,FALSE),"")</f>
        <v>3</v>
      </c>
      <c r="H88" s="1511" t="str">
        <f ca="1">_xlfn.IFNA(VLOOKUP(D88,Export!G:L,3,FALSE),"")</f>
        <v/>
      </c>
      <c r="I88" s="1511" t="str">
        <f ca="1">_xlfn.IFNA(VLOOKUP(D88,Export!G:L,4,FALSE),"")</f>
        <v/>
      </c>
      <c r="J88" s="1511" t="str">
        <f ca="1">_xlfn.IFNA(VLOOKUP(D88,Export!G:L,5,FALSE),"")</f>
        <v/>
      </c>
      <c r="K88" s="1512" t="str">
        <f ca="1">_xlfn.IFNA(VLOOKUP(D88,Export!G:L,6,FALSE),"")</f>
        <v/>
      </c>
      <c r="L88" s="1445"/>
      <c r="M88" s="251"/>
    </row>
    <row r="89" spans="1:13" ht="61.2" customHeight="1" x14ac:dyDescent="0.25">
      <c r="A89" s="274"/>
      <c r="B89" s="1585"/>
      <c r="C89" s="1183">
        <f>_xlfn.IFNA(VLOOKUP(D89,Data!C:I,3,FALSE),"")</f>
        <v>1</v>
      </c>
      <c r="D89" s="1671" t="s">
        <v>381</v>
      </c>
      <c r="E89" s="1170" t="str">
        <f>_xlfn.IFNA(IF(VLOOKUP(D89,Languages!$A:$D,1,TRUE)=D89,VLOOKUP(D89,Languages!$A:$D,Summary!$C$7,TRUE),NA()),"")</f>
        <v>Organisaatiolla on kybertapahtumien ja -poikkeamien hallintasuunnitelma, joka kattaa kaikki (organisaation tuottamat yhteiskunnalle kriittiset) palvelut.</v>
      </c>
      <c r="F89" s="1672" t="s">
        <v>3906</v>
      </c>
      <c r="G89" s="1537">
        <f ca="1">_xlfn.IFNA(VLOOKUP(D89,Data!C:I,6,FALSE),"")</f>
        <v>4</v>
      </c>
      <c r="H89" s="1511" t="str">
        <f ca="1">_xlfn.IFNA(VLOOKUP(D89,Export!G:L,3,FALSE),"")</f>
        <v/>
      </c>
      <c r="I89" s="1511" t="str">
        <f ca="1">_xlfn.IFNA(VLOOKUP(D89,Export!G:L,4,FALSE),"")</f>
        <v/>
      </c>
      <c r="J89" s="1511" t="str">
        <f ca="1">_xlfn.IFNA(VLOOKUP(D89,Export!G:L,5,FALSE),"")</f>
        <v/>
      </c>
      <c r="K89" s="1512" t="str">
        <f ca="1">_xlfn.IFNA(VLOOKUP(D89,Export!G:L,6,FALSE),"")</f>
        <v/>
      </c>
      <c r="L89" s="1445"/>
      <c r="M89" s="251"/>
    </row>
    <row r="90" spans="1:13" ht="61.2" customHeight="1" x14ac:dyDescent="0.25">
      <c r="A90" s="274"/>
      <c r="B90" s="1585"/>
      <c r="C90" s="1183">
        <f>_xlfn.IFNA(VLOOKUP(D90,Data!C:I,3,FALSE),"")</f>
        <v>1</v>
      </c>
      <c r="D90" s="1671" t="s">
        <v>382</v>
      </c>
      <c r="E90" s="1170" t="str">
        <f>_xlfn.IFNA(IF(VLOOKUP(D90,Languages!$A:$D,1,TRUE)=D90,VLOOKUP(D90,Languages!$A:$D,Summary!$C$7,TRUE),NA()),"")</f>
        <v>Hallintasuunnitelma rajoittuu tunnettuihin hyökkäyksiin, mutta kattaa perusteellisesti näiden hyökkäysten todennäköiset vaikutukset.</v>
      </c>
      <c r="F90" s="1672" t="s">
        <v>3906</v>
      </c>
      <c r="G90" s="1537">
        <f ca="1">_xlfn.IFNA(VLOOKUP(D90,Data!C:I,6,FALSE),"")</f>
        <v>4</v>
      </c>
      <c r="H90" s="1511" t="str">
        <f ca="1">_xlfn.IFNA(VLOOKUP(D90,Export!G:L,3,FALSE),"")</f>
        <v/>
      </c>
      <c r="I90" s="1511" t="str">
        <f ca="1">_xlfn.IFNA(VLOOKUP(D90,Export!G:L,4,FALSE),"")</f>
        <v/>
      </c>
      <c r="J90" s="1511" t="str">
        <f ca="1">_xlfn.IFNA(VLOOKUP(D90,Export!G:L,5,FALSE),"")</f>
        <v/>
      </c>
      <c r="K90" s="1512" t="str">
        <f ca="1">_xlfn.IFNA(VLOOKUP(D90,Export!G:L,6,FALSE),"")</f>
        <v/>
      </c>
      <c r="L90" s="1445"/>
      <c r="M90" s="251"/>
    </row>
    <row r="91" spans="1:13" ht="61.2" customHeight="1" x14ac:dyDescent="0.25">
      <c r="A91" s="274"/>
      <c r="B91" s="1585"/>
      <c r="C91" s="1183">
        <f>_xlfn.IFNA(VLOOKUP(D91,Data!C:I,3,FALSE),"")</f>
        <v>1</v>
      </c>
      <c r="D91" s="1671" t="s">
        <v>383</v>
      </c>
      <c r="E91" s="1170" t="str">
        <f>_xlfn.IFNA(IF(VLOOKUP(D91,Languages!$A:$D,1,TRUE)=D91,VLOOKUP(D91,Languages!$A:$D,Summary!$C$7,TRUE),NA()),"")</f>
        <v>Kybertapahtumien ja -poikkeamien hallintaan osallistuva henkilöstö on sisäistänyt ja ymmärtää hallintasuunnitelman hyvin.</v>
      </c>
      <c r="F91" s="1672" t="s">
        <v>3906</v>
      </c>
      <c r="G91" s="1537">
        <f ca="1">_xlfn.IFNA(VLOOKUP(D91,Data!C:I,6,FALSE),"")</f>
        <v>4</v>
      </c>
      <c r="H91" s="1511" t="str">
        <f ca="1">_xlfn.IFNA(VLOOKUP(D91,Export!G:L,3,FALSE),"")</f>
        <v/>
      </c>
      <c r="I91" s="1511" t="str">
        <f ca="1">_xlfn.IFNA(VLOOKUP(D91,Export!G:L,4,FALSE),"")</f>
        <v/>
      </c>
      <c r="J91" s="1511" t="str">
        <f ca="1">_xlfn.IFNA(VLOOKUP(D91,Export!G:L,5,FALSE),"")</f>
        <v/>
      </c>
      <c r="K91" s="1512" t="str">
        <f ca="1">_xlfn.IFNA(VLOOKUP(D91,Export!G:L,6,FALSE),"")</f>
        <v/>
      </c>
      <c r="L91" s="1445"/>
      <c r="M91" s="251"/>
    </row>
    <row r="92" spans="1:13" ht="61.2" customHeight="1" x14ac:dyDescent="0.25">
      <c r="A92" s="274"/>
      <c r="B92" s="1585"/>
      <c r="C92" s="1183">
        <f>_xlfn.IFNA(VLOOKUP(D92,Data!C:I,3,FALSE),"")</f>
        <v>1</v>
      </c>
      <c r="D92" s="1671" t="s">
        <v>384</v>
      </c>
      <c r="E92" s="1170" t="str">
        <f>_xlfn.IFNA(IF(VLOOKUP(D92,Languages!$A:$D,1,TRUE)=D92,VLOOKUP(D92,Languages!$A:$D,Summary!$C$7,TRUE),NA()),"")</f>
        <v>Hallintasuunnitelma on dokumentoitu ja se jaetaan kaikille relevanteille sidosryhmille.</v>
      </c>
      <c r="F92" s="1672" t="s">
        <v>3906</v>
      </c>
      <c r="G92" s="1537">
        <f ca="1">_xlfn.IFNA(VLOOKUP(D92,Data!C:I,6,FALSE),"")</f>
        <v>4</v>
      </c>
      <c r="H92" s="1511" t="str">
        <f ca="1">_xlfn.IFNA(VLOOKUP(D92,Export!G:L,3,FALSE),"")</f>
        <v/>
      </c>
      <c r="I92" s="1511" t="str">
        <f ca="1">_xlfn.IFNA(VLOOKUP(D92,Export!G:L,4,FALSE),"")</f>
        <v/>
      </c>
      <c r="J92" s="1511" t="str">
        <f ca="1">_xlfn.IFNA(VLOOKUP(D92,Export!G:L,5,FALSE),"")</f>
        <v/>
      </c>
      <c r="K92" s="1512" t="str">
        <f ca="1">_xlfn.IFNA(VLOOKUP(D92,Export!G:L,6,FALSE),"")</f>
        <v/>
      </c>
      <c r="L92" s="1445"/>
      <c r="M92" s="251"/>
    </row>
    <row r="93" spans="1:13" ht="61.2" customHeight="1" x14ac:dyDescent="0.25">
      <c r="A93" s="274"/>
      <c r="B93" s="1585"/>
      <c r="C93" s="1183">
        <f>_xlfn.IFNA(VLOOKUP(D93,Data!C:I,3,FALSE),"")</f>
        <v>2</v>
      </c>
      <c r="D93" s="1671" t="s">
        <v>341</v>
      </c>
      <c r="E93" s="1170" t="str">
        <f>_xlfn.IFNA(IF(VLOOKUP(D93,Languages!$A:$D,1,TRUE)=D93,VLOOKUP(D93,Languages!$A:$D,Summary!$C$7,TRUE),NA()),"")</f>
        <v>Kyberturvallisuusstrategia nimeää ne standardit ja ohjeet, joita tulee noudattaa.</v>
      </c>
      <c r="F93" s="1672" t="s">
        <v>3907</v>
      </c>
      <c r="G93" s="1537">
        <f ca="1">_xlfn.IFNA(VLOOKUP(D93,Data!C:I,6,FALSE),"")</f>
        <v>3</v>
      </c>
      <c r="H93" s="1511" t="str">
        <f ca="1">_xlfn.IFNA(VLOOKUP(D93,Export!G:L,3,FALSE),"")</f>
        <v/>
      </c>
      <c r="I93" s="1511" t="str">
        <f ca="1">_xlfn.IFNA(VLOOKUP(D93,Export!G:L,4,FALSE),"")</f>
        <v/>
      </c>
      <c r="J93" s="1511" t="str">
        <f ca="1">_xlfn.IFNA(VLOOKUP(D93,Export!G:L,5,FALSE),"")</f>
        <v/>
      </c>
      <c r="K93" s="1512" t="str">
        <f ca="1">_xlfn.IFNA(VLOOKUP(D93,Export!G:L,6,FALSE),"")</f>
        <v/>
      </c>
      <c r="L93" s="1445"/>
      <c r="M93" s="251"/>
    </row>
    <row r="94" spans="1:13" ht="61.2" customHeight="1" x14ac:dyDescent="0.25">
      <c r="A94" s="274"/>
      <c r="B94" s="1585"/>
      <c r="C94" s="1183">
        <f>_xlfn.IFNA(VLOOKUP(D94,Data!C:I,3,FALSE),"")</f>
        <v>2</v>
      </c>
      <c r="D94" s="1671" t="s">
        <v>349</v>
      </c>
      <c r="E94" s="1170" t="str">
        <f>_xlfn.IFNA(IF(VLOOKUP(D94,Languages!$A:$D,1,TRUE)=D94,VLOOKUP(D94,Languages!$A:$D,Summary!$C$7,TRUE),NA()),"")</f>
        <v>Kyberturvallisuuden hallinnan sidosryhmät on tunnistettu ja osallistettu.</v>
      </c>
      <c r="F94" s="1672" t="s">
        <v>3907</v>
      </c>
      <c r="G94" s="1537">
        <f ca="1">_xlfn.IFNA(VLOOKUP(D94,Data!C:I,6,FALSE),"")</f>
        <v>2</v>
      </c>
      <c r="H94" s="1511" t="str">
        <f ca="1">_xlfn.IFNA(VLOOKUP(D94,Export!G:L,3,FALSE),"")</f>
        <v/>
      </c>
      <c r="I94" s="1511" t="str">
        <f ca="1">_xlfn.IFNA(VLOOKUP(D94,Export!G:L,4,FALSE),"")</f>
        <v/>
      </c>
      <c r="J94" s="1511" t="str">
        <f ca="1">_xlfn.IFNA(VLOOKUP(D94,Export!G:L,5,FALSE),"")</f>
        <v/>
      </c>
      <c r="K94" s="1512" t="str">
        <f ca="1">_xlfn.IFNA(VLOOKUP(D94,Export!G:L,6,FALSE),"")</f>
        <v/>
      </c>
      <c r="L94" s="1445"/>
      <c r="M94" s="251"/>
    </row>
    <row r="95" spans="1:13" ht="61.2" customHeight="1" x14ac:dyDescent="0.25">
      <c r="A95" s="274"/>
      <c r="B95" s="1585"/>
      <c r="C95" s="1183">
        <f>_xlfn.IFNA(VLOOKUP(D95,Data!C:I,3,FALSE),"")</f>
        <v>1</v>
      </c>
      <c r="D95" s="1671" t="s">
        <v>240</v>
      </c>
      <c r="E95" s="1170" t="str">
        <f>_xlfn.IFNA(IF(VLOOKUP(D95,Languages!$A:$D,1,TRUE)=D95,VLOOKUP(D95,Languages!$A:$D,Summary!$C$7,TRUE),NA()),"")</f>
        <v>Havaitut kybertapahtumat raportoidaan ennalta määritellyille henkilöille tai roolien haltijoille ja ne documentoidaan (ainakin tapauskohtaisesti). Tasolla 1 tämän ei tarvitse olla systemaattista ja säännöllistä.</v>
      </c>
      <c r="F95" s="1672" t="s">
        <v>3906</v>
      </c>
      <c r="G95" s="1537">
        <f ca="1">_xlfn.IFNA(VLOOKUP(D95,Data!C:I,6,FALSE),"")</f>
        <v>2</v>
      </c>
      <c r="H95" s="1511" t="str">
        <f ca="1">_xlfn.IFNA(VLOOKUP(D95,Export!G:L,3,FALSE),"")</f>
        <v/>
      </c>
      <c r="I95" s="1511" t="str">
        <f ca="1">_xlfn.IFNA(VLOOKUP(D95,Export!G:L,4,FALSE),"")</f>
        <v/>
      </c>
      <c r="J95" s="1511" t="str">
        <f ca="1">_xlfn.IFNA(VLOOKUP(D95,Export!G:L,5,FALSE),"")</f>
        <v/>
      </c>
      <c r="K95" s="1512" t="str">
        <f ca="1">_xlfn.IFNA(VLOOKUP(D95,Export!G:L,6,FALSE),"")</f>
        <v/>
      </c>
      <c r="L95" s="1445"/>
      <c r="M95" s="251"/>
    </row>
    <row r="96" spans="1:13" ht="61.2" customHeight="1" x14ac:dyDescent="0.25">
      <c r="A96" s="274"/>
      <c r="B96" s="1585"/>
      <c r="C96" s="1183">
        <f>_xlfn.IFNA(VLOOKUP(D96,Data!C:I,3,FALSE),"")</f>
        <v>2</v>
      </c>
      <c r="D96" s="1671" t="s">
        <v>241</v>
      </c>
      <c r="E96" s="1170" t="str">
        <f>_xlfn.IFNA(IF(VLOOKUP(D96,Languages!$A:$D,1,TRUE)=D96,VLOOKUP(D96,Languages!$A:$D,Summary!$C$7,TRUE),NA()),"")</f>
        <v>Kybertapahtumista ja niiden havaitsemisesta on laadittu kriteeristö (johon kuuluu esimerkiksi määritelmä tilanteista, jotka täyttävät kybertapahtuman määritelmän tai määritelmä siitä, missä kybertapahtumia voidaan havaita).</v>
      </c>
      <c r="F96" s="1672" t="s">
        <v>3906</v>
      </c>
      <c r="G96" s="1537">
        <f ca="1">_xlfn.IFNA(VLOOKUP(D96,Data!C:I,6,FALSE),"")</f>
        <v>2</v>
      </c>
      <c r="H96" s="1511" t="str">
        <f ca="1">_xlfn.IFNA(VLOOKUP(D96,Export!G:L,3,FALSE),"")</f>
        <v/>
      </c>
      <c r="I96" s="1511" t="str">
        <f ca="1">_xlfn.IFNA(VLOOKUP(D96,Export!G:L,4,FALSE),"")</f>
        <v/>
      </c>
      <c r="J96" s="1511" t="str">
        <f ca="1">_xlfn.IFNA(VLOOKUP(D96,Export!G:L,5,FALSE),"")</f>
        <v/>
      </c>
      <c r="K96" s="1512" t="str">
        <f ca="1">_xlfn.IFNA(VLOOKUP(D96,Export!G:L,6,FALSE),"")</f>
        <v/>
      </c>
      <c r="L96" s="1445"/>
      <c r="M96" s="251"/>
    </row>
    <row r="97" spans="1:13" ht="61.2" customHeight="1" x14ac:dyDescent="0.25">
      <c r="A97" s="274"/>
      <c r="B97" s="1585"/>
      <c r="C97" s="1183">
        <f>_xlfn.IFNA(VLOOKUP(D97,Data!C:I,3,FALSE),"")</f>
        <v>2</v>
      </c>
      <c r="D97" s="1671" t="s">
        <v>242</v>
      </c>
      <c r="E97" s="1170" t="str">
        <f>_xlfn.IFNA(IF(VLOOKUP(D97,Languages!$A:$D,1,TRUE)=D97,VLOOKUP(D97,Languages!$A:$D,Summary!$C$7,TRUE),NA()),"")</f>
        <v>Kybertapahtumat dokumentoidaan määritellyn kriteeristön mukaisesti.</v>
      </c>
      <c r="F97" s="1672" t="s">
        <v>3906</v>
      </c>
      <c r="G97" s="1537">
        <f ca="1">_xlfn.IFNA(VLOOKUP(D97,Data!C:I,6,FALSE),"")</f>
        <v>3</v>
      </c>
      <c r="H97" s="1511" t="str">
        <f ca="1">_xlfn.IFNA(VLOOKUP(D97,Export!G:L,3,FALSE),"")</f>
        <v/>
      </c>
      <c r="I97" s="1511" t="str">
        <f ca="1">_xlfn.IFNA(VLOOKUP(D97,Export!G:L,4,FALSE),"")</f>
        <v/>
      </c>
      <c r="J97" s="1511" t="str">
        <f ca="1">_xlfn.IFNA(VLOOKUP(D97,Export!G:L,5,FALSE),"")</f>
        <v/>
      </c>
      <c r="K97" s="1512" t="str">
        <f ca="1">_xlfn.IFNA(VLOOKUP(D97,Export!G:L,6,FALSE),"")</f>
        <v/>
      </c>
      <c r="L97" s="1445"/>
      <c r="M97" s="251"/>
    </row>
    <row r="98" spans="1:13" ht="61.2" customHeight="1" x14ac:dyDescent="0.25">
      <c r="A98" s="274"/>
      <c r="B98" s="1585"/>
      <c r="C98" s="1183">
        <f>_xlfn.IFNA(VLOOKUP(D98,Data!C:I,3,FALSE),"")</f>
        <v>1</v>
      </c>
      <c r="D98" s="1671" t="s">
        <v>246</v>
      </c>
      <c r="E98" s="1170" t="str">
        <f>_xlfn.IFNA(IF(VLOOKUP(D98,Languages!$A:$D,1,TRUE)=D98,VLOOKUP(D98,Languages!$A:$D,Summary!$C$7,TRUE),NA()),"")</f>
        <v>Kyberpoikkeamien määrittämisestä on laadittu kriteeristö. Tasolla 1 tämän ei tarvitse olla systemaattista ja säännöllistä.</v>
      </c>
      <c r="F98" s="1672" t="s">
        <v>3906</v>
      </c>
      <c r="G98" s="1537">
        <f ca="1">_xlfn.IFNA(VLOOKUP(D98,Data!C:I,6,FALSE),"")</f>
        <v>3</v>
      </c>
      <c r="H98" s="1511" t="str">
        <f ca="1">_xlfn.IFNA(VLOOKUP(D98,Export!G:L,3,FALSE),"")</f>
        <v/>
      </c>
      <c r="I98" s="1511" t="str">
        <f ca="1">_xlfn.IFNA(VLOOKUP(D98,Export!G:L,4,FALSE),"")</f>
        <v/>
      </c>
      <c r="J98" s="1511" t="str">
        <f ca="1">_xlfn.IFNA(VLOOKUP(D98,Export!G:L,5,FALSE),"")</f>
        <v/>
      </c>
      <c r="K98" s="1512" t="str">
        <f ca="1">_xlfn.IFNA(VLOOKUP(D98,Export!G:L,6,FALSE),"")</f>
        <v/>
      </c>
      <c r="L98" s="1445"/>
      <c r="M98" s="251"/>
    </row>
    <row r="99" spans="1:13" ht="61.2" customHeight="1" x14ac:dyDescent="0.25">
      <c r="A99" s="274"/>
      <c r="B99" s="1585"/>
      <c r="C99" s="1183">
        <f>_xlfn.IFNA(VLOOKUP(D99,Data!C:I,3,FALSE),"")</f>
        <v>1</v>
      </c>
      <c r="D99" s="1671" t="s">
        <v>247</v>
      </c>
      <c r="E99" s="1170" t="str">
        <f>_xlfn.IFNA(IF(VLOOKUP(D99,Languages!$A:$D,1,TRUE)=D99,VLOOKUP(D99,Languages!$A:$D,Summary!$C$7,TRUE),NA()),"")</f>
        <v>Kybertapahtumat analysoidaan siten, että se tukee mahdollisten kyberpoikkeamien määrittämistä. Tasolla 1 tämän ei tarvitse olla systemaattista ja säännöllistä.</v>
      </c>
      <c r="F99" s="1672" t="s">
        <v>3906</v>
      </c>
      <c r="G99" s="1537">
        <f ca="1">_xlfn.IFNA(VLOOKUP(D99,Data!C:I,6,FALSE),"")</f>
        <v>2</v>
      </c>
      <c r="H99" s="1511" t="str">
        <f ca="1">_xlfn.IFNA(VLOOKUP(D99,Export!G:L,3,FALSE),"")</f>
        <v/>
      </c>
      <c r="I99" s="1511" t="str">
        <f ca="1">_xlfn.IFNA(VLOOKUP(D99,Export!G:L,4,FALSE),"")</f>
        <v/>
      </c>
      <c r="J99" s="1511" t="str">
        <f ca="1">_xlfn.IFNA(VLOOKUP(D99,Export!G:L,5,FALSE),"")</f>
        <v/>
      </c>
      <c r="K99" s="1512" t="str">
        <f ca="1">_xlfn.IFNA(VLOOKUP(D99,Export!G:L,6,FALSE),"")</f>
        <v/>
      </c>
      <c r="L99" s="1445"/>
      <c r="M99" s="251"/>
    </row>
    <row r="100" spans="1:13" ht="61.2" customHeight="1" x14ac:dyDescent="0.25">
      <c r="A100" s="274"/>
      <c r="B100" s="1585"/>
      <c r="C100" s="1183">
        <f>_xlfn.IFNA(VLOOKUP(D100,Data!C:I,3,FALSE),"")</f>
        <v>2</v>
      </c>
      <c r="D100" s="1671" t="s">
        <v>249</v>
      </c>
      <c r="E100" s="1170" t="str">
        <f>_xlfn.IFNA(IF(VLOOKUP(D100,Languages!$A:$D,1,TRUE)=D100,VLOOKUP(D100,Languages!$A:$D,Summary!$C$7,TRUE),NA()),"")</f>
        <v>Kybertapahtumat määritetään kyberpoikkeamiksi laaditun kriteeristön mukaisesti.</v>
      </c>
      <c r="F100" s="1672" t="s">
        <v>3906</v>
      </c>
      <c r="G100" s="1537">
        <f ca="1">_xlfn.IFNA(VLOOKUP(D100,Data!C:I,6,FALSE),"")</f>
        <v>2</v>
      </c>
      <c r="H100" s="1511" t="str">
        <f ca="1">_xlfn.IFNA(VLOOKUP(D100,Export!G:L,3,FALSE),"")</f>
        <v/>
      </c>
      <c r="I100" s="1511" t="str">
        <f ca="1">_xlfn.IFNA(VLOOKUP(D100,Export!G:L,4,FALSE),"")</f>
        <v/>
      </c>
      <c r="J100" s="1511" t="str">
        <f ca="1">_xlfn.IFNA(VLOOKUP(D100,Export!G:L,5,FALSE),"")</f>
        <v/>
      </c>
      <c r="K100" s="1512" t="str">
        <f ca="1">_xlfn.IFNA(VLOOKUP(D100,Export!G:L,6,FALSE),"")</f>
        <v/>
      </c>
      <c r="L100" s="1445"/>
      <c r="M100" s="251"/>
    </row>
    <row r="101" spans="1:13" ht="61.2" customHeight="1" x14ac:dyDescent="0.25">
      <c r="A101" s="274"/>
      <c r="B101" s="1585"/>
      <c r="C101" s="1183">
        <f>_xlfn.IFNA(VLOOKUP(D101,Data!C:I,3,FALSE),"")</f>
        <v>2</v>
      </c>
      <c r="D101" s="1671" t="s">
        <v>251</v>
      </c>
      <c r="E101" s="1170" t="str">
        <f>_xlfn.IFNA(IF(VLOOKUP(D101,Languages!$A:$D,1,TRUE)=D101,VLOOKUP(D101,Languages!$A:$D,Summary!$C$7,TRUE),NA()),"")</f>
        <v>Kybertapahtumista ja -poikkeamista pidetään rekisteriä / kantaa, johon tapahtumat ja poikkeamat kirjataan ja jossa niitä seurataan päättymiseen asti.</v>
      </c>
      <c r="F101" s="1672" t="s">
        <v>3906</v>
      </c>
      <c r="G101" s="1537">
        <f ca="1">_xlfn.IFNA(VLOOKUP(D101,Data!C:I,6,FALSE),"")</f>
        <v>3</v>
      </c>
      <c r="H101" s="1511" t="str">
        <f ca="1">_xlfn.IFNA(VLOOKUP(D101,Export!G:L,3,FALSE),"")</f>
        <v/>
      </c>
      <c r="I101" s="1511" t="str">
        <f ca="1">_xlfn.IFNA(VLOOKUP(D101,Export!G:L,4,FALSE),"")</f>
        <v/>
      </c>
      <c r="J101" s="1511" t="str">
        <f ca="1">_xlfn.IFNA(VLOOKUP(D101,Export!G:L,5,FALSE),"")</f>
        <v/>
      </c>
      <c r="K101" s="1512" t="str">
        <f ca="1">_xlfn.IFNA(VLOOKUP(D101,Export!G:L,6,FALSE),"")</f>
        <v/>
      </c>
      <c r="L101" s="1445"/>
      <c r="M101" s="251"/>
    </row>
    <row r="102" spans="1:13" ht="61.2" customHeight="1" x14ac:dyDescent="0.25">
      <c r="A102" s="274"/>
      <c r="B102" s="1585"/>
      <c r="C102" s="1183">
        <f>_xlfn.IFNA(VLOOKUP(D102,Data!C:I,3,FALSE),"")</f>
        <v>2</v>
      </c>
      <c r="D102" s="1671" t="s">
        <v>252</v>
      </c>
      <c r="E102" s="1170" t="str">
        <f>_xlfn.IFNA(IF(VLOOKUP(D102,Languages!$A:$D,1,TRUE)=D102,VLOOKUP(D102,Languages!$A:$D,Summary!$C$7,TRUE),NA()),"")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102" s="1672" t="s">
        <v>3906</v>
      </c>
      <c r="G102" s="1537">
        <f ca="1">_xlfn.IFNA(VLOOKUP(D102,Data!C:I,6,FALSE),"")</f>
        <v>3</v>
      </c>
      <c r="H102" s="1511" t="str">
        <f ca="1">_xlfn.IFNA(VLOOKUP(D102,Export!G:L,3,FALSE),"")</f>
        <v/>
      </c>
      <c r="I102" s="1511" t="str">
        <f ca="1">_xlfn.IFNA(VLOOKUP(D102,Export!G:L,4,FALSE),"")</f>
        <v/>
      </c>
      <c r="J102" s="1511" t="str">
        <f ca="1">_xlfn.IFNA(VLOOKUP(D102,Export!G:L,5,FALSE),"")</f>
        <v/>
      </c>
      <c r="K102" s="1512" t="str">
        <f ca="1">_xlfn.IFNA(VLOOKUP(D102,Export!G:L,6,FALSE),"")</f>
        <v/>
      </c>
      <c r="L102" s="1445"/>
      <c r="M102" s="251"/>
    </row>
    <row r="103" spans="1:13" ht="61.2" customHeight="1" x14ac:dyDescent="0.25">
      <c r="A103" s="274"/>
      <c r="B103" s="1585"/>
      <c r="C103" s="1183">
        <f>_xlfn.IFNA(VLOOKUP(D103,Data!C:I,3,FALSE),"")</f>
        <v>1</v>
      </c>
      <c r="D103" s="1671" t="s">
        <v>255</v>
      </c>
      <c r="E103" s="1170" t="str">
        <f>_xlfn.IFNA(IF(VLOOKUP(D103,Languages!$A:$D,1,TRUE)=D103,VLOOKUP(D103,Languages!$A:$D,Summary!$C$7,TRUE),NA()),"")</f>
        <v>Kyberpoikkeamiin reagoimista varten on tunnistettu soveltuvat työntekijät ja heille on annettu roolit (ainakin tapauskohtaisesti). Tasolla 1 tämän ei tarvitse olla systemaattista ja säännöllistä.</v>
      </c>
      <c r="F103" s="1672" t="s">
        <v>3906</v>
      </c>
      <c r="G103" s="1537">
        <f ca="1">_xlfn.IFNA(VLOOKUP(D103,Data!C:I,6,FALSE),"")</f>
        <v>4</v>
      </c>
      <c r="H103" s="1511" t="str">
        <f ca="1">_xlfn.IFNA(VLOOKUP(D103,Export!G:L,3,FALSE),"")</f>
        <v/>
      </c>
      <c r="I103" s="1511" t="str">
        <f ca="1">_xlfn.IFNA(VLOOKUP(D103,Export!G:L,4,FALSE),"")</f>
        <v/>
      </c>
      <c r="J103" s="1511" t="str">
        <f ca="1">_xlfn.IFNA(VLOOKUP(D103,Export!G:L,5,FALSE),"")</f>
        <v/>
      </c>
      <c r="K103" s="1512" t="str">
        <f ca="1">_xlfn.IFNA(VLOOKUP(D103,Export!G:L,6,FALSE),"")</f>
        <v/>
      </c>
      <c r="L103" s="1445"/>
      <c r="M103" s="251"/>
    </row>
    <row r="104" spans="1:13" ht="61.2" customHeight="1" x14ac:dyDescent="0.25">
      <c r="A104" s="274"/>
      <c r="B104" s="1585"/>
      <c r="C104" s="1183">
        <f>_xlfn.IFNA(VLOOKUP(D104,Data!C:I,3,FALSE),"")</f>
        <v>1</v>
      </c>
      <c r="D104" s="1671" t="s">
        <v>256</v>
      </c>
      <c r="E104" s="1170" t="str">
        <f>_xlfn.IFNA(IF(VLOOKUP(D104,Languages!$A:$D,1,TRUE)=D104,VLOOKUP(D104,Languages!$A:$D,Summary!$C$7,TRUE),NA()),"")</f>
        <v>Kyberpoikkeamiin reagoidaan siten, että toiminnalla (voidaan toteuttaa tapauskohtaisesti) rajoitetaan toimintoon kohdistuvaa vaikutusta ja palautetaan toiminta normaaliksi. Tasolla 1 tämän ei tarvitse olla systemaattista ja säännöllistä.</v>
      </c>
      <c r="F104" s="1672" t="s">
        <v>3906</v>
      </c>
      <c r="G104" s="1537">
        <f ca="1">_xlfn.IFNA(VLOOKUP(D104,Data!C:I,6,FALSE),"")</f>
        <v>3</v>
      </c>
      <c r="H104" s="1511" t="str">
        <f ca="1">_xlfn.IFNA(VLOOKUP(D104,Export!G:L,3,FALSE),"")</f>
        <v/>
      </c>
      <c r="I104" s="1511" t="str">
        <f ca="1">_xlfn.IFNA(VLOOKUP(D104,Export!G:L,4,FALSE),"")</f>
        <v/>
      </c>
      <c r="J104" s="1511" t="str">
        <f ca="1">_xlfn.IFNA(VLOOKUP(D104,Export!G:L,5,FALSE),"")</f>
        <v/>
      </c>
      <c r="K104" s="1512" t="str">
        <f ca="1">_xlfn.IFNA(VLOOKUP(D104,Export!G:L,6,FALSE),"")</f>
        <v/>
      </c>
      <c r="L104" s="1445"/>
      <c r="M104" s="251"/>
    </row>
    <row r="105" spans="1:13" ht="61.2" customHeight="1" x14ac:dyDescent="0.25">
      <c r="A105" s="274"/>
      <c r="B105" s="1585"/>
      <c r="C105" s="1183">
        <f>_xlfn.IFNA(VLOOKUP(D105,Data!C:I,3,FALSE),"")</f>
        <v>1</v>
      </c>
      <c r="D105" s="1671" t="s">
        <v>257</v>
      </c>
      <c r="E105" s="1170" t="str">
        <f>_xlfn.IFNA(IF(VLOOKUP(D105,Languages!$A:$D,1,TRUE)=D105,VLOOKUP(D105,Languages!$A:$D,Summary!$C$7,TRUE),NA()),"")</f>
        <v>Kyberpoikkeamista tuotetaan raportointia (esimerkiksi sisäisesti, CERT-FI tai soveltuville ISAC-ryhmille). Tasolla 1 tämän ei tarvitse olla systemaattista ja säännöllistä.</v>
      </c>
      <c r="F105" s="1672" t="s">
        <v>3906</v>
      </c>
      <c r="G105" s="1537">
        <f ca="1">_xlfn.IFNA(VLOOKUP(D105,Data!C:I,6,FALSE),"")</f>
        <v>3</v>
      </c>
      <c r="H105" s="1511" t="str">
        <f ca="1">_xlfn.IFNA(VLOOKUP(D105,Export!G:L,3,FALSE),"")</f>
        <v/>
      </c>
      <c r="I105" s="1511" t="str">
        <f ca="1">_xlfn.IFNA(VLOOKUP(D105,Export!G:L,4,FALSE),"")</f>
        <v/>
      </c>
      <c r="J105" s="1511" t="str">
        <f ca="1">_xlfn.IFNA(VLOOKUP(D105,Export!G:L,5,FALSE),"")</f>
        <v/>
      </c>
      <c r="K105" s="1512" t="str">
        <f ca="1">_xlfn.IFNA(VLOOKUP(D105,Export!G:L,6,FALSE),"")</f>
        <v/>
      </c>
      <c r="L105" s="1445"/>
      <c r="M105" s="251"/>
    </row>
    <row r="106" spans="1:13" ht="61.2" customHeight="1" x14ac:dyDescent="0.25">
      <c r="A106" s="274"/>
      <c r="B106" s="1585"/>
      <c r="C106" s="1183">
        <f>_xlfn.IFNA(VLOOKUP(D106,Data!C:I,3,FALSE),"")</f>
        <v>2</v>
      </c>
      <c r="D106" s="1671" t="s">
        <v>258</v>
      </c>
      <c r="E106" s="1170" t="str">
        <f>_xlfn.IFNA(IF(VLOOKUP(D106,Languages!$A:$D,1,TRUE)=D106,VLOOKUP(D106,Languages!$A:$D,Summary!$C$7,TRUE),NA()),"")</f>
        <v>Kyberpoikkeamiin reagoimisen varalle on luotu suunnitelma, jota pidetään yllä ja joka kattaa koko poikkeamanhallinnan elinkaaren.</v>
      </c>
      <c r="F106" s="1672" t="s">
        <v>3906</v>
      </c>
      <c r="G106" s="1537">
        <f ca="1">_xlfn.IFNA(VLOOKUP(D106,Data!C:I,6,FALSE),"")</f>
        <v>3</v>
      </c>
      <c r="H106" s="1511" t="str">
        <f ca="1">_xlfn.IFNA(VLOOKUP(D106,Export!G:L,3,FALSE),"")</f>
        <v/>
      </c>
      <c r="I106" s="1511" t="str">
        <f ca="1">_xlfn.IFNA(VLOOKUP(D106,Export!G:L,4,FALSE),"")</f>
        <v/>
      </c>
      <c r="J106" s="1511" t="str">
        <f ca="1">_xlfn.IFNA(VLOOKUP(D106,Export!G:L,5,FALSE),"")</f>
        <v/>
      </c>
      <c r="K106" s="1512" t="str">
        <f ca="1">_xlfn.IFNA(VLOOKUP(D106,Export!G:L,6,FALSE),"")</f>
        <v/>
      </c>
      <c r="L106" s="1445"/>
      <c r="M106" s="251"/>
    </row>
    <row r="107" spans="1:13" ht="61.2" customHeight="1" x14ac:dyDescent="0.25">
      <c r="A107" s="274"/>
      <c r="B107" s="1585"/>
      <c r="C107" s="1183">
        <f>_xlfn.IFNA(VLOOKUP(D107,Data!C:I,3,FALSE),"")</f>
        <v>2</v>
      </c>
      <c r="D107" s="1671" t="s">
        <v>259</v>
      </c>
      <c r="E107" s="1170" t="str">
        <f>_xlfn.IFNA(IF(VLOOKUP(D107,Languages!$A:$D,1,TRUE)=D107,VLOOKUP(D107,Languages!$A:$D,Summary!$C$7,TRUE),NA()),"")</f>
        <v>Kyberpoikkeamiin reagoidaan määriteltyjen suunnitelmien ja menettelytapojen mukaisesti.</v>
      </c>
      <c r="F107" s="1672" t="s">
        <v>3906</v>
      </c>
      <c r="G107" s="1537">
        <f ca="1">_xlfn.IFNA(VLOOKUP(D107,Data!C:I,6,FALSE),"")</f>
        <v>3</v>
      </c>
      <c r="H107" s="1511" t="str">
        <f ca="1">_xlfn.IFNA(VLOOKUP(D107,Export!G:L,3,FALSE),"")</f>
        <v/>
      </c>
      <c r="I107" s="1511" t="str">
        <f ca="1">_xlfn.IFNA(VLOOKUP(D107,Export!G:L,4,FALSE),"")</f>
        <v/>
      </c>
      <c r="J107" s="1511" t="str">
        <f ca="1">_xlfn.IFNA(VLOOKUP(D107,Export!G:L,5,FALSE),"")</f>
        <v/>
      </c>
      <c r="K107" s="1512" t="str">
        <f ca="1">_xlfn.IFNA(VLOOKUP(D107,Export!G:L,6,FALSE),"")</f>
        <v/>
      </c>
      <c r="L107" s="1445"/>
      <c r="M107" s="251"/>
    </row>
    <row r="108" spans="1:13" ht="61.2" customHeight="1" x14ac:dyDescent="0.25">
      <c r="A108" s="274"/>
      <c r="B108" s="1585"/>
      <c r="C108" s="1183">
        <f>_xlfn.IFNA(VLOOKUP(D108,Data!C:I,3,FALSE),"")</f>
        <v>2</v>
      </c>
      <c r="D108" s="1671" t="s">
        <v>260</v>
      </c>
      <c r="E108" s="1170" t="str">
        <f>_xlfn.IFNA(IF(VLOOKUP(D108,Languages!$A:$D,1,TRUE)=D108,VLOOKUP(D108,Languages!$A:$D,Summary!$C$7,TRUE),NA()),"")</f>
        <v>Kyberpoikkeamien hallintasuunnitelma sisältää viestintäsuunnitelman, joka kattaa sekä sisäiset että ulkoiset sidosryhmät</v>
      </c>
      <c r="F108" s="1672" t="s">
        <v>3906</v>
      </c>
      <c r="G108" s="1537">
        <f ca="1">_xlfn.IFNA(VLOOKUP(D108,Data!C:I,6,FALSE),"")</f>
        <v>2</v>
      </c>
      <c r="H108" s="1511" t="str">
        <f ca="1">_xlfn.IFNA(VLOOKUP(D108,Export!G:L,3,FALSE),"")</f>
        <v/>
      </c>
      <c r="I108" s="1511" t="str">
        <f ca="1">_xlfn.IFNA(VLOOKUP(D108,Export!G:L,4,FALSE),"")</f>
        <v/>
      </c>
      <c r="J108" s="1511" t="str">
        <f ca="1">_xlfn.IFNA(VLOOKUP(D108,Export!G:L,5,FALSE),"")</f>
        <v/>
      </c>
      <c r="K108" s="1512" t="str">
        <f ca="1">_xlfn.IFNA(VLOOKUP(D108,Export!G:L,6,FALSE),"")</f>
        <v/>
      </c>
      <c r="L108" s="1445"/>
      <c r="M108" s="251"/>
    </row>
    <row r="109" spans="1:13" ht="61.2" customHeight="1" x14ac:dyDescent="0.25">
      <c r="A109" s="274"/>
      <c r="B109" s="1585"/>
      <c r="C109" s="1183">
        <f>_xlfn.IFNA(VLOOKUP(D109,Data!C:I,3,FALSE),"")</f>
        <v>2</v>
      </c>
      <c r="D109" s="1671" t="s">
        <v>262</v>
      </c>
      <c r="E109" s="1170" t="str">
        <f>_xlfn.IFNA(IF(VLOOKUP(D109,Languages!$A:$D,1,TRUE)=D109,VLOOKUP(D109,Languages!$A:$D,Summary!$C$7,TRUE),NA()),"")</f>
        <v>Kyberpoikkeamista saadut kokemukset käsitellään ja toimista otetaan opiksi (lessons learned). Korjaavia toimenpiteitä toteutetaan, mukaan lukien toimintasuunnitelmien päivittäminen.</v>
      </c>
      <c r="F109" s="1672" t="s">
        <v>3906</v>
      </c>
      <c r="G109" s="1537">
        <f ca="1">_xlfn.IFNA(VLOOKUP(D109,Data!C:I,6,FALSE),"")</f>
        <v>2</v>
      </c>
      <c r="H109" s="1511" t="str">
        <f ca="1">_xlfn.IFNA(VLOOKUP(D109,Export!G:L,3,FALSE),"")</f>
        <v/>
      </c>
      <c r="I109" s="1511" t="str">
        <f ca="1">_xlfn.IFNA(VLOOKUP(D109,Export!G:L,4,FALSE),"")</f>
        <v/>
      </c>
      <c r="J109" s="1511" t="str">
        <f ca="1">_xlfn.IFNA(VLOOKUP(D109,Export!G:L,5,FALSE),"")</f>
        <v/>
      </c>
      <c r="K109" s="1512" t="str">
        <f ca="1">_xlfn.IFNA(VLOOKUP(D109,Export!G:L,6,FALSE),"")</f>
        <v/>
      </c>
      <c r="L109" s="1445"/>
      <c r="M109" s="251"/>
    </row>
    <row r="110" spans="1:13" ht="61.2" customHeight="1" x14ac:dyDescent="0.25">
      <c r="A110" s="274"/>
      <c r="B110" s="1585"/>
      <c r="C110" s="1183">
        <f>_xlfn.IFNA(VLOOKUP(D110,Data!C:I,3,FALSE),"")</f>
        <v>1</v>
      </c>
      <c r="D110" s="1671" t="s">
        <v>267</v>
      </c>
      <c r="E110" s="1170" t="str">
        <f>_xlfn.IFNA(IF(VLOOKUP(D110,Languages!$A:$D,1,TRUE)=D110,VLOOKUP(D110,Languages!$A:$D,Summary!$C$7,TRUE),NA()),"")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110" s="1672" t="s">
        <v>3904</v>
      </c>
      <c r="G110" s="1537">
        <f ca="1">_xlfn.IFNA(VLOOKUP(D110,Data!C:I,6,FALSE),"")</f>
        <v>3</v>
      </c>
      <c r="H110" s="1511" t="str">
        <f ca="1">_xlfn.IFNA(VLOOKUP(D110,Export!G:L,3,FALSE),"")</f>
        <v/>
      </c>
      <c r="I110" s="1511" t="str">
        <f ca="1">_xlfn.IFNA(VLOOKUP(D110,Export!G:L,4,FALSE),"")</f>
        <v/>
      </c>
      <c r="J110" s="1511" t="str">
        <f ca="1">_xlfn.IFNA(VLOOKUP(D110,Export!G:L,5,FALSE),"")</f>
        <v/>
      </c>
      <c r="K110" s="1512" t="str">
        <f ca="1">_xlfn.IFNA(VLOOKUP(D110,Export!G:L,6,FALSE),"")</f>
        <v/>
      </c>
      <c r="L110" s="1445"/>
      <c r="M110" s="251"/>
    </row>
    <row r="111" spans="1:13" ht="61.2" customHeight="1" x14ac:dyDescent="0.25">
      <c r="A111" s="274"/>
      <c r="B111" s="1585"/>
      <c r="C111" s="1183">
        <f>_xlfn.IFNA(VLOOKUP(D111,Data!C:I,3,FALSE),"")</f>
        <v>1</v>
      </c>
      <c r="D111" s="1671" t="s">
        <v>268</v>
      </c>
      <c r="E111" s="1170" t="str">
        <f>_xlfn.IFNA(IF(VLOOKUP(D111,Languages!$A:$D,1,TRUE)=D111,VLOOKUP(D111,Languages!$A:$D,Summary!$C$7,TRUE),NA()),"")</f>
        <v>Tiedoista on saatavilla varmuuskopiot, joita testaan. Tasolla 1 tämän ei tarvitse olla systemaattista ja säännöllistä.</v>
      </c>
      <c r="F111" s="1672" t="s">
        <v>3908</v>
      </c>
      <c r="G111" s="1537">
        <f ca="1">_xlfn.IFNA(VLOOKUP(D111,Data!C:I,6,FALSE),"")</f>
        <v>3</v>
      </c>
      <c r="H111" s="1511" t="str">
        <f ca="1">_xlfn.IFNA(VLOOKUP(D111,Export!G:L,3,FALSE),"")</f>
        <v/>
      </c>
      <c r="I111" s="1511" t="str">
        <f ca="1">_xlfn.IFNA(VLOOKUP(D111,Export!G:L,4,FALSE),"")</f>
        <v/>
      </c>
      <c r="J111" s="1511" t="str">
        <f ca="1">_xlfn.IFNA(VLOOKUP(D111,Export!G:L,5,FALSE),"")</f>
        <v/>
      </c>
      <c r="K111" s="1512" t="str">
        <f ca="1">_xlfn.IFNA(VLOOKUP(D111,Export!G:L,6,FALSE),"")</f>
        <v/>
      </c>
      <c r="L111" s="1445"/>
      <c r="M111" s="251"/>
    </row>
    <row r="112" spans="1:13" ht="61.2" customHeight="1" x14ac:dyDescent="0.25">
      <c r="A112" s="274"/>
      <c r="B112" s="1585"/>
      <c r="C112" s="1183">
        <f>_xlfn.IFNA(VLOOKUP(D112,Data!C:I,3,FALSE),"")</f>
        <v>2</v>
      </c>
      <c r="D112" s="1671" t="s">
        <v>272</v>
      </c>
      <c r="E112" s="1170" t="str">
        <f>_xlfn.IFNA(IF(VLOOKUP(D112,Languages!$A:$D,1,TRUE)=D112,VLOOKUP(D112,Languages!$A:$D,Summary!$C$7,TRUE),NA()),"")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112" s="1672" t="s">
        <v>3904</v>
      </c>
      <c r="G112" s="1537">
        <f ca="1">_xlfn.IFNA(VLOOKUP(D112,Data!C:I,6,FALSE),"")</f>
        <v>2</v>
      </c>
      <c r="H112" s="1511" t="str">
        <f ca="1">_xlfn.IFNA(VLOOKUP(D112,Export!G:L,3,FALSE),"")</f>
        <v/>
      </c>
      <c r="I112" s="1511" t="str">
        <f ca="1">_xlfn.IFNA(VLOOKUP(D112,Export!G:L,4,FALSE),"")</f>
        <v/>
      </c>
      <c r="J112" s="1511" t="str">
        <f ca="1">_xlfn.IFNA(VLOOKUP(D112,Export!G:L,5,FALSE),"")</f>
        <v/>
      </c>
      <c r="K112" s="1512" t="str">
        <f ca="1">_xlfn.IFNA(VLOOKUP(D112,Export!G:L,6,FALSE),"")</f>
        <v/>
      </c>
      <c r="L112" s="1445"/>
      <c r="M112" s="251"/>
    </row>
    <row r="113" spans="1:13" ht="61.2" customHeight="1" x14ac:dyDescent="0.25">
      <c r="A113" s="274"/>
      <c r="B113" s="1585"/>
      <c r="C113" s="1183">
        <f>_xlfn.IFNA(VLOOKUP(D113,Data!C:I,3,FALSE),"")</f>
        <v>2</v>
      </c>
      <c r="D113" s="1671" t="s">
        <v>945</v>
      </c>
      <c r="E113" s="1170" t="str">
        <f>_xlfn.IFNA(IF(VLOOKUP(D113,Languages!$A:$D,1,TRUE)=D113,VLOOKUP(D113,Languages!$A:$D,Summary!$C$7,TRUE),NA()),"")</f>
        <v>Jatkuvuussuunnitelmat testataan arvioimalla ja/tai harjoittelemalla aika ajoin ja määriteltyjen tilanteiden kuten järjestelmämuutosten tai ulkoisten tapahtumien yhteydessä.</v>
      </c>
      <c r="F113" s="1672" t="s">
        <v>3904</v>
      </c>
      <c r="G113" s="1537">
        <f ca="1">_xlfn.IFNA(VLOOKUP(D113,Data!C:I,6,FALSE),"")</f>
        <v>3</v>
      </c>
      <c r="H113" s="1511" t="str">
        <f ca="1">_xlfn.IFNA(VLOOKUP(D113,Export!G:L,3,FALSE),"")</f>
        <v/>
      </c>
      <c r="I113" s="1511" t="str">
        <f ca="1">_xlfn.IFNA(VLOOKUP(D113,Export!G:L,4,FALSE),"")</f>
        <v/>
      </c>
      <c r="J113" s="1511" t="str">
        <f ca="1">_xlfn.IFNA(VLOOKUP(D113,Export!G:L,5,FALSE),"")</f>
        <v/>
      </c>
      <c r="K113" s="1512" t="str">
        <f ca="1">_xlfn.IFNA(VLOOKUP(D113,Export!G:L,6,FALSE),"")</f>
        <v/>
      </c>
      <c r="L113" s="1445"/>
      <c r="M113" s="251"/>
    </row>
    <row r="114" spans="1:13" ht="61.2" customHeight="1" x14ac:dyDescent="0.25">
      <c r="A114" s="274"/>
      <c r="B114" s="1585"/>
      <c r="C114" s="1183">
        <f>_xlfn.IFNA(VLOOKUP(D114,Data!C:I,3,FALSE),"")</f>
        <v>2</v>
      </c>
      <c r="D114" s="1671" t="s">
        <v>946</v>
      </c>
      <c r="E114" s="1170" t="str">
        <f>_xlfn.IFNA(IF(VLOOKUP(D114,Languages!$A:$D,1,TRUE)=D114,VLOOKUP(D114,Languages!$A:$D,Summary!$C$7,TRUE),NA()),"")</f>
        <v xml:space="preserve"> Varmuuskopiota suojaavat kyberturvallisuus kontrollit / hallintakeinot ovat yhtä hyvät tai perusteellisemmat kuin kontrollit, jotka suojaavat varmuuskopioitavaa tietoa.</v>
      </c>
      <c r="F114" s="1672" t="s">
        <v>3908</v>
      </c>
      <c r="G114" s="1537">
        <f ca="1">_xlfn.IFNA(VLOOKUP(D114,Data!C:I,6,FALSE),"")</f>
        <v>2</v>
      </c>
      <c r="H114" s="1511" t="str">
        <f ca="1">_xlfn.IFNA(VLOOKUP(D114,Export!G:L,3,FALSE),"")</f>
        <v/>
      </c>
      <c r="I114" s="1511" t="str">
        <f ca="1">_xlfn.IFNA(VLOOKUP(D114,Export!G:L,4,FALSE),"")</f>
        <v/>
      </c>
      <c r="J114" s="1511" t="str">
        <f ca="1">_xlfn.IFNA(VLOOKUP(D114,Export!G:L,5,FALSE),"")</f>
        <v/>
      </c>
      <c r="K114" s="1512" t="str">
        <f ca="1">_xlfn.IFNA(VLOOKUP(D114,Export!G:L,6,FALSE),"")</f>
        <v/>
      </c>
      <c r="L114" s="1445"/>
      <c r="M114" s="251"/>
    </row>
    <row r="115" spans="1:13" ht="61.2" customHeight="1" x14ac:dyDescent="0.25">
      <c r="A115" s="274"/>
      <c r="B115" s="1585"/>
      <c r="C115" s="1183">
        <f>_xlfn.IFNA(VLOOKUP(D115,Data!C:I,3,FALSE),"")</f>
        <v>2</v>
      </c>
      <c r="D115" s="1671" t="s">
        <v>947</v>
      </c>
      <c r="E115" s="1170" t="str">
        <f>_xlfn.IFNA(IF(VLOOKUP(D115,Languages!$A:$D,1,TRUE)=D115,VLOOKUP(D115,Languages!$A:$D,Summary!$C$7,TRUE),NA()),"")</f>
        <v>Varmuuskopiot on erotettu sekä loogisesti että fyysisesti varmuuskopioidusta tiedosta.</v>
      </c>
      <c r="F115" s="1672" t="s">
        <v>3908</v>
      </c>
      <c r="G115" s="1537">
        <f ca="1">_xlfn.IFNA(VLOOKUP(D115,Data!C:I,6,FALSE),"")</f>
        <v>3</v>
      </c>
      <c r="H115" s="1511" t="str">
        <f ca="1">_xlfn.IFNA(VLOOKUP(D115,Export!G:L,3,FALSE),"")</f>
        <v/>
      </c>
      <c r="I115" s="1511" t="str">
        <f ca="1">_xlfn.IFNA(VLOOKUP(D115,Export!G:L,4,FALSE),"")</f>
        <v/>
      </c>
      <c r="J115" s="1511" t="str">
        <f ca="1">_xlfn.IFNA(VLOOKUP(D115,Export!G:L,5,FALSE),"")</f>
        <v/>
      </c>
      <c r="K115" s="1512" t="str">
        <f ca="1">_xlfn.IFNA(VLOOKUP(D115,Export!G:L,6,FALSE),"")</f>
        <v/>
      </c>
      <c r="L115" s="1445"/>
      <c r="M115" s="251"/>
    </row>
    <row r="116" spans="1:13" ht="61.2" customHeight="1" x14ac:dyDescent="0.25">
      <c r="A116" s="819"/>
      <c r="B116" s="1444"/>
      <c r="C116" s="1183">
        <f>_xlfn.IFNA(VLOOKUP(D116,Data!C:I,3,FALSE),"")</f>
        <v>2</v>
      </c>
      <c r="D116" s="1671" t="s">
        <v>954</v>
      </c>
      <c r="E116" s="1170" t="str">
        <f>_xlfn.IFNA(IF(VLOOKUP(D116,Languages!$A:$D,1,TRUE)=D116,VLOOKUP(D116,Languages!$A:$D,Summary!$C$7,TRUE),NA()),"")</f>
        <v>RESPONSE-osion toimintaa varten on määritetty dokumentoidut toimintatavat, joita noudatetaan ja päivitetään säännöllisesti.</v>
      </c>
      <c r="F116" s="1672" t="s">
        <v>3906</v>
      </c>
      <c r="G116" s="1537">
        <f ca="1">_xlfn.IFNA(VLOOKUP(D116,Data!C:I,6,FALSE),"")</f>
        <v>3</v>
      </c>
      <c r="H116" s="1511" t="str">
        <f ca="1">_xlfn.IFNA(VLOOKUP(D116,Export!G:L,3,FALSE),"")</f>
        <v/>
      </c>
      <c r="I116" s="1511" t="str">
        <f ca="1">_xlfn.IFNA(VLOOKUP(D116,Export!G:L,4,FALSE),"")</f>
        <v/>
      </c>
      <c r="J116" s="1511" t="str">
        <f ca="1">_xlfn.IFNA(VLOOKUP(D116,Export!G:L,5,FALSE),"")</f>
        <v/>
      </c>
      <c r="K116" s="1512" t="str">
        <f ca="1">_xlfn.IFNA(VLOOKUP(D116,Export!G:L,6,FALSE),"")</f>
        <v/>
      </c>
      <c r="L116" s="1445"/>
      <c r="M116" s="251"/>
    </row>
    <row r="117" spans="1:13" ht="61.2" customHeight="1" x14ac:dyDescent="0.25">
      <c r="A117" s="819"/>
      <c r="B117" s="1566"/>
      <c r="C117" s="1183">
        <f>_xlfn.IFNA(VLOOKUP(D117,Data!C:I,3,FALSE),"")</f>
        <v>2</v>
      </c>
      <c r="D117" s="1671" t="s">
        <v>955</v>
      </c>
      <c r="E117" s="1170" t="str">
        <f>_xlfn.IFNA(IF(VLOOKUP(D117,Languages!$A:$D,1,TRUE)=D117,VLOOKUP(D117,Languages!$A:$D,Summary!$C$7,TRUE),NA()),"")</f>
        <v>RESPONSE-osion toimintaa varten on tarjolla riittävät resurssit (henkilöstö, rahoitus ja työkalut).</v>
      </c>
      <c r="F117" s="1672" t="s">
        <v>3906</v>
      </c>
      <c r="G117" s="1537">
        <f ca="1">_xlfn.IFNA(VLOOKUP(D117,Data!C:I,6,FALSE),"")</f>
        <v>2</v>
      </c>
      <c r="H117" s="1511" t="str">
        <f ca="1">_xlfn.IFNA(VLOOKUP(D117,Export!G:L,3,FALSE),"")</f>
        <v/>
      </c>
      <c r="I117" s="1511" t="str">
        <f ca="1">_xlfn.IFNA(VLOOKUP(D117,Export!G:L,4,FALSE),"")</f>
        <v/>
      </c>
      <c r="J117" s="1511" t="str">
        <f ca="1">_xlfn.IFNA(VLOOKUP(D117,Export!G:L,5,FALSE),"")</f>
        <v/>
      </c>
      <c r="K117" s="1512" t="str">
        <f ca="1">_xlfn.IFNA(VLOOKUP(D117,Export!G:L,6,FALSE),"")</f>
        <v/>
      </c>
      <c r="L117" s="1445"/>
      <c r="M117" s="251"/>
    </row>
    <row r="118" spans="1:13" ht="61.2" customHeight="1" x14ac:dyDescent="0.25">
      <c r="A118" s="819"/>
      <c r="B118" s="1567"/>
      <c r="C118" s="1183">
        <f>_xlfn.IFNA(VLOOKUP(D118,Data!C:I,3,FALSE),"")</f>
        <v>3</v>
      </c>
      <c r="D118" s="1671" t="s">
        <v>957</v>
      </c>
      <c r="E118" s="1170" t="str">
        <f>_xlfn.IFNA(IF(VLOOKUP(D118,Languages!$A:$D,1,TRUE)=D118,VLOOKUP(D118,Languages!$A:$D,Summary!$C$7,TRUE),NA()),"")</f>
        <v>RESPONSE-osion toimintaa suorittaville työntekijöille on määritelty vastuut, velvoitteet ja valtuutukset tehtäviensä suorittamista varten.</v>
      </c>
      <c r="F118" s="1672" t="s">
        <v>3906</v>
      </c>
      <c r="G118" s="1537">
        <f ca="1">_xlfn.IFNA(VLOOKUP(D118,Data!C:I,6,FALSE),"")</f>
        <v>4</v>
      </c>
      <c r="H118" s="1511" t="str">
        <f ca="1">_xlfn.IFNA(VLOOKUP(D118,Export!G:L,3,FALSE),"")</f>
        <v/>
      </c>
      <c r="I118" s="1511" t="str">
        <f ca="1">_xlfn.IFNA(VLOOKUP(D118,Export!G:L,4,FALSE),"")</f>
        <v/>
      </c>
      <c r="J118" s="1511" t="str">
        <f ca="1">_xlfn.IFNA(VLOOKUP(D118,Export!G:L,5,FALSE),"")</f>
        <v/>
      </c>
      <c r="K118" s="1512" t="str">
        <f ca="1">_xlfn.IFNA(VLOOKUP(D118,Export!G:L,6,FALSE),"")</f>
        <v/>
      </c>
      <c r="L118" s="1568"/>
      <c r="M118" s="341"/>
    </row>
    <row r="119" spans="1:13" ht="61.2" customHeight="1" x14ac:dyDescent="0.25">
      <c r="A119" s="819"/>
      <c r="B119" s="1499"/>
      <c r="C119" s="1183">
        <f>_xlfn.IFNA(VLOOKUP(D119,Data!C:I,3,FALSE),"")</f>
        <v>3</v>
      </c>
      <c r="D119" s="1671" t="s">
        <v>917</v>
      </c>
      <c r="E119" s="1170" t="str">
        <f>_xlfn.IFNA(IF(VLOOKUP(D119,Languages!$A:$D,1,TRUE)=D119,VLOOKUP(D119,Languages!$A:$D,Summary!$C$7,TRUE),NA()),"")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119" s="1672" t="s">
        <v>3909</v>
      </c>
      <c r="G119" s="1537">
        <f ca="1">_xlfn.IFNA(VLOOKUP(D119,Data!C:I,6,FALSE),"")</f>
        <v>1</v>
      </c>
      <c r="H119" s="1511" t="str">
        <f ca="1">_xlfn.IFNA(VLOOKUP(D119,Export!G:L,3,FALSE),"")</f>
        <v/>
      </c>
      <c r="I119" s="1511" t="str">
        <f ca="1">_xlfn.IFNA(VLOOKUP(D119,Export!G:L,4,FALSE),"")</f>
        <v/>
      </c>
      <c r="J119" s="1511" t="str">
        <f ca="1">_xlfn.IFNA(VLOOKUP(D119,Export!G:L,5,FALSE),"")</f>
        <v/>
      </c>
      <c r="K119" s="1512" t="str">
        <f ca="1">_xlfn.IFNA(VLOOKUP(D119,Export!G:L,6,FALSE),"")</f>
        <v/>
      </c>
      <c r="L119" s="1500"/>
      <c r="M119" s="341"/>
    </row>
    <row r="120" spans="1:13" ht="61.2" customHeight="1" x14ac:dyDescent="0.25">
      <c r="A120" s="819"/>
      <c r="B120" s="1499"/>
      <c r="C120" s="1183">
        <f>_xlfn.IFNA(VLOOKUP(D120,Data!C:I,3,FALSE),"")</f>
        <v>1</v>
      </c>
      <c r="D120" s="1671" t="s">
        <v>211</v>
      </c>
      <c r="E120" s="1170" t="str">
        <f>_xlfn.IFNA(IF(VLOOKUP(D120,Languages!$A:$D,1,TRUE)=D120,VLOOKUP(D120,Languages!$A:$D,Summary!$C$7,TRUE),NA()),"")</f>
        <v>Lokitietoa kerätään toiminnon kannalta tärkeistä laitteista, ohjelmistoista ja tietovarannoista (ainakin tapauskohtaisesti). Tasolla 1 tämän ei tarvitse olla systemaattista ja säännöllistä.</v>
      </c>
      <c r="F120" s="1672" t="s">
        <v>3910</v>
      </c>
      <c r="G120" s="1537">
        <f ca="1">_xlfn.IFNA(VLOOKUP(D120,Data!C:I,6,FALSE),"")</f>
        <v>3</v>
      </c>
      <c r="H120" s="1511" t="str">
        <f ca="1">_xlfn.IFNA(VLOOKUP(D120,Export!G:L,3,FALSE),"")</f>
        <v/>
      </c>
      <c r="I120" s="1511" t="str">
        <f ca="1">_xlfn.IFNA(VLOOKUP(D120,Export!G:L,4,FALSE),"")</f>
        <v/>
      </c>
      <c r="J120" s="1511" t="str">
        <f ca="1">_xlfn.IFNA(VLOOKUP(D120,Export!G:L,5,FALSE),"")</f>
        <v/>
      </c>
      <c r="K120" s="1512" t="str">
        <f ca="1">_xlfn.IFNA(VLOOKUP(D120,Export!G:L,6,FALSE),"")</f>
        <v/>
      </c>
      <c r="L120" s="1500"/>
      <c r="M120" s="341"/>
    </row>
    <row r="121" spans="1:13" ht="61.2" customHeight="1" x14ac:dyDescent="0.25">
      <c r="A121" s="819"/>
      <c r="B121" s="1499"/>
      <c r="C121" s="1183">
        <f>_xlfn.IFNA(VLOOKUP(D121,Data!C:I,3,FALSE),"")</f>
        <v>2</v>
      </c>
      <c r="D121" s="1671" t="s">
        <v>212</v>
      </c>
      <c r="E121" s="1170" t="str">
        <f>_xlfn.IFNA(IF(VLOOKUP(D121,Languages!$A:$D,1,TRUE)=D121,VLOOKUP(D121,Languages!$A:$D,Summary!$C$7,TRUE),NA()),"")</f>
        <v>Lokitietoa kerätään sellaisista laitteista, ohjelmistoista ja tietovarannoista, joita voitaisiin käyttää hyökkääjän tavoitteen saavuttamiseen.</v>
      </c>
      <c r="F121" s="1672" t="s">
        <v>3910</v>
      </c>
      <c r="G121" s="1537">
        <f ca="1">_xlfn.IFNA(VLOOKUP(D121,Data!C:I,6,FALSE),"")</f>
        <v>3</v>
      </c>
      <c r="H121" s="1511" t="str">
        <f ca="1">_xlfn.IFNA(VLOOKUP(D121,Export!G:L,3,FALSE),"")</f>
        <v/>
      </c>
      <c r="I121" s="1511" t="str">
        <f ca="1">_xlfn.IFNA(VLOOKUP(D121,Export!G:L,4,FALSE),"")</f>
        <v/>
      </c>
      <c r="J121" s="1511" t="str">
        <f ca="1">_xlfn.IFNA(VLOOKUP(D121,Export!G:L,5,FALSE),"")</f>
        <v/>
      </c>
      <c r="K121" s="1512" t="str">
        <f ca="1">_xlfn.IFNA(VLOOKUP(D121,Export!G:L,6,FALSE),"")</f>
        <v/>
      </c>
      <c r="L121" s="1500"/>
      <c r="M121" s="341"/>
    </row>
    <row r="122" spans="1:13" ht="61.2" customHeight="1" x14ac:dyDescent="0.25">
      <c r="A122" s="819"/>
      <c r="B122" s="1499"/>
      <c r="C122" s="1183">
        <f>_xlfn.IFNA(VLOOKUP(D122,Data!C:I,3,FALSE),"")</f>
        <v>2</v>
      </c>
      <c r="D122" s="1671" t="s">
        <v>213</v>
      </c>
      <c r="E122" s="1170" t="str">
        <f>_xlfn.IFNA(IF(VLOOKUP(D122,Languages!$A:$D,1,TRUE)=D122,VLOOKUP(D122,Languages!$A:$D,Summary!$C$7,TRUE),NA()),"")</f>
        <v xml:space="preserve">IT- ja OT-laitteille, ohjelmistoille ja tietovarannoille, jotka ovat tärkeitä toiminnon kannalta tai joita hyökkääjä voisi hyödyntää tavoitteensa saavuttamiseen, on määritetty ja ylläpidetty lokitusvaatimuksia. </v>
      </c>
      <c r="F122" s="1672" t="s">
        <v>3887</v>
      </c>
      <c r="G122" s="1537">
        <f ca="1">_xlfn.IFNA(VLOOKUP(D122,Data!C:I,6,FALSE),"")</f>
        <v>2</v>
      </c>
      <c r="H122" s="1511" t="str">
        <f ca="1">_xlfn.IFNA(VLOOKUP(D122,Export!G:L,3,FALSE),"")</f>
        <v/>
      </c>
      <c r="I122" s="1511" t="str">
        <f ca="1">_xlfn.IFNA(VLOOKUP(D122,Export!G:L,4,FALSE),"")</f>
        <v/>
      </c>
      <c r="J122" s="1511" t="str">
        <f ca="1">_xlfn.IFNA(VLOOKUP(D122,Export!G:L,5,FALSE),"")</f>
        <v/>
      </c>
      <c r="K122" s="1512" t="str">
        <f ca="1">_xlfn.IFNA(VLOOKUP(D122,Export!G:L,6,FALSE),"")</f>
        <v/>
      </c>
      <c r="L122" s="1500"/>
      <c r="M122" s="341"/>
    </row>
    <row r="123" spans="1:13" ht="61.2" customHeight="1" x14ac:dyDescent="0.25">
      <c r="A123" s="819"/>
      <c r="B123" s="1499"/>
      <c r="C123" s="1183">
        <f>_xlfn.IFNA(VLOOKUP(D123,Data!C:I,3,FALSE),"")</f>
        <v>2</v>
      </c>
      <c r="D123" s="1671" t="s">
        <v>214</v>
      </c>
      <c r="E123" s="1170" t="str">
        <f>_xlfn.IFNA(IF(VLOOKUP(D123,Languages!$A:$D,1,TRUE)=D123,VLOOKUP(D123,Languages!$A:$D,Summary!$C$7,TRUE),NA()),"")</f>
        <v>Verkko- ja päätelaitteiden valvontainfrastruktuurille on määritetty lokitusvaatimukset, joita myös ylläpidetään. (esimerkiksi internetyhdyskäytäville (gateway), EDR ohjelmistot, IDPS tunkeutumisen havaitsemis- ja estojärjestelmät)</v>
      </c>
      <c r="F123" s="1672" t="s">
        <v>3887</v>
      </c>
      <c r="G123" s="1537">
        <f ca="1">_xlfn.IFNA(VLOOKUP(D123,Data!C:I,6,FALSE),"")</f>
        <v>3</v>
      </c>
      <c r="H123" s="1511" t="str">
        <f ca="1">_xlfn.IFNA(VLOOKUP(D123,Export!G:L,3,FALSE),"")</f>
        <v/>
      </c>
      <c r="I123" s="1511" t="str">
        <f ca="1">_xlfn.IFNA(VLOOKUP(D123,Export!G:L,4,FALSE),"")</f>
        <v/>
      </c>
      <c r="J123" s="1511" t="str">
        <f ca="1">_xlfn.IFNA(VLOOKUP(D123,Export!G:L,5,FALSE),"")</f>
        <v/>
      </c>
      <c r="K123" s="1512" t="str">
        <f ca="1">_xlfn.IFNA(VLOOKUP(D123,Export!G:L,6,FALSE),"")</f>
        <v/>
      </c>
      <c r="L123" s="1500"/>
      <c r="M123" s="341"/>
    </row>
    <row r="124" spans="1:13" ht="61.2" customHeight="1" x14ac:dyDescent="0.25">
      <c r="A124" s="819"/>
      <c r="B124" s="1499"/>
      <c r="C124" s="1183">
        <f>_xlfn.IFNA(VLOOKUP(D124,Data!C:I,3,FALSE),"")</f>
        <v>1</v>
      </c>
      <c r="D124" s="1671" t="s">
        <v>2544</v>
      </c>
      <c r="E124" s="1170" t="str">
        <f>_xlfn.IFNA(IF(VLOOKUP(D124,Languages!$A:$D,1,TRUE)=D124,VLOOKUP(D124,Languages!$A:$D,Summary!$C$7,TRUE),NA()),"")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124" s="1672" t="s">
        <v>3907</v>
      </c>
      <c r="G124" s="1537">
        <f ca="1">_xlfn.IFNA(VLOOKUP(D124,Data!C:I,6,FALSE),"")</f>
        <v>3</v>
      </c>
      <c r="H124" s="1511" t="str">
        <f ca="1">_xlfn.IFNA(VLOOKUP(D124,Export!G:L,3,FALSE),"")</f>
        <v/>
      </c>
      <c r="I124" s="1511" t="str">
        <f ca="1">_xlfn.IFNA(VLOOKUP(D124,Export!G:L,4,FALSE),"")</f>
        <v/>
      </c>
      <c r="J124" s="1511" t="str">
        <f ca="1">_xlfn.IFNA(VLOOKUP(D124,Export!G:L,5,FALSE),"")</f>
        <v/>
      </c>
      <c r="K124" s="1512" t="str">
        <f ca="1">_xlfn.IFNA(VLOOKUP(D124,Export!G:L,6,FALSE),"")</f>
        <v/>
      </c>
      <c r="L124" s="1500"/>
      <c r="M124" s="341"/>
    </row>
    <row r="125" spans="1:13" ht="61.2" customHeight="1" x14ac:dyDescent="0.25">
      <c r="A125" s="819"/>
      <c r="B125" s="1499"/>
      <c r="C125" s="1183">
        <f>_xlfn.IFNA(VLOOKUP(D125,Data!C:I,3,FALSE),"")</f>
        <v>2</v>
      </c>
      <c r="D125" s="1671" t="s">
        <v>2554</v>
      </c>
      <c r="E125" s="1170" t="str">
        <f>_xlfn.IFNA(IF(VLOOKUP(D125,Languages!$A:$D,1,TRUE)=D125,VLOOKUP(D125,Languages!$A:$D,Summary!$C$7,TRUE),NA()),"")</f>
        <v>Määriteltyjä menetelmiä noudatetaan, kun tunnistetaan kyberturvallisuusvaatimuksia ja toteutetaan niihin liittyviä suojaustoimia, joilla suojaudutaan toimittajista ja kumppaniverkoston toimijoista aiheutuvilta riskeiltä.</v>
      </c>
      <c r="F125" s="1672" t="s">
        <v>3900</v>
      </c>
      <c r="G125" s="1537">
        <f ca="1">_xlfn.IFNA(VLOOKUP(D125,Data!C:I,6,FALSE),"")</f>
        <v>3</v>
      </c>
      <c r="H125" s="1511" t="str">
        <f ca="1">_xlfn.IFNA(VLOOKUP(D125,Export!G:L,3,FALSE),"")</f>
        <v/>
      </c>
      <c r="I125" s="1511" t="str">
        <f ca="1">_xlfn.IFNA(VLOOKUP(D125,Export!G:L,4,FALSE),"")</f>
        <v/>
      </c>
      <c r="J125" s="1511" t="str">
        <f ca="1">_xlfn.IFNA(VLOOKUP(D125,Export!G:L,5,FALSE),"")</f>
        <v/>
      </c>
      <c r="K125" s="1512" t="str">
        <f ca="1">_xlfn.IFNA(VLOOKUP(D125,Export!G:L,6,FALSE),"")</f>
        <v/>
      </c>
      <c r="L125" s="1500"/>
      <c r="M125" s="341"/>
    </row>
    <row r="126" spans="1:13" ht="61.2" customHeight="1" x14ac:dyDescent="0.25">
      <c r="A126" s="819"/>
      <c r="B126" s="1499"/>
      <c r="C126" s="1183">
        <f>_xlfn.IFNA(VLOOKUP(D126,Data!C:I,3,FALSE),"")</f>
        <v>2</v>
      </c>
      <c r="D126" s="1671" t="s">
        <v>2558</v>
      </c>
      <c r="E126" s="1170" t="str">
        <f>_xlfn.IFNA(IF(VLOOKUP(D126,Languages!$A:$D,1,TRUE)=D126,VLOOKUP(D126,Languages!$A:$D,Summary!$C$7,TRUE),NA()),"")</f>
        <v>Toimittajat ja muut kumppaniverkoston toimijat osoittavat aika ajoin kykynsä täyttää asetetut kyberturvallisuusvaatimukset.</v>
      </c>
      <c r="F126" s="1672" t="s">
        <v>3911</v>
      </c>
      <c r="G126" s="1537">
        <f ca="1">_xlfn.IFNA(VLOOKUP(D126,Data!C:I,6,FALSE),"")</f>
        <v>3</v>
      </c>
      <c r="H126" s="1511" t="str">
        <f ca="1">_xlfn.IFNA(VLOOKUP(D126,Export!G:L,3,FALSE),"")</f>
        <v/>
      </c>
      <c r="I126" s="1511" t="str">
        <f ca="1">_xlfn.IFNA(VLOOKUP(D126,Export!G:L,4,FALSE),"")</f>
        <v/>
      </c>
      <c r="J126" s="1511" t="str">
        <f ca="1">_xlfn.IFNA(VLOOKUP(D126,Export!G:L,5,FALSE),"")</f>
        <v/>
      </c>
      <c r="K126" s="1512" t="str">
        <f ca="1">_xlfn.IFNA(VLOOKUP(D126,Export!G:L,6,FALSE),"")</f>
        <v/>
      </c>
      <c r="L126" s="1500"/>
      <c r="M126" s="341"/>
    </row>
    <row r="127" spans="1:13" ht="61.2" customHeight="1" x14ac:dyDescent="0.25">
      <c r="A127" s="819"/>
      <c r="B127" s="1499"/>
      <c r="C127" s="1183">
        <f>_xlfn.IFNA(VLOOKUP(D127,Data!C:I,3,FALSE),"")</f>
        <v>1</v>
      </c>
      <c r="D127" s="1671" t="s">
        <v>175</v>
      </c>
      <c r="E127" s="1170" t="str">
        <f>_xlfn.IFNA(IF(VLOOKUP(D127,Languages!$A:$D,1,TRUE)=D127,VLOOKUP(D127,Languages!$A:$D,Summary!$C$7,TRUE),NA()),"")</f>
        <v>Haavoittuvuuksien tunnistamisen tueksi on tunnistettu soveltuvia tietolähteitä. Tasolla 1 tämän ei tarvitse olla systemaattista ja säännöllistä.</v>
      </c>
      <c r="F127" s="1672" t="s">
        <v>3912</v>
      </c>
      <c r="G127" s="1537">
        <f ca="1">_xlfn.IFNA(VLOOKUP(D127,Data!C:I,6,FALSE),"")</f>
        <v>1</v>
      </c>
      <c r="H127" s="1511" t="str">
        <f ca="1">_xlfn.IFNA(VLOOKUP(D127,Export!G:L,3,FALSE),"")</f>
        <v/>
      </c>
      <c r="I127" s="1511" t="str">
        <f ca="1">_xlfn.IFNA(VLOOKUP(D127,Export!G:L,4,FALSE),"")</f>
        <v/>
      </c>
      <c r="J127" s="1511" t="str">
        <f ca="1">_xlfn.IFNA(VLOOKUP(D127,Export!G:L,5,FALSE),"")</f>
        <v/>
      </c>
      <c r="K127" s="1512" t="str">
        <f ca="1">_xlfn.IFNA(VLOOKUP(D127,Export!G:L,6,FALSE),"")</f>
        <v/>
      </c>
      <c r="L127" s="1500"/>
      <c r="M127" s="341"/>
    </row>
    <row r="128" spans="1:13" ht="61.2" customHeight="1" x14ac:dyDescent="0.25">
      <c r="A128" s="819"/>
      <c r="B128" s="1499"/>
      <c r="C128" s="1183">
        <f>_xlfn.IFNA(VLOOKUP(D128,Data!C:I,3,FALSE),"")</f>
        <v>1</v>
      </c>
      <c r="D128" s="1671" t="s">
        <v>176</v>
      </c>
      <c r="E128" s="1170" t="str">
        <f>_xlfn.IFNA(IF(VLOOKUP(D128,Languages!$A:$D,1,TRUE)=D128,VLOOKUP(D128,Languages!$A:$D,Summary!$C$7,TRUE),NA()),"")</f>
        <v>Haavoittuvuustietoa kerätään ja sitä tulkitaan toimintoa varten. Tasolla 1 tämän ei tarvitse olla systemaattista ja säännöllistä.</v>
      </c>
      <c r="F128" s="1672" t="s">
        <v>3912</v>
      </c>
      <c r="G128" s="1537">
        <f ca="1">_xlfn.IFNA(VLOOKUP(D128,Data!C:I,6,FALSE),"")</f>
        <v>1</v>
      </c>
      <c r="H128" s="1511" t="str">
        <f ca="1">_xlfn.IFNA(VLOOKUP(D128,Export!G:L,3,FALSE),"")</f>
        <v/>
      </c>
      <c r="I128" s="1511" t="str">
        <f ca="1">_xlfn.IFNA(VLOOKUP(D128,Export!G:L,4,FALSE),"")</f>
        <v/>
      </c>
      <c r="J128" s="1511" t="str">
        <f ca="1">_xlfn.IFNA(VLOOKUP(D128,Export!G:L,5,FALSE),"")</f>
        <v/>
      </c>
      <c r="K128" s="1512" t="str">
        <f ca="1">_xlfn.IFNA(VLOOKUP(D128,Export!G:L,6,FALSE),"")</f>
        <v/>
      </c>
      <c r="L128" s="1500"/>
      <c r="M128" s="341"/>
    </row>
    <row r="129" spans="1:13" ht="61.2" customHeight="1" x14ac:dyDescent="0.25">
      <c r="A129" s="819"/>
      <c r="B129" s="1499"/>
      <c r="C129" s="1183">
        <f>_xlfn.IFNA(VLOOKUP(D129,Data!C:I,3,FALSE),"")</f>
        <v>1</v>
      </c>
      <c r="D129" s="1671" t="s">
        <v>177</v>
      </c>
      <c r="E129" s="1170" t="str">
        <f>_xlfn.IFNA(IF(VLOOKUP(D129,Languages!$A:$D,1,TRUE)=D129,VLOOKUP(D129,Languages!$A:$D,Summary!$C$7,TRUE),NA()),"")</f>
        <v>Haavoittuvuusarviointeja suoritetaan. Tasolla 1 tämän ei tarvitse olla systemaattista ja säännöllistä.</v>
      </c>
      <c r="F129" s="1672" t="s">
        <v>3913</v>
      </c>
      <c r="G129" s="1537">
        <f ca="1">_xlfn.IFNA(VLOOKUP(D129,Data!C:I,6,FALSE),"")</f>
        <v>3</v>
      </c>
      <c r="H129" s="1511" t="str">
        <f ca="1">_xlfn.IFNA(VLOOKUP(D129,Export!G:L,3,FALSE),"")</f>
        <v/>
      </c>
      <c r="I129" s="1511" t="str">
        <f ca="1">_xlfn.IFNA(VLOOKUP(D129,Export!G:L,4,FALSE),"")</f>
        <v/>
      </c>
      <c r="J129" s="1511" t="str">
        <f ca="1">_xlfn.IFNA(VLOOKUP(D129,Export!G:L,5,FALSE),"")</f>
        <v/>
      </c>
      <c r="K129" s="1512" t="str">
        <f ca="1">_xlfn.IFNA(VLOOKUP(D129,Export!G:L,6,FALSE),"")</f>
        <v/>
      </c>
      <c r="L129" s="1500"/>
      <c r="M129" s="341"/>
    </row>
    <row r="130" spans="1:13" ht="61.2" customHeight="1" x14ac:dyDescent="0.25">
      <c r="A130" s="819"/>
      <c r="B130" s="1499"/>
      <c r="C130" s="1183">
        <f>_xlfn.IFNA(VLOOKUP(D130,Data!C:I,3,FALSE),"")</f>
        <v>1</v>
      </c>
      <c r="D130" s="1671" t="s">
        <v>178</v>
      </c>
      <c r="E130" s="1170" t="str">
        <f>_xlfn.IFNA(IF(VLOOKUP(D130,Languages!$A:$D,1,TRUE)=D130,VLOOKUP(D130,Languages!$A:$D,Summary!$C$7,TRUE),NA()),"")</f>
        <v>Toiminnon kannalta olennaisiin haavoittuvuuksiin puututaan (esimerkiksi lisäämällä valvontaa tai asentamalla korjauspäivityksiä). Tasolla 1 tämän ei tarvitse olla systemaattista ja säännöllistä.</v>
      </c>
      <c r="F130" s="1672" t="s">
        <v>3914</v>
      </c>
      <c r="G130" s="1537">
        <f ca="1">_xlfn.IFNA(VLOOKUP(D130,Data!C:I,6,FALSE),"")</f>
        <v>3</v>
      </c>
      <c r="H130" s="1511" t="str">
        <f ca="1">_xlfn.IFNA(VLOOKUP(D130,Export!G:L,3,FALSE),"")</f>
        <v/>
      </c>
      <c r="I130" s="1511" t="str">
        <f ca="1">_xlfn.IFNA(VLOOKUP(D130,Export!G:L,4,FALSE),"")</f>
        <v/>
      </c>
      <c r="J130" s="1511" t="str">
        <f ca="1">_xlfn.IFNA(VLOOKUP(D130,Export!G:L,5,FALSE),"")</f>
        <v/>
      </c>
      <c r="K130" s="1512" t="str">
        <f ca="1">_xlfn.IFNA(VLOOKUP(D130,Export!G:L,6,FALSE),"")</f>
        <v/>
      </c>
      <c r="L130" s="1500"/>
      <c r="M130" s="341"/>
    </row>
    <row r="131" spans="1:13" ht="61.2" customHeight="1" x14ac:dyDescent="0.25">
      <c r="A131" s="819"/>
      <c r="B131" s="1499"/>
      <c r="C131" s="1183">
        <f>_xlfn.IFNA(VLOOKUP(D131,Data!C:I,3,FALSE),"")</f>
        <v>2</v>
      </c>
      <c r="D131" s="1671" t="s">
        <v>179</v>
      </c>
      <c r="E131" s="1170" t="str">
        <f>_xlfn.IFNA(IF(VLOOKUP(D131,Languages!$A:$D,1,TRUE)=D131,VLOOKUP(D131,Languages!$A:$D,Summary!$C$7,TRUE),NA()),"")</f>
        <v>Haavoittuvuustiedon lähteet kattavat korkean prioriteetin laitteet ja ohjelmistot  ja näitä tietolähteitä seurataan säännöllisesti.</v>
      </c>
      <c r="F131" s="1672" t="s">
        <v>3912</v>
      </c>
      <c r="G131" s="1537">
        <f ca="1">_xlfn.IFNA(VLOOKUP(D131,Data!C:I,6,FALSE),"")</f>
        <v>3</v>
      </c>
      <c r="H131" s="1511" t="str">
        <f ca="1">_xlfn.IFNA(VLOOKUP(D131,Export!G:L,3,FALSE),"")</f>
        <v/>
      </c>
      <c r="I131" s="1511" t="str">
        <f ca="1">_xlfn.IFNA(VLOOKUP(D131,Export!G:L,4,FALSE),"")</f>
        <v/>
      </c>
      <c r="J131" s="1511" t="str">
        <f ca="1">_xlfn.IFNA(VLOOKUP(D131,Export!G:L,5,FALSE),"")</f>
        <v/>
      </c>
      <c r="K131" s="1512" t="str">
        <f ca="1">_xlfn.IFNA(VLOOKUP(D131,Export!G:L,6,FALSE),"")</f>
        <v/>
      </c>
      <c r="L131" s="1500"/>
      <c r="M131" s="341"/>
    </row>
    <row r="132" spans="1:13" ht="61.2" customHeight="1" x14ac:dyDescent="0.25">
      <c r="A132" s="819"/>
      <c r="B132" s="1499"/>
      <c r="C132" s="1183">
        <f>_xlfn.IFNA(VLOOKUP(D132,Data!C:I,3,FALSE),"")</f>
        <v>2</v>
      </c>
      <c r="D132" s="1671" t="s">
        <v>180</v>
      </c>
      <c r="E132" s="1170" t="str">
        <f>_xlfn.IFNA(IF(VLOOKUP(D132,Languages!$A:$D,1,TRUE)=D132,VLOOKUP(D132,Languages!$A:$D,Summary!$C$7,TRUE),NA()),"")</f>
        <v>Haavoittuvuusarviointeja suoritetaan aika ajoin ja määriteltyjen tilanteiden kuten järjestelmämuutosten tai ulkoisten tapahtumien yhteydessä.</v>
      </c>
      <c r="F132" s="1672" t="s">
        <v>3913</v>
      </c>
      <c r="G132" s="1537">
        <f ca="1">_xlfn.IFNA(VLOOKUP(D132,Data!C:I,6,FALSE),"")</f>
        <v>3</v>
      </c>
      <c r="H132" s="1511" t="str">
        <f ca="1">_xlfn.IFNA(VLOOKUP(D132,Export!G:L,3,FALSE),"")</f>
        <v/>
      </c>
      <c r="I132" s="1511" t="str">
        <f ca="1">_xlfn.IFNA(VLOOKUP(D132,Export!G:L,4,FALSE),"")</f>
        <v/>
      </c>
      <c r="J132" s="1511" t="str">
        <f ca="1">_xlfn.IFNA(VLOOKUP(D132,Export!G:L,5,FALSE),"")</f>
        <v/>
      </c>
      <c r="K132" s="1512" t="str">
        <f ca="1">_xlfn.IFNA(VLOOKUP(D132,Export!G:L,6,FALSE),"")</f>
        <v/>
      </c>
      <c r="L132" s="1500"/>
      <c r="M132" s="341"/>
    </row>
    <row r="133" spans="1:13" ht="61.2" customHeight="1" x14ac:dyDescent="0.25">
      <c r="A133" s="819"/>
      <c r="B133" s="1499"/>
      <c r="C133" s="1183">
        <f>_xlfn.IFNA(VLOOKUP(D133,Data!C:I,3,FALSE),"")</f>
        <v>2</v>
      </c>
      <c r="D133" s="1671" t="s">
        <v>181</v>
      </c>
      <c r="E133" s="1170" t="str">
        <f>_xlfn.IFNA(IF(VLOOKUP(D133,Languages!$A:$D,1,TRUE)=D133,VLOOKUP(D133,Languages!$A:$D,Summary!$C$7,TRUE),NA()),"")</f>
        <v>Tunnistetut haavoittuvuudet analysoidaan, priorisoidaan ja niihin puututaan tilanteen edellyttämin keinoin.</v>
      </c>
      <c r="F133" s="1672" t="s">
        <v>3912</v>
      </c>
      <c r="G133" s="1537">
        <f ca="1">_xlfn.IFNA(VLOOKUP(D133,Data!C:I,6,FALSE),"")</f>
        <v>3</v>
      </c>
      <c r="H133" s="1511" t="str">
        <f ca="1">_xlfn.IFNA(VLOOKUP(D133,Export!G:L,3,FALSE),"")</f>
        <v/>
      </c>
      <c r="I133" s="1511" t="str">
        <f ca="1">_xlfn.IFNA(VLOOKUP(D133,Export!G:L,4,FALSE),"")</f>
        <v/>
      </c>
      <c r="J133" s="1511" t="str">
        <f ca="1">_xlfn.IFNA(VLOOKUP(D133,Export!G:L,5,FALSE),"")</f>
        <v/>
      </c>
      <c r="K133" s="1512" t="str">
        <f ca="1">_xlfn.IFNA(VLOOKUP(D133,Export!G:L,6,FALSE),"")</f>
        <v/>
      </c>
      <c r="L133" s="1500"/>
      <c r="M133" s="341"/>
    </row>
    <row r="134" spans="1:13" ht="61.2" customHeight="1" x14ac:dyDescent="0.25">
      <c r="A134" s="819"/>
      <c r="B134" s="1499"/>
      <c r="C134" s="1183">
        <f>_xlfn.IFNA(VLOOKUP(D134,Data!C:I,3,FALSE),"")</f>
        <v>2</v>
      </c>
      <c r="D134" s="1671" t="s">
        <v>182</v>
      </c>
      <c r="E134" s="1170" t="str">
        <f>_xlfn.IFNA(IF(VLOOKUP(D134,Languages!$A:$D,1,TRUE)=D134,VLOOKUP(D134,Languages!$A:$D,Summary!$C$7,TRUE),NA()),"")</f>
        <v>Ohjelmistokorjausten vaikutus toiminnon operatiiviseen toimintaan arvioidaan ennen korjausten asentamista tai rajoitustoimia (mitigation).</v>
      </c>
      <c r="F134" s="1672" t="s">
        <v>3912</v>
      </c>
      <c r="G134" s="1537">
        <f ca="1">_xlfn.IFNA(VLOOKUP(D134,Data!C:I,6,FALSE),"")</f>
        <v>3</v>
      </c>
      <c r="H134" s="1511" t="str">
        <f ca="1">_xlfn.IFNA(VLOOKUP(D134,Export!G:L,3,FALSE),"")</f>
        <v/>
      </c>
      <c r="I134" s="1511" t="str">
        <f ca="1">_xlfn.IFNA(VLOOKUP(D134,Export!G:L,4,FALSE),"")</f>
        <v/>
      </c>
      <c r="J134" s="1511" t="str">
        <f ca="1">_xlfn.IFNA(VLOOKUP(D134,Export!G:L,5,FALSE),"")</f>
        <v/>
      </c>
      <c r="K134" s="1512" t="str">
        <f ca="1">_xlfn.IFNA(VLOOKUP(D134,Export!G:L,6,FALSE),"")</f>
        <v/>
      </c>
      <c r="L134" s="1500"/>
      <c r="M134" s="341"/>
    </row>
    <row r="135" spans="1:13" ht="61.2" customHeight="1" x14ac:dyDescent="0.25">
      <c r="A135" s="819"/>
      <c r="B135" s="1499"/>
      <c r="C135" s="1183">
        <f>_xlfn.IFNA(VLOOKUP(D135,Data!C:I,3,FALSE),"")</f>
        <v>2</v>
      </c>
      <c r="D135" s="1671" t="s">
        <v>278</v>
      </c>
      <c r="E135" s="1170" t="str">
        <f>_xlfn.IFNA(IF(VLOOKUP(D135,Languages!$A:$D,1,TRUE)=D135,VLOOKUP(D135,Languages!$A:$D,Summary!$C$7,TRUE),NA()),"")</f>
        <v>Henkilöstö on tietoinen vastuistaan ja velvoitteistaan koskien (IT ja OT) laitteiden, ohjelmistojen ja tietovarantojen suojaamista ja hyväksyttävää käyttöä.</v>
      </c>
      <c r="F135" s="1672" t="s">
        <v>3907</v>
      </c>
      <c r="G135" s="1537">
        <f ca="1">_xlfn.IFNA(VLOOKUP(D135,Data!C:I,6,FALSE),"")</f>
        <v>3</v>
      </c>
      <c r="H135" s="1511" t="str">
        <f ca="1">_xlfn.IFNA(VLOOKUP(D135,Export!G:L,3,FALSE),"")</f>
        <v/>
      </c>
      <c r="I135" s="1511" t="str">
        <f ca="1">_xlfn.IFNA(VLOOKUP(D135,Export!G:L,4,FALSE),"")</f>
        <v/>
      </c>
      <c r="J135" s="1511" t="str">
        <f ca="1">_xlfn.IFNA(VLOOKUP(D135,Export!G:L,5,FALSE),"")</f>
        <v/>
      </c>
      <c r="K135" s="1512" t="str">
        <f ca="1">_xlfn.IFNA(VLOOKUP(D135,Export!G:L,6,FALSE),"")</f>
        <v/>
      </c>
      <c r="L135" s="1500"/>
      <c r="M135" s="341"/>
    </row>
    <row r="136" spans="1:13" ht="61.2" customHeight="1" x14ac:dyDescent="0.25">
      <c r="A136" s="819"/>
      <c r="B136" s="1499"/>
      <c r="C136" s="1183">
        <f>_xlfn.IFNA(VLOOKUP(D136,Data!C:I,3,FALSE),"")</f>
        <v>1</v>
      </c>
      <c r="D136" s="1671" t="s">
        <v>280</v>
      </c>
      <c r="E136" s="1170" t="str">
        <f>_xlfn.IFNA(IF(VLOOKUP(D136,Languages!$A:$D,1,TRUE)=D136,VLOOKUP(D136,Languages!$A:$D,Summary!$C$7,TRUE),NA()),"")</f>
        <v>Henkilöstön kyberturvallisuustietoisuutta kohotetaan erilaisin toimin. Tasolla 1 tämän ei tarvitse olla systemaattista ja säännöllistä.</v>
      </c>
      <c r="F136" s="1672" t="s">
        <v>3907</v>
      </c>
      <c r="G136" s="1537">
        <f ca="1">_xlfn.IFNA(VLOOKUP(D136,Data!C:I,6,FALSE),"")</f>
        <v>3</v>
      </c>
      <c r="H136" s="1511" t="str">
        <f ca="1">_xlfn.IFNA(VLOOKUP(D136,Export!G:L,3,FALSE),"")</f>
        <v/>
      </c>
      <c r="I136" s="1511" t="str">
        <f ca="1">_xlfn.IFNA(VLOOKUP(D136,Export!G:L,4,FALSE),"")</f>
        <v/>
      </c>
      <c r="J136" s="1511" t="str">
        <f ca="1">_xlfn.IFNA(VLOOKUP(D136,Export!G:L,5,FALSE),"")</f>
        <v/>
      </c>
      <c r="K136" s="1512" t="str">
        <f ca="1">_xlfn.IFNA(VLOOKUP(D136,Export!G:L,6,FALSE),"")</f>
        <v/>
      </c>
      <c r="L136" s="1500"/>
      <c r="M136" s="341"/>
    </row>
    <row r="137" spans="1:13" ht="61.2" customHeight="1" x14ac:dyDescent="0.25">
      <c r="A137" s="819"/>
      <c r="B137" s="1499"/>
      <c r="C137" s="1183">
        <f>_xlfn.IFNA(VLOOKUP(D137,Data!C:I,3,FALSE),"")</f>
        <v>2</v>
      </c>
      <c r="D137" s="1671" t="s">
        <v>281</v>
      </c>
      <c r="E137" s="1170" t="str">
        <f>_xlfn.IFNA(IF(VLOOKUP(D137,Languages!$A:$D,1,TRUE)=D137,VLOOKUP(D137,Languages!$A:$D,Summary!$C$7,TRUE),NA()),"")</f>
        <v>Kyberturvallisuustietoisuudelle on asetettu tavoitteet, joita ylläpidetään ja seurataan.</v>
      </c>
      <c r="F137" s="1672" t="s">
        <v>3907</v>
      </c>
      <c r="G137" s="1537">
        <f ca="1">_xlfn.IFNA(VLOOKUP(D137,Data!C:I,6,FALSE),"")</f>
        <v>2</v>
      </c>
      <c r="H137" s="1511" t="str">
        <f ca="1">_xlfn.IFNA(VLOOKUP(D137,Export!G:L,3,FALSE),"")</f>
        <v/>
      </c>
      <c r="I137" s="1511" t="str">
        <f ca="1">_xlfn.IFNA(VLOOKUP(D137,Export!G:L,4,FALSE),"")</f>
        <v/>
      </c>
      <c r="J137" s="1511" t="str">
        <f ca="1">_xlfn.IFNA(VLOOKUP(D137,Export!G:L,5,FALSE),"")</f>
        <v/>
      </c>
      <c r="K137" s="1512" t="str">
        <f ca="1">_xlfn.IFNA(VLOOKUP(D137,Export!G:L,6,FALSE),"")</f>
        <v/>
      </c>
      <c r="L137" s="1500"/>
      <c r="M137" s="341"/>
    </row>
    <row r="138" spans="1:13" ht="61.2" customHeight="1" x14ac:dyDescent="0.25">
      <c r="A138" s="819"/>
      <c r="B138" s="1499"/>
      <c r="C138" s="1183">
        <f>_xlfn.IFNA(VLOOKUP(D138,Data!C:I,3,FALSE),"")</f>
        <v>2</v>
      </c>
      <c r="D138" s="1671" t="s">
        <v>282</v>
      </c>
      <c r="E138" s="1170" t="str">
        <f>_xlfn.IFNA(IF(VLOOKUP(D138,Languages!$A:$D,1,TRUE)=D138,VLOOKUP(D138,Languages!$A:$D,Summary!$C$7,TRUE),NA()),"")</f>
        <v>Kyberturvallisuustietoisuuden tavoitteet ovat linjassa organisaation määrittämän uhkaprofiilin kanssa [kts. THREAT-2e].</v>
      </c>
      <c r="F138" s="1672" t="s">
        <v>3907</v>
      </c>
      <c r="G138" s="1537">
        <f ca="1">_xlfn.IFNA(VLOOKUP(D138,Data!C:I,6,FALSE),"")</f>
        <v>3</v>
      </c>
      <c r="H138" s="1511" t="str">
        <f ca="1">_xlfn.IFNA(VLOOKUP(D138,Export!G:L,3,FALSE),"")</f>
        <v/>
      </c>
      <c r="I138" s="1511" t="str">
        <f ca="1">_xlfn.IFNA(VLOOKUP(D138,Export!G:L,4,FALSE),"")</f>
        <v/>
      </c>
      <c r="J138" s="1511" t="str">
        <f ca="1">_xlfn.IFNA(VLOOKUP(D138,Export!G:L,5,FALSE),"")</f>
        <v/>
      </c>
      <c r="K138" s="1512" t="str">
        <f ca="1">_xlfn.IFNA(VLOOKUP(D138,Export!G:L,6,FALSE),"")</f>
        <v/>
      </c>
      <c r="L138" s="1500"/>
      <c r="M138" s="341"/>
    </row>
    <row r="139" spans="1:13" ht="61.2" customHeight="1" x14ac:dyDescent="0.25">
      <c r="A139" s="819"/>
      <c r="B139" s="1499"/>
      <c r="C139" s="1183">
        <f>_xlfn.IFNA(VLOOKUP(D139,Data!C:I,3,FALSE),"")</f>
        <v>1</v>
      </c>
      <c r="D139" s="1671" t="s">
        <v>286</v>
      </c>
      <c r="E139" s="1170" t="str">
        <f>_xlfn.IFNA(IF(VLOOKUP(D139,Languages!$A:$D,1,TRUE)=D139,VLOOKUP(D139,Languages!$A:$D,Summary!$C$7,TRUE),NA()),"")</f>
        <v>Toiminnon kyberturvallisuuteen liittyvät vastuut on tunnistettu. Tasolla 1 tämän ei tarvitse olla systemaattista ja säännöllistä.</v>
      </c>
      <c r="F139" s="1672" t="s">
        <v>3907</v>
      </c>
      <c r="G139" s="1537">
        <f ca="1">_xlfn.IFNA(VLOOKUP(D139,Data!C:I,6,FALSE),"")</f>
        <v>4</v>
      </c>
      <c r="H139" s="1511" t="str">
        <f ca="1">_xlfn.IFNA(VLOOKUP(D139,Export!G:L,3,FALSE),"")</f>
        <v/>
      </c>
      <c r="I139" s="1511" t="str">
        <f ca="1">_xlfn.IFNA(VLOOKUP(D139,Export!G:L,4,FALSE),"")</f>
        <v/>
      </c>
      <c r="J139" s="1511" t="str">
        <f ca="1">_xlfn.IFNA(VLOOKUP(D139,Export!G:L,5,FALSE),"")</f>
        <v/>
      </c>
      <c r="K139" s="1512" t="str">
        <f ca="1">_xlfn.IFNA(VLOOKUP(D139,Export!G:L,6,FALSE),"")</f>
        <v/>
      </c>
      <c r="L139" s="1500"/>
      <c r="M139" s="341"/>
    </row>
    <row r="140" spans="1:13" ht="61.2" customHeight="1" x14ac:dyDescent="0.25">
      <c r="A140" s="819"/>
      <c r="B140" s="1499"/>
      <c r="C140" s="1183">
        <f>_xlfn.IFNA(VLOOKUP(D140,Data!C:I,3,FALSE),"")</f>
        <v>1</v>
      </c>
      <c r="D140" s="1671" t="s">
        <v>287</v>
      </c>
      <c r="E140" s="1170" t="str">
        <f>_xlfn.IFNA(IF(VLOOKUP(D140,Languages!$A:$D,1,TRUE)=D140,VLOOKUP(D140,Languages!$A:$D,Summary!$C$7,TRUE),NA()),"")</f>
        <v>Kyberturvallisuuteen liittyvät vastuut on osoitettu nimetyille henkilöille. Tasolla 1 tämän ei tarvitse olla systemaattista ja säännöllistä.</v>
      </c>
      <c r="F140" s="1672" t="s">
        <v>3907</v>
      </c>
      <c r="G140" s="1537">
        <f ca="1">_xlfn.IFNA(VLOOKUP(D140,Data!C:I,6,FALSE),"")</f>
        <v>3</v>
      </c>
      <c r="H140" s="1511" t="str">
        <f ca="1">_xlfn.IFNA(VLOOKUP(D140,Export!G:L,3,FALSE),"")</f>
        <v/>
      </c>
      <c r="I140" s="1511" t="str">
        <f ca="1">_xlfn.IFNA(VLOOKUP(D140,Export!G:L,4,FALSE),"")</f>
        <v/>
      </c>
      <c r="J140" s="1511" t="str">
        <f ca="1">_xlfn.IFNA(VLOOKUP(D140,Export!G:L,5,FALSE),"")</f>
        <v/>
      </c>
      <c r="K140" s="1512" t="str">
        <f ca="1">_xlfn.IFNA(VLOOKUP(D140,Export!G:L,6,FALSE),"")</f>
        <v/>
      </c>
      <c r="L140" s="1500"/>
      <c r="M140" s="341"/>
    </row>
    <row r="141" spans="1:13" ht="61.2" customHeight="1" x14ac:dyDescent="0.25">
      <c r="A141" s="819"/>
      <c r="B141" s="1499"/>
      <c r="C141" s="1183">
        <f>_xlfn.IFNA(VLOOKUP(D141,Data!C:I,3,FALSE),"")</f>
        <v>2</v>
      </c>
      <c r="D141" s="1671" t="s">
        <v>288</v>
      </c>
      <c r="E141" s="1170" t="str">
        <f>_xlfn.IFNA(IF(VLOOKUP(D141,Languages!$A:$D,1,TRUE)=D141,VLOOKUP(D141,Languages!$A:$D,Summary!$C$7,TRUE),NA()),"")</f>
        <v>Kyberturvallisuuteen liittyvät vastuut on osoitettu nimetyille rooleille (mukaan lukien mahdolliset ulkoiset palveluntarjoajat).</v>
      </c>
      <c r="F141" s="1672" t="s">
        <v>3907</v>
      </c>
      <c r="G141" s="1537">
        <f ca="1">_xlfn.IFNA(VLOOKUP(D141,Data!C:I,6,FALSE),"")</f>
        <v>3</v>
      </c>
      <c r="H141" s="1511" t="str">
        <f ca="1">_xlfn.IFNA(VLOOKUP(D141,Export!G:L,3,FALSE),"")</f>
        <v/>
      </c>
      <c r="I141" s="1511" t="str">
        <f ca="1">_xlfn.IFNA(VLOOKUP(D141,Export!G:L,4,FALSE),"")</f>
        <v/>
      </c>
      <c r="J141" s="1511" t="str">
        <f ca="1">_xlfn.IFNA(VLOOKUP(D141,Export!G:L,5,FALSE),"")</f>
        <v/>
      </c>
      <c r="K141" s="1512" t="str">
        <f ca="1">_xlfn.IFNA(VLOOKUP(D141,Export!G:L,6,FALSE),"")</f>
        <v/>
      </c>
      <c r="L141" s="1500"/>
      <c r="M141" s="341"/>
    </row>
    <row r="142" spans="1:13" ht="61.2" customHeight="1" x14ac:dyDescent="0.25">
      <c r="A142" s="819"/>
      <c r="B142" s="1499"/>
      <c r="C142" s="1183">
        <f>_xlfn.IFNA(VLOOKUP(D142,Data!C:I,3,FALSE),"")</f>
        <v>1</v>
      </c>
      <c r="D142" s="1671" t="s">
        <v>292</v>
      </c>
      <c r="E142" s="1170" t="str">
        <f>_xlfn.IFNA(IF(VLOOKUP(D142,Languages!$A:$D,1,TRUE)=D142,VLOOKUP(D142,Languages!$A:$D,Summary!$C$7,TRUE),NA()),"")</f>
        <v>Kyberturvallisuuskoulutusta on saatavana sellaisille työntekijöille, joille on osoitettu kyberturvallisuuteen liittyviä vastuita. Tasolla 1 tämän ei tarvitse olla systemaattista ja säännöllistä.</v>
      </c>
      <c r="F142" s="1672" t="s">
        <v>3915</v>
      </c>
      <c r="G142" s="1537">
        <f ca="1">_xlfn.IFNA(VLOOKUP(D142,Data!C:I,6,FALSE),"")</f>
        <v>4</v>
      </c>
      <c r="H142" s="1511" t="str">
        <f ca="1">_xlfn.IFNA(VLOOKUP(D142,Export!G:L,3,FALSE),"")</f>
        <v/>
      </c>
      <c r="I142" s="1511" t="str">
        <f ca="1">_xlfn.IFNA(VLOOKUP(D142,Export!G:L,4,FALSE),"")</f>
        <v/>
      </c>
      <c r="J142" s="1511" t="str">
        <f ca="1">_xlfn.IFNA(VLOOKUP(D142,Export!G:L,5,FALSE),"")</f>
        <v/>
      </c>
      <c r="K142" s="1512" t="str">
        <f ca="1">_xlfn.IFNA(VLOOKUP(D142,Export!G:L,6,FALSE),"")</f>
        <v/>
      </c>
      <c r="L142" s="1500"/>
      <c r="M142" s="341"/>
    </row>
    <row r="143" spans="1:13" ht="61.2" customHeight="1" x14ac:dyDescent="0.25">
      <c r="A143" s="819"/>
      <c r="B143" s="1499"/>
      <c r="C143" s="1183">
        <f>_xlfn.IFNA(VLOOKUP(D143,Data!C:I,3,FALSE),"")</f>
        <v>1</v>
      </c>
      <c r="D143" s="1671" t="s">
        <v>293</v>
      </c>
      <c r="E143" s="1170" t="str">
        <f>_xlfn.IFNA(IF(VLOOKUP(D143,Languages!$A:$D,1,TRUE)=D143,VLOOKUP(D143,Languages!$A:$D,Summary!$C$7,TRUE),NA()),"")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143" s="1672" t="s">
        <v>3915</v>
      </c>
      <c r="G143" s="1537">
        <f ca="1">_xlfn.IFNA(VLOOKUP(D143,Data!C:I,6,FALSE),"")</f>
        <v>3</v>
      </c>
      <c r="H143" s="1511" t="str">
        <f ca="1">_xlfn.IFNA(VLOOKUP(D143,Export!G:L,3,FALSE),"")</f>
        <v/>
      </c>
      <c r="I143" s="1511" t="str">
        <f ca="1">_xlfn.IFNA(VLOOKUP(D143,Export!G:L,4,FALSE),"")</f>
        <v/>
      </c>
      <c r="J143" s="1511" t="str">
        <f ca="1">_xlfn.IFNA(VLOOKUP(D143,Export!G:L,5,FALSE),"")</f>
        <v/>
      </c>
      <c r="K143" s="1512" t="str">
        <f ca="1">_xlfn.IFNA(VLOOKUP(D143,Export!G:L,6,FALSE),"")</f>
        <v/>
      </c>
      <c r="L143" s="1500"/>
      <c r="M143" s="341"/>
    </row>
    <row r="144" spans="1:13" ht="61.2" customHeight="1" x14ac:dyDescent="0.25">
      <c r="A144" s="819"/>
      <c r="B144" s="1499"/>
      <c r="C144" s="1183">
        <f>_xlfn.IFNA(VLOOKUP(D144,Data!C:I,3,FALSE),"")</f>
        <v>2</v>
      </c>
      <c r="D144" s="1671" t="s">
        <v>294</v>
      </c>
      <c r="E144" s="1170" t="str">
        <f>_xlfn.IFNA(IF(VLOOKUP(D144,Languages!$A:$D,1,TRUE)=D144,VLOOKUP(D144,Languages!$A:$D,Summary!$C$7,TRUE),NA()),"")</f>
        <v xml:space="preserve">Tunnistettuihin kyberturvallisuuden osaamispuutteisiin (tiedot, taidot ja kyvyt, pätevyydet) puututaan kouluttamalla, rekrytoimalla ja vaihtuvuuden pienenemiseen tähtäävillä toimilla. </v>
      </c>
      <c r="F144" s="1672" t="s">
        <v>3915</v>
      </c>
      <c r="G144" s="1537">
        <f ca="1">_xlfn.IFNA(VLOOKUP(D144,Data!C:I,6,FALSE),"")</f>
        <v>2</v>
      </c>
      <c r="H144" s="1511" t="str">
        <f ca="1">_xlfn.IFNA(VLOOKUP(D144,Export!G:L,3,FALSE),"")</f>
        <v/>
      </c>
      <c r="I144" s="1511" t="str">
        <f ca="1">_xlfn.IFNA(VLOOKUP(D144,Export!G:L,4,FALSE),"")</f>
        <v/>
      </c>
      <c r="J144" s="1511" t="str">
        <f ca="1">_xlfn.IFNA(VLOOKUP(D144,Export!G:L,5,FALSE),"")</f>
        <v/>
      </c>
      <c r="K144" s="1512" t="str">
        <f ca="1">_xlfn.IFNA(VLOOKUP(D144,Export!G:L,6,FALSE),"")</f>
        <v/>
      </c>
      <c r="L144" s="1500"/>
      <c r="M144" s="341"/>
    </row>
    <row r="145" spans="1:13" ht="61.2" customHeight="1" x14ac:dyDescent="0.25">
      <c r="A145" s="819"/>
      <c r="B145" s="1499"/>
      <c r="C145" s="1183">
        <f>_xlfn.IFNA(VLOOKUP(D145,Data!C:I,3,FALSE),"")</f>
        <v>2</v>
      </c>
      <c r="D145" s="1671" t="s">
        <v>295</v>
      </c>
      <c r="E145" s="1170" t="str">
        <f>_xlfn.IFNA(IF(VLOOKUP(D145,Languages!$A:$D,1,TRUE)=D145,VLOOKUP(D145,Languages!$A:$D,Summary!$C$7,TRUE),NA()),"")</f>
        <v>Kyberturvallisuuskoulutus on edellytyksenä käyttö- tai pääsyoikeuksien myöntämiselle toiminnon kannalta tärkeisiin laitteisiin, ohjelmistoihin ja tietovarantoihin.</v>
      </c>
      <c r="F145" s="1672" t="s">
        <v>3915</v>
      </c>
      <c r="G145" s="1537">
        <f ca="1">_xlfn.IFNA(VLOOKUP(D145,Data!C:I,6,FALSE),"")</f>
        <v>2</v>
      </c>
      <c r="H145" s="1511" t="str">
        <f ca="1">_xlfn.IFNA(VLOOKUP(D145,Export!G:L,3,FALSE),"")</f>
        <v/>
      </c>
      <c r="I145" s="1511" t="str">
        <f ca="1">_xlfn.IFNA(VLOOKUP(D145,Export!G:L,4,FALSE),"")</f>
        <v/>
      </c>
      <c r="J145" s="1511" t="str">
        <f ca="1">_xlfn.IFNA(VLOOKUP(D145,Export!G:L,5,FALSE),"")</f>
        <v/>
      </c>
      <c r="K145" s="1512" t="str">
        <f ca="1">_xlfn.IFNA(VLOOKUP(D145,Export!G:L,6,FALSE),"")</f>
        <v/>
      </c>
      <c r="L145" s="1500"/>
      <c r="M145" s="341"/>
    </row>
    <row r="146" spans="1:13" ht="61.2" customHeight="1" x14ac:dyDescent="0.25">
      <c r="A146" s="819"/>
      <c r="B146" s="1499"/>
      <c r="C146" s="1183" t="str">
        <f>_xlfn.IFNA(VLOOKUP(D146,Data!C:I,3,FALSE),"")</f>
        <v/>
      </c>
      <c r="D146" s="1571"/>
      <c r="E146" s="1170" t="str">
        <f>_xlfn.IFNA(IF(VLOOKUP(D146,Languages!$A:$D,1,TRUE)=D146,VLOOKUP(D146,Languages!$A:$D,Summary!$C$7,TRUE),NA()),"")</f>
        <v/>
      </c>
      <c r="F146" s="1579"/>
      <c r="G146" s="1537" t="str">
        <f>_xlfn.IFNA(VLOOKUP(D146,Data!C:I,6,FALSE),"")</f>
        <v/>
      </c>
      <c r="H146" s="1511" t="str">
        <f>_xlfn.IFNA(VLOOKUP(D146,Export!G:L,3,FALSE),"")</f>
        <v/>
      </c>
      <c r="I146" s="1511" t="str">
        <f>_xlfn.IFNA(VLOOKUP(D146,Export!G:L,4,FALSE),"")</f>
        <v/>
      </c>
      <c r="J146" s="1511" t="str">
        <f>_xlfn.IFNA(VLOOKUP(D146,Export!G:L,5,FALSE),"")</f>
        <v/>
      </c>
      <c r="K146" s="1512" t="str">
        <f>_xlfn.IFNA(VLOOKUP(D146,Export!G:L,6,FALSE),"")</f>
        <v/>
      </c>
      <c r="L146" s="1500"/>
      <c r="M146" s="341"/>
    </row>
    <row r="147" spans="1:13" ht="61.2" customHeight="1" x14ac:dyDescent="0.25">
      <c r="A147" s="819"/>
      <c r="B147" s="1499"/>
      <c r="C147" s="1183" t="str">
        <f>_xlfn.IFNA(VLOOKUP(D147,Data!C:I,3,FALSE),"")</f>
        <v/>
      </c>
      <c r="D147" s="1571"/>
      <c r="E147" s="1170" t="str">
        <f>_xlfn.IFNA(IF(VLOOKUP(D147,Languages!$A:$D,1,TRUE)=D147,VLOOKUP(D147,Languages!$A:$D,Summary!$C$7,TRUE),NA()),"")</f>
        <v/>
      </c>
      <c r="F147" s="1579"/>
      <c r="G147" s="1537" t="str">
        <f>_xlfn.IFNA(VLOOKUP(D147,Data!C:I,6,FALSE),"")</f>
        <v/>
      </c>
      <c r="H147" s="1511" t="str">
        <f>_xlfn.IFNA(VLOOKUP(D147,Export!G:L,3,FALSE),"")</f>
        <v/>
      </c>
      <c r="I147" s="1511" t="str">
        <f>_xlfn.IFNA(VLOOKUP(D147,Export!G:L,4,FALSE),"")</f>
        <v/>
      </c>
      <c r="J147" s="1511" t="str">
        <f>_xlfn.IFNA(VLOOKUP(D147,Export!G:L,5,FALSE),"")</f>
        <v/>
      </c>
      <c r="K147" s="1512" t="str">
        <f>_xlfn.IFNA(VLOOKUP(D147,Export!G:L,6,FALSE),"")</f>
        <v/>
      </c>
      <c r="L147" s="1500"/>
      <c r="M147" s="341"/>
    </row>
    <row r="148" spans="1:13" ht="61.2" customHeight="1" x14ac:dyDescent="0.25">
      <c r="A148" s="819"/>
      <c r="B148" s="1499"/>
      <c r="C148" s="1183" t="str">
        <f>_xlfn.IFNA(VLOOKUP(D148,Data!C:I,3,FALSE),"")</f>
        <v/>
      </c>
      <c r="D148" s="1571"/>
      <c r="E148" s="1170" t="str">
        <f>_xlfn.IFNA(IF(VLOOKUP(D148,Languages!$A:$D,1,TRUE)=D148,VLOOKUP(D148,Languages!$A:$D,Summary!$C$7,TRUE),NA()),"")</f>
        <v/>
      </c>
      <c r="F148" s="1579"/>
      <c r="G148" s="1537" t="str">
        <f>_xlfn.IFNA(VLOOKUP(D148,Data!C:I,6,FALSE),"")</f>
        <v/>
      </c>
      <c r="H148" s="1511" t="str">
        <f>_xlfn.IFNA(VLOOKUP(D148,Export!G:L,3,FALSE),"")</f>
        <v/>
      </c>
      <c r="I148" s="1511" t="str">
        <f>_xlfn.IFNA(VLOOKUP(D148,Export!G:L,4,FALSE),"")</f>
        <v/>
      </c>
      <c r="J148" s="1511" t="str">
        <f>_xlfn.IFNA(VLOOKUP(D148,Export!G:L,5,FALSE),"")</f>
        <v/>
      </c>
      <c r="K148" s="1512" t="str">
        <f>_xlfn.IFNA(VLOOKUP(D148,Export!G:L,6,FALSE),"")</f>
        <v/>
      </c>
      <c r="L148" s="1500"/>
      <c r="M148" s="341"/>
    </row>
    <row r="149" spans="1:13" ht="61.2" customHeight="1" x14ac:dyDescent="0.25">
      <c r="A149" s="819"/>
      <c r="B149" s="1499"/>
      <c r="C149" s="1183" t="str">
        <f>_xlfn.IFNA(VLOOKUP(D149,Data!C:I,3,FALSE),"")</f>
        <v/>
      </c>
      <c r="D149" s="1571"/>
      <c r="E149" s="1170" t="str">
        <f>_xlfn.IFNA(IF(VLOOKUP(D149,Languages!$A:$D,1,TRUE)=D149,VLOOKUP(D149,Languages!$A:$D,Summary!$C$7,TRUE),NA()),"")</f>
        <v/>
      </c>
      <c r="F149" s="1579"/>
      <c r="G149" s="1537" t="str">
        <f>_xlfn.IFNA(VLOOKUP(D149,Data!C:I,6,FALSE),"")</f>
        <v/>
      </c>
      <c r="H149" s="1511" t="str">
        <f>_xlfn.IFNA(VLOOKUP(D149,Export!G:L,3,FALSE),"")</f>
        <v/>
      </c>
      <c r="I149" s="1511" t="str">
        <f>_xlfn.IFNA(VLOOKUP(D149,Export!G:L,4,FALSE),"")</f>
        <v/>
      </c>
      <c r="J149" s="1511" t="str">
        <f>_xlfn.IFNA(VLOOKUP(D149,Export!G:L,5,FALSE),"")</f>
        <v/>
      </c>
      <c r="K149" s="1512" t="str">
        <f>_xlfn.IFNA(VLOOKUP(D149,Export!G:L,6,FALSE),"")</f>
        <v/>
      </c>
      <c r="L149" s="1500"/>
      <c r="M149" s="341"/>
    </row>
    <row r="150" spans="1:13" ht="61.2" customHeight="1" x14ac:dyDescent="0.25">
      <c r="A150" s="819"/>
      <c r="B150" s="1499"/>
      <c r="C150" s="1183" t="str">
        <f>_xlfn.IFNA(VLOOKUP(D150,Data!C:I,3,FALSE),"")</f>
        <v/>
      </c>
      <c r="D150" s="1571"/>
      <c r="E150" s="1170" t="str">
        <f>_xlfn.IFNA(IF(VLOOKUP(D150,Languages!$A:$D,1,TRUE)=D150,VLOOKUP(D150,Languages!$A:$D,Summary!$C$7,TRUE),NA()),"")</f>
        <v/>
      </c>
      <c r="F150" s="1579"/>
      <c r="G150" s="1537" t="str">
        <f>_xlfn.IFNA(VLOOKUP(D150,Data!C:I,6,FALSE),"")</f>
        <v/>
      </c>
      <c r="H150" s="1511" t="str">
        <f>_xlfn.IFNA(VLOOKUP(D150,Export!G:L,3,FALSE),"")</f>
        <v/>
      </c>
      <c r="I150" s="1511" t="str">
        <f>_xlfn.IFNA(VLOOKUP(D150,Export!G:L,4,FALSE),"")</f>
        <v/>
      </c>
      <c r="J150" s="1511" t="str">
        <f>_xlfn.IFNA(VLOOKUP(D150,Export!G:L,5,FALSE),"")</f>
        <v/>
      </c>
      <c r="K150" s="1512" t="str">
        <f>_xlfn.IFNA(VLOOKUP(D150,Export!G:L,6,FALSE),"")</f>
        <v/>
      </c>
      <c r="L150" s="1500"/>
      <c r="M150" s="341"/>
    </row>
    <row r="151" spans="1:13" ht="61.2" customHeight="1" x14ac:dyDescent="0.25">
      <c r="A151" s="819"/>
      <c r="B151" s="1499"/>
      <c r="C151" s="1183" t="str">
        <f>_xlfn.IFNA(VLOOKUP(D151,Data!C:I,3,FALSE),"")</f>
        <v/>
      </c>
      <c r="D151" s="1571"/>
      <c r="E151" s="1170" t="str">
        <f>_xlfn.IFNA(IF(VLOOKUP(D151,Languages!$A:$D,1,TRUE)=D151,VLOOKUP(D151,Languages!$A:$D,Summary!$C$7,TRUE),NA()),"")</f>
        <v/>
      </c>
      <c r="F151" s="1579"/>
      <c r="G151" s="1537" t="str">
        <f>_xlfn.IFNA(VLOOKUP(D151,Data!C:I,6,FALSE),"")</f>
        <v/>
      </c>
      <c r="H151" s="1511" t="str">
        <f>_xlfn.IFNA(VLOOKUP(D151,Export!G:L,3,FALSE),"")</f>
        <v/>
      </c>
      <c r="I151" s="1511" t="str">
        <f>_xlfn.IFNA(VLOOKUP(D151,Export!G:L,4,FALSE),"")</f>
        <v/>
      </c>
      <c r="J151" s="1511" t="str">
        <f>_xlfn.IFNA(VLOOKUP(D151,Export!G:L,5,FALSE),"")</f>
        <v/>
      </c>
      <c r="K151" s="1512" t="str">
        <f>_xlfn.IFNA(VLOOKUP(D151,Export!G:L,6,FALSE),"")</f>
        <v/>
      </c>
      <c r="L151" s="1500"/>
      <c r="M151" s="341"/>
    </row>
    <row r="152" spans="1:13" ht="61.2" customHeight="1" x14ac:dyDescent="0.25">
      <c r="A152" s="819"/>
      <c r="B152" s="1499"/>
      <c r="C152" s="1183" t="str">
        <f>_xlfn.IFNA(VLOOKUP(D152,Data!C:I,3,FALSE),"")</f>
        <v/>
      </c>
      <c r="D152" s="1572"/>
      <c r="E152" s="1170" t="str">
        <f>_xlfn.IFNA(IF(VLOOKUP(D152,Languages!$A:$D,1,TRUE)=D152,VLOOKUP(D152,Languages!$A:$D,Summary!$C$7,TRUE),NA()),"")</f>
        <v/>
      </c>
      <c r="F152" s="1575"/>
      <c r="G152" s="1537" t="str">
        <f>_xlfn.IFNA(VLOOKUP(D152,Data!C:I,6,FALSE),"")</f>
        <v/>
      </c>
      <c r="H152" s="1511" t="str">
        <f>_xlfn.IFNA(VLOOKUP(D152,Export!G:L,3,FALSE),"")</f>
        <v/>
      </c>
      <c r="I152" s="1511" t="str">
        <f>_xlfn.IFNA(VLOOKUP(D152,Export!G:L,4,FALSE),"")</f>
        <v/>
      </c>
      <c r="J152" s="1511" t="str">
        <f>_xlfn.IFNA(VLOOKUP(D152,Export!G:L,5,FALSE),"")</f>
        <v/>
      </c>
      <c r="K152" s="1512" t="str">
        <f>_xlfn.IFNA(VLOOKUP(D152,Export!G:L,6,FALSE),"")</f>
        <v/>
      </c>
      <c r="L152" s="1500"/>
      <c r="M152" s="341"/>
    </row>
    <row r="153" spans="1:13" ht="61.2" customHeight="1" x14ac:dyDescent="0.25">
      <c r="A153" s="819"/>
      <c r="B153" s="1499"/>
      <c r="C153" s="1183" t="str">
        <f>_xlfn.IFNA(VLOOKUP(D153,Data!C:I,3,FALSE),"")</f>
        <v/>
      </c>
      <c r="D153" s="1572"/>
      <c r="E153" s="1170" t="str">
        <f>_xlfn.IFNA(IF(VLOOKUP(D153,Languages!$A:$D,1,TRUE)=D153,VLOOKUP(D153,Languages!$A:$D,Summary!$C$7,TRUE),NA()),"")</f>
        <v/>
      </c>
      <c r="F153" s="1576"/>
      <c r="G153" s="1537" t="str">
        <f>_xlfn.IFNA(VLOOKUP(D153,Data!C:I,6,FALSE),"")</f>
        <v/>
      </c>
      <c r="H153" s="1511" t="str">
        <f>_xlfn.IFNA(VLOOKUP(D153,Export!G:L,3,FALSE),"")</f>
        <v/>
      </c>
      <c r="I153" s="1511" t="str">
        <f>_xlfn.IFNA(VLOOKUP(D153,Export!G:L,4,FALSE),"")</f>
        <v/>
      </c>
      <c r="J153" s="1511" t="str">
        <f>_xlfn.IFNA(VLOOKUP(D153,Export!G:L,5,FALSE),"")</f>
        <v/>
      </c>
      <c r="K153" s="1512" t="str">
        <f>_xlfn.IFNA(VLOOKUP(D153,Export!G:L,6,FALSE),"")</f>
        <v/>
      </c>
      <c r="L153" s="1500"/>
      <c r="M153" s="341"/>
    </row>
    <row r="154" spans="1:13" ht="61.2" customHeight="1" x14ac:dyDescent="0.25">
      <c r="A154" s="819"/>
      <c r="B154" s="1499"/>
      <c r="C154" s="1183" t="str">
        <f>_xlfn.IFNA(VLOOKUP(D154,Data!C:I,3,FALSE),"")</f>
        <v/>
      </c>
      <c r="D154" s="1572"/>
      <c r="E154" s="1170" t="str">
        <f>_xlfn.IFNA(IF(VLOOKUP(D154,Languages!$A:$D,1,TRUE)=D154,VLOOKUP(D154,Languages!$A:$D,Summary!$C$7,TRUE),NA()),"")</f>
        <v/>
      </c>
      <c r="F154" s="1576"/>
      <c r="G154" s="1537" t="str">
        <f>_xlfn.IFNA(VLOOKUP(D154,Data!C:I,6,FALSE),"")</f>
        <v/>
      </c>
      <c r="H154" s="1511" t="str">
        <f>_xlfn.IFNA(VLOOKUP(D154,Export!G:L,3,FALSE),"")</f>
        <v/>
      </c>
      <c r="I154" s="1511" t="str">
        <f>_xlfn.IFNA(VLOOKUP(D154,Export!G:L,4,FALSE),"")</f>
        <v/>
      </c>
      <c r="J154" s="1511" t="str">
        <f>_xlfn.IFNA(VLOOKUP(D154,Export!G:L,5,FALSE),"")</f>
        <v/>
      </c>
      <c r="K154" s="1512" t="str">
        <f>_xlfn.IFNA(VLOOKUP(D154,Export!G:L,6,FALSE),"")</f>
        <v/>
      </c>
      <c r="L154" s="1500"/>
      <c r="M154" s="341"/>
    </row>
    <row r="155" spans="1:13" ht="61.2" customHeight="1" x14ac:dyDescent="0.25">
      <c r="A155" s="819"/>
      <c r="B155" s="1499"/>
      <c r="C155" s="1183" t="str">
        <f>_xlfn.IFNA(VLOOKUP(D155,Data!C:I,3,FALSE),"")</f>
        <v/>
      </c>
      <c r="D155" s="1572"/>
      <c r="E155" s="1170" t="str">
        <f>_xlfn.IFNA(IF(VLOOKUP(D155,Languages!$A:$D,1,TRUE)=D155,VLOOKUP(D155,Languages!$A:$D,Summary!$C$7,TRUE),NA()),"")</f>
        <v/>
      </c>
      <c r="F155" s="1576"/>
      <c r="G155" s="1537" t="str">
        <f>_xlfn.IFNA(VLOOKUP(D155,Data!C:I,6,FALSE),"")</f>
        <v/>
      </c>
      <c r="H155" s="1511" t="str">
        <f>_xlfn.IFNA(VLOOKUP(D155,Export!G:L,3,FALSE),"")</f>
        <v/>
      </c>
      <c r="I155" s="1511" t="str">
        <f>_xlfn.IFNA(VLOOKUP(D155,Export!G:L,4,FALSE),"")</f>
        <v/>
      </c>
      <c r="J155" s="1511" t="str">
        <f>_xlfn.IFNA(VLOOKUP(D155,Export!G:L,5,FALSE),"")</f>
        <v/>
      </c>
      <c r="K155" s="1512" t="str">
        <f>_xlfn.IFNA(VLOOKUP(D155,Export!G:L,6,FALSE),"")</f>
        <v/>
      </c>
      <c r="L155" s="1500"/>
      <c r="M155" s="341"/>
    </row>
    <row r="156" spans="1:13" ht="61.2" customHeight="1" x14ac:dyDescent="0.25">
      <c r="A156" s="819"/>
      <c r="B156" s="1499"/>
      <c r="C156" s="1183" t="str">
        <f>_xlfn.IFNA(VLOOKUP(D156,Data!C:I,3,FALSE),"")</f>
        <v/>
      </c>
      <c r="D156" s="1572"/>
      <c r="E156" s="1170" t="str">
        <f>_xlfn.IFNA(IF(VLOOKUP(D156,Languages!$A:$D,1,TRUE)=D156,VLOOKUP(D156,Languages!$A:$D,Summary!$C$7,TRUE),NA()),"")</f>
        <v/>
      </c>
      <c r="F156" s="1576"/>
      <c r="G156" s="1537" t="str">
        <f>_xlfn.IFNA(VLOOKUP(D156,Data!C:I,6,FALSE),"")</f>
        <v/>
      </c>
      <c r="H156" s="1511" t="str">
        <f>_xlfn.IFNA(VLOOKUP(D156,Export!G:L,3,FALSE),"")</f>
        <v/>
      </c>
      <c r="I156" s="1511" t="str">
        <f>_xlfn.IFNA(VLOOKUP(D156,Export!G:L,4,FALSE),"")</f>
        <v/>
      </c>
      <c r="J156" s="1511" t="str">
        <f>_xlfn.IFNA(VLOOKUP(D156,Export!G:L,5,FALSE),"")</f>
        <v/>
      </c>
      <c r="K156" s="1512" t="str">
        <f>_xlfn.IFNA(VLOOKUP(D156,Export!G:L,6,FALSE),"")</f>
        <v/>
      </c>
      <c r="L156" s="1500"/>
      <c r="M156" s="341"/>
    </row>
    <row r="157" spans="1:13" ht="61.2" customHeight="1" x14ac:dyDescent="0.25">
      <c r="A157" s="819"/>
      <c r="B157" s="1499"/>
      <c r="C157" s="1183" t="str">
        <f>_xlfn.IFNA(VLOOKUP(D157,Data!C:I,3,FALSE),"")</f>
        <v/>
      </c>
      <c r="D157" s="1573"/>
      <c r="E157" s="1170" t="str">
        <f>_xlfn.IFNA(IF(VLOOKUP(D157,Languages!$A:$D,1,TRUE)=D157,VLOOKUP(D157,Languages!$A:$D,Summary!$C$7,TRUE),NA()),"")</f>
        <v/>
      </c>
      <c r="F157" s="1577"/>
      <c r="G157" s="1537" t="str">
        <f>_xlfn.IFNA(VLOOKUP(D157,Data!C:I,6,FALSE),"")</f>
        <v/>
      </c>
      <c r="H157" s="1511" t="str">
        <f>_xlfn.IFNA(VLOOKUP(D157,Export!G:L,3,FALSE),"")</f>
        <v/>
      </c>
      <c r="I157" s="1511" t="str">
        <f>_xlfn.IFNA(VLOOKUP(D157,Export!G:L,4,FALSE),"")</f>
        <v/>
      </c>
      <c r="J157" s="1511" t="str">
        <f>_xlfn.IFNA(VLOOKUP(D157,Export!G:L,5,FALSE),"")</f>
        <v/>
      </c>
      <c r="K157" s="1512" t="str">
        <f>_xlfn.IFNA(VLOOKUP(D157,Export!G:L,6,FALSE),"")</f>
        <v/>
      </c>
      <c r="L157" s="1500"/>
      <c r="M157" s="341"/>
    </row>
    <row r="158" spans="1:13" ht="61.2" customHeight="1" thickBot="1" x14ac:dyDescent="0.3">
      <c r="A158" s="819"/>
      <c r="B158" s="1499"/>
      <c r="C158" s="1183" t="str">
        <f>_xlfn.IFNA(VLOOKUP(D158,Data!C:I,3,FALSE),"")</f>
        <v/>
      </c>
      <c r="D158" s="1574"/>
      <c r="E158" s="1170" t="str">
        <f>_xlfn.IFNA(IF(VLOOKUP(D158,Languages!$A:$D,1,TRUE)=D158,VLOOKUP(D158,Languages!$A:$D,Summary!$C$7,TRUE),NA()),"")</f>
        <v/>
      </c>
      <c r="F158" s="1578"/>
      <c r="G158" s="1537" t="str">
        <f>_xlfn.IFNA(VLOOKUP(D158,Data!C:I,6,FALSE),"")</f>
        <v/>
      </c>
      <c r="H158" s="1511" t="str">
        <f>_xlfn.IFNA(VLOOKUP(D158,Export!G:L,3,FALSE),"")</f>
        <v/>
      </c>
      <c r="I158" s="1511" t="str">
        <f>_xlfn.IFNA(VLOOKUP(D158,Export!G:L,4,FALSE),"")</f>
        <v/>
      </c>
      <c r="J158" s="1511" t="str">
        <f>_xlfn.IFNA(VLOOKUP(D158,Export!G:L,5,FALSE),"")</f>
        <v/>
      </c>
      <c r="K158" s="1512" t="str">
        <f>_xlfn.IFNA(VLOOKUP(D158,Export!G:L,6,FALSE),"")</f>
        <v/>
      </c>
      <c r="L158" s="1500"/>
      <c r="M158" s="341"/>
    </row>
    <row r="159" spans="1:13" x14ac:dyDescent="0.25">
      <c r="A159" s="819"/>
      <c r="B159" s="1499"/>
      <c r="C159" s="1436"/>
      <c r="D159" s="1436"/>
      <c r="E159" s="1436"/>
      <c r="F159" s="1437"/>
      <c r="G159" s="1657"/>
      <c r="H159" s="1438"/>
      <c r="I159" s="1438"/>
      <c r="J159" s="1438"/>
      <c r="K159" s="1438"/>
      <c r="L159" s="1500"/>
      <c r="M159" s="341"/>
    </row>
    <row r="160" spans="1:13" ht="14.4" thickBot="1" x14ac:dyDescent="0.3">
      <c r="A160" s="819"/>
      <c r="B160" s="1501"/>
      <c r="C160" s="1503"/>
      <c r="D160" s="1523"/>
      <c r="E160" s="1504"/>
      <c r="F160" s="1505"/>
      <c r="G160" s="1506"/>
      <c r="H160" s="1504"/>
      <c r="I160" s="1504"/>
      <c r="J160" s="1504"/>
      <c r="K160" s="1504"/>
      <c r="L160" s="1507"/>
      <c r="M160" s="341"/>
    </row>
    <row r="161" spans="1:13" x14ac:dyDescent="0.25">
      <c r="A161" s="819"/>
      <c r="B161" s="819"/>
      <c r="C161" s="180"/>
      <c r="D161" s="180"/>
      <c r="E161" s="180"/>
      <c r="F161" s="335"/>
      <c r="G161" s="335"/>
      <c r="H161" s="345"/>
      <c r="I161" s="345"/>
      <c r="J161" s="345"/>
      <c r="K161" s="345"/>
      <c r="L161" s="819"/>
      <c r="M161" s="341"/>
    </row>
  </sheetData>
  <sheetProtection sheet="1" objects="1" scenarios="1" formatCells="0" formatColumns="0" formatRows="0" sort="0" autoFilter="0"/>
  <autoFilter ref="C24:K158" xr:uid="{9A0F3423-9C4B-4F39-B143-4C91AE8FD0F9}"/>
  <mergeCells count="9">
    <mergeCell ref="C17:K17"/>
    <mergeCell ref="B24:B49"/>
    <mergeCell ref="B50:B53"/>
    <mergeCell ref="C6:K6"/>
    <mergeCell ref="C8:G11"/>
    <mergeCell ref="I8:J8"/>
    <mergeCell ref="I10:J11"/>
    <mergeCell ref="C13:K13"/>
    <mergeCell ref="C15:K15"/>
  </mergeCells>
  <conditionalFormatting sqref="G25:G158">
    <cfRule type="cellIs" dxfId="133" priority="1" operator="equal">
      <formula>4</formula>
    </cfRule>
    <cfRule type="cellIs" dxfId="132" priority="2" operator="equal">
      <formula>3</formula>
    </cfRule>
    <cfRule type="cellIs" dxfId="131" priority="3" operator="equal">
      <formula>2</formula>
    </cfRule>
    <cfRule type="cellIs" dxfId="130" priority="4" operator="equal">
      <formula>1</formula>
    </cfRule>
    <cfRule type="cellIs" dxfId="129" priority="5"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zoomScale="80" zoomScaleNormal="80" workbookViewId="0">
      <selection activeCell="C6" sqref="C6:J6"/>
    </sheetView>
  </sheetViews>
  <sheetFormatPr defaultColWidth="9.1796875" defaultRowHeight="13.8" x14ac:dyDescent="0.25"/>
  <cols>
    <col min="1" max="2" width="1.6328125" style="245" customWidth="1"/>
    <col min="3" max="3" width="2.6328125" style="246" customWidth="1"/>
    <col min="4" max="4" width="14.6328125" style="245" customWidth="1"/>
    <col min="5" max="5" width="30.6328125" style="245" customWidth="1"/>
    <col min="6" max="6" width="6.6328125" style="245" customWidth="1"/>
    <col min="7" max="7" width="3.6328125" style="247" customWidth="1"/>
    <col min="8" max="8" width="14.6328125" style="245" customWidth="1"/>
    <col min="9" max="9" width="30.6328125" style="245" customWidth="1"/>
    <col min="10" max="10" width="6.6328125" style="245" customWidth="1"/>
    <col min="11" max="11" width="3.6328125" style="245" customWidth="1"/>
    <col min="12" max="15" width="1.6328125" style="245" customWidth="1"/>
    <col min="16" max="16" width="25.6328125" style="245" customWidth="1"/>
    <col min="17" max="21" width="25.6328125" style="248" customWidth="1"/>
    <col min="22" max="22" width="1.6328125" style="248" customWidth="1"/>
    <col min="23" max="23" width="1.6328125" style="245" customWidth="1"/>
    <col min="24" max="16384" width="9.1796875" style="245"/>
  </cols>
  <sheetData>
    <row r="1" spans="1:23" s="139" customFormat="1" ht="11.4" x14ac:dyDescent="0.25">
      <c r="A1" s="134"/>
      <c r="B1" s="134"/>
      <c r="C1" s="135"/>
      <c r="D1" s="134"/>
      <c r="E1" s="134"/>
      <c r="F1" s="134"/>
      <c r="G1" s="136"/>
      <c r="H1" s="134"/>
      <c r="I1" s="136"/>
      <c r="J1" s="136"/>
      <c r="K1" s="136"/>
      <c r="L1" s="134"/>
      <c r="M1" s="134"/>
      <c r="N1" s="134"/>
      <c r="O1" s="134"/>
      <c r="P1" s="134"/>
      <c r="Q1" s="134"/>
      <c r="R1" s="134"/>
      <c r="S1" s="134"/>
      <c r="T1" s="134"/>
      <c r="U1" s="134"/>
      <c r="V1" s="134"/>
      <c r="W1" s="134"/>
    </row>
    <row r="2" spans="1:23" s="147" customFormat="1" ht="10.050000000000001" customHeight="1" x14ac:dyDescent="0.2">
      <c r="A2" s="140"/>
      <c r="B2" s="141"/>
      <c r="C2" s="142"/>
      <c r="D2" s="143"/>
      <c r="E2" s="143"/>
      <c r="F2" s="144"/>
      <c r="G2" s="145"/>
      <c r="H2" s="144"/>
      <c r="I2" s="144"/>
      <c r="J2" s="144"/>
      <c r="K2" s="144"/>
      <c r="L2" s="146"/>
      <c r="M2" s="140"/>
      <c r="N2" s="134"/>
      <c r="O2" s="771"/>
      <c r="P2" s="1708"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708"/>
      <c r="R2" s="1708"/>
      <c r="S2" s="1708"/>
      <c r="T2" s="1708"/>
      <c r="U2" s="1708"/>
      <c r="V2" s="1708"/>
      <c r="W2" s="134"/>
    </row>
    <row r="3" spans="1:23" s="147" customFormat="1" ht="18" customHeight="1" x14ac:dyDescent="0.2">
      <c r="A3" s="140"/>
      <c r="B3" s="148"/>
      <c r="C3" s="149" t="s">
        <v>420</v>
      </c>
      <c r="E3" s="1076" t="s">
        <v>4279</v>
      </c>
      <c r="F3" s="150"/>
      <c r="G3" s="151"/>
      <c r="H3" s="152" t="str">
        <f>IF(VLOOKUP("GEN-SEC",Languages!$A:$D,1,TRUE)="GEN-SEC",VLOOKUP("GEN-SEC",Languages!$A:$D,Summary!$C$7,TRUE),NA())</f>
        <v>Tiedon luokittelu</v>
      </c>
      <c r="I3" s="150"/>
      <c r="J3" s="150"/>
      <c r="K3" s="150"/>
      <c r="L3" s="153"/>
      <c r="M3" s="140"/>
      <c r="N3" s="134"/>
      <c r="O3" s="771"/>
      <c r="P3" s="1708"/>
      <c r="Q3" s="1708"/>
      <c r="R3" s="1708"/>
      <c r="S3" s="1708"/>
      <c r="T3" s="1708"/>
      <c r="U3" s="1708"/>
      <c r="V3" s="1708"/>
      <c r="W3" s="134"/>
    </row>
    <row r="4" spans="1:23" s="147" customFormat="1" ht="19.95" customHeight="1" x14ac:dyDescent="0.3">
      <c r="A4" s="140"/>
      <c r="B4" s="148"/>
      <c r="C4" s="154" t="str">
        <f>IF(VLOOKUP($C$3,Languages!$A:$D,1,TRUE)=$C$3,VLOOKUP($C$3,Languages!$A:$D,Summary!$C$7,TRUE),NA())</f>
        <v>Kyberturvallisuuden arviointityökalu</v>
      </c>
      <c r="E4" s="155"/>
      <c r="F4" s="150"/>
      <c r="G4" s="151"/>
      <c r="H4" s="985"/>
      <c r="I4" s="150"/>
      <c r="J4" s="150"/>
      <c r="K4" s="150"/>
      <c r="L4" s="153"/>
      <c r="M4" s="140"/>
      <c r="N4" s="134"/>
      <c r="O4" s="771"/>
      <c r="P4" s="1708"/>
      <c r="Q4" s="1708"/>
      <c r="R4" s="1708"/>
      <c r="S4" s="1708"/>
      <c r="T4" s="1708"/>
      <c r="U4" s="1708"/>
      <c r="V4" s="1708"/>
      <c r="W4" s="134"/>
    </row>
    <row r="5" spans="1:23" s="139" customFormat="1" ht="10.050000000000001" customHeight="1" x14ac:dyDescent="0.25">
      <c r="A5" s="134"/>
      <c r="B5" s="156"/>
      <c r="C5" s="157"/>
      <c r="D5" s="158"/>
      <c r="E5" s="158"/>
      <c r="F5" s="158"/>
      <c r="G5" s="159"/>
      <c r="H5" s="158"/>
      <c r="I5" s="159"/>
      <c r="J5" s="159"/>
      <c r="K5" s="159"/>
      <c r="L5" s="160"/>
      <c r="M5" s="249"/>
      <c r="N5" s="134"/>
      <c r="O5" s="772"/>
      <c r="P5" s="1708"/>
      <c r="Q5" s="1708"/>
      <c r="R5" s="1708"/>
      <c r="S5" s="1708"/>
      <c r="T5" s="1708"/>
      <c r="U5" s="1708"/>
      <c r="V5" s="1708"/>
      <c r="W5" s="134"/>
    </row>
    <row r="6" spans="1:23" s="139" customFormat="1" ht="101.4" customHeight="1" thickBot="1" x14ac:dyDescent="0.3">
      <c r="A6" s="134"/>
      <c r="B6" s="156"/>
      <c r="C6" s="1715" t="str">
        <f>IF(VLOOKUP(CONCATENATE(C3,"-0"),Languages!$A:$D,1,TRUE)=CONCATENATE(C3,"-0"),VLOOKUP(CONCATENATE(C3,"-0"),Languages!$A:$D,Summary!$C$7,TRUE),NA())</f>
        <v xml:space="preserve">Kybermittari versio 2.1, 3.2.2025
https://www.kybermittari.fi 
Palaute ja kysymykset: kybermittari(at)traficom.fi
Materiaali on käytettävissä Creative Commons Nimeä 4.0 / CC BY 4.0 lisenssiehtojen mukaisesti. 
Kybermittari on rekisteröity tavaramerkki (sanamerkki). </v>
      </c>
      <c r="D6" s="1715"/>
      <c r="E6" s="1715"/>
      <c r="F6" s="1715"/>
      <c r="G6" s="1715"/>
      <c r="H6" s="1715"/>
      <c r="I6" s="1715"/>
      <c r="J6" s="1715"/>
      <c r="K6" s="161"/>
      <c r="L6" s="160"/>
      <c r="M6" s="249"/>
      <c r="N6" s="134"/>
      <c r="O6" s="772"/>
      <c r="P6" s="1708"/>
      <c r="Q6" s="1708"/>
      <c r="R6" s="1708"/>
      <c r="S6" s="1708"/>
      <c r="T6" s="1708"/>
      <c r="U6" s="1708"/>
      <c r="V6" s="1708"/>
      <c r="W6" s="134"/>
    </row>
    <row r="7" spans="1:23" s="139" customFormat="1" ht="18" customHeight="1" thickBot="1" x14ac:dyDescent="0.3">
      <c r="A7" s="134"/>
      <c r="B7" s="156"/>
      <c r="C7" s="162">
        <f>MATCH(H7,Languages!1:1,0)</f>
        <v>3</v>
      </c>
      <c r="E7" s="1714" t="s">
        <v>3531</v>
      </c>
      <c r="F7" s="1714"/>
      <c r="G7" s="163"/>
      <c r="H7" s="986" t="s">
        <v>590</v>
      </c>
      <c r="I7" s="164"/>
      <c r="J7" s="164"/>
      <c r="K7" s="164"/>
      <c r="L7" s="160"/>
      <c r="M7" s="249"/>
      <c r="N7" s="134"/>
      <c r="O7" s="772"/>
      <c r="P7" s="1708"/>
      <c r="Q7" s="1708"/>
      <c r="R7" s="1708"/>
      <c r="S7" s="1708"/>
      <c r="T7" s="1708"/>
      <c r="U7" s="1708"/>
      <c r="V7" s="1708"/>
      <c r="W7" s="134"/>
    </row>
    <row r="8" spans="1:23" s="139" customFormat="1" ht="10.050000000000001" customHeight="1" x14ac:dyDescent="0.25">
      <c r="A8" s="134"/>
      <c r="B8" s="156"/>
      <c r="C8" s="162"/>
      <c r="D8" s="152"/>
      <c r="E8" s="152"/>
      <c r="F8" s="152"/>
      <c r="G8" s="163"/>
      <c r="H8" s="164"/>
      <c r="I8" s="164"/>
      <c r="J8" s="164"/>
      <c r="K8" s="164"/>
      <c r="L8" s="160"/>
      <c r="M8" s="249"/>
      <c r="N8" s="134"/>
      <c r="O8" s="772"/>
      <c r="P8" s="1708"/>
      <c r="Q8" s="1708"/>
      <c r="R8" s="1708"/>
      <c r="S8" s="1708"/>
      <c r="T8" s="1708"/>
      <c r="U8" s="1708"/>
      <c r="V8" s="1708"/>
      <c r="W8" s="134"/>
    </row>
    <row r="9" spans="1:23" s="176" customFormat="1" ht="25.05" customHeight="1" x14ac:dyDescent="0.25">
      <c r="A9" s="165"/>
      <c r="B9" s="166"/>
      <c r="C9" s="167">
        <v>10</v>
      </c>
      <c r="D9" s="168" t="str">
        <f>IF(VLOOKUP(CONCATENATE($C$3,"-",C9),Languages!$A:$D,1,TRUE)=CONCATENATE($C$3,"-",C9),VLOOKUP(CONCATENATE($C$3,"-",C9),Languages!$A:$D,Summary!$C$7,TRUE),NA())</f>
        <v>Organisaatio</v>
      </c>
      <c r="E9" s="169"/>
      <c r="F9" s="169"/>
      <c r="G9" s="170"/>
      <c r="H9" s="169"/>
      <c r="I9" s="169" t="str">
        <f>IFERROR(INT(LEFT(#REF!,1)),"")</f>
        <v/>
      </c>
      <c r="J9" s="169"/>
      <c r="K9" s="171"/>
      <c r="L9" s="172"/>
      <c r="M9" s="173"/>
      <c r="N9" s="134"/>
      <c r="O9" s="773"/>
      <c r="P9" s="1708"/>
      <c r="Q9" s="1708"/>
      <c r="R9" s="1708"/>
      <c r="S9" s="1708"/>
      <c r="T9" s="1708"/>
      <c r="U9" s="1708"/>
      <c r="V9" s="1708"/>
      <c r="W9" s="134"/>
    </row>
    <row r="10" spans="1:23" s="183" customFormat="1" ht="10.050000000000001" customHeight="1" x14ac:dyDescent="0.25">
      <c r="A10" s="177"/>
      <c r="B10" s="178"/>
      <c r="C10" s="1713"/>
      <c r="D10" s="1713"/>
      <c r="E10" s="1713"/>
      <c r="F10" s="1713"/>
      <c r="G10" s="1713"/>
      <c r="H10" s="1713"/>
      <c r="I10" s="1713"/>
      <c r="J10" s="1713"/>
      <c r="K10" s="164"/>
      <c r="L10" s="179"/>
      <c r="M10" s="180"/>
      <c r="N10" s="134"/>
      <c r="O10" s="774"/>
      <c r="P10" s="1708"/>
      <c r="Q10" s="1708"/>
      <c r="R10" s="1708"/>
      <c r="S10" s="1708"/>
      <c r="T10" s="1708"/>
      <c r="U10" s="1708"/>
      <c r="V10" s="1708"/>
      <c r="W10" s="134"/>
    </row>
    <row r="11" spans="1:23" s="183" customFormat="1" ht="28.8" customHeight="1" x14ac:dyDescent="0.25">
      <c r="A11" s="177"/>
      <c r="B11" s="184">
        <v>11</v>
      </c>
      <c r="C11" s="185"/>
      <c r="D11" s="164" t="str">
        <f>IF(VLOOKUP(CONCATENATE($C$3,"-",B11),Languages!$A:$D,1,TRUE)=CONCATENATE($C$3,"-",B11),VLOOKUP(CONCATENATE($C$3,"-",B11),Languages!$A:$D,Summary!$C$7,TRUE),NA())</f>
        <v>Nimi</v>
      </c>
      <c r="E11" s="1728"/>
      <c r="F11" s="1728"/>
      <c r="G11" s="186"/>
      <c r="H11" s="164" t="str">
        <f>IF(VLOOKUP(CONCATENATE($C$3,"-",L11),Languages!$A:$D,1,TRUE)=CONCATENATE($C$3,"-",L11),VLOOKUP(CONCATENATE($C$3,"-",L11),Languages!$A:$D,Summary!$C$7,TRUE),NA())</f>
        <v>Yhteyshenkilön sähköposti</v>
      </c>
      <c r="I11" s="1729"/>
      <c r="J11" s="1728"/>
      <c r="K11" s="187"/>
      <c r="L11" s="188">
        <v>14</v>
      </c>
      <c r="M11" s="314"/>
      <c r="N11" s="134"/>
      <c r="O11" s="775"/>
      <c r="P11" s="1708"/>
      <c r="Q11" s="1708"/>
      <c r="R11" s="1708"/>
      <c r="S11" s="1708"/>
      <c r="T11" s="1708"/>
      <c r="U11" s="1708"/>
      <c r="V11" s="1708"/>
      <c r="W11" s="134"/>
    </row>
    <row r="12" spans="1:23" s="183" customFormat="1" ht="18" customHeight="1" x14ac:dyDescent="0.25">
      <c r="A12" s="177"/>
      <c r="B12" s="184">
        <v>12</v>
      </c>
      <c r="C12" s="185"/>
      <c r="D12" s="164" t="str">
        <f>IF(VLOOKUP(CONCATENATE($C$3,"-",B12),Languages!$A:$D,1,TRUE)=CONCATENATE($C$3,"-",B12),VLOOKUP(CONCATENATE($C$3,"-",B12),Languages!$A:$D,Summary!$C$7,TRUE),NA())</f>
        <v>Toimiala</v>
      </c>
      <c r="E12" s="1702"/>
      <c r="F12" s="1702"/>
      <c r="G12" s="189"/>
      <c r="H12" s="984" t="str">
        <f>IF(VLOOKUP(CONCATENATE($C$3,"-",L12),Languages!$A:$D,1,TRUE)=CONCATENATE($C$3,"-",L12),VLOOKUP(CONCATENATE($C$3,"-",L12),Languages!$A:$D,Summary!$C$7,TRUE),NA())</f>
        <v>Y-tunnus</v>
      </c>
      <c r="I12" s="1702"/>
      <c r="J12" s="1702"/>
      <c r="K12" s="187"/>
      <c r="L12" s="188">
        <v>24</v>
      </c>
      <c r="M12" s="314"/>
      <c r="N12" s="134"/>
      <c r="O12" s="775"/>
      <c r="P12" s="1708"/>
      <c r="Q12" s="1708"/>
      <c r="R12" s="1708"/>
      <c r="S12" s="1708"/>
      <c r="T12" s="1708"/>
      <c r="U12" s="1708"/>
      <c r="V12" s="1708"/>
      <c r="W12" s="134"/>
    </row>
    <row r="13" spans="1:23" s="183" customFormat="1" ht="26.4" customHeight="1" x14ac:dyDescent="0.25">
      <c r="A13" s="177"/>
      <c r="B13" s="184">
        <v>13</v>
      </c>
      <c r="C13" s="185"/>
      <c r="D13" s="164" t="str">
        <f>IF(VLOOKUP(CONCATENATE($C$3,"-",B13),Languages!$A:$D,1,TRUE)=CONCATENATE($C$3,"-",B13),VLOOKUP(CONCATENATE($C$3,"-",B13),Languages!$A:$D,Summary!$C$7,TRUE),NA())</f>
        <v>Toiminto</v>
      </c>
      <c r="E13" s="1702"/>
      <c r="F13" s="1702"/>
      <c r="G13" s="189"/>
      <c r="H13" s="164" t="str">
        <f>IF(VLOOKUP(CONCATENATE($C$3,"-",L13),Languages!$A:$D,1,TRUE)=CONCATENATE($C$3,"-",L13),VLOOKUP(CONCATENATE($C$3,"-",L13),Languages!$A:$D,Summary!$C$7,TRUE),NA())</f>
        <v>Arvioinnin vetäjä</v>
      </c>
      <c r="I13" s="1702"/>
      <c r="J13" s="1702"/>
      <c r="K13" s="187"/>
      <c r="L13" s="188">
        <v>15</v>
      </c>
      <c r="M13" s="458"/>
      <c r="N13" s="134"/>
      <c r="O13" s="775"/>
      <c r="P13" s="1708"/>
      <c r="Q13" s="1708"/>
      <c r="R13" s="1708"/>
      <c r="S13" s="1708"/>
      <c r="T13" s="1708"/>
      <c r="U13" s="1708"/>
      <c r="V13" s="1708"/>
      <c r="W13" s="177"/>
    </row>
    <row r="14" spans="1:23" s="183" customFormat="1" ht="18" customHeight="1" x14ac:dyDescent="0.25">
      <c r="A14" s="177"/>
      <c r="B14" s="184">
        <v>18</v>
      </c>
      <c r="C14" s="185"/>
      <c r="D14" s="430" t="str">
        <f>IF(VLOOKUP(CONCATENATE($C$3,"-",B14),Languages!$A:$D,1,TRUE)=CONCATENATE($C$3,"-",B14),VLOOKUP(CONCATENATE($C$3,"-",B14),Languages!$A:$D,Summary!$C$7,TRUE),NA())</f>
        <v>Aloitus pvm.</v>
      </c>
      <c r="E14" s="1704"/>
      <c r="F14" s="1704"/>
      <c r="G14" s="189"/>
      <c r="H14" s="430"/>
      <c r="I14" s="1730"/>
      <c r="J14" s="1730"/>
      <c r="K14" s="187"/>
      <c r="L14" s="204"/>
      <c r="M14" s="458"/>
      <c r="N14" s="134"/>
      <c r="O14" s="775"/>
      <c r="P14" s="1708"/>
      <c r="Q14" s="1708"/>
      <c r="R14" s="1708"/>
      <c r="S14" s="1708"/>
      <c r="T14" s="1708"/>
      <c r="U14" s="1708"/>
      <c r="V14" s="1708"/>
      <c r="W14" s="177"/>
    </row>
    <row r="15" spans="1:23" s="183" customFormat="1" ht="24" customHeight="1" x14ac:dyDescent="0.25">
      <c r="A15" s="177"/>
      <c r="B15" s="184">
        <v>19</v>
      </c>
      <c r="C15" s="185"/>
      <c r="D15" s="430" t="str">
        <f>IF(VLOOKUP(CONCATENATE($C$3,"-",B15),Languages!$A:$D,1,TRUE)=CONCATENATE($C$3,"-",B15),VLOOKUP(CONCATENATE($C$3,"-",B15),Languages!$A:$D,Summary!$C$7,TRUE),NA())</f>
        <v>Viimeinen muutos</v>
      </c>
      <c r="E15" s="1704"/>
      <c r="F15" s="1704"/>
      <c r="G15" s="189"/>
      <c r="H15" s="430" t="str">
        <f>IF(VLOOKUP(CONCATENATE($C$3,"-",L15),Languages!$A:$D,1,TRUE)=CONCATENATE($C$3,"-",L15),VLOOKUP(CONCATENATE($C$3,"-",L15),Languages!$A:$D,Summary!$C$7,TRUE),NA())</f>
        <v>Seuraava arviointi</v>
      </c>
      <c r="I15" s="1705"/>
      <c r="J15" s="1705"/>
      <c r="K15" s="187"/>
      <c r="L15" s="204">
        <v>42</v>
      </c>
      <c r="M15" s="458"/>
      <c r="N15" s="134"/>
      <c r="O15" s="775"/>
      <c r="P15" s="1708"/>
      <c r="Q15" s="1708"/>
      <c r="R15" s="1708"/>
      <c r="S15" s="1708"/>
      <c r="T15" s="1708"/>
      <c r="U15" s="1708"/>
      <c r="V15" s="1708"/>
      <c r="W15" s="177"/>
    </row>
    <row r="16" spans="1:23" s="176" customFormat="1" ht="10.050000000000001" customHeight="1" x14ac:dyDescent="0.25">
      <c r="A16" s="165"/>
      <c r="B16" s="190"/>
      <c r="C16" s="191"/>
      <c r="D16" s="192"/>
      <c r="E16" s="192"/>
      <c r="F16" s="193"/>
      <c r="G16" s="189"/>
      <c r="H16" s="164"/>
      <c r="I16" s="192"/>
      <c r="J16" s="192"/>
      <c r="K16" s="192"/>
      <c r="L16" s="204">
        <v>42</v>
      </c>
      <c r="M16" s="458"/>
      <c r="N16" s="134"/>
      <c r="O16" s="760"/>
      <c r="P16" s="539"/>
      <c r="Q16" s="540"/>
      <c r="R16" s="540"/>
      <c r="S16" s="540"/>
      <c r="T16" s="540"/>
      <c r="U16" s="540"/>
      <c r="V16" s="540"/>
      <c r="W16" s="314"/>
    </row>
    <row r="17" spans="1:23" s="202" customFormat="1" ht="19.95" customHeight="1" x14ac:dyDescent="0.25">
      <c r="A17" s="180"/>
      <c r="B17" s="194">
        <v>16</v>
      </c>
      <c r="C17" s="185"/>
      <c r="D17" s="195" t="str">
        <f>IF(VLOOKUP(CONCATENATE($C$3,"-",B17),Languages!$A:$D,1,TRUE)=CONCATENATE($C$3,"-",B17),VLOOKUP(CONCATENATE($C$3,"-",B17),Languages!$A:$D,Summary!$C$7,TRUE),NA())</f>
        <v>Kuvaus arvioitavasta toiminnosta</v>
      </c>
      <c r="E17" s="196"/>
      <c r="F17" s="196"/>
      <c r="G17" s="197"/>
      <c r="H17" s="196"/>
      <c r="I17" s="198"/>
      <c r="J17" s="198"/>
      <c r="K17" s="198"/>
      <c r="L17" s="204">
        <v>42</v>
      </c>
      <c r="M17" s="458"/>
      <c r="N17" s="134"/>
      <c r="O17" s="761"/>
      <c r="P17" s="765" t="str">
        <f>IF(VLOOKUP("KM100",Languages!$A:$D,1,TRUE)="KM100",VLOOKUP("KM100",Languages!$A:$D,Summary!$C$7,TRUE),NA())</f>
        <v>Toiminto</v>
      </c>
      <c r="Q17" s="765" t="str">
        <f>IF(VLOOKUP("KM101",Languages!$A:$D,1,TRUE)="KM101",VLOOKUP("KM101",Languages!$A:$D,Summary!$C$7,TRUE),NA())</f>
        <v>Prosessit</v>
      </c>
      <c r="R17" s="765" t="str">
        <f>IF(VLOOKUP("KM102",Languages!$A:$D,1,TRUE)="KM102",VLOOKUP("KM102",Languages!$A:$D,Summary!$C$7,TRUE),NA())</f>
        <v>Järjestelmät</v>
      </c>
      <c r="S17" s="765" t="str">
        <f>IF(VLOOKUP("KM103",Languages!$A:$D,1,TRUE)="KM103",VLOOKUP("KM103",Languages!$A:$D,Summary!$C$7,TRUE),NA())</f>
        <v>Vaikutus muihin organisaatioihin</v>
      </c>
      <c r="T17" s="765" t="str">
        <f>IF(VLOOKUP("KM104",Languages!$A:$D,1,TRUE)="KM104",VLOOKUP("KM104",Languages!$A:$D,Summary!$C$7,TRUE),NA())</f>
        <v>Toimittajat</v>
      </c>
      <c r="U17" s="765" t="str">
        <f>IF(VLOOKUP("KM105",Languages!$A:$D,1,TRUE)="KM105",VLOOKUP("KM105",Languages!$A:$D,Summary!$C$7,TRUE),NA())</f>
        <v>Sisäiset riippuvuudet</v>
      </c>
      <c r="V17" s="766"/>
      <c r="W17" s="458"/>
    </row>
    <row r="18" spans="1:23" s="202" customFormat="1" ht="30" customHeight="1" x14ac:dyDescent="0.25">
      <c r="A18" s="180"/>
      <c r="B18" s="203"/>
      <c r="C18" s="185"/>
      <c r="D18" s="1719"/>
      <c r="E18" s="1720"/>
      <c r="F18" s="1720"/>
      <c r="G18" s="1720"/>
      <c r="H18" s="1720"/>
      <c r="I18" s="1720"/>
      <c r="J18" s="1721"/>
      <c r="K18" s="455"/>
      <c r="L18" s="204">
        <v>42</v>
      </c>
      <c r="M18" s="458"/>
      <c r="N18" s="134"/>
      <c r="O18" s="762"/>
      <c r="P18" s="780"/>
      <c r="Q18" s="781"/>
      <c r="R18" s="781"/>
      <c r="S18" s="781"/>
      <c r="T18" s="781"/>
      <c r="U18" s="781"/>
      <c r="V18" s="767"/>
      <c r="W18" s="458"/>
    </row>
    <row r="19" spans="1:23" s="202" customFormat="1" ht="30" customHeight="1" x14ac:dyDescent="0.25">
      <c r="A19" s="180"/>
      <c r="B19" s="203"/>
      <c r="C19" s="185"/>
      <c r="D19" s="1722"/>
      <c r="E19" s="1723"/>
      <c r="F19" s="1723"/>
      <c r="G19" s="1723"/>
      <c r="H19" s="1723"/>
      <c r="I19" s="1723"/>
      <c r="J19" s="1724"/>
      <c r="K19" s="456"/>
      <c r="L19" s="204">
        <v>42</v>
      </c>
      <c r="M19" s="458"/>
      <c r="N19" s="134"/>
      <c r="O19" s="762"/>
      <c r="P19" s="780"/>
      <c r="Q19" s="781"/>
      <c r="R19" s="781"/>
      <c r="S19" s="781"/>
      <c r="T19" s="781"/>
      <c r="U19" s="781"/>
      <c r="V19" s="767"/>
      <c r="W19" s="458"/>
    </row>
    <row r="20" spans="1:23" s="202" customFormat="1" ht="30" customHeight="1" x14ac:dyDescent="0.25">
      <c r="A20" s="180"/>
      <c r="B20" s="203"/>
      <c r="C20" s="185"/>
      <c r="D20" s="1725"/>
      <c r="E20" s="1726"/>
      <c r="F20" s="1726"/>
      <c r="G20" s="1726"/>
      <c r="H20" s="1726"/>
      <c r="I20" s="1726"/>
      <c r="J20" s="1727"/>
      <c r="K20" s="456"/>
      <c r="L20" s="204">
        <v>42</v>
      </c>
      <c r="M20" s="458"/>
      <c r="N20" s="134"/>
      <c r="O20" s="762"/>
      <c r="P20" s="782"/>
      <c r="Q20" s="782"/>
      <c r="R20" s="782"/>
      <c r="S20" s="781"/>
      <c r="T20" s="781"/>
      <c r="U20" s="781"/>
      <c r="V20" s="767"/>
      <c r="W20" s="458"/>
    </row>
    <row r="21" spans="1:23" s="202" customFormat="1" ht="30" customHeight="1" x14ac:dyDescent="0.25">
      <c r="A21" s="180"/>
      <c r="B21" s="194">
        <v>17</v>
      </c>
      <c r="C21" s="208"/>
      <c r="D21" s="171" t="str">
        <f>IF(VLOOKUP(CONCATENATE($C$3,"-",B21),Languages!$A:$D,1,TRUE)=CONCATENATE($C$3,"-",B21),VLOOKUP(CONCATENATE($C$3,"-",B21),Languages!$A:$D,Summary!$C$7,TRUE),NA())</f>
        <v>Toiminnon yhteiskunnallinen vaikuttavuus</v>
      </c>
      <c r="E21" s="171"/>
      <c r="F21" s="205"/>
      <c r="G21" s="198"/>
      <c r="H21" s="206"/>
      <c r="I21" s="206"/>
      <c r="J21" s="206"/>
      <c r="K21" s="456"/>
      <c r="L21" s="204">
        <v>42</v>
      </c>
      <c r="M21" s="458"/>
      <c r="N21" s="134"/>
      <c r="O21" s="762"/>
      <c r="P21" s="782"/>
      <c r="Q21" s="782"/>
      <c r="R21" s="782"/>
      <c r="S21" s="781"/>
      <c r="T21" s="781"/>
      <c r="U21" s="781"/>
      <c r="V21" s="767"/>
      <c r="W21" s="458"/>
    </row>
    <row r="22" spans="1:23" s="202" customFormat="1" ht="30" customHeight="1" x14ac:dyDescent="0.25">
      <c r="A22" s="180"/>
      <c r="B22" s="203">
        <v>39</v>
      </c>
      <c r="C22" s="185"/>
      <c r="D22" s="1732" t="str">
        <f>IF(VLOOKUP(CONCATENATE($C$3,"-",B22),Languages!$A:$D,1,TRUE)=CONCATENATE($C$3,"-",B22),VLOOKUP(CONCATENATE($C$3,"-",B22),Languages!$A:$D,Summary!$C$7,TRUE),NA())</f>
        <v>Uhkaskenaarion kuvaus (worst-case)</v>
      </c>
      <c r="E22" s="1732"/>
      <c r="F22" s="1732"/>
      <c r="H22" s="686">
        <v>40</v>
      </c>
      <c r="I22" s="1731" t="str">
        <f>IF(VLOOKUP(CONCATENATE($C$3,"-",H22),Languages!$A:$D,1,TRUE)=CONCATENATE($C$3,"-",H22),VLOOKUP(CONCATENATE($C$3,"-",H22),Languages!$A:$D,Summary!$C$7,TRUE),NA())</f>
        <v>Skenaarion yhteiskunnallinen vaikuttavuus</v>
      </c>
      <c r="J22" s="1731"/>
      <c r="K22" s="456"/>
      <c r="L22" s="204">
        <v>42</v>
      </c>
      <c r="M22" s="458"/>
      <c r="N22" s="134"/>
      <c r="O22" s="762"/>
      <c r="P22" s="782"/>
      <c r="Q22" s="782"/>
      <c r="R22" s="782"/>
      <c r="S22" s="781"/>
      <c r="T22" s="781"/>
      <c r="U22" s="781"/>
      <c r="V22" s="767"/>
      <c r="W22" s="458"/>
    </row>
    <row r="23" spans="1:23" s="202" customFormat="1" ht="30" customHeight="1" x14ac:dyDescent="0.25">
      <c r="A23" s="180"/>
      <c r="B23" s="203"/>
      <c r="D23" s="1733"/>
      <c r="E23" s="1734"/>
      <c r="F23" s="1734"/>
      <c r="G23" s="1735"/>
      <c r="H23" s="206"/>
      <c r="I23" s="1717" t="s">
        <v>595</v>
      </c>
      <c r="J23" s="1718"/>
      <c r="K23" s="456"/>
      <c r="L23" s="204">
        <v>42</v>
      </c>
      <c r="M23" s="458"/>
      <c r="N23" s="134"/>
      <c r="O23" s="762"/>
      <c r="P23" s="782"/>
      <c r="Q23" s="782"/>
      <c r="R23" s="782"/>
      <c r="S23" s="781"/>
      <c r="T23" s="781"/>
      <c r="U23" s="781"/>
      <c r="V23" s="767"/>
      <c r="W23" s="458"/>
    </row>
    <row r="24" spans="1:23" s="202" customFormat="1" ht="30" customHeight="1" x14ac:dyDescent="0.25">
      <c r="A24" s="180"/>
      <c r="B24" s="203"/>
      <c r="D24" s="1736"/>
      <c r="E24" s="1737"/>
      <c r="F24" s="1737"/>
      <c r="G24" s="1738"/>
      <c r="K24" s="456"/>
      <c r="L24" s="204">
        <v>42</v>
      </c>
      <c r="M24" s="458"/>
      <c r="N24" s="134"/>
      <c r="O24" s="763"/>
      <c r="P24" s="454"/>
      <c r="Q24" s="454"/>
      <c r="R24" s="454"/>
      <c r="S24" s="538"/>
      <c r="T24" s="538"/>
      <c r="U24" s="538"/>
      <c r="V24" s="767"/>
      <c r="W24" s="458"/>
    </row>
    <row r="25" spans="1:23" s="202" customFormat="1" ht="13.05" customHeight="1" x14ac:dyDescent="0.25">
      <c r="A25" s="180"/>
      <c r="B25" s="203"/>
      <c r="D25" s="322"/>
      <c r="E25" s="322"/>
      <c r="F25" s="322"/>
      <c r="G25" s="322"/>
      <c r="K25" s="456"/>
      <c r="L25" s="204">
        <v>42</v>
      </c>
      <c r="M25" s="458"/>
      <c r="N25" s="134"/>
      <c r="O25" s="763"/>
      <c r="P25" s="454"/>
      <c r="Q25" s="454"/>
      <c r="R25" s="454"/>
      <c r="S25" s="538"/>
      <c r="T25" s="538"/>
      <c r="U25" s="538"/>
      <c r="V25" s="767"/>
      <c r="W25" s="458"/>
    </row>
    <row r="26" spans="1:23" s="202" customFormat="1" ht="19.95" customHeight="1" x14ac:dyDescent="0.25">
      <c r="A26" s="180"/>
      <c r="B26" s="166"/>
      <c r="C26" s="167">
        <v>20</v>
      </c>
      <c r="D26" s="168" t="str">
        <f>IF(VLOOKUP(CONCATENATE($C$3,"-",C26),Languages!$A:$D,1,TRUE)=CONCATENATE($C$3,"-",C26),VLOOKUP(CONCATENATE($C$3,"-",C26),Languages!$A:$D,Summary!$C$7,TRUE),NA())</f>
        <v>Kyberturvallisuuden arviointi</v>
      </c>
      <c r="E26" s="169"/>
      <c r="F26" s="169"/>
      <c r="G26" s="170"/>
      <c r="H26" s="169"/>
      <c r="I26" s="169" t="str">
        <f>IFERROR(INT(LEFT(#REF!,1)),"")</f>
        <v/>
      </c>
      <c r="J26" s="169"/>
      <c r="K26" s="171"/>
      <c r="L26" s="204">
        <v>42</v>
      </c>
      <c r="M26" s="458"/>
      <c r="N26" s="134"/>
      <c r="O26" s="764"/>
      <c r="P26" s="768"/>
      <c r="Q26" s="769"/>
      <c r="R26" s="769"/>
      <c r="S26" s="769"/>
      <c r="T26" s="769"/>
      <c r="U26" s="769"/>
      <c r="V26" s="770"/>
      <c r="W26" s="458"/>
    </row>
    <row r="27" spans="1:23" s="183" customFormat="1" ht="10.050000000000001" customHeight="1" x14ac:dyDescent="0.25">
      <c r="A27" s="177"/>
      <c r="B27" s="178"/>
      <c r="C27" s="1713"/>
      <c r="D27" s="1713"/>
      <c r="E27" s="1713"/>
      <c r="F27" s="1713"/>
      <c r="G27" s="1713"/>
      <c r="H27" s="1713"/>
      <c r="I27" s="1713"/>
      <c r="J27" s="1713"/>
      <c r="K27" s="430"/>
      <c r="L27" s="204">
        <v>42</v>
      </c>
      <c r="M27" s="458"/>
      <c r="N27" s="134"/>
      <c r="O27" s="472"/>
      <c r="P27" s="457"/>
      <c r="Q27" s="457"/>
      <c r="R27" s="457"/>
      <c r="S27" s="457"/>
      <c r="T27" s="457"/>
      <c r="U27" s="457"/>
      <c r="V27" s="457"/>
      <c r="W27" s="314"/>
    </row>
    <row r="28" spans="1:23" s="176" customFormat="1" ht="19.95" customHeight="1" x14ac:dyDescent="0.25">
      <c r="A28" s="165"/>
      <c r="B28" s="207">
        <v>21</v>
      </c>
      <c r="C28" s="208"/>
      <c r="D28" s="171" t="str">
        <f>IF(VLOOKUP(CONCATENATE($C$3,"-",B28),Languages!$A:$D,1,TRUE)=CONCATENATE($C$3,"-",B28),VLOOKUP(CONCATENATE($C$3,"-",B28),Languages!$A:$D,Summary!$C$7,TRUE),NA())</f>
        <v>Kyberturvallisuuden osiot</v>
      </c>
      <c r="E28" s="209"/>
      <c r="F28" s="210"/>
      <c r="G28" s="211"/>
      <c r="H28" s="212"/>
      <c r="I28" s="213"/>
      <c r="J28" s="213"/>
      <c r="K28" s="213"/>
      <c r="L28" s="214"/>
      <c r="M28" s="173"/>
      <c r="N28" s="200"/>
      <c r="O28" s="200"/>
      <c r="P28" s="174"/>
      <c r="Q28" s="175"/>
      <c r="R28" s="175"/>
      <c r="S28" s="175"/>
      <c r="T28" s="175"/>
      <c r="U28" s="175"/>
      <c r="V28" s="175"/>
    </row>
    <row r="29" spans="1:23" s="202" customFormat="1" ht="22.05" customHeight="1" x14ac:dyDescent="0.25">
      <c r="A29" s="177"/>
      <c r="B29" s="207" t="s">
        <v>56</v>
      </c>
      <c r="C29" s="217">
        <f t="shared" ref="C29:C34" ca="1" si="0">RIGHT(F29,2) - LEFT(F29,2)</f>
        <v>14</v>
      </c>
      <c r="D29" s="1706" t="str">
        <f>HYPERLINK("#'" &amp; $B29 &amp; "'!B2",IF(VLOOKUP($B29,Languages!$A:$D,1,TRUE)=$B29,VLOOKUP($B29,Languages!$A:$D,Summary!$C$7,TRUE),NA()))</f>
        <v>Kriittisten palveluiden suojaaminen (CRITICAL)</v>
      </c>
      <c r="E29" s="1706"/>
      <c r="F29" s="1703" t="str">
        <f ca="1">COUNTIF(Data!$A:$A,$B29) - COUNTIF(INDIRECT("'"&amp;$B29&amp;"'!"&amp;"$G:$G"),0) &amp; " / " &amp; COUNTIF(Data!$A:$A,$B29)</f>
        <v>13 / 27</v>
      </c>
      <c r="G29" s="1703"/>
      <c r="H29" s="1707"/>
      <c r="I29" s="1707"/>
      <c r="J29" s="425"/>
      <c r="K29" s="432"/>
      <c r="L29" s="218"/>
      <c r="M29" s="180"/>
      <c r="N29" s="200"/>
      <c r="O29" s="200"/>
      <c r="P29" s="200"/>
      <c r="Q29" s="201"/>
      <c r="R29" s="201"/>
      <c r="S29" s="201"/>
      <c r="T29" s="201"/>
      <c r="U29" s="201"/>
      <c r="V29" s="201"/>
    </row>
    <row r="30" spans="1:23" s="202" customFormat="1" ht="22.05" customHeight="1" x14ac:dyDescent="0.25">
      <c r="A30" s="180"/>
      <c r="B30" s="207" t="s">
        <v>48</v>
      </c>
      <c r="C30" s="217">
        <f ca="1">RIGHT(F30,2) - LEFT(F30,2)</f>
        <v>1</v>
      </c>
      <c r="D30" s="1712" t="str">
        <f>HYPERLINK("#'" &amp; $B30 &amp; "'!B2",IF(VLOOKUP($B30,Languages!$A:$D,1,TRUE)=$B30,VLOOKUP($B30,Languages!$A:$D,Summary!$C$7,TRUE),NA()))</f>
        <v>Omaisuuden, muutosten ja konfiguraation hallinta (ASSET)</v>
      </c>
      <c r="E30" s="1712"/>
      <c r="F30" s="1703" t="str">
        <f ca="1">COUNTIF(Data!$A:$A,$B30) - COUNTIF(INDIRECT("'"&amp;$B30&amp;"'!"&amp;"$G:$G"),0) &amp; " / " &amp; COUNTIF(Data!$A:$A,$B30)</f>
        <v>35 / 36</v>
      </c>
      <c r="G30" s="1703"/>
      <c r="H30" s="1712" t="str">
        <f>HYPERLINK("#'" &amp; $L30 &amp; "'!B2",IF(VLOOKUP($L30,Languages!$A:$D,1,TRUE)=$L30,VLOOKUP($L30,Languages!$A:$D,Summary!$C$7,TRUE),NA()))</f>
        <v>Tapahtumien ja poikkeamien hallinta, toiminnan jatkuvuus (RESPONSE)</v>
      </c>
      <c r="I30" s="1712"/>
      <c r="J30" s="1703" t="str">
        <f ca="1">COUNTIF(Data!$A:$A,$L30) - COUNTIF(INDIRECT("'"&amp;$L30&amp;"'!"&amp;"$G:$G"),0) &amp; " / " &amp; COUNTIF(Data!$A:$A,$L30)</f>
        <v>49 / 49</v>
      </c>
      <c r="K30" s="1703"/>
      <c r="L30" s="219" t="s">
        <v>69</v>
      </c>
      <c r="M30" s="180"/>
      <c r="N30" s="200"/>
      <c r="O30" s="200"/>
      <c r="P30" s="200"/>
      <c r="Q30" s="201"/>
      <c r="R30" s="201"/>
      <c r="S30" s="201"/>
      <c r="T30" s="201"/>
      <c r="U30" s="201"/>
      <c r="V30" s="201"/>
    </row>
    <row r="31" spans="1:23" s="202" customFormat="1" ht="22.05" customHeight="1" x14ac:dyDescent="0.25">
      <c r="A31" s="180"/>
      <c r="B31" s="207" t="s">
        <v>64</v>
      </c>
      <c r="C31" s="217">
        <f t="shared" ca="1" si="0"/>
        <v>0</v>
      </c>
      <c r="D31" s="1712" t="str">
        <f>HYPERLINK("#'" &amp; $B31 &amp; "'!B2",IF(VLOOKUP($B31,Languages!$A:$D,1,TRUE)=$B31,VLOOKUP($B31,Languages!$A:$D,Summary!$C$7,TRUE),NA()))</f>
        <v>Uhkien ja haavoittuvuuksien hallinta (THREAT)</v>
      </c>
      <c r="E31" s="1712"/>
      <c r="F31" s="1703" t="str">
        <f ca="1">COUNTIF(Data!$A:$A,$B31) - COUNTIF(INDIRECT("'"&amp;$B31&amp;"'!"&amp;"$G:$G"),0) &amp; " / " &amp; COUNTIF(Data!$A:$A,$B31)</f>
        <v>30 / 30</v>
      </c>
      <c r="G31" s="1703"/>
      <c r="H31" s="1712" t="str">
        <f>HYPERLINK("#'" &amp; $L31 &amp; "'!B2",IF(VLOOKUP($L31,Languages!$A:$D,1,TRUE)=$L31,VLOOKUP($L31,Languages!$A:$D,Summary!$C$7,TRUE),NA()))</f>
        <v>Kumppaniverkoston riskien hallinta (THIRD-PARTIES)</v>
      </c>
      <c r="I31" s="1712"/>
      <c r="J31" s="1703" t="str">
        <f ca="1">COUNTIF(Data!$A:$A,$L31) - COUNTIF(INDIRECT("'"&amp;$L31&amp;"'!"&amp;"$G:$G"),0) &amp; " / " &amp; COUNTIF(Data!$A:$A,$L31)</f>
        <v>25 / 25</v>
      </c>
      <c r="K31" s="1703"/>
      <c r="L31" s="219" t="s">
        <v>2540</v>
      </c>
      <c r="M31" s="180"/>
      <c r="N31" s="200"/>
      <c r="O31" s="200"/>
      <c r="P31" s="200"/>
      <c r="Q31" s="201"/>
      <c r="R31" s="201"/>
      <c r="S31" s="201"/>
      <c r="T31" s="201"/>
      <c r="U31" s="201"/>
      <c r="V31" s="201"/>
    </row>
    <row r="32" spans="1:23" s="202" customFormat="1" ht="22.05" customHeight="1" x14ac:dyDescent="0.25">
      <c r="A32" s="180"/>
      <c r="B32" s="207" t="s">
        <v>0</v>
      </c>
      <c r="C32" s="217">
        <f t="shared" ca="1" si="0"/>
        <v>0</v>
      </c>
      <c r="D32" s="1712" t="str">
        <f>HYPERLINK("#'" &amp; $B32 &amp; "'!B2",IF(VLOOKUP($B32,Languages!$A:$D,1,TRUE)=$B32,VLOOKUP($B32,Languages!$A:$D,Summary!$C$7,TRUE),NA()))</f>
        <v>Riskienhallinta (RISK)</v>
      </c>
      <c r="E32" s="1712"/>
      <c r="F32" s="1703" t="str">
        <f ca="1">COUNTIF(Data!$A:$A,$B32) - COUNTIF(INDIRECT("'"&amp;$B32&amp;"'!"&amp;"$G:$G"),0) &amp; " / " &amp; COUNTIF(Data!$A:$A,$B32)</f>
        <v>39 / 39</v>
      </c>
      <c r="G32" s="1703"/>
      <c r="H32" s="1712" t="str">
        <f>HYPERLINK("#'" &amp; $L32 &amp; "'!B2",IF(VLOOKUP($L32,Languages!$A:$D,1,TRUE)=$L32,VLOOKUP($L32,Languages!$A:$D,Summary!$C$7,TRUE),NA()))</f>
        <v>Henkilöstön johtaminen ja kehittäminen (WORKFORCE)</v>
      </c>
      <c r="I32" s="1712"/>
      <c r="J32" s="1703" t="str">
        <f ca="1">COUNTIF(Data!$A:$A,$L32) - COUNTIF(INDIRECT("'"&amp;$L32&amp;"'!"&amp;"$G:$G"),0) &amp; " / " &amp; COUNTIF(Data!$A:$A,$L32)</f>
        <v>32 / 32</v>
      </c>
      <c r="K32" s="1703"/>
      <c r="L32" s="219" t="s">
        <v>74</v>
      </c>
      <c r="M32" s="180"/>
      <c r="N32" s="200"/>
      <c r="O32" s="200"/>
      <c r="P32" s="200"/>
      <c r="Q32" s="201"/>
      <c r="R32" s="201"/>
      <c r="S32" s="201"/>
      <c r="T32" s="201"/>
      <c r="U32" s="201"/>
      <c r="V32" s="201"/>
    </row>
    <row r="33" spans="1:22" s="202" customFormat="1" ht="22.05" customHeight="1" x14ac:dyDescent="0.25">
      <c r="A33" s="180"/>
      <c r="B33" s="207" t="s">
        <v>59</v>
      </c>
      <c r="C33" s="217">
        <f t="shared" ca="1" si="0"/>
        <v>0</v>
      </c>
      <c r="D33" s="1712" t="str">
        <f>HYPERLINK("#'" &amp; $B33 &amp; "'!B2",IF(VLOOKUP($B33,Languages!$A:$D,1,TRUE)=$B33,VLOOKUP($B33,Languages!$A:$D,Summary!$C$7,TRUE),NA()))</f>
        <v>Identiteetin- ja pääsynhallinta (ACCESS)</v>
      </c>
      <c r="E33" s="1712"/>
      <c r="F33" s="1703" t="str">
        <f ca="1">COUNTIF(Data!$A:$A,$B33) - COUNTIF(INDIRECT("'"&amp;$B33&amp;"'!"&amp;"$G:$G"),0) &amp; " / " &amp; COUNTIF(Data!$A:$A,$B33)</f>
        <v>35 / 35</v>
      </c>
      <c r="G33" s="1703"/>
      <c r="H33" s="1712" t="str">
        <f>HYPERLINK("#'" &amp; $L33 &amp; "'!B2",IF(VLOOKUP($L33,Languages!$A:$D,1,TRUE)=$L33,VLOOKUP($L33,Languages!$A:$D,Summary!$C$7,TRUE),NA()))</f>
        <v>Kyberturvallisuusarkkitehtuuri (ARCHITECTURE)</v>
      </c>
      <c r="I33" s="1712"/>
      <c r="J33" s="1703" t="str">
        <f ca="1">COUNTIF(Data!$A:$A,$L33) - COUNTIF(INDIRECT("'"&amp;$L33&amp;"'!"&amp;"$G:$G"),0) &amp; " / " &amp; COUNTIF(Data!$A:$A,$L33)</f>
        <v>58 / 58</v>
      </c>
      <c r="K33" s="1703"/>
      <c r="L33" s="219" t="s">
        <v>77</v>
      </c>
      <c r="M33" s="180"/>
      <c r="N33" s="200"/>
      <c r="O33" s="200"/>
      <c r="P33" s="200"/>
      <c r="Q33" s="201"/>
      <c r="R33" s="201"/>
      <c r="S33" s="201"/>
      <c r="T33" s="201"/>
      <c r="U33" s="201"/>
      <c r="V33" s="201"/>
    </row>
    <row r="34" spans="1:22" s="202" customFormat="1" ht="22.05" customHeight="1" x14ac:dyDescent="0.25">
      <c r="A34" s="180"/>
      <c r="B34" s="207" t="s">
        <v>67</v>
      </c>
      <c r="C34" s="217">
        <f t="shared" ca="1" si="0"/>
        <v>0</v>
      </c>
      <c r="D34" s="1712" t="str">
        <f>HYPERLINK("#'" &amp; $B34 &amp; "'!B2",IF(VLOOKUP($B34,Languages!$A:$D,1,TRUE)=$B34,VLOOKUP($B34,Languages!$A:$D,Summary!$C$7,TRUE),NA()))</f>
        <v>Tilannekuva (SITUATION)</v>
      </c>
      <c r="E34" s="1712"/>
      <c r="F34" s="1703" t="str">
        <f ca="1">COUNTIF(Data!$A:$A,$B34) - COUNTIF(INDIRECT("'"&amp;$B34&amp;"'!"&amp;"$G:$G"),0) &amp; " / " &amp; COUNTIF(Data!$A:$A,$B34)</f>
        <v>28 / 28</v>
      </c>
      <c r="G34" s="1703"/>
      <c r="H34" s="1712" t="str">
        <f>HYPERLINK("#'" &amp; $L34 &amp; "'!B2",IF(VLOOKUP($L34,Languages!$A:$D,1,TRUE)=$L34,VLOOKUP($L34,Languages!$A:$D,Summary!$C$7,TRUE),NA()))</f>
        <v>Kyberturvallisuuden hallinta (PROGRAM)</v>
      </c>
      <c r="I34" s="1712"/>
      <c r="J34" s="1703" t="str">
        <f ca="1">COUNTIF(Data!$A:$A,$L34) - COUNTIF(INDIRECT("'"&amp;$L34&amp;"'!"&amp;"$G:$G"),0) &amp; " / " &amp; COUNTIF(Data!$A:$A,$L34)</f>
        <v>24 / 24</v>
      </c>
      <c r="K34" s="1703"/>
      <c r="L34" s="219" t="s">
        <v>79</v>
      </c>
      <c r="M34" s="180"/>
      <c r="N34" s="200"/>
      <c r="O34" s="200"/>
      <c r="P34" s="200"/>
      <c r="Q34" s="201"/>
      <c r="R34" s="201"/>
      <c r="S34" s="201"/>
      <c r="T34" s="201"/>
      <c r="U34" s="201"/>
      <c r="V34" s="201"/>
    </row>
    <row r="35" spans="1:22" s="176" customFormat="1" ht="19.95" customHeight="1" x14ac:dyDescent="0.25">
      <c r="A35" s="173"/>
      <c r="B35" s="207">
        <v>22</v>
      </c>
      <c r="C35" s="208"/>
      <c r="D35" s="171"/>
      <c r="E35" s="220"/>
      <c r="G35" s="221"/>
      <c r="H35" s="209"/>
      <c r="I35" s="222"/>
      <c r="J35" s="223"/>
      <c r="K35" s="223"/>
      <c r="L35" s="224"/>
      <c r="M35" s="173"/>
      <c r="N35" s="200"/>
      <c r="O35" s="200"/>
      <c r="P35" s="174"/>
      <c r="Q35" s="175"/>
      <c r="R35" s="175"/>
      <c r="S35" s="175"/>
      <c r="T35" s="175"/>
      <c r="U35" s="175"/>
      <c r="V35" s="175"/>
    </row>
    <row r="36" spans="1:22" s="176" customFormat="1" ht="10.050000000000001" customHeight="1" x14ac:dyDescent="0.25">
      <c r="A36" s="173"/>
      <c r="B36" s="207"/>
      <c r="C36" s="208"/>
      <c r="D36" s="209"/>
      <c r="E36" s="225"/>
      <c r="F36" s="226"/>
      <c r="G36" s="221"/>
      <c r="H36" s="209"/>
      <c r="I36" s="222"/>
      <c r="J36" s="223"/>
      <c r="K36" s="223"/>
      <c r="L36" s="227"/>
      <c r="M36" s="173"/>
      <c r="N36" s="200"/>
      <c r="O36" s="200"/>
      <c r="P36" s="174"/>
      <c r="Q36" s="175"/>
      <c r="R36" s="175"/>
      <c r="S36" s="175"/>
      <c r="T36" s="175"/>
      <c r="U36" s="175"/>
      <c r="V36" s="175"/>
    </row>
    <row r="37" spans="1:22" s="183" customFormat="1" ht="19.95" customHeight="1" x14ac:dyDescent="0.25">
      <c r="A37" s="228"/>
      <c r="B37" s="207">
        <v>23</v>
      </c>
      <c r="D37" s="1706"/>
      <c r="E37" s="1706"/>
      <c r="F37" s="1706"/>
      <c r="G37" s="229"/>
      <c r="H37" s="230"/>
      <c r="I37" s="231"/>
      <c r="J37" s="433"/>
      <c r="K37" s="433"/>
      <c r="L37" s="232"/>
      <c r="M37" s="228"/>
      <c r="N37" s="200"/>
      <c r="O37" s="200"/>
      <c r="P37" s="181"/>
      <c r="Q37" s="182"/>
      <c r="R37" s="182"/>
      <c r="S37" s="182"/>
      <c r="T37" s="182"/>
      <c r="U37" s="182"/>
      <c r="V37" s="182"/>
    </row>
    <row r="38" spans="1:22" s="183" customFormat="1" ht="10.050000000000001" customHeight="1" x14ac:dyDescent="0.25">
      <c r="A38" s="228"/>
      <c r="B38" s="207"/>
      <c r="D38" s="431"/>
      <c r="E38" s="431"/>
      <c r="F38" s="431"/>
      <c r="G38" s="229"/>
      <c r="H38" s="230"/>
      <c r="I38" s="231"/>
      <c r="J38" s="433"/>
      <c r="K38" s="433"/>
      <c r="L38" s="232"/>
      <c r="M38" s="228"/>
      <c r="N38" s="200"/>
      <c r="O38" s="200"/>
      <c r="P38" s="181"/>
      <c r="Q38" s="182"/>
      <c r="R38" s="182"/>
      <c r="S38" s="182"/>
      <c r="T38" s="182"/>
      <c r="U38" s="182"/>
      <c r="V38" s="182"/>
    </row>
    <row r="39" spans="1:22" s="176" customFormat="1" ht="25.05" customHeight="1" x14ac:dyDescent="0.25">
      <c r="A39" s="165"/>
      <c r="B39" s="207"/>
      <c r="C39" s="167">
        <v>30</v>
      </c>
      <c r="D39" s="168" t="str">
        <f>IF(VLOOKUP(CONCATENATE($C$3,"-",C39),Languages!$A:$D,1,TRUE)=CONCATENATE($C$3,"-",C39),VLOOKUP(CONCATENATE($C$3,"-",C39),Languages!$A:$D,Summary!$C$7,TRUE),NA())</f>
        <v>Tulokset ja vertailutiedot</v>
      </c>
      <c r="E39" s="169"/>
      <c r="F39" s="169"/>
      <c r="G39" s="170"/>
      <c r="H39" s="169"/>
      <c r="I39" s="169" t="str">
        <f>IFERROR(INT(LEFT(#REF!,1)),"")</f>
        <v/>
      </c>
      <c r="J39" s="169"/>
      <c r="K39" s="171"/>
      <c r="L39" s="172"/>
      <c r="M39" s="173"/>
      <c r="N39" s="200"/>
      <c r="O39" s="200"/>
      <c r="P39" s="200"/>
      <c r="Q39" s="175"/>
      <c r="R39" s="175"/>
      <c r="S39" s="175"/>
      <c r="T39" s="175"/>
      <c r="U39" s="175"/>
      <c r="V39" s="175"/>
    </row>
    <row r="40" spans="1:22" s="183" customFormat="1" ht="10.050000000000001" customHeight="1" x14ac:dyDescent="0.25">
      <c r="A40" s="177"/>
      <c r="B40" s="207"/>
      <c r="C40" s="1713"/>
      <c r="D40" s="1713"/>
      <c r="E40" s="1713"/>
      <c r="F40" s="1713"/>
      <c r="G40" s="1713"/>
      <c r="H40" s="1713"/>
      <c r="I40" s="1713"/>
      <c r="J40" s="1713"/>
      <c r="K40" s="430"/>
      <c r="L40" s="179"/>
      <c r="M40" s="180"/>
      <c r="N40" s="200"/>
      <c r="O40" s="200"/>
      <c r="P40" s="181"/>
      <c r="Q40" s="182"/>
      <c r="R40" s="182"/>
      <c r="S40" s="182"/>
      <c r="T40" s="182"/>
      <c r="U40" s="182"/>
      <c r="V40" s="182"/>
    </row>
    <row r="41" spans="1:22" s="202" customFormat="1" ht="23.4" customHeight="1" x14ac:dyDescent="0.25">
      <c r="A41" s="180"/>
      <c r="B41" s="207">
        <v>31</v>
      </c>
      <c r="C41" s="233"/>
      <c r="D41" s="1711" t="str">
        <f>HYPERLINK("#'" &amp; "Import" &amp; "'!B2",IF(VLOOKUP(CONCATENATE($C$3,"-",B41),Languages!$A:$D,1,TRUE)=CONCATENATE($C$3,"-",B41),VLOOKUP(CONCATENATE($C$3,"-",B41),Languages!$A:$D,Summary!$C$7,TRUE),NA()))</f>
        <v>Tulosten tuonti (Import)</v>
      </c>
      <c r="E41" s="1711"/>
      <c r="F41" s="1711"/>
      <c r="G41" s="429">
        <v>32</v>
      </c>
      <c r="H41" s="1711" t="str">
        <f>HYPERLINK("#'" &amp; "Export" &amp; "'!B2",IF(VLOOKUP(CONCATENATE($C$3,"-",G41),Languages!$A:$D,1,TRUE)=CONCATENATE($C$3,"-",G41),VLOOKUP(CONCATENATE($C$3,"-",G41),Languages!$A:$D,Summary!$C$7,TRUE),NA()))</f>
        <v>Tulosten vienti (Export)</v>
      </c>
      <c r="I41" s="1711"/>
      <c r="J41" s="1711"/>
      <c r="K41" s="187"/>
      <c r="L41" s="199"/>
      <c r="M41" s="180"/>
      <c r="N41" s="200"/>
      <c r="O41" s="200"/>
      <c r="P41" s="200"/>
      <c r="Q41" s="201"/>
      <c r="R41" s="201"/>
      <c r="S41" s="201"/>
      <c r="T41" s="201"/>
      <c r="U41" s="201"/>
      <c r="V41" s="201"/>
    </row>
    <row r="42" spans="1:22" s="202" customFormat="1" ht="23.4" customHeight="1" x14ac:dyDescent="0.25">
      <c r="A42" s="180"/>
      <c r="B42" s="207">
        <v>46</v>
      </c>
      <c r="C42" s="216"/>
      <c r="D42" s="1711" t="str">
        <f>HYPERLINK("#'" &amp; "Export_KTK" &amp; "'!B2",IF(VLOOKUP(CONCATENATE($C$3,"-",B42),Languages!$A:$D,1,TRUE)=CONCATENATE($C$3,"-",B42),VLOOKUP(CONCATENATE($C$3,"-",B42),Languages!$A:$D,Summary!$C$7,TRUE),NA()))</f>
        <v>Tulosten lähetys Kyberturvallisuuskeskukselle (Export_KTK)</v>
      </c>
      <c r="E42" s="1711"/>
      <c r="F42" s="1711"/>
      <c r="G42" s="215"/>
      <c r="J42" s="187"/>
      <c r="K42" s="187"/>
      <c r="L42" s="199"/>
      <c r="M42" s="180"/>
      <c r="N42" s="200"/>
      <c r="O42" s="200"/>
      <c r="P42" s="200"/>
      <c r="Q42" s="201"/>
      <c r="R42" s="201"/>
      <c r="S42" s="201"/>
      <c r="T42" s="201"/>
      <c r="U42" s="201"/>
      <c r="V42" s="201"/>
    </row>
    <row r="43" spans="1:22" s="202" customFormat="1" ht="23.4" customHeight="1" x14ac:dyDescent="0.25">
      <c r="A43" s="180"/>
      <c r="B43" s="207">
        <v>37</v>
      </c>
      <c r="C43" s="216"/>
      <c r="D43" s="1709" t="str">
        <f>HYPERLINK("#'" &amp; "R1" &amp; "'!B2",IF(VLOOKUP(CONCATENATE($C$3,"-",B43),Languages!$A:$D,1,TRUE)=CONCATENATE($C$3,"-",B43),VLOOKUP(CONCATENATE($C$3,"-",B43),Languages!$A:$D,Summary!$C$7,TRUE),NA()))</f>
        <v>Johdon kypsyysraportti (R1)</v>
      </c>
      <c r="E43" s="1709"/>
      <c r="F43" s="1709"/>
      <c r="G43" s="234">
        <v>38</v>
      </c>
      <c r="H43" s="1710" t="str">
        <f>HYPERLINK("#'" &amp; "R3" &amp; "'!B2",IF(VLOOKUP(CONCATENATE($C$3,"-",G43),Languages!$A:$D,1,TRUE)=CONCATENATE($C$3,"-",G43),VLOOKUP(CONCATENATE($C$3,"-",G43),Languages!$A:$D,Summary!$C$7,TRUE),NA()))</f>
        <v>Yksityiskohtainen NIST Framework Core -raportti (R3)</v>
      </c>
      <c r="I43" s="1710"/>
      <c r="J43" s="1710"/>
      <c r="K43" s="187"/>
      <c r="L43" s="199"/>
      <c r="M43" s="180"/>
      <c r="N43" s="200"/>
      <c r="O43" s="200"/>
      <c r="P43" s="200"/>
      <c r="Q43" s="201"/>
      <c r="R43" s="201"/>
      <c r="S43" s="201"/>
      <c r="T43" s="201"/>
      <c r="U43" s="201"/>
      <c r="V43" s="201"/>
    </row>
    <row r="44" spans="1:22" s="202" customFormat="1" ht="23.4" customHeight="1" x14ac:dyDescent="0.25">
      <c r="A44" s="180"/>
      <c r="B44" s="207">
        <v>33</v>
      </c>
      <c r="C44" s="233"/>
      <c r="D44" s="1709" t="str">
        <f>HYPERLINK("#'" &amp; "R2" &amp; "'!B2",IF(VLOOKUP(CONCATENATE($C$3,"-",B44),Languages!$A:$D,1,TRUE)=CONCATENATE($C$3,"-",B44),VLOOKUP(CONCATENATE($C$3,"-",B44),Languages!$A:$D,Summary!$C$7,TRUE),NA()))</f>
        <v>Kybermittarin kypsyysraportti (R2)</v>
      </c>
      <c r="E44" s="1709"/>
      <c r="F44" s="1709"/>
      <c r="G44" s="234">
        <v>34</v>
      </c>
      <c r="H44" s="1710" t="str">
        <f>HYPERLINK("#'" &amp; "R4" &amp; "'!B2",IF(VLOOKUP(CONCATENATE($C$3,"-",G44),Languages!$A:$D,1,TRUE)=CONCATENATE($C$3,"-",G44),VLOOKUP(CONCATENATE($C$3,"-",G44),Languages!$A:$D,Summary!$C$7,TRUE),NA()))</f>
        <v>Kyberturvallisuuden kehityskohteiden raportti (R4)</v>
      </c>
      <c r="I44" s="1710"/>
      <c r="J44" s="1710"/>
      <c r="K44" s="187"/>
      <c r="L44" s="199"/>
      <c r="M44" s="180"/>
      <c r="N44" s="200"/>
      <c r="O44" s="200"/>
      <c r="P44" s="200"/>
      <c r="Q44" s="201"/>
      <c r="R44" s="201"/>
      <c r="S44" s="201"/>
      <c r="T44" s="201"/>
      <c r="U44" s="201"/>
      <c r="V44" s="201"/>
    </row>
    <row r="45" spans="1:22" s="202" customFormat="1" ht="23.4" customHeight="1" x14ac:dyDescent="0.25">
      <c r="A45" s="180"/>
      <c r="B45" s="203">
        <v>36</v>
      </c>
      <c r="C45" s="233"/>
      <c r="D45" s="1716" t="str">
        <f>HYPERLINK("#'" &amp; "R5" &amp; "'!B2",IF(VLOOKUP(CONCATENATE($C$3,"-",B45),Languages!$A:$D,1,TRUE)=CONCATENATE($C$3,"-",B45),VLOOKUP(CONCATENATE($C$3,"-",B45),Languages!$A:$D,Summary!$C$7,TRUE),NA()))</f>
        <v>Yleiset hallintatoimet -raportti (R5)</v>
      </c>
      <c r="E45" s="1716"/>
      <c r="F45" s="1716"/>
      <c r="G45" s="977">
        <v>48</v>
      </c>
      <c r="H45" s="1710" t="str">
        <f>HYPERLINK("#'" &amp; "R6" &amp; "'!B2",IF(VLOOKUP(CONCATENATE($C$3,"-",G45),Languages!$A:$D,1,TRUE)=CONCATENATE($C$3,"-",G45),VLOOKUP(CONCATENATE($C$3,"-",G45),Languages!$A:$D,Summary!$C$7,TRUE),NA()))</f>
        <v>Osion käytäntöjen toteutuminen kypsyystasoittain (R6)</v>
      </c>
      <c r="I45" s="1710"/>
      <c r="J45" s="1710"/>
      <c r="K45" s="187"/>
      <c r="L45" s="199"/>
      <c r="M45" s="180"/>
      <c r="N45" s="200"/>
      <c r="O45" s="200"/>
      <c r="P45" s="200"/>
      <c r="Q45" s="201"/>
      <c r="R45" s="201"/>
      <c r="S45" s="201"/>
      <c r="T45" s="201"/>
      <c r="U45" s="201"/>
      <c r="V45" s="201"/>
    </row>
    <row r="46" spans="1:22" s="202" customFormat="1" ht="23.4" customHeight="1" x14ac:dyDescent="0.25">
      <c r="A46" s="180"/>
      <c r="B46" s="203">
        <v>47</v>
      </c>
      <c r="C46" s="233"/>
      <c r="D46" s="1716" t="str">
        <f>HYPERLINK("#'" &amp; "R7" &amp; "'!B2",IF(VLOOKUP(CONCATENATE($C$3,"-",B46),Languages!$A:$D,1,TRUE)=CONCATENATE($C$3,"-",B46),VLOOKUP(CONCATENATE($C$3,"-",B46),Languages!$A:$D,Summary!$C$7,TRUE),NA()))</f>
        <v>Osiokohtainen kypsyystaso -raportti (R7)</v>
      </c>
      <c r="E46" s="1716"/>
      <c r="F46" s="1716"/>
      <c r="G46" s="975"/>
      <c r="H46" s="974"/>
      <c r="I46" s="974"/>
      <c r="J46" s="187"/>
      <c r="K46" s="187"/>
      <c r="L46" s="199"/>
      <c r="M46" s="180"/>
      <c r="N46" s="200"/>
      <c r="O46" s="200"/>
      <c r="P46" s="200"/>
      <c r="Q46" s="201"/>
      <c r="R46" s="201"/>
      <c r="S46" s="201"/>
      <c r="T46" s="201"/>
      <c r="U46" s="201"/>
      <c r="V46" s="201"/>
    </row>
    <row r="47" spans="1:22" s="139" customFormat="1" x14ac:dyDescent="0.25">
      <c r="A47" s="235"/>
      <c r="B47" s="236"/>
      <c r="C47" s="237"/>
      <c r="D47" s="238"/>
      <c r="E47" s="238"/>
      <c r="F47" s="238"/>
      <c r="G47" s="239"/>
      <c r="H47" s="240"/>
      <c r="I47" s="241"/>
      <c r="J47" s="241"/>
      <c r="K47" s="241"/>
      <c r="L47" s="242"/>
      <c r="M47" s="235"/>
      <c r="N47" s="200"/>
      <c r="O47" s="200"/>
      <c r="P47" s="137"/>
      <c r="Q47" s="138"/>
      <c r="R47" s="138"/>
      <c r="S47" s="138"/>
      <c r="T47" s="138"/>
      <c r="U47" s="138"/>
      <c r="V47" s="138"/>
    </row>
    <row r="48" spans="1:22" s="139" customFormat="1" x14ac:dyDescent="0.25">
      <c r="A48" s="235"/>
      <c r="B48" s="235"/>
      <c r="C48" s="243"/>
      <c r="D48" s="235"/>
      <c r="E48" s="235"/>
      <c r="F48" s="235"/>
      <c r="G48" s="244"/>
      <c r="H48" s="244"/>
      <c r="I48" s="235"/>
      <c r="J48" s="235"/>
      <c r="K48" s="235"/>
      <c r="L48" s="235"/>
      <c r="M48" s="235"/>
      <c r="N48" s="200"/>
      <c r="O48" s="200"/>
      <c r="P48" s="137"/>
      <c r="Q48" s="138"/>
      <c r="R48" s="138"/>
      <c r="S48" s="138"/>
      <c r="T48" s="138"/>
      <c r="U48" s="138"/>
      <c r="V48" s="138"/>
    </row>
  </sheetData>
  <sheetProtection formatCells="0" formatColumns="0" formatRows="0"/>
  <mergeCells count="55">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E12:F12"/>
    <mergeCell ref="E13:F13"/>
    <mergeCell ref="I13:J13"/>
    <mergeCell ref="J33:K33"/>
    <mergeCell ref="E15:F15"/>
    <mergeCell ref="I15:J15"/>
    <mergeCell ref="D29:E29"/>
    <mergeCell ref="H29:I29"/>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0EC5-6325-48B2-B79A-1473D80F369C}">
  <sheetPr codeName="Sheet28">
    <tabColor rgb="FFA66BD3"/>
  </sheetPr>
  <dimension ref="A1:M50"/>
  <sheetViews>
    <sheetView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20.90625" customWidth="1"/>
    <col min="5" max="5" width="67.7265625" customWidth="1"/>
    <col min="6" max="6" width="26.63281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50"/>
      <c r="G1" s="250"/>
      <c r="H1" s="249"/>
      <c r="I1" s="249"/>
      <c r="J1" s="249"/>
      <c r="K1" s="249"/>
      <c r="L1" s="134"/>
      <c r="M1" s="134"/>
    </row>
    <row r="2" spans="1:13" x14ac:dyDescent="0.25">
      <c r="A2" s="251"/>
      <c r="B2" s="710"/>
      <c r="C2" s="1115"/>
      <c r="D2" s="1116"/>
      <c r="E2" s="1117"/>
      <c r="F2" s="1118"/>
      <c r="G2" s="1524"/>
      <c r="H2" s="1119"/>
      <c r="I2" s="1119"/>
      <c r="J2" s="1119"/>
      <c r="K2" s="1119"/>
      <c r="L2" s="712"/>
      <c r="M2" s="251"/>
    </row>
    <row r="3" spans="1:13" x14ac:dyDescent="0.25">
      <c r="A3" s="251"/>
      <c r="B3" s="1120"/>
      <c r="C3" s="1121"/>
      <c r="D3" s="1122"/>
      <c r="E3" s="1123"/>
      <c r="F3" s="1124"/>
      <c r="G3" s="1525"/>
      <c r="H3" s="1126"/>
      <c r="I3" s="1127" t="str">
        <f>IF(VLOOKUP("GEN-SEC",Languages!$A:$D,1,TRUE)="GEN-SEC",VLOOKUP("GEN-SEC",Languages!$A:$D,Summary!$C$7,TRUE),NA())</f>
        <v>Tiedon luokittelu</v>
      </c>
      <c r="J3" s="1128"/>
      <c r="K3" s="1125"/>
      <c r="L3" s="1129"/>
      <c r="M3" s="251"/>
    </row>
    <row r="4" spans="1:13" ht="19.8" x14ac:dyDescent="0.3">
      <c r="A4" s="315"/>
      <c r="B4" s="1130"/>
      <c r="C4" s="1131" t="s">
        <v>3713</v>
      </c>
      <c r="D4" s="1132"/>
      <c r="E4" s="1133"/>
      <c r="F4" s="1134"/>
      <c r="G4" s="1526"/>
      <c r="H4" s="1136"/>
      <c r="I4" s="1188"/>
      <c r="J4" s="1137"/>
      <c r="K4" s="1125"/>
      <c r="L4" s="1129"/>
      <c r="M4" s="251"/>
    </row>
    <row r="5" spans="1:13" x14ac:dyDescent="0.25">
      <c r="A5" s="177"/>
      <c r="B5" s="1138"/>
      <c r="C5" s="1139"/>
      <c r="D5" s="1140"/>
      <c r="E5" s="1140"/>
      <c r="F5" s="1136"/>
      <c r="G5" s="1136"/>
      <c r="H5" s="733"/>
      <c r="I5" s="1137"/>
      <c r="J5" s="1137"/>
      <c r="K5" s="1125"/>
      <c r="L5" s="1129"/>
      <c r="M5" s="251"/>
    </row>
    <row r="6" spans="1:13" ht="94.2" customHeight="1" x14ac:dyDescent="0.25">
      <c r="A6" s="177"/>
      <c r="B6" s="1138"/>
      <c r="C6" s="1843" t="s">
        <v>3706</v>
      </c>
      <c r="D6" s="1844"/>
      <c r="E6" s="1844"/>
      <c r="F6" s="1844"/>
      <c r="G6" s="1844"/>
      <c r="H6" s="1844"/>
      <c r="I6" s="1844"/>
      <c r="J6" s="1844"/>
      <c r="K6" s="1845"/>
      <c r="L6" s="1129"/>
      <c r="M6" s="251"/>
    </row>
    <row r="7" spans="1:13" ht="14.4" x14ac:dyDescent="0.25">
      <c r="A7" s="177"/>
      <c r="B7" s="1138"/>
      <c r="C7" s="1141"/>
      <c r="D7" s="1142"/>
      <c r="E7" s="1143"/>
      <c r="F7" s="1144"/>
      <c r="G7" s="1527"/>
      <c r="H7" s="1146"/>
      <c r="I7" s="1147" t="str">
        <f>IF(VLOOKUP("KM110",Languages!$A:$D,1,TRUE)="KM110",VLOOKUP("KM110",Languages!$A:$D,Summary!$C$7,TRUE),NA())</f>
        <v>Päivämäärä</v>
      </c>
      <c r="J7" s="1148"/>
      <c r="K7" s="1125"/>
      <c r="L7" s="1129"/>
      <c r="M7" s="251"/>
    </row>
    <row r="8" spans="1:13" ht="14.4" customHeight="1" x14ac:dyDescent="0.25">
      <c r="A8" s="177"/>
      <c r="B8" s="1138"/>
      <c r="C8" s="1863"/>
      <c r="D8" s="1864"/>
      <c r="E8" s="1864"/>
      <c r="F8" s="1864"/>
      <c r="G8" s="1865"/>
      <c r="H8" s="1146"/>
      <c r="I8" s="1846"/>
      <c r="J8" s="1847"/>
      <c r="K8" s="1125"/>
      <c r="L8" s="1129"/>
      <c r="M8" s="251"/>
    </row>
    <row r="9" spans="1:13" ht="14.4" customHeight="1" x14ac:dyDescent="0.25">
      <c r="A9" s="177"/>
      <c r="B9" s="1138"/>
      <c r="C9" s="1866"/>
      <c r="D9" s="1867"/>
      <c r="E9" s="1867"/>
      <c r="F9" s="1867"/>
      <c r="G9" s="1868"/>
      <c r="H9" s="1146"/>
      <c r="I9" s="1147" t="str">
        <f>IF(VLOOKUP("KM111",Languages!$A:$D,1,TRUE)="KM111",VLOOKUP("KM111",Languages!$A:$D,Summary!$C$7,TRUE),NA())</f>
        <v>Osallistujat</v>
      </c>
      <c r="J9" s="1148"/>
      <c r="K9" s="1125"/>
      <c r="L9" s="1129"/>
      <c r="M9" s="251"/>
    </row>
    <row r="10" spans="1:13" ht="14.4" customHeight="1" x14ac:dyDescent="0.25">
      <c r="A10" s="177"/>
      <c r="B10" s="1138"/>
      <c r="C10" s="1866"/>
      <c r="D10" s="1867"/>
      <c r="E10" s="1867"/>
      <c r="F10" s="1867"/>
      <c r="G10" s="1868"/>
      <c r="H10" s="1146"/>
      <c r="I10" s="1848"/>
      <c r="J10" s="1849"/>
      <c r="K10" s="1125"/>
      <c r="L10" s="1129"/>
      <c r="M10" s="251"/>
    </row>
    <row r="11" spans="1:13" ht="14.4" customHeight="1" x14ac:dyDescent="0.25">
      <c r="A11" s="177"/>
      <c r="B11" s="1138"/>
      <c r="C11" s="1869"/>
      <c r="D11" s="1870"/>
      <c r="E11" s="1870"/>
      <c r="F11" s="1870"/>
      <c r="G11" s="1871"/>
      <c r="H11" s="1146"/>
      <c r="I11" s="1850"/>
      <c r="J11" s="1851"/>
      <c r="K11" s="1125"/>
      <c r="L11" s="1129"/>
      <c r="M11" s="251"/>
    </row>
    <row r="12" spans="1:13" x14ac:dyDescent="0.25">
      <c r="A12" s="165"/>
      <c r="B12" s="713"/>
      <c r="C12" s="1149"/>
      <c r="D12" s="1149"/>
      <c r="E12" s="1149"/>
      <c r="F12" s="1150"/>
      <c r="G12" s="1528"/>
      <c r="H12" s="1150"/>
      <c r="I12" s="1150"/>
      <c r="J12" s="1150"/>
      <c r="K12" s="1150"/>
      <c r="L12" s="1129"/>
      <c r="M12" s="251"/>
    </row>
    <row r="13" spans="1:13" x14ac:dyDescent="0.25">
      <c r="A13" s="274"/>
      <c r="B13" s="1151"/>
      <c r="C13" s="1852"/>
      <c r="D13" s="1852"/>
      <c r="E13" s="1852"/>
      <c r="F13" s="1852"/>
      <c r="G13" s="1852"/>
      <c r="H13" s="1852"/>
      <c r="I13" s="1852"/>
      <c r="J13" s="1852"/>
      <c r="K13" s="1852"/>
      <c r="L13" s="1129"/>
      <c r="M13" s="251"/>
    </row>
    <row r="14" spans="1:13" ht="14.4" thickBot="1" x14ac:dyDescent="0.3">
      <c r="A14" s="165"/>
      <c r="B14" s="713"/>
      <c r="C14" s="1152"/>
      <c r="D14" s="1152"/>
      <c r="E14" s="1152"/>
      <c r="F14" s="1153"/>
      <c r="G14" s="1529"/>
      <c r="H14" s="1153"/>
      <c r="I14" s="1153"/>
      <c r="J14" s="1153"/>
      <c r="K14" s="1153"/>
      <c r="L14" s="1129"/>
      <c r="M14" s="251"/>
    </row>
    <row r="15" spans="1:13" x14ac:dyDescent="0.25">
      <c r="A15" s="274"/>
      <c r="B15" s="1151"/>
      <c r="C15" s="1853"/>
      <c r="D15" s="1853"/>
      <c r="E15" s="1853"/>
      <c r="F15" s="1853"/>
      <c r="G15" s="1853"/>
      <c r="H15" s="1853"/>
      <c r="I15" s="1853"/>
      <c r="J15" s="1853"/>
      <c r="K15" s="1853"/>
      <c r="L15" s="1129"/>
      <c r="M15" s="251"/>
    </row>
    <row r="16" spans="1:13" x14ac:dyDescent="0.25">
      <c r="A16" s="165"/>
      <c r="B16" s="713"/>
      <c r="C16" s="1149"/>
      <c r="D16" s="1149"/>
      <c r="E16" s="1149"/>
      <c r="F16" s="1154"/>
      <c r="G16" s="1530"/>
      <c r="H16" s="1154"/>
      <c r="I16" s="1154"/>
      <c r="J16" s="1154"/>
      <c r="K16" s="1154"/>
      <c r="L16" s="1129"/>
      <c r="M16" s="251"/>
    </row>
    <row r="17" spans="1:13" x14ac:dyDescent="0.25">
      <c r="A17" s="304"/>
      <c r="B17" s="1155"/>
      <c r="C17" s="1852"/>
      <c r="D17" s="1852"/>
      <c r="E17" s="1852"/>
      <c r="F17" s="1852"/>
      <c r="G17" s="1852"/>
      <c r="H17" s="1852"/>
      <c r="I17" s="1852"/>
      <c r="J17" s="1852"/>
      <c r="K17" s="1852"/>
      <c r="L17" s="1129"/>
      <c r="M17" s="251"/>
    </row>
    <row r="18" spans="1:13" ht="22.8" x14ac:dyDescent="0.25">
      <c r="A18" s="304"/>
      <c r="B18" s="1155"/>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748" t="str">
        <f>Parameters!$B$22</f>
        <v>4 - Täysin toteutettu</v>
      </c>
      <c r="M18" s="251"/>
    </row>
    <row r="19" spans="1:13" x14ac:dyDescent="0.25">
      <c r="A19" s="304"/>
      <c r="B19" s="1157"/>
      <c r="C19" s="1158"/>
      <c r="D19" s="1158"/>
      <c r="E19" s="1158"/>
      <c r="F19" s="1158"/>
      <c r="G19" s="1531"/>
      <c r="H19" s="1158"/>
      <c r="I19" s="1158"/>
      <c r="J19" s="1158"/>
      <c r="K19" s="1158"/>
      <c r="L19" s="1159"/>
      <c r="M19" s="251"/>
    </row>
    <row r="20" spans="1:13" ht="14.4" thickBot="1" x14ac:dyDescent="0.3">
      <c r="A20" s="304"/>
      <c r="B20" s="1439"/>
      <c r="C20" s="1439"/>
      <c r="D20" s="1439"/>
      <c r="E20" s="1439"/>
      <c r="F20" s="1439"/>
      <c r="G20" s="1532"/>
      <c r="H20" s="1439"/>
      <c r="I20" s="1439"/>
      <c r="J20" s="1439"/>
      <c r="K20" s="1439"/>
      <c r="L20" s="1440"/>
      <c r="M20" s="134"/>
    </row>
    <row r="21" spans="1:13" x14ac:dyDescent="0.25">
      <c r="A21" s="304"/>
      <c r="B21" s="1441"/>
      <c r="C21" s="1442"/>
      <c r="D21" s="1442"/>
      <c r="E21" s="1442"/>
      <c r="F21" s="1442"/>
      <c r="G21" s="1533"/>
      <c r="H21" s="1442"/>
      <c r="I21" s="1442"/>
      <c r="J21" s="1442"/>
      <c r="K21" s="1442"/>
      <c r="L21" s="1443"/>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ht="14.4" thickBot="1" x14ac:dyDescent="0.3">
      <c r="A24" s="274"/>
      <c r="B24" s="1842"/>
      <c r="C24" s="1295" t="str">
        <f>IF(VLOOKUP("GEN-LEVEL",Languages!$A:$D,1,TRUE)="GEN-LEVEL",VLOOKUP("GEN-LEVEL",Languages!$A:$D,Summary!$C$7,TRUE),NA())</f>
        <v>Taso</v>
      </c>
      <c r="D24" s="1313" t="s">
        <v>3516</v>
      </c>
      <c r="E24" s="1314" t="str">
        <f>IF(VLOOKUP("GEN-PRACTICE",Languages!$A:$D,1,TRUE)="GEN-PRACTICE",VLOOKUP("GEN-PRACTICE",Languages!$A:$D,Summary!$C$7,TRUE),NA())</f>
        <v>Käytäntö</v>
      </c>
      <c r="F24" s="1315" t="s">
        <v>3677</v>
      </c>
      <c r="G24" s="1656" t="str">
        <f>IF(VLOOKUP("GEN-ANSWER",Languages!$A:$D,1,TRUE)="GEN-ANSWER",VLOOKUP("GEN-ANSWER",Languages!$A:$D,Summary!$C$7,TRUE),NA())</f>
        <v>Vastaus</v>
      </c>
      <c r="H24" s="1509" t="str">
        <f>IF(VLOOKUP("KM112",Languages!$A:$D,1,TRUE)="KM112",VLOOKUP("KM112",Languages!$A:$D,Summary!$C$7,TRUE),NA())</f>
        <v>Kommentit</v>
      </c>
      <c r="I24" s="1509" t="str">
        <f>IF(VLOOKUP("KM113",Languages!$A:$D,1,TRUE)="KM113",VLOOKUP("KM113",Languages!$A:$D,Summary!$C$7,TRUE),NA())</f>
        <v>Sisäinen viittaus</v>
      </c>
      <c r="J24" s="1509" t="str">
        <f>IF(VLOOKUP("KM114",Languages!$A:$D,1,TRUE)="KM114",VLOOKUP("KM114",Languages!$A:$D,Summary!$C$7,TRUE),NA())</f>
        <v>Ulkoinen viittaus</v>
      </c>
      <c r="K24" s="1510" t="str">
        <f>IF(VLOOKUP("KM115",Languages!$A:$D,1,TRUE)="KM115",VLOOKUP("KM115",Languages!$A:$D,Summary!$C$7,TRUE),NA())</f>
        <v>Kehityskohde</v>
      </c>
      <c r="L24" s="1445"/>
      <c r="M24" s="251"/>
    </row>
    <row r="25" spans="1:13" ht="70.8" customHeight="1" x14ac:dyDescent="0.25">
      <c r="A25" s="274"/>
      <c r="B25" s="1842"/>
      <c r="C25" s="1316">
        <f>_xlfn.IFNA(VLOOKUP(D25,Data!C:I,3,FALSE),"")</f>
        <v>2</v>
      </c>
      <c r="D25" s="1515" t="s">
        <v>308</v>
      </c>
      <c r="E25" s="1317" t="str">
        <f>_xlfn.IFNA(IF(VLOOKUP(D25,Languages!$A:$D,1,TRUE)=D25,VLOOKUP(D25,Languages!$A:$D,Summary!$C$7,TRUE),NA()),"")</f>
        <v>Kyberarkkitehtuuri määrittää kyberturvallisuusvaatimukset toiminnon kannalta tärkeille laitteille, ohjelmistoille ja tietovarannoille.</v>
      </c>
      <c r="F25" s="1516"/>
      <c r="G25" s="1661">
        <f ca="1">_xlfn.IFNA(VLOOKUP(D25,Data!C:I,6,FALSE),"")</f>
        <v>1</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70.8" customHeight="1" thickBot="1" x14ac:dyDescent="0.3">
      <c r="A26" s="274"/>
      <c r="B26" s="1842"/>
      <c r="C26" s="1318">
        <f>_xlfn.IFNA(VLOOKUP(D26,Data!C:I,3,FALSE),"")</f>
        <v>2</v>
      </c>
      <c r="D26" s="1517" t="s">
        <v>109</v>
      </c>
      <c r="E26" s="1319" t="str">
        <f>_xlfn.IFNA(IF(VLOOKUP(D26,Languages!$A:$D,1,TRUE)=D26,VLOOKUP(D26,Languages!$A:$D,Summary!$C$7,TRUE),NA()),"")</f>
        <v>Vakioidut perusasetukset sisältävät soveltuvilta osin organisaation kyberarkkitehtuurissa määritellyt vaatimukset [kts. ARCHITECTURE-1f].</v>
      </c>
      <c r="F26" s="1320" t="s">
        <v>3670</v>
      </c>
      <c r="G26" s="1661">
        <f ca="1">_xlfn.IFNA(VLOOKUP(D26,Data!C:I,6,FALSE),"")</f>
        <v>3</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70.8" customHeight="1" x14ac:dyDescent="0.25">
      <c r="A27" s="274"/>
      <c r="B27" s="1842"/>
      <c r="C27" s="1321">
        <f>_xlfn.IFNA(VLOOKUP(D27,Data!C:I,3,FALSE),"")</f>
        <v>2</v>
      </c>
      <c r="D27" s="1518" t="s">
        <v>337</v>
      </c>
      <c r="E27" s="1322" t="str">
        <f>_xlfn.IFNA(IF(VLOOKUP(D27,Languages!$A:$D,1,TRUE)=D27,VLOOKUP(D27,Languages!$A:$D,Summary!$C$7,TRUE),NA()),"")</f>
        <v>Kyberturvallisuusstrategia määrittelee organisaation kyberturvallisuustavoitteet.</v>
      </c>
      <c r="F27" s="1323"/>
      <c r="G27" s="1661">
        <f ca="1">_xlfn.IFNA(VLOOKUP(D27,Data!C:I,6,FALSE),"")</f>
        <v>2</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70.8" customHeight="1" x14ac:dyDescent="0.25">
      <c r="A28" s="274"/>
      <c r="B28" s="1842"/>
      <c r="C28" s="1311">
        <f>_xlfn.IFNA(VLOOKUP(D28,Data!C:I,3,FALSE),"")</f>
        <v>2</v>
      </c>
      <c r="D28" s="1362" t="s">
        <v>304</v>
      </c>
      <c r="E28" s="1312" t="str">
        <f>_xlfn.IFNA(IF(VLOOKUP(D28,Languages!$A:$D,1,TRUE)=D28,VLOOKUP(D28,Languages!$A:$D,Summary!$C$7,TRUE),NA()),"")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28" s="1324" t="s">
        <v>3671</v>
      </c>
      <c r="G28" s="1661">
        <f ca="1">_xlfn.IFNA(VLOOKUP(D28,Data!C:I,6,FALSE),"")</f>
        <v>2</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70.8" customHeight="1" thickBot="1" x14ac:dyDescent="0.3">
      <c r="A29" s="274"/>
      <c r="B29" s="1842"/>
      <c r="C29" s="1325">
        <f>_xlfn.IFNA(VLOOKUP(D29,Data!C:I,3,FALSE),"")</f>
        <v>2</v>
      </c>
      <c r="D29" s="1363" t="s">
        <v>42</v>
      </c>
      <c r="E29" s="1326" t="str">
        <f>_xlfn.IFNA(IF(VLOOKUP(D29,Languages!$A:$D,1,TRUE)=D29,VLOOKUP(D29,Languages!$A:$D,Summary!$C$7,TRUE),NA()),"")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9" s="1327" t="s">
        <v>3671</v>
      </c>
      <c r="G29" s="1661">
        <f ca="1">_xlfn.IFNA(VLOOKUP(D29,Data!C:I,6,FALSE),"")</f>
        <v>2</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70.8" customHeight="1" x14ac:dyDescent="0.25">
      <c r="A30" s="274"/>
      <c r="B30" s="1842"/>
      <c r="C30" s="1347">
        <f>_xlfn.IFNA(VLOOKUP(D30,Data!C:I,3,FALSE),"")</f>
        <v>2</v>
      </c>
      <c r="D30" s="1364" t="s">
        <v>72</v>
      </c>
      <c r="E30" s="1348" t="str">
        <f>_xlfn.IFNA(IF(VLOOKUP(D30,Languages!$A:$D,1,TRUE)=D30,VLOOKUP(D30,Languages!$A:$D,Summary!$C$7,TRUE),NA()),"")</f>
        <v>Määriteltyjä kriteerejä käytetään kyberriskien priorisoinnissa (esimerkiksi vaikutus organisaatioon, yhteiskunnallinen vaikutus,  todennäköisyys, alttius, riskinsietokyky).</v>
      </c>
      <c r="F30" s="1349"/>
      <c r="G30" s="1661">
        <f ca="1">_xlfn.IFNA(VLOOKUP(D30,Data!C:I,6,FALSE),"")</f>
        <v>2</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70.8" customHeight="1" thickBot="1" x14ac:dyDescent="0.3">
      <c r="A31" s="274"/>
      <c r="B31" s="1842"/>
      <c r="C31" s="1309">
        <f>_xlfn.IFNA(VLOOKUP(D31,Data!C:I,3,FALSE),"")</f>
        <v>3</v>
      </c>
      <c r="D31" s="1365" t="s">
        <v>253</v>
      </c>
      <c r="E31" s="1310" t="str">
        <f>_xlfn.IFNA(IF(VLOOKUP(D31,Languages!$A:$D,1,TRUE)=D31,VLOOKUP(D31,Languages!$A:$D,Summary!$C$7,TRUE),NA()),"")</f>
        <v>Kyberpoikkeamien määrittämisen kriteeristö on linjassa kyberriskien priorisoinnin kriteereiden kanssa [kts. RISK-3b].</v>
      </c>
      <c r="F31" s="1350" t="s">
        <v>3672</v>
      </c>
      <c r="G31" s="1661">
        <f ca="1">_xlfn.IFNA(VLOOKUP(D31,Data!C:I,6,FALSE),"")</f>
        <v>2</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70.8" customHeight="1" x14ac:dyDescent="0.25">
      <c r="A32" s="274"/>
      <c r="B32" s="1842"/>
      <c r="C32" s="1351">
        <f>_xlfn.IFNA(VLOOKUP(D32,Data!C:I,3,FALSE),"")</f>
        <v>2</v>
      </c>
      <c r="D32" s="1366" t="s">
        <v>78</v>
      </c>
      <c r="E32" s="1352" t="str">
        <f>_xlfn.IFNA(IF(VLOOKUP(D32,Languages!$A:$D,1,TRUE)=D32,VLOOKUP(D32,Languages!$A:$D,Summary!$C$7,TRUE),NA()),"")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353"/>
      <c r="G32" s="1661">
        <f ca="1">_xlfn.IFNA(VLOOKUP(D32,Data!C:I,6,FALSE),"")</f>
        <v>3</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70.8" customHeight="1" thickBot="1" x14ac:dyDescent="0.3">
      <c r="A33" s="274"/>
      <c r="B33" s="1842"/>
      <c r="C33" s="1354">
        <f>_xlfn.IFNA(VLOOKUP(D33,Data!C:I,3,FALSE),"")</f>
        <v>3</v>
      </c>
      <c r="D33" s="1367" t="s">
        <v>961</v>
      </c>
      <c r="E33" s="1355" t="str">
        <f>_xlfn.IFNA(IF(VLOOKUP(D33,Languages!$A:$D,1,TRUE)=D33,VLOOKUP(D33,Languages!$A:$D,Summary!$C$7,TRUE),NA()),"")</f>
        <v>Kyberturvallisuusarkkitehtuurin kehitystä ohjaavat organisaation riskiarviointien tulokset [kts. RISK-3d] sekä organisaation uhkaprofiili [kts. THREAT-2e].</v>
      </c>
      <c r="F33" s="1356" t="s">
        <v>3673</v>
      </c>
      <c r="G33" s="1661">
        <f ca="1">_xlfn.IFNA(VLOOKUP(D33,Data!C:I,6,FALSE),"")</f>
        <v>3</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70.8" customHeight="1" x14ac:dyDescent="0.25">
      <c r="A34" s="274"/>
      <c r="B34" s="1842"/>
      <c r="C34" s="1360">
        <f>_xlfn.IFNA(VLOOKUP(D34,Data!C:I,3,FALSE),"")</f>
        <v>3</v>
      </c>
      <c r="D34" s="1368" t="s">
        <v>228</v>
      </c>
      <c r="E34" s="1328" t="str">
        <f>_xlfn.IFNA(IF(VLOOKUP(D34,Languages!$A:$D,1,TRUE)=D34,VLOOKUP(D34,Languages!$A:$D,Summary!$C$7,TRUE),NA()),"")</f>
        <v>Tilannekuvan raportoinnista on määritetty vaatimuksia, joihin kuuluu oikea-aikaisen kyberturvallisuustiedon jakaminen organisaation määrittelemille sidosryhmille.</v>
      </c>
      <c r="F34" s="1329"/>
      <c r="G34" s="1661">
        <f ca="1">_xlfn.IFNA(VLOOKUP(D34,Data!C:I,6,FALSE),"")</f>
        <v>2</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70.8" customHeight="1" thickBot="1" x14ac:dyDescent="0.3">
      <c r="A35" s="274"/>
      <c r="B35" s="1842"/>
      <c r="C35" s="1361">
        <f>_xlfn.IFNA(VLOOKUP(D35,Data!C:I,3,FALSE),"")</f>
        <v>2</v>
      </c>
      <c r="D35" s="1369" t="s">
        <v>252</v>
      </c>
      <c r="E35" s="1330" t="str">
        <f>_xlfn.IFNA(IF(VLOOKUP(D35,Languages!$A:$D,1,TRUE)=D35,VLOOKUP(D35,Languages!$A:$D,Summary!$C$7,TRUE),NA()),"")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35" s="1331" t="s">
        <v>3674</v>
      </c>
      <c r="G35" s="1661">
        <f ca="1">_xlfn.IFNA(VLOOKUP(D35,Data!C:I,6,FALSE),"")</f>
        <v>3</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70.8" customHeight="1" x14ac:dyDescent="0.25">
      <c r="A36" s="274"/>
      <c r="B36" s="1842"/>
      <c r="C36" s="1357">
        <f>_xlfn.IFNA(VLOOKUP(D36,Data!C:I,3,FALSE),"")</f>
        <v>3</v>
      </c>
      <c r="D36" s="1370" t="s">
        <v>231</v>
      </c>
      <c r="E36" s="1358" t="str">
        <f>_xlfn.IFNA(IF(VLOOKUP(D36,Languages!$A:$D,1,TRUE)=D36,VLOOKUP(D36,Languages!$A:$D,Summary!$C$7,TRUE),NA()),"")</f>
        <v>Toiminnassa noudatetaan ennalta määriteltyjä, dokumentoituja toimintatiloja, jotka otetaan käyttöön toiminnon kyberurvallisuustilanteen mukaisesti tai muiden osa-alueiden toimintojen käynnistämänä.</v>
      </c>
      <c r="F36" s="1359"/>
      <c r="G36" s="1661">
        <f ca="1">_xlfn.IFNA(VLOOKUP(D36,Data!C:I,6,FALSE),"")</f>
        <v>2</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70.8" customHeight="1" x14ac:dyDescent="0.25">
      <c r="A37" s="274"/>
      <c r="B37" s="1842"/>
      <c r="C37" s="1306">
        <f>_xlfn.IFNA(VLOOKUP(D37,Data!C:I,3,FALSE),"")</f>
        <v>3</v>
      </c>
      <c r="D37" s="1371" t="s">
        <v>2531</v>
      </c>
      <c r="E37" s="1307" t="str">
        <f>_xlfn.IFNA(IF(VLOOKUP(D37,Languages!$A:$D,1,TRUE)=D37,VLOOKUP(D37,Languages!$A:$D,Summary!$C$7,TRUE),NA()),"")</f>
        <v>Kyberarkkitehtuuri käsittelee ennalta määriteltyjä toimintatiloja [kts. SITUATION-3g].</v>
      </c>
      <c r="F37" s="1308" t="s">
        <v>3675</v>
      </c>
      <c r="G37" s="1661">
        <f ca="1">_xlfn.IFNA(VLOOKUP(D37,Data!C:I,6,FALSE),"")</f>
        <v>1</v>
      </c>
      <c r="H37" s="1511" t="str">
        <f ca="1">_xlfn.IFNA(VLOOKUP(D37,Export!G:L,3,FALSE),"")</f>
        <v/>
      </c>
      <c r="I37" s="1511" t="str">
        <f ca="1">_xlfn.IFNA(VLOOKUP(D37,Export!G:L,4,FALSE),"")</f>
        <v/>
      </c>
      <c r="J37" s="1511" t="str">
        <f ca="1">_xlfn.IFNA(VLOOKUP(D37,Export!G:L,5,FALSE),"")</f>
        <v/>
      </c>
      <c r="K37" s="1512" t="str">
        <f ca="1">_xlfn.IFNA(VLOOKUP(D37,Export!G:L,6,FALSE),"")</f>
        <v/>
      </c>
      <c r="L37" s="1445"/>
      <c r="M37" s="251"/>
    </row>
    <row r="38" spans="1:13" ht="70.8" customHeight="1" x14ac:dyDescent="0.25">
      <c r="A38" s="274"/>
      <c r="B38" s="1842"/>
      <c r="C38" s="1306">
        <f>_xlfn.IFNA(VLOOKUP(D38,Data!C:I,3,FALSE),"")</f>
        <v>3</v>
      </c>
      <c r="D38" s="1371" t="s">
        <v>2538</v>
      </c>
      <c r="E38" s="1307" t="str">
        <f>_xlfn.IFNA(IF(VLOOKUP(D38,Languages!$A:$D,1,TRUE)=D38,VLOOKUP(D38,Languages!$A:$D,Summary!$C$7,TRUE),NA()),"")</f>
        <v>Kyberpoikkeamiin reagoinnissa noudatetaan ennalta määriteltyjä toimintatiloja [kts. SITUATION-3g].</v>
      </c>
      <c r="F38" s="1308" t="s">
        <v>3675</v>
      </c>
      <c r="G38" s="1661">
        <f ca="1">_xlfn.IFNA(VLOOKUP(D38,Data!C:I,6,FALSE),"")</f>
        <v>3</v>
      </c>
      <c r="H38" s="1511" t="str">
        <f ca="1">_xlfn.IFNA(VLOOKUP(D38,Export!G:L,3,FALSE),"")</f>
        <v/>
      </c>
      <c r="I38" s="1511" t="str">
        <f ca="1">_xlfn.IFNA(VLOOKUP(D38,Export!G:L,4,FALSE),"")</f>
        <v/>
      </c>
      <c r="J38" s="1511" t="str">
        <f ca="1">_xlfn.IFNA(VLOOKUP(D38,Export!G:L,5,FALSE),"")</f>
        <v/>
      </c>
      <c r="K38" s="1512" t="str">
        <f ca="1">_xlfn.IFNA(VLOOKUP(D38,Export!G:L,6,FALSE),"")</f>
        <v/>
      </c>
      <c r="L38" s="1445"/>
      <c r="M38" s="251"/>
    </row>
    <row r="39" spans="1:13" ht="70.8" customHeight="1" x14ac:dyDescent="0.25">
      <c r="A39" s="274"/>
      <c r="B39" s="1842"/>
      <c r="C39" s="1306">
        <f>_xlfn.IFNA(VLOOKUP(D39,Data!C:I,3,FALSE),"")</f>
        <v>3</v>
      </c>
      <c r="D39" s="1371" t="s">
        <v>199</v>
      </c>
      <c r="E39" s="1307" t="str">
        <f>_xlfn.IFNA(IF(VLOOKUP(D39,Languages!$A:$D,1,TRUE)=D39,VLOOKUP(D39,Languages!$A:$D,Summary!$C$7,TRUE),NA()),"")</f>
        <v>Uhkien seurannassa ja niihin reagoimisessa noudatetaan ennalta määriteltyjä toimintatiloja [kts. SITUATION-3g].</v>
      </c>
      <c r="F39" s="1308" t="s">
        <v>3675</v>
      </c>
      <c r="G39" s="1661">
        <f ca="1">_xlfn.IFNA(VLOOKUP(D39,Data!C:I,6,FALSE),"")</f>
        <v>2</v>
      </c>
      <c r="H39" s="1511" t="str">
        <f ca="1">_xlfn.IFNA(VLOOKUP(D39,Export!G:L,3,FALSE),"")</f>
        <v/>
      </c>
      <c r="I39" s="1511" t="str">
        <f ca="1">_xlfn.IFNA(VLOOKUP(D39,Export!G:L,4,FALSE),"")</f>
        <v/>
      </c>
      <c r="J39" s="1511" t="str">
        <f ca="1">_xlfn.IFNA(VLOOKUP(D39,Export!G:L,5,FALSE),"")</f>
        <v/>
      </c>
      <c r="K39" s="1512" t="str">
        <f ca="1">_xlfn.IFNA(VLOOKUP(D39,Export!G:L,6,FALSE),"")</f>
        <v/>
      </c>
      <c r="L39" s="1445"/>
      <c r="M39" s="251"/>
    </row>
    <row r="40" spans="1:13" ht="70.8" customHeight="1" thickBot="1" x14ac:dyDescent="0.3">
      <c r="A40" s="274"/>
      <c r="B40" s="1842"/>
      <c r="C40" s="1306">
        <f>_xlfn.IFNA(VLOOKUP(D40,Data!C:I,3,FALSE),"")</f>
        <v>3</v>
      </c>
      <c r="D40" s="1372" t="s">
        <v>285</v>
      </c>
      <c r="E40" s="1307" t="str">
        <f>_xlfn.IFNA(IF(VLOOKUP(D40,Languages!$A:$D,1,TRUE)=D40,VLOOKUP(D40,Languages!$A:$D,Summary!$C$7,TRUE),NA()),"")</f>
        <v>Kyberturvallisuustietoisuuden kohottamisen toimenpiteet ovat linjassa organisaation ennalta määriteltyjen toimintatilojen kanssa [kts. SITUATION-3g].</v>
      </c>
      <c r="F40" s="1308" t="s">
        <v>3675</v>
      </c>
      <c r="G40" s="1661">
        <f ca="1">_xlfn.IFNA(VLOOKUP(D40,Data!C:I,6,FALSE),"")</f>
        <v>2</v>
      </c>
      <c r="H40" s="1511" t="str">
        <f ca="1">_xlfn.IFNA(VLOOKUP(D40,Export!G:L,3,FALSE),"")</f>
        <v/>
      </c>
      <c r="I40" s="1511" t="str">
        <f ca="1">_xlfn.IFNA(VLOOKUP(D40,Export!G:L,4,FALSE),"")</f>
        <v/>
      </c>
      <c r="J40" s="1511" t="str">
        <f ca="1">_xlfn.IFNA(VLOOKUP(D40,Export!G:L,5,FALSE),"")</f>
        <v/>
      </c>
      <c r="K40" s="1512" t="str">
        <f ca="1">_xlfn.IFNA(VLOOKUP(D40,Export!G:L,6,FALSE),"")</f>
        <v/>
      </c>
      <c r="L40" s="1445"/>
      <c r="M40" s="251"/>
    </row>
    <row r="41" spans="1:13" ht="70.8" customHeight="1" x14ac:dyDescent="0.25">
      <c r="A41" s="274"/>
      <c r="B41" s="1842"/>
      <c r="C41" s="1296">
        <f>_xlfn.IFNA(VLOOKUP(D41,Data!C:I,3,FALSE),"")</f>
        <v>2</v>
      </c>
      <c r="D41" s="1373" t="s">
        <v>193</v>
      </c>
      <c r="E41" s="1297" t="str">
        <f>_xlfn.IFNA(IF(VLOOKUP(D41,Languages!$A:$D,1,TRUE)=D41,VLOOKUP(D41,Languages!$A:$D,Summary!$C$7,TRUE),NA()),"")</f>
        <v>Toiminnolle on määritetty uhkaprofiili. Uhkaprofiilissa kuvataan uhkatavoitteet sekä lisäksi uhkan ominaispiirteitä, kuten tyypilliset uhkatekijät, motiivit, kyvykkyydet ja kohteet.</v>
      </c>
      <c r="F41" s="1298"/>
      <c r="G41" s="1661">
        <f ca="1">_xlfn.IFNA(VLOOKUP(D41,Data!C:I,6,FALSE),"")</f>
        <v>2</v>
      </c>
      <c r="H41" s="1511" t="str">
        <f ca="1">_xlfn.IFNA(VLOOKUP(D41,Export!G:L,3,FALSE),"")</f>
        <v/>
      </c>
      <c r="I41" s="1511" t="str">
        <f ca="1">_xlfn.IFNA(VLOOKUP(D41,Export!G:L,4,FALSE),"")</f>
        <v/>
      </c>
      <c r="J41" s="1511" t="str">
        <f ca="1">_xlfn.IFNA(VLOOKUP(D41,Export!G:L,5,FALSE),"")</f>
        <v/>
      </c>
      <c r="K41" s="1512" t="str">
        <f ca="1">_xlfn.IFNA(VLOOKUP(D41,Export!G:L,6,FALSE),"")</f>
        <v/>
      </c>
      <c r="L41" s="1445"/>
      <c r="M41" s="251"/>
    </row>
    <row r="42" spans="1:13" ht="70.8" customHeight="1" x14ac:dyDescent="0.25">
      <c r="A42" s="274"/>
      <c r="B42" s="1842"/>
      <c r="C42" s="1299">
        <f>_xlfn.IFNA(VLOOKUP(D42,Data!C:I,3,FALSE),"")</f>
        <v>3</v>
      </c>
      <c r="D42" s="1374" t="s">
        <v>961</v>
      </c>
      <c r="E42" s="1300" t="str">
        <f>_xlfn.IFNA(IF(VLOOKUP(D42,Languages!$A:$D,1,TRUE)=D42,VLOOKUP(D42,Languages!$A:$D,Summary!$C$7,TRUE),NA()),"")</f>
        <v>Kyberturvallisuusarkkitehtuurin kehitystä ohjaavat organisaation riskiarviointien tulokset [kts. RISK-3d] sekä organisaation uhkaprofiili [kts. THREAT-2e].</v>
      </c>
      <c r="F42" s="1301" t="s">
        <v>3676</v>
      </c>
      <c r="G42" s="1661">
        <f ca="1">_xlfn.IFNA(VLOOKUP(D42,Data!C:I,6,FALSE),"")</f>
        <v>3</v>
      </c>
      <c r="H42" s="1511" t="str">
        <f ca="1">_xlfn.IFNA(VLOOKUP(D42,Export!G:L,3,FALSE),"")</f>
        <v/>
      </c>
      <c r="I42" s="1511" t="str">
        <f ca="1">_xlfn.IFNA(VLOOKUP(D42,Export!G:L,4,FALSE),"")</f>
        <v/>
      </c>
      <c r="J42" s="1511" t="str">
        <f ca="1">_xlfn.IFNA(VLOOKUP(D42,Export!G:L,5,FALSE),"")</f>
        <v/>
      </c>
      <c r="K42" s="1512" t="str">
        <f ca="1">_xlfn.IFNA(VLOOKUP(D42,Export!G:L,6,FALSE),"")</f>
        <v/>
      </c>
      <c r="L42" s="1445"/>
      <c r="M42" s="251"/>
    </row>
    <row r="43" spans="1:13" ht="70.8" customHeight="1" x14ac:dyDescent="0.25">
      <c r="A43" s="274"/>
      <c r="B43" s="1842"/>
      <c r="C43" s="1299">
        <f>_xlfn.IFNA(VLOOKUP(D43,Data!C:I,3,FALSE),"")</f>
        <v>3</v>
      </c>
      <c r="D43" s="1374" t="s">
        <v>343</v>
      </c>
      <c r="E43" s="1300" t="str">
        <f>_xlfn.IFNA(IF(VLOOKUP(D43,Languages!$A:$D,1,TRUE)=D43,VLOOKUP(D43,Languages!$A:$D,Summary!$C$7,TRUE),NA()),"")</f>
        <v>Kyberturvallisuusstrategia on päivitetty säännöllisesti ja määriteltyjen ehtojen täyttyessä kuten muutokset organisaation liiketoiminnassa, toimintaympäristössä tai uhkaprofiilissa [kts. THREAT-2e].</v>
      </c>
      <c r="F43" s="1301" t="s">
        <v>3676</v>
      </c>
      <c r="G43" s="1661">
        <f ca="1">_xlfn.IFNA(VLOOKUP(D43,Data!C:I,6,FALSE),"")</f>
        <v>2</v>
      </c>
      <c r="H43" s="1511" t="str">
        <f ca="1">_xlfn.IFNA(VLOOKUP(D43,Export!G:L,3,FALSE),"")</f>
        <v/>
      </c>
      <c r="I43" s="1511" t="str">
        <f ca="1">_xlfn.IFNA(VLOOKUP(D43,Export!G:L,4,FALSE),"")</f>
        <v/>
      </c>
      <c r="J43" s="1511" t="str">
        <f ca="1">_xlfn.IFNA(VLOOKUP(D43,Export!G:L,5,FALSE),"")</f>
        <v/>
      </c>
      <c r="K43" s="1512" t="str">
        <f ca="1">_xlfn.IFNA(VLOOKUP(D43,Export!G:L,6,FALSE),"")</f>
        <v/>
      </c>
      <c r="L43" s="1445"/>
      <c r="M43" s="251"/>
    </row>
    <row r="44" spans="1:13" ht="70.8" customHeight="1" x14ac:dyDescent="0.25">
      <c r="A44" s="274"/>
      <c r="B44" s="1842"/>
      <c r="C44" s="1299">
        <f>_xlfn.IFNA(VLOOKUP(D44,Data!C:I,3,FALSE),"")</f>
        <v>3</v>
      </c>
      <c r="D44" s="1519" t="s">
        <v>244</v>
      </c>
      <c r="E44" s="1300" t="str">
        <f>_xlfn.IFNA(IF(VLOOKUP(D44,Languages!$A:$D,1,TRUE)=D44,VLOOKUP(D44,Languages!$A:$D,Summary!$C$7,TRUE),NA()),"")</f>
        <v>Kybertapahtumien havainnointitoimia mukautetaan perustuen tunnistettuihin riskeihin ja organisaation uhkaprofiiliin [kts. THREAT-2e].</v>
      </c>
      <c r="F44" s="1301" t="s">
        <v>3676</v>
      </c>
      <c r="G44" s="1661">
        <f ca="1">_xlfn.IFNA(VLOOKUP(D44,Data!C:I,6,FALSE),"")</f>
        <v>2</v>
      </c>
      <c r="H44" s="1511" t="str">
        <f ca="1">_xlfn.IFNA(VLOOKUP(D44,Export!G:L,3,FALSE),"")</f>
        <v/>
      </c>
      <c r="I44" s="1511" t="str">
        <f ca="1">_xlfn.IFNA(VLOOKUP(D44,Export!G:L,4,FALSE),"")</f>
        <v/>
      </c>
      <c r="J44" s="1511" t="str">
        <f ca="1">_xlfn.IFNA(VLOOKUP(D44,Export!G:L,5,FALSE),"")</f>
        <v/>
      </c>
      <c r="K44" s="1512" t="str">
        <f ca="1">_xlfn.IFNA(VLOOKUP(D44,Export!G:L,6,FALSE),"")</f>
        <v/>
      </c>
      <c r="L44" s="1445"/>
      <c r="M44" s="251"/>
    </row>
    <row r="45" spans="1:13" ht="70.8" customHeight="1" x14ac:dyDescent="0.25">
      <c r="A45" s="274"/>
      <c r="B45" s="1842"/>
      <c r="C45" s="1299">
        <f>_xlfn.IFNA(VLOOKUP(D45,Data!C:I,3,FALSE),"")</f>
        <v>3</v>
      </c>
      <c r="D45" s="1519" t="s">
        <v>949</v>
      </c>
      <c r="E45" s="1300" t="str">
        <f>_xlfn.IFNA(IF(VLOOKUP(D45,Languages!$A:$D,1,TRUE)=D45,VLOOKUP(D45,Languages!$A:$D,Summary!$C$7,TRUE),NA()),"")</f>
        <v>Jatkuvuussuunnitelmissa on huomioitu tunnistetut riskit ja organisaation uhkaprofiili [kts. THREAT-2e], jotta katetaan tunnistetut riskikategoriat ja uhat.</v>
      </c>
      <c r="F45" s="1301" t="s">
        <v>3676</v>
      </c>
      <c r="G45" s="1661">
        <f ca="1">_xlfn.IFNA(VLOOKUP(D45,Data!C:I,6,FALSE),"")</f>
        <v>2</v>
      </c>
      <c r="H45" s="1511" t="str">
        <f ca="1">_xlfn.IFNA(VLOOKUP(D45,Export!G:L,3,FALSE),"")</f>
        <v/>
      </c>
      <c r="I45" s="1511" t="str">
        <f ca="1">_xlfn.IFNA(VLOOKUP(D45,Export!G:L,4,FALSE),"")</f>
        <v/>
      </c>
      <c r="J45" s="1511" t="str">
        <f ca="1">_xlfn.IFNA(VLOOKUP(D45,Export!G:L,5,FALSE),"")</f>
        <v/>
      </c>
      <c r="K45" s="1512" t="str">
        <f ca="1">_xlfn.IFNA(VLOOKUP(D45,Export!G:L,6,FALSE),"")</f>
        <v/>
      </c>
      <c r="L45" s="1445"/>
      <c r="M45" s="251"/>
    </row>
    <row r="46" spans="1:13" ht="70.8" customHeight="1" x14ac:dyDescent="0.25">
      <c r="A46" s="274"/>
      <c r="B46" s="1842"/>
      <c r="C46" s="1299">
        <f>_xlfn.IFNA(VLOOKUP(D46,Data!C:I,3,FALSE),"")</f>
        <v>2</v>
      </c>
      <c r="D46" s="1519" t="s">
        <v>220</v>
      </c>
      <c r="E46" s="1300" t="str">
        <f>_xlfn.IFNA(IF(VLOOKUP(D46,Languages!$A:$D,1,TRUE)=D46,VLOOKUP(D46,Languages!$A:$D,Summary!$C$7,TRUE),NA()),"")</f>
        <v>Valvontatoimenpiteet ovat linjassa toiminnon uhkaprofiilin kanssa [kts. THREAT-2e].</v>
      </c>
      <c r="F46" s="1301" t="s">
        <v>3676</v>
      </c>
      <c r="G46" s="1661">
        <f ca="1">_xlfn.IFNA(VLOOKUP(D46,Data!C:I,6,FALSE),"")</f>
        <v>2</v>
      </c>
      <c r="H46" s="1511" t="str">
        <f ca="1">_xlfn.IFNA(VLOOKUP(D46,Export!G:L,3,FALSE),"")</f>
        <v/>
      </c>
      <c r="I46" s="1511" t="str">
        <f ca="1">_xlfn.IFNA(VLOOKUP(D46,Export!G:L,4,FALSE),"")</f>
        <v/>
      </c>
      <c r="J46" s="1511" t="str">
        <f ca="1">_xlfn.IFNA(VLOOKUP(D46,Export!G:L,5,FALSE),"")</f>
        <v/>
      </c>
      <c r="K46" s="1512" t="str">
        <f ca="1">_xlfn.IFNA(VLOOKUP(D46,Export!G:L,6,FALSE),"")</f>
        <v/>
      </c>
      <c r="L46" s="1445"/>
      <c r="M46" s="251"/>
    </row>
    <row r="47" spans="1:13" ht="70.8" customHeight="1" thickBot="1" x14ac:dyDescent="0.3">
      <c r="A47" s="274"/>
      <c r="B47" s="1842"/>
      <c r="C47" s="1302">
        <f>_xlfn.IFNA(VLOOKUP(D47,Data!C:I,3,FALSE),"")</f>
        <v>2</v>
      </c>
      <c r="D47" s="1520" t="s">
        <v>282</v>
      </c>
      <c r="E47" s="1303" t="str">
        <f>_xlfn.IFNA(IF(VLOOKUP(D47,Languages!$A:$D,1,TRUE)=D47,VLOOKUP(D47,Languages!$A:$D,Summary!$C$7,TRUE),NA()),"")</f>
        <v>Kyberturvallisuustietoisuuden tavoitteet ovat linjassa organisaation määrittämän uhkaprofiilin kanssa [kts. THREAT-2e].</v>
      </c>
      <c r="F47" s="1304" t="s">
        <v>3676</v>
      </c>
      <c r="G47" s="1662">
        <f ca="1">_xlfn.IFNA(VLOOKUP(D47,Data!C:I,6,FALSE),"")</f>
        <v>3</v>
      </c>
      <c r="H47" s="1521" t="str">
        <f ca="1">_xlfn.IFNA(VLOOKUP(D47,Export!G:L,3,FALSE),"")</f>
        <v/>
      </c>
      <c r="I47" s="1521" t="str">
        <f ca="1">_xlfn.IFNA(VLOOKUP(D47,Export!G:L,4,FALSE),"")</f>
        <v/>
      </c>
      <c r="J47" s="1521" t="str">
        <f ca="1">_xlfn.IFNA(VLOOKUP(D47,Export!G:L,5,FALSE),"")</f>
        <v/>
      </c>
      <c r="K47" s="1522" t="str">
        <f ca="1">_xlfn.IFNA(VLOOKUP(D47,Export!G:L,6,FALSE),"")</f>
        <v/>
      </c>
      <c r="L47" s="1445"/>
      <c r="M47" s="251"/>
    </row>
    <row r="48" spans="1:13" x14ac:dyDescent="0.25">
      <c r="A48" s="274"/>
      <c r="B48" s="1499"/>
      <c r="C48" s="1436"/>
      <c r="D48" s="1436"/>
      <c r="E48" s="1436"/>
      <c r="F48" s="1437"/>
      <c r="G48" s="1657"/>
      <c r="H48" s="1438"/>
      <c r="I48" s="1438"/>
      <c r="J48" s="1438"/>
      <c r="K48" s="1438"/>
      <c r="L48" s="1500"/>
      <c r="M48" s="341"/>
    </row>
    <row r="49" spans="1:13" ht="14.4" thickBot="1" x14ac:dyDescent="0.3">
      <c r="A49" s="274"/>
      <c r="B49" s="1501"/>
      <c r="C49" s="1503"/>
      <c r="D49" s="1523"/>
      <c r="E49" s="1504"/>
      <c r="F49" s="1505"/>
      <c r="G49" s="1506"/>
      <c r="H49" s="1504"/>
      <c r="I49" s="1504"/>
      <c r="J49" s="1504"/>
      <c r="K49" s="1504"/>
      <c r="L49" s="1507"/>
      <c r="M49" s="341"/>
    </row>
    <row r="50" spans="1:13" x14ac:dyDescent="0.25">
      <c r="A50" s="819"/>
      <c r="B50" s="819"/>
      <c r="C50" s="180"/>
      <c r="D50" s="180"/>
      <c r="E50" s="180"/>
      <c r="F50" s="335"/>
      <c r="G50" s="335"/>
      <c r="H50" s="345"/>
      <c r="I50" s="345"/>
      <c r="J50" s="345"/>
      <c r="K50" s="345"/>
      <c r="L50" s="819"/>
      <c r="M50" s="341"/>
    </row>
  </sheetData>
  <sheetProtection sheet="1" objects="1" scenarios="1" formatCells="0" formatColumns="0" formatRows="0" autoFilter="0"/>
  <autoFilter ref="C24:K47" xr:uid="{B8AF0EC5-6325-48B2-B79A-1473D80F369C}"/>
  <mergeCells count="8">
    <mergeCell ref="C17:K17"/>
    <mergeCell ref="B24:B47"/>
    <mergeCell ref="C6:K6"/>
    <mergeCell ref="C8:G11"/>
    <mergeCell ref="I8:J8"/>
    <mergeCell ref="I10:J11"/>
    <mergeCell ref="C13:K13"/>
    <mergeCell ref="C15:K15"/>
  </mergeCells>
  <conditionalFormatting sqref="F4:F5 F7 F12 F26:F37 F24 F39:F50">
    <cfRule type="containsText" dxfId="128" priority="22" operator="containsText" text="0">
      <formula>NOT(ISERROR(SEARCH("0",F4)))</formula>
    </cfRule>
  </conditionalFormatting>
  <conditionalFormatting sqref="F1 F3">
    <cfRule type="containsText" dxfId="127" priority="19" operator="containsText" text="0">
      <formula>NOT(ISERROR(SEARCH("0",F1)))</formula>
    </cfRule>
  </conditionalFormatting>
  <conditionalFormatting sqref="F2">
    <cfRule type="containsText" dxfId="126" priority="18" operator="containsText" text="0">
      <formula>NOT(ISERROR(SEARCH("0",F2)))</formula>
    </cfRule>
  </conditionalFormatting>
  <conditionalFormatting sqref="F23">
    <cfRule type="containsText" dxfId="125" priority="16" operator="containsText" text="0">
      <formula>NOT(ISERROR(SEARCH("0",F23)))</formula>
    </cfRule>
  </conditionalFormatting>
  <conditionalFormatting sqref="F14">
    <cfRule type="containsText" dxfId="124" priority="15" operator="containsText" text="0">
      <formula>NOT(ISERROR(SEARCH("0",F14)))</formula>
    </cfRule>
  </conditionalFormatting>
  <conditionalFormatting sqref="F16">
    <cfRule type="containsText" dxfId="123" priority="13" operator="containsText" text="0">
      <formula>NOT(ISERROR(SEARCH("0",F16)))</formula>
    </cfRule>
  </conditionalFormatting>
  <conditionalFormatting sqref="F22">
    <cfRule type="containsText" dxfId="122" priority="11" operator="containsText" text="0">
      <formula>NOT(ISERROR(SEARCH("0",F22)))</formula>
    </cfRule>
  </conditionalFormatting>
  <conditionalFormatting sqref="G25:G47">
    <cfRule type="cellIs" dxfId="121" priority="5" operator="equal">
      <formula>4</formula>
    </cfRule>
    <cfRule type="cellIs" dxfId="120" priority="6" operator="equal">
      <formula>3</formula>
    </cfRule>
    <cfRule type="cellIs" dxfId="119" priority="7" operator="equal">
      <formula>2</formula>
    </cfRule>
    <cfRule type="cellIs" dxfId="118" priority="8" operator="equal">
      <formula>1</formula>
    </cfRule>
    <cfRule type="cellIs" dxfId="117" priority="9" operator="equal">
      <formula>0</formula>
    </cfRule>
  </conditionalFormatting>
  <conditionalFormatting sqref="F38">
    <cfRule type="containsText" dxfId="116" priority="1" operator="containsText" text="0">
      <formula>NOT(ISERROR(SEARCH("0",F38)))</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6C7397FD-A5D0-498C-B01F-7FE2A3F93A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20" id="{D726B673-4718-484B-A39D-8390CF1AD0E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1" id="{AFC92813-DB50-46B5-87A5-805D9B158E8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7" id="{0E8E58B4-DA60-4E7E-9F26-921B279F89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4" id="{D425E12E-4538-4938-9D7C-55E2E562A39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12" id="{2817C9A0-28B6-4D90-A12D-427C23D467C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FBD3FAB6-82F7-4374-8420-E18DBF9570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576" id="{CE76E2F4-3382-4CFF-88AD-8BBC94CFEBD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 F26:F37 F39:F50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7E34-8D85-4ADA-A8C0-4CEC131A3DE1}">
  <sheetPr codeName="Sheet31">
    <tabColor rgb="FFA66BD3"/>
  </sheetPr>
  <dimension ref="A1:M44"/>
  <sheetViews>
    <sheetView zoomScale="80" zoomScaleNormal="80" workbookViewId="0"/>
  </sheetViews>
  <sheetFormatPr defaultRowHeight="13.8" x14ac:dyDescent="0.25"/>
  <cols>
    <col min="1" max="1" width="2.453125" customWidth="1"/>
    <col min="2" max="2" width="3.26953125" customWidth="1"/>
    <col min="3" max="3" width="8.54296875" customWidth="1"/>
    <col min="4" max="4" width="10.90625" customWidth="1"/>
    <col min="5" max="5" width="67.7265625" customWidth="1"/>
    <col min="6" max="6" width="11.363281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50"/>
      <c r="G1" s="250"/>
      <c r="H1" s="249"/>
      <c r="I1" s="249"/>
      <c r="J1" s="249"/>
      <c r="K1" s="249"/>
      <c r="L1" s="134"/>
      <c r="M1" s="134"/>
    </row>
    <row r="2" spans="1:13" x14ac:dyDescent="0.25">
      <c r="A2" s="251"/>
      <c r="B2" s="710"/>
      <c r="C2" s="1115"/>
      <c r="D2" s="1116"/>
      <c r="E2" s="1117"/>
      <c r="F2" s="1118"/>
      <c r="G2" s="1524"/>
      <c r="H2" s="1119"/>
      <c r="I2" s="1119"/>
      <c r="J2" s="1119"/>
      <c r="K2" s="1119"/>
      <c r="L2" s="712"/>
      <c r="M2" s="251"/>
    </row>
    <row r="3" spans="1:13" x14ac:dyDescent="0.25">
      <c r="A3" s="251"/>
      <c r="B3" s="1120"/>
      <c r="C3" s="1121"/>
      <c r="D3" s="1122"/>
      <c r="E3" s="1123"/>
      <c r="F3" s="1124"/>
      <c r="G3" s="1525"/>
      <c r="H3" s="1126"/>
      <c r="I3" s="1127" t="str">
        <f>IF(VLOOKUP("GEN-SEC",Languages!$A:$D,1,TRUE)="GEN-SEC",VLOOKUP("GEN-SEC",Languages!$A:$D,Summary!$C$7,TRUE),NA())</f>
        <v>Tiedon luokittelu</v>
      </c>
      <c r="J3" s="1128"/>
      <c r="K3" s="1125"/>
      <c r="L3" s="1129"/>
      <c r="M3" s="251"/>
    </row>
    <row r="4" spans="1:13" ht="19.8" x14ac:dyDescent="0.3">
      <c r="A4" s="315"/>
      <c r="B4" s="1130"/>
      <c r="C4" s="1131" t="s">
        <v>3692</v>
      </c>
      <c r="D4" s="1132"/>
      <c r="E4" s="1133"/>
      <c r="F4" s="1134"/>
      <c r="G4" s="1526"/>
      <c r="H4" s="1136"/>
      <c r="I4" s="1188"/>
      <c r="J4" s="1137"/>
      <c r="K4" s="1125"/>
      <c r="L4" s="1129"/>
      <c r="M4" s="251"/>
    </row>
    <row r="5" spans="1:13" x14ac:dyDescent="0.25">
      <c r="A5" s="177"/>
      <c r="B5" s="1138"/>
      <c r="C5" s="1139"/>
      <c r="D5" s="1140"/>
      <c r="E5" s="1140"/>
      <c r="F5" s="1136"/>
      <c r="G5" s="1136"/>
      <c r="H5" s="733"/>
      <c r="I5" s="1137"/>
      <c r="J5" s="1137"/>
      <c r="K5" s="1125"/>
      <c r="L5" s="1129"/>
      <c r="M5" s="251"/>
    </row>
    <row r="6" spans="1:13" ht="84.6" customHeight="1" x14ac:dyDescent="0.25">
      <c r="A6" s="177"/>
      <c r="B6" s="1138"/>
      <c r="C6" s="1843" t="s">
        <v>3581</v>
      </c>
      <c r="D6" s="1844"/>
      <c r="E6" s="1844"/>
      <c r="F6" s="1844"/>
      <c r="G6" s="1844"/>
      <c r="H6" s="1844"/>
      <c r="I6" s="1844"/>
      <c r="J6" s="1844"/>
      <c r="K6" s="1845"/>
      <c r="L6" s="1129"/>
      <c r="M6" s="251"/>
    </row>
    <row r="7" spans="1:13" ht="14.4" x14ac:dyDescent="0.25">
      <c r="A7" s="177"/>
      <c r="B7" s="1138"/>
      <c r="C7" s="1141"/>
      <c r="D7" s="1142"/>
      <c r="E7" s="1143"/>
      <c r="F7" s="1144"/>
      <c r="G7" s="1527"/>
      <c r="H7" s="1146"/>
      <c r="I7" s="1147" t="str">
        <f>IF(VLOOKUP("KM110",Languages!$A:$D,1,TRUE)="KM110",VLOOKUP("KM110",Languages!$A:$D,Summary!$C$7,TRUE),NA())</f>
        <v>Päivämäärä</v>
      </c>
      <c r="J7" s="1148"/>
      <c r="K7" s="1125"/>
      <c r="L7" s="1129"/>
      <c r="M7" s="251"/>
    </row>
    <row r="8" spans="1:13" ht="14.4" customHeight="1" x14ac:dyDescent="0.25">
      <c r="A8" s="177"/>
      <c r="B8" s="1138"/>
      <c r="C8" s="1863" t="s">
        <v>3691</v>
      </c>
      <c r="D8" s="1864"/>
      <c r="E8" s="1864"/>
      <c r="F8" s="1864"/>
      <c r="G8" s="1865"/>
      <c r="H8" s="1146"/>
      <c r="I8" s="1846">
        <v>45603</v>
      </c>
      <c r="J8" s="1847"/>
      <c r="K8" s="1125"/>
      <c r="L8" s="1129"/>
      <c r="M8" s="251"/>
    </row>
    <row r="9" spans="1:13" ht="14.4" customHeight="1" x14ac:dyDescent="0.25">
      <c r="A9" s="177"/>
      <c r="B9" s="1138"/>
      <c r="C9" s="1866"/>
      <c r="D9" s="1867"/>
      <c r="E9" s="1867"/>
      <c r="F9" s="1867"/>
      <c r="G9" s="1868"/>
      <c r="H9" s="1146"/>
      <c r="I9" s="1147" t="str">
        <f>IF(VLOOKUP("KM111",Languages!$A:$D,1,TRUE)="KM111",VLOOKUP("KM111",Languages!$A:$D,Summary!$C$7,TRUE),NA())</f>
        <v>Osallistujat</v>
      </c>
      <c r="J9" s="1148"/>
      <c r="K9" s="1125"/>
      <c r="L9" s="1129"/>
      <c r="M9" s="251"/>
    </row>
    <row r="10" spans="1:13" ht="14.4" customHeight="1" x14ac:dyDescent="0.25">
      <c r="A10" s="177"/>
      <c r="B10" s="1138"/>
      <c r="C10" s="1866"/>
      <c r="D10" s="1867"/>
      <c r="E10" s="1867"/>
      <c r="F10" s="1867"/>
      <c r="G10" s="1868"/>
      <c r="H10" s="1146"/>
      <c r="I10" s="1848" t="s">
        <v>3517</v>
      </c>
      <c r="J10" s="1849"/>
      <c r="K10" s="1125"/>
      <c r="L10" s="1129"/>
      <c r="M10" s="251"/>
    </row>
    <row r="11" spans="1:13" ht="14.4" customHeight="1" x14ac:dyDescent="0.25">
      <c r="A11" s="177"/>
      <c r="B11" s="1138"/>
      <c r="C11" s="1869"/>
      <c r="D11" s="1870"/>
      <c r="E11" s="1870"/>
      <c r="F11" s="1870"/>
      <c r="G11" s="1871"/>
      <c r="H11" s="1146"/>
      <c r="I11" s="1850"/>
      <c r="J11" s="1851"/>
      <c r="K11" s="1125"/>
      <c r="L11" s="1129"/>
      <c r="M11" s="251"/>
    </row>
    <row r="12" spans="1:13" x14ac:dyDescent="0.25">
      <c r="A12" s="165"/>
      <c r="B12" s="713"/>
      <c r="C12" s="1149"/>
      <c r="D12" s="1149"/>
      <c r="E12" s="1149"/>
      <c r="F12" s="1150"/>
      <c r="G12" s="1528"/>
      <c r="H12" s="1150"/>
      <c r="I12" s="1150"/>
      <c r="J12" s="1150"/>
      <c r="K12" s="1150"/>
      <c r="L12" s="1129"/>
      <c r="M12" s="251"/>
    </row>
    <row r="13" spans="1:13" x14ac:dyDescent="0.25">
      <c r="A13" s="274"/>
      <c r="B13" s="1151"/>
      <c r="C13" s="1852"/>
      <c r="D13" s="1852"/>
      <c r="E13" s="1852"/>
      <c r="F13" s="1852"/>
      <c r="G13" s="1852"/>
      <c r="H13" s="1852"/>
      <c r="I13" s="1852"/>
      <c r="J13" s="1852"/>
      <c r="K13" s="1852"/>
      <c r="L13" s="1129"/>
      <c r="M13" s="251"/>
    </row>
    <row r="14" spans="1:13" ht="14.4" thickBot="1" x14ac:dyDescent="0.3">
      <c r="A14" s="165"/>
      <c r="B14" s="713"/>
      <c r="C14" s="1152"/>
      <c r="D14" s="1152"/>
      <c r="E14" s="1152"/>
      <c r="F14" s="1153"/>
      <c r="G14" s="1529"/>
      <c r="H14" s="1153"/>
      <c r="I14" s="1153"/>
      <c r="J14" s="1153"/>
      <c r="K14" s="1153"/>
      <c r="L14" s="1129"/>
      <c r="M14" s="251"/>
    </row>
    <row r="15" spans="1:13" x14ac:dyDescent="0.25">
      <c r="A15" s="274"/>
      <c r="B15" s="1151"/>
      <c r="C15" s="1853"/>
      <c r="D15" s="1853"/>
      <c r="E15" s="1853"/>
      <c r="F15" s="1853"/>
      <c r="G15" s="1853"/>
      <c r="H15" s="1853"/>
      <c r="I15" s="1853"/>
      <c r="J15" s="1853"/>
      <c r="K15" s="1853"/>
      <c r="L15" s="1129"/>
      <c r="M15" s="251"/>
    </row>
    <row r="16" spans="1:13" x14ac:dyDescent="0.25">
      <c r="A16" s="165"/>
      <c r="B16" s="713"/>
      <c r="C16" s="1149"/>
      <c r="D16" s="1149"/>
      <c r="E16" s="1149"/>
      <c r="F16" s="1154"/>
      <c r="G16" s="1530"/>
      <c r="H16" s="1154"/>
      <c r="I16" s="1154"/>
      <c r="J16" s="1154"/>
      <c r="K16" s="1154"/>
      <c r="L16" s="1129"/>
      <c r="M16" s="251"/>
    </row>
    <row r="17" spans="1:13" x14ac:dyDescent="0.25">
      <c r="A17" s="304"/>
      <c r="B17" s="1155"/>
      <c r="C17" s="1852"/>
      <c r="D17" s="1852"/>
      <c r="E17" s="1852"/>
      <c r="F17" s="1852"/>
      <c r="G17" s="1852"/>
      <c r="H17" s="1852"/>
      <c r="I17" s="1852"/>
      <c r="J17" s="1852"/>
      <c r="K17" s="1852"/>
      <c r="L17" s="1129"/>
      <c r="M17" s="251"/>
    </row>
    <row r="18" spans="1:13" ht="22.8" x14ac:dyDescent="0.25">
      <c r="A18" s="304"/>
      <c r="B18" s="1155"/>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748" t="str">
        <f>Parameters!$B$22</f>
        <v>4 - Täysin toteutettu</v>
      </c>
      <c r="M18" s="251"/>
    </row>
    <row r="19" spans="1:13" x14ac:dyDescent="0.25">
      <c r="A19" s="304"/>
      <c r="B19" s="1157"/>
      <c r="C19" s="1158"/>
      <c r="D19" s="1158"/>
      <c r="E19" s="1158"/>
      <c r="F19" s="1158"/>
      <c r="G19" s="1531"/>
      <c r="H19" s="1158"/>
      <c r="I19" s="1158"/>
      <c r="J19" s="1158"/>
      <c r="K19" s="1158"/>
      <c r="L19" s="1159"/>
      <c r="M19" s="251"/>
    </row>
    <row r="20" spans="1:13" x14ac:dyDescent="0.25">
      <c r="A20" s="304"/>
      <c r="B20" s="646"/>
      <c r="C20" s="646"/>
      <c r="D20" s="646"/>
      <c r="E20" s="646"/>
      <c r="F20" s="646"/>
      <c r="G20" s="1654"/>
      <c r="H20" s="646"/>
      <c r="I20" s="646"/>
      <c r="J20" s="646"/>
      <c r="K20" s="646"/>
      <c r="L20" s="647"/>
      <c r="M20" s="134"/>
    </row>
    <row r="21" spans="1:13" x14ac:dyDescent="0.25">
      <c r="A21" s="304"/>
      <c r="B21" s="641"/>
      <c r="C21" s="639"/>
      <c r="D21" s="639"/>
      <c r="E21" s="639"/>
      <c r="F21" s="639"/>
      <c r="G21" s="1655"/>
      <c r="H21" s="639"/>
      <c r="I21" s="639"/>
      <c r="J21" s="639"/>
      <c r="K21" s="639"/>
      <c r="L21" s="640"/>
      <c r="M21" s="251"/>
    </row>
    <row r="22" spans="1:13" x14ac:dyDescent="0.25">
      <c r="A22" s="165"/>
      <c r="B22" s="713"/>
      <c r="C22" s="1149"/>
      <c r="D22" s="1149"/>
      <c r="E22" s="1149"/>
      <c r="F22" s="1150"/>
      <c r="G22" s="1528"/>
      <c r="H22" s="1150"/>
      <c r="I22" s="1150"/>
      <c r="J22" s="1150"/>
      <c r="K22" s="1150"/>
      <c r="L22" s="1129"/>
      <c r="M22" s="304"/>
    </row>
    <row r="23" spans="1:13" ht="14.4" thickBot="1" x14ac:dyDescent="0.3">
      <c r="A23" s="303"/>
      <c r="B23" s="1160"/>
      <c r="C23" s="1172"/>
      <c r="D23" s="1172"/>
      <c r="E23" s="1173"/>
      <c r="F23" s="1174"/>
      <c r="G23" s="1534"/>
      <c r="H23" s="1176"/>
      <c r="I23" s="1176"/>
      <c r="J23" s="1176"/>
      <c r="K23" s="1176"/>
      <c r="L23" s="1161"/>
      <c r="M23" s="283"/>
    </row>
    <row r="24" spans="1:13" x14ac:dyDescent="0.25">
      <c r="A24" s="274"/>
      <c r="B24" s="1874"/>
      <c r="C24" s="1340" t="str">
        <f>IF(VLOOKUP("GEN-LEVEL",Languages!$A:$D,1,TRUE)="GEN-LEVEL",VLOOKUP("GEN-LEVEL",Languages!$A:$D,Summary!$C$7,TRUE),NA())</f>
        <v>Taso</v>
      </c>
      <c r="D24" s="1341" t="s">
        <v>3516</v>
      </c>
      <c r="E24" s="1342" t="str">
        <f>IF(VLOOKUP("GEN-PRACTICE",Languages!$A:$D,1,TRUE)="GEN-PRACTICE",VLOOKUP("GEN-PRACTICE",Languages!$A:$D,Summary!$C$7,TRUE),NA())</f>
        <v>Käytäntö</v>
      </c>
      <c r="F24" s="1343" t="s">
        <v>3519</v>
      </c>
      <c r="G24" s="1663" t="str">
        <f>IF(VLOOKUP("GEN-ANSWER",Languages!$A:$D,1,TRUE)="GEN-ANSWER",VLOOKUP("GEN-ANSWER",Languages!$A:$D,Summary!$C$7,TRUE),NA())</f>
        <v>Vastaus</v>
      </c>
      <c r="H24" s="1344" t="str">
        <f>IF(VLOOKUP("KM112",Languages!$A:$D,1,TRUE)="KM112",VLOOKUP("KM112",Languages!$A:$D,Summary!$C$7,TRUE),NA())</f>
        <v>Kommentit</v>
      </c>
      <c r="I24" s="1344" t="str">
        <f>IF(VLOOKUP("KM113",Languages!$A:$D,1,TRUE)="KM113",VLOOKUP("KM113",Languages!$A:$D,Summary!$C$7,TRUE),NA())</f>
        <v>Sisäinen viittaus</v>
      </c>
      <c r="J24" s="1344" t="str">
        <f>IF(VLOOKUP("KM114",Languages!$A:$D,1,TRUE)="KM114",VLOOKUP("KM114",Languages!$A:$D,Summary!$C$7,TRUE),NA())</f>
        <v>Ulkoinen viittaus</v>
      </c>
      <c r="K24" s="1345" t="str">
        <f>IF(VLOOKUP("KM115",Languages!$A:$D,1,TRUE)="KM115",VLOOKUP("KM115",Languages!$A:$D,Summary!$C$7,TRUE),NA())</f>
        <v>Kehityskohde</v>
      </c>
      <c r="L24" s="1129"/>
      <c r="M24" s="251"/>
    </row>
    <row r="25" spans="1:13" ht="70.8" customHeight="1" x14ac:dyDescent="0.25">
      <c r="A25" s="274"/>
      <c r="B25" s="1874"/>
      <c r="C25" s="1183">
        <f>_xlfn.IFNA(VLOOKUP(D25,Data!C:I,3,FALSE),"")</f>
        <v>2</v>
      </c>
      <c r="D25" s="1171" t="s">
        <v>252</v>
      </c>
      <c r="E25" s="1170" t="str">
        <f>_xlfn.IFNA(IF(VLOOKUP(D25,Languages!$A:$D,1,TRUE)=D25,VLOOKUP(D25,Languages!$A:$D,Summary!$C$7,TRUE),NA()),"")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5" s="1667"/>
      <c r="G25" s="1664">
        <f ca="1">_xlfn.IFNA(VLOOKUP(D25,Data!C:I,6,FALSE),"")</f>
        <v>3</v>
      </c>
      <c r="H25" s="1168" t="str">
        <f ca="1">_xlfn.IFNA(VLOOKUP(D25,Export!G:L,3,FALSE),"")</f>
        <v/>
      </c>
      <c r="I25" s="1168" t="str">
        <f ca="1">_xlfn.IFNA(VLOOKUP(D25,Export!G:L,4,FALSE),"")</f>
        <v/>
      </c>
      <c r="J25" s="1168" t="str">
        <f ca="1">_xlfn.IFNA(VLOOKUP(D25,Export!G:L,5,FALSE),"")</f>
        <v/>
      </c>
      <c r="K25" s="1184" t="str">
        <f ca="1">_xlfn.IFNA(VLOOKUP(D25,Export!G:L,6,FALSE),"")</f>
        <v/>
      </c>
      <c r="L25" s="1129"/>
      <c r="M25" s="251"/>
    </row>
    <row r="26" spans="1:13" ht="70.8" customHeight="1" x14ac:dyDescent="0.25">
      <c r="A26" s="274"/>
      <c r="B26" s="1874"/>
      <c r="C26" s="1183">
        <f>_xlfn.IFNA(VLOOKUP(D26,Data!C:I,3,FALSE),"")</f>
        <v>1</v>
      </c>
      <c r="D26" s="1287" t="s">
        <v>257</v>
      </c>
      <c r="E26" s="1170" t="str">
        <f>_xlfn.IFNA(IF(VLOOKUP(D26,Languages!$A:$D,1,TRUE)=D26,VLOOKUP(D26,Languages!$A:$D,Summary!$C$7,TRUE),NA()),"")</f>
        <v>Kyberpoikkeamista tuotetaan raportointia (esimerkiksi sisäisesti, CERT-FI tai soveltuville ISAC-ryhmille). Tasolla 1 tämän ei tarvitse olla systemaattista ja säännöllistä.</v>
      </c>
      <c r="F26" s="1667"/>
      <c r="G26" s="1664">
        <f ca="1">_xlfn.IFNA(VLOOKUP(D26,Data!C:I,6,FALSE),"")</f>
        <v>3</v>
      </c>
      <c r="H26" s="1168" t="str">
        <f ca="1">_xlfn.IFNA(VLOOKUP(D26,Export!G:L,3,FALSE),"")</f>
        <v/>
      </c>
      <c r="I26" s="1168" t="str">
        <f ca="1">_xlfn.IFNA(VLOOKUP(D26,Export!G:L,4,FALSE),"")</f>
        <v/>
      </c>
      <c r="J26" s="1168" t="str">
        <f ca="1">_xlfn.IFNA(VLOOKUP(D26,Export!G:L,5,FALSE),"")</f>
        <v/>
      </c>
      <c r="K26" s="1184" t="str">
        <f ca="1">_xlfn.IFNA(VLOOKUP(D26,Export!G:L,6,FALSE),"")</f>
        <v/>
      </c>
      <c r="L26" s="1129"/>
      <c r="M26" s="251"/>
    </row>
    <row r="27" spans="1:13" ht="70.8" customHeight="1" x14ac:dyDescent="0.25">
      <c r="A27" s="274"/>
      <c r="B27" s="1874"/>
      <c r="C27" s="1183">
        <f>_xlfn.IFNA(VLOOKUP(D27,Data!C:I,3,FALSE),"")</f>
        <v>2</v>
      </c>
      <c r="D27" s="1287" t="s">
        <v>260</v>
      </c>
      <c r="E27" s="1170" t="str">
        <f>_xlfn.IFNA(IF(VLOOKUP(D27,Languages!$A:$D,1,TRUE)=D27,VLOOKUP(D27,Languages!$A:$D,Summary!$C$7,TRUE),NA()),"")</f>
        <v>Kyberpoikkeamien hallintasuunnitelma sisältää viestintäsuunnitelman, joka kattaa sekä sisäiset että ulkoiset sidosryhmät</v>
      </c>
      <c r="F27" s="1667"/>
      <c r="G27" s="1664">
        <f ca="1">_xlfn.IFNA(VLOOKUP(D27,Data!C:I,6,FALSE),"")</f>
        <v>2</v>
      </c>
      <c r="H27" s="1168" t="str">
        <f ca="1">_xlfn.IFNA(VLOOKUP(D27,Export!G:L,3,FALSE),"")</f>
        <v/>
      </c>
      <c r="I27" s="1168" t="str">
        <f ca="1">_xlfn.IFNA(VLOOKUP(D27,Export!G:L,4,FALSE),"")</f>
        <v/>
      </c>
      <c r="J27" s="1168" t="str">
        <f ca="1">_xlfn.IFNA(VLOOKUP(D27,Export!G:L,5,FALSE),"")</f>
        <v/>
      </c>
      <c r="K27" s="1184" t="str">
        <f ca="1">_xlfn.IFNA(VLOOKUP(D27,Export!G:L,6,FALSE),"")</f>
        <v/>
      </c>
      <c r="L27" s="1129"/>
      <c r="M27" s="251"/>
    </row>
    <row r="28" spans="1:13" ht="70.8" customHeight="1" x14ac:dyDescent="0.25">
      <c r="A28" s="274"/>
      <c r="B28" s="1874"/>
      <c r="C28" s="1183">
        <f>_xlfn.IFNA(VLOOKUP(D28,Data!C:I,3,FALSE),"")</f>
        <v>2</v>
      </c>
      <c r="D28" s="1287" t="s">
        <v>45</v>
      </c>
      <c r="E28" s="1170" t="str">
        <f>_xlfn.IFNA(IF(VLOOKUP(D28,Languages!$A:$D,1,TRUE)=D28,VLOOKUP(D28,Languages!$A:$D,Summary!$C$7,TRUE),NA()),"")</f>
        <v>Kyberriskienhallinnan toimenpiteistä jaetaan tietoa soveltuville sidosryhmille.</v>
      </c>
      <c r="F28" s="1667"/>
      <c r="G28" s="1664">
        <f ca="1">_xlfn.IFNA(VLOOKUP(D28,Data!C:I,6,FALSE),"")</f>
        <v>3</v>
      </c>
      <c r="H28" s="1168" t="str">
        <f ca="1">_xlfn.IFNA(VLOOKUP(D28,Export!G:L,3,FALSE),"")</f>
        <v/>
      </c>
      <c r="I28" s="1168" t="str">
        <f ca="1">_xlfn.IFNA(VLOOKUP(D28,Export!G:L,4,FALSE),"")</f>
        <v/>
      </c>
      <c r="J28" s="1168" t="str">
        <f ca="1">_xlfn.IFNA(VLOOKUP(D28,Export!G:L,5,FALSE),"")</f>
        <v/>
      </c>
      <c r="K28" s="1184" t="str">
        <f ca="1">_xlfn.IFNA(VLOOKUP(D28,Export!G:L,6,FALSE),"")</f>
        <v/>
      </c>
      <c r="L28" s="1129"/>
      <c r="M28" s="251"/>
    </row>
    <row r="29" spans="1:13" ht="70.8" customHeight="1" x14ac:dyDescent="0.25">
      <c r="A29" s="274"/>
      <c r="B29" s="1874"/>
      <c r="C29" s="1183">
        <f>_xlfn.IFNA(VLOOKUP(D29,Data!C:I,3,FALSE),"")</f>
        <v>2</v>
      </c>
      <c r="D29" s="1287" t="s">
        <v>225</v>
      </c>
      <c r="E29" s="1170" t="str">
        <f>_xlfn.IFNA(IF(VLOOKUP(D29,Languages!$A:$D,1,TRUE)=D29,VLOOKUP(D29,Languages!$A:$D,Summary!$C$7,TRUE),NA()),"")</f>
        <v>Toiminnon kyberturvallisuuden tilannekuvan viestimiseksi on määritetty menetelmät, joita päivitetään säännöllisesti.</v>
      </c>
      <c r="F29" s="1667"/>
      <c r="G29" s="1664">
        <f ca="1">_xlfn.IFNA(VLOOKUP(D29,Data!C:I,6,FALSE),"")</f>
        <v>3</v>
      </c>
      <c r="H29" s="1168" t="str">
        <f ca="1">_xlfn.IFNA(VLOOKUP(D29,Export!G:L,3,FALSE),"")</f>
        <v/>
      </c>
      <c r="I29" s="1168" t="str">
        <f ca="1">_xlfn.IFNA(VLOOKUP(D29,Export!G:L,4,FALSE),"")</f>
        <v/>
      </c>
      <c r="J29" s="1168" t="str">
        <f ca="1">_xlfn.IFNA(VLOOKUP(D29,Export!G:L,5,FALSE),"")</f>
        <v/>
      </c>
      <c r="K29" s="1184" t="str">
        <f ca="1">_xlfn.IFNA(VLOOKUP(D29,Export!G:L,6,FALSE),"")</f>
        <v/>
      </c>
      <c r="L29" s="1129"/>
      <c r="M29" s="251"/>
    </row>
    <row r="30" spans="1:13" ht="70.8" customHeight="1" x14ac:dyDescent="0.25">
      <c r="A30" s="274"/>
      <c r="B30" s="1874"/>
      <c r="C30" s="1183">
        <f>_xlfn.IFNA(VLOOKUP(D30,Data!C:I,3,FALSE),"")</f>
        <v>2</v>
      </c>
      <c r="D30" s="1287" t="s">
        <v>227</v>
      </c>
      <c r="E30" s="1170" t="str">
        <f>_xlfn.IFNA(IF(VLOOKUP(D30,Languages!$A:$D,1,TRUE)=D30,VLOOKUP(D30,Languages!$A:$D,Summary!$C$7,TRUE),NA()),"")</f>
        <v>Tilannekuvan rikastamiseksi on saatavilla soveltuvaa tietoa eri puolilta organisaatiota.</v>
      </c>
      <c r="F30" s="1667"/>
      <c r="G30" s="1664">
        <f ca="1">_xlfn.IFNA(VLOOKUP(D30,Data!C:I,6,FALSE),"")</f>
        <v>3</v>
      </c>
      <c r="H30" s="1168" t="str">
        <f ca="1">_xlfn.IFNA(VLOOKUP(D30,Export!G:L,3,FALSE),"")</f>
        <v/>
      </c>
      <c r="I30" s="1168" t="str">
        <f ca="1">_xlfn.IFNA(VLOOKUP(D30,Export!G:L,4,FALSE),"")</f>
        <v/>
      </c>
      <c r="J30" s="1168" t="str">
        <f ca="1">_xlfn.IFNA(VLOOKUP(D30,Export!G:L,5,FALSE),"")</f>
        <v/>
      </c>
      <c r="K30" s="1184" t="str">
        <f ca="1">_xlfn.IFNA(VLOOKUP(D30,Export!G:L,6,FALSE),"")</f>
        <v/>
      </c>
      <c r="L30" s="1129"/>
      <c r="M30" s="251"/>
    </row>
    <row r="31" spans="1:13" ht="70.8" customHeight="1" x14ac:dyDescent="0.25">
      <c r="A31" s="274"/>
      <c r="B31" s="1874"/>
      <c r="C31" s="1183">
        <f>_xlfn.IFNA(VLOOKUP(D31,Data!C:I,3,FALSE),"")</f>
        <v>3</v>
      </c>
      <c r="D31" s="1287" t="s">
        <v>228</v>
      </c>
      <c r="E31" s="1170" t="str">
        <f>_xlfn.IFNA(IF(VLOOKUP(D31,Languages!$A:$D,1,TRUE)=D31,VLOOKUP(D31,Languages!$A:$D,Summary!$C$7,TRUE),NA()),"")</f>
        <v>Tilannekuvan raportoinnista on määritetty vaatimuksia, joihin kuuluu oikea-aikaisen kyberturvallisuustiedon jakaminen organisaation määrittelemille sidosryhmille.</v>
      </c>
      <c r="F31" s="1667"/>
      <c r="G31" s="1664">
        <f ca="1">_xlfn.IFNA(VLOOKUP(D31,Data!C:I,6,FALSE),"")</f>
        <v>2</v>
      </c>
      <c r="H31" s="1168" t="str">
        <f ca="1">_xlfn.IFNA(VLOOKUP(D31,Export!G:L,3,FALSE),"")</f>
        <v/>
      </c>
      <c r="I31" s="1168" t="str">
        <f ca="1">_xlfn.IFNA(VLOOKUP(D31,Export!G:L,4,FALSE),"")</f>
        <v/>
      </c>
      <c r="J31" s="1168" t="str">
        <f ca="1">_xlfn.IFNA(VLOOKUP(D31,Export!G:L,5,FALSE),"")</f>
        <v/>
      </c>
      <c r="K31" s="1184" t="str">
        <f ca="1">_xlfn.IFNA(VLOOKUP(D31,Export!G:L,6,FALSE),"")</f>
        <v/>
      </c>
      <c r="L31" s="1129"/>
      <c r="M31" s="251"/>
    </row>
    <row r="32" spans="1:13" ht="70.8" customHeight="1" x14ac:dyDescent="0.25">
      <c r="A32" s="274"/>
      <c r="B32" s="1874"/>
      <c r="C32" s="1183">
        <f>_xlfn.IFNA(VLOOKUP(D32,Data!C:I,3,FALSE),"")</f>
        <v>3</v>
      </c>
      <c r="D32" s="1287" t="s">
        <v>229</v>
      </c>
      <c r="E32" s="1170" t="str">
        <f>_xlfn.IFNA(IF(VLOOKUP(D32,Languages!$A:$D,1,TRUE)=D32,VLOOKUP(D32,Languages!$A:$D,Summary!$C$7,TRUE),NA()),"")</f>
        <v>Tilannekuvan rikastamiseksi kerätään soveltuvaa tietoa organisaation ulkopuolelta. Lisäksi tätä tietoa jaetaan organisaation määrittelemille sisäisille sidosryhmille.</v>
      </c>
      <c r="F32" s="1667"/>
      <c r="G32" s="1664">
        <f ca="1">_xlfn.IFNA(VLOOKUP(D32,Data!C:I,6,FALSE),"")</f>
        <v>3</v>
      </c>
      <c r="H32" s="1168" t="str">
        <f ca="1">_xlfn.IFNA(VLOOKUP(D32,Export!G:L,3,FALSE),"")</f>
        <v/>
      </c>
      <c r="I32" s="1168" t="str">
        <f ca="1">_xlfn.IFNA(VLOOKUP(D32,Export!G:L,4,FALSE),"")</f>
        <v/>
      </c>
      <c r="J32" s="1168" t="str">
        <f ca="1">_xlfn.IFNA(VLOOKUP(D32,Export!G:L,5,FALSE),"")</f>
        <v/>
      </c>
      <c r="K32" s="1184" t="str">
        <f ca="1">_xlfn.IFNA(VLOOKUP(D32,Export!G:L,6,FALSE),"")</f>
        <v/>
      </c>
      <c r="L32" s="1129"/>
      <c r="M32" s="251"/>
    </row>
    <row r="33" spans="1:13" ht="70.8" customHeight="1" x14ac:dyDescent="0.25">
      <c r="A33" s="274"/>
      <c r="B33" s="1874"/>
      <c r="C33" s="1183">
        <f>_xlfn.IFNA(VLOOKUP(D33,Data!C:I,3,FALSE),"")</f>
        <v>2</v>
      </c>
      <c r="D33" s="1287" t="s">
        <v>183</v>
      </c>
      <c r="E33" s="1170" t="str">
        <f>_xlfn.IFNA(IF(VLOOKUP(D33,Languages!$A:$D,1,TRUE)=D33,VLOOKUP(D33,Languages!$A:$D,Summary!$C$7,TRUE),NA()),"")</f>
        <v>Tietoa löydetyistä kyberturvallisuushaavoittuvuuksista jaetaan organisaation määrittelemille sidosryhmille.</v>
      </c>
      <c r="F33" s="1667"/>
      <c r="G33" s="1664">
        <f ca="1">_xlfn.IFNA(VLOOKUP(D33,Data!C:I,6,FALSE),"")</f>
        <v>3</v>
      </c>
      <c r="H33" s="1168" t="str">
        <f ca="1">_xlfn.IFNA(VLOOKUP(D33,Export!G:L,3,FALSE),"")</f>
        <v/>
      </c>
      <c r="I33" s="1168" t="str">
        <f ca="1">_xlfn.IFNA(VLOOKUP(D33,Export!G:L,4,FALSE),"")</f>
        <v/>
      </c>
      <c r="J33" s="1168" t="str">
        <f ca="1">_xlfn.IFNA(VLOOKUP(D33,Export!G:L,5,FALSE),"")</f>
        <v/>
      </c>
      <c r="K33" s="1184" t="str">
        <f ca="1">_xlfn.IFNA(VLOOKUP(D33,Export!G:L,6,FALSE),"")</f>
        <v/>
      </c>
      <c r="L33" s="1129"/>
      <c r="M33" s="251"/>
    </row>
    <row r="34" spans="1:13" ht="70.8" customHeight="1" x14ac:dyDescent="0.25">
      <c r="A34" s="274"/>
      <c r="B34" s="1874"/>
      <c r="C34" s="1183">
        <f>_xlfn.IFNA(VLOOKUP(D34,Data!C:I,3,FALSE),"")</f>
        <v>2</v>
      </c>
      <c r="D34" s="1287" t="s">
        <v>196</v>
      </c>
      <c r="E34" s="1170" t="str">
        <f>_xlfn.IFNA(IF(VLOOKUP(D34,Languages!$A:$D,1,TRUE)=D34,VLOOKUP(D34,Languages!$A:$D,Summary!$C$7,TRUE),NA()),"")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34" s="1667"/>
      <c r="G34" s="1664">
        <f ca="1">_xlfn.IFNA(VLOOKUP(D34,Data!C:I,6,FALSE),"")</f>
        <v>2</v>
      </c>
      <c r="H34" s="1168" t="str">
        <f ca="1">_xlfn.IFNA(VLOOKUP(D34,Export!G:L,3,FALSE),"")</f>
        <v/>
      </c>
      <c r="I34" s="1168" t="str">
        <f ca="1">_xlfn.IFNA(VLOOKUP(D34,Export!G:L,4,FALSE),"")</f>
        <v/>
      </c>
      <c r="J34" s="1168" t="str">
        <f ca="1">_xlfn.IFNA(VLOOKUP(D34,Export!G:L,5,FALSE),"")</f>
        <v/>
      </c>
      <c r="K34" s="1184" t="str">
        <f ca="1">_xlfn.IFNA(VLOOKUP(D34,Export!G:L,6,FALSE),"")</f>
        <v/>
      </c>
      <c r="L34" s="1129"/>
      <c r="M34" s="251"/>
    </row>
    <row r="35" spans="1:13" ht="70.8" customHeight="1" x14ac:dyDescent="0.25">
      <c r="A35" s="274"/>
      <c r="B35" s="1874"/>
      <c r="C35" s="1183">
        <f>_xlfn.IFNA(VLOOKUP(D35,Data!C:I,3,FALSE),"")</f>
        <v>3</v>
      </c>
      <c r="D35" s="1287" t="s">
        <v>201</v>
      </c>
      <c r="E35" s="1170" t="str">
        <f>_xlfn.IFNA(IF(VLOOKUP(D35,Languages!$A:$D,1,TRUE)=D35,VLOOKUP(D35,Languages!$A:$D,Summary!$C$7,TRUE),NA()),"")</f>
        <v>Uhkatietoa käsitellään noudattaen turvallisia ja mahdollisimman reaaliaikaisia menetelmiä, joilla varmistetaan uhkien nopea analysointi ja nopea puuttuminen.</v>
      </c>
      <c r="F35" s="1667"/>
      <c r="G35" s="1664">
        <f ca="1">_xlfn.IFNA(VLOOKUP(D35,Data!C:I,6,FALSE),"")</f>
        <v>3</v>
      </c>
      <c r="H35" s="1168" t="str">
        <f ca="1">_xlfn.IFNA(VLOOKUP(D35,Export!G:L,3,FALSE),"")</f>
        <v/>
      </c>
      <c r="I35" s="1168" t="str">
        <f ca="1">_xlfn.IFNA(VLOOKUP(D35,Export!G:L,4,FALSE),"")</f>
        <v/>
      </c>
      <c r="J35" s="1168" t="str">
        <f ca="1">_xlfn.IFNA(VLOOKUP(D35,Export!G:L,5,FALSE),"")</f>
        <v/>
      </c>
      <c r="K35" s="1184" t="str">
        <f ca="1">_xlfn.IFNA(VLOOKUP(D35,Export!G:L,6,FALSE),"")</f>
        <v/>
      </c>
      <c r="L35" s="1129"/>
      <c r="M35" s="251"/>
    </row>
    <row r="36" spans="1:13" ht="70.8" customHeight="1" x14ac:dyDescent="0.25">
      <c r="A36" s="274"/>
      <c r="B36" s="1874"/>
      <c r="C36" s="1183" t="str">
        <f>_xlfn.IFNA(VLOOKUP(D36,Data!C:I,3,FALSE),"")</f>
        <v/>
      </c>
      <c r="D36" s="1287"/>
      <c r="E36" s="1170" t="str">
        <f>_xlfn.IFNA(IF(VLOOKUP(D36,Languages!$A:$D,1,TRUE)=D36,VLOOKUP(D36,Languages!$A:$D,Summary!$C$7,TRUE),NA()),"")</f>
        <v/>
      </c>
      <c r="F36" s="1667"/>
      <c r="G36" s="1664" t="str">
        <f>_xlfn.IFNA(VLOOKUP(D36,Data!C:I,6,FALSE),"")</f>
        <v/>
      </c>
      <c r="H36" s="1168" t="str">
        <f>_xlfn.IFNA(VLOOKUP(D36,Export!G:L,3,FALSE),"")</f>
        <v/>
      </c>
      <c r="I36" s="1168" t="str">
        <f>_xlfn.IFNA(VLOOKUP(D36,Export!G:L,4,FALSE),"")</f>
        <v/>
      </c>
      <c r="J36" s="1168" t="str">
        <f>_xlfn.IFNA(VLOOKUP(D36,Export!G:L,5,FALSE),"")</f>
        <v/>
      </c>
      <c r="K36" s="1184" t="str">
        <f>_xlfn.IFNA(VLOOKUP(D36,Export!G:L,6,FALSE),"")</f>
        <v/>
      </c>
      <c r="L36" s="1129"/>
      <c r="M36" s="251"/>
    </row>
    <row r="37" spans="1:13" ht="70.8" customHeight="1" x14ac:dyDescent="0.25">
      <c r="A37" s="274"/>
      <c r="B37" s="1874"/>
      <c r="C37" s="1183" t="str">
        <f>_xlfn.IFNA(VLOOKUP(D37,Data!C:I,3,FALSE),"")</f>
        <v/>
      </c>
      <c r="D37" s="1287"/>
      <c r="E37" s="1170" t="str">
        <f>_xlfn.IFNA(IF(VLOOKUP(D37,Languages!$A:$D,1,TRUE)=D37,VLOOKUP(D37,Languages!$A:$D,Summary!$C$7,TRUE),NA()),"")</f>
        <v/>
      </c>
      <c r="F37" s="1667"/>
      <c r="G37" s="1664" t="str">
        <f>_xlfn.IFNA(VLOOKUP(D37,Data!C:I,6,FALSE),"")</f>
        <v/>
      </c>
      <c r="H37" s="1168" t="str">
        <f>_xlfn.IFNA(VLOOKUP(D37,Export!G:L,3,FALSE),"")</f>
        <v/>
      </c>
      <c r="I37" s="1168" t="str">
        <f>_xlfn.IFNA(VLOOKUP(D37,Export!G:L,4,FALSE),"")</f>
        <v/>
      </c>
      <c r="J37" s="1168" t="str">
        <f>_xlfn.IFNA(VLOOKUP(D37,Export!G:L,5,FALSE),"")</f>
        <v/>
      </c>
      <c r="K37" s="1184" t="str">
        <f>_xlfn.IFNA(VLOOKUP(D37,Export!G:L,6,FALSE),"")</f>
        <v/>
      </c>
      <c r="L37" s="1129"/>
      <c r="M37" s="251"/>
    </row>
    <row r="38" spans="1:13" ht="70.8" customHeight="1" x14ac:dyDescent="0.25">
      <c r="A38" s="274"/>
      <c r="B38" s="1874"/>
      <c r="C38" s="1183" t="str">
        <f>_xlfn.IFNA(VLOOKUP(D38,Data!C:I,3,FALSE),"")</f>
        <v/>
      </c>
      <c r="D38" s="1287"/>
      <c r="E38" s="1170" t="str">
        <f>_xlfn.IFNA(IF(VLOOKUP(D38,Languages!$A:$D,1,TRUE)=D38,VLOOKUP(D38,Languages!$A:$D,Summary!$C$7,TRUE),NA()),"")</f>
        <v/>
      </c>
      <c r="F38" s="1667"/>
      <c r="G38" s="1664" t="str">
        <f>_xlfn.IFNA(VLOOKUP(D38,Data!C:I,6,FALSE),"")</f>
        <v/>
      </c>
      <c r="H38" s="1168" t="str">
        <f>_xlfn.IFNA(VLOOKUP(D38,Export!G:L,3,FALSE),"")</f>
        <v/>
      </c>
      <c r="I38" s="1168" t="str">
        <f>_xlfn.IFNA(VLOOKUP(D38,Export!G:L,4,FALSE),"")</f>
        <v/>
      </c>
      <c r="J38" s="1168" t="str">
        <f>_xlfn.IFNA(VLOOKUP(D38,Export!G:L,5,FALSE),"")</f>
        <v/>
      </c>
      <c r="K38" s="1184" t="str">
        <f>_xlfn.IFNA(VLOOKUP(D38,Export!G:L,6,FALSE),"")</f>
        <v/>
      </c>
      <c r="L38" s="1129"/>
      <c r="M38" s="251"/>
    </row>
    <row r="39" spans="1:13" ht="70.8" customHeight="1" x14ac:dyDescent="0.25">
      <c r="A39" s="274"/>
      <c r="B39" s="1874"/>
      <c r="C39" s="1183" t="str">
        <f>_xlfn.IFNA(VLOOKUP(D39,Data!C:I,3,FALSE),"")</f>
        <v/>
      </c>
      <c r="D39" s="1287"/>
      <c r="E39" s="1170" t="str">
        <f>_xlfn.IFNA(IF(VLOOKUP(D39,Languages!$A:$D,1,TRUE)=D39,VLOOKUP(D39,Languages!$A:$D,Summary!$C$7,TRUE),NA()),"")</f>
        <v/>
      </c>
      <c r="F39" s="1667"/>
      <c r="G39" s="1664" t="str">
        <f>_xlfn.IFNA(VLOOKUP(D39,Data!C:I,6,FALSE),"")</f>
        <v/>
      </c>
      <c r="H39" s="1168" t="str">
        <f>_xlfn.IFNA(VLOOKUP(D39,Export!G:L,3,FALSE),"")</f>
        <v/>
      </c>
      <c r="I39" s="1168" t="str">
        <f>_xlfn.IFNA(VLOOKUP(D39,Export!G:L,4,FALSE),"")</f>
        <v/>
      </c>
      <c r="J39" s="1168" t="str">
        <f>_xlfn.IFNA(VLOOKUP(D39,Export!G:L,5,FALSE),"")</f>
        <v/>
      </c>
      <c r="K39" s="1184" t="str">
        <f>_xlfn.IFNA(VLOOKUP(D39,Export!G:L,6,FALSE),"")</f>
        <v/>
      </c>
      <c r="L39" s="1129"/>
      <c r="M39" s="251"/>
    </row>
    <row r="40" spans="1:13" ht="70.8" customHeight="1" x14ac:dyDescent="0.25">
      <c r="A40" s="274"/>
      <c r="B40" s="1874"/>
      <c r="C40" s="1183" t="str">
        <f>_xlfn.IFNA(VLOOKUP(D40,Data!C:I,3,FALSE),"")</f>
        <v/>
      </c>
      <c r="D40" s="1287"/>
      <c r="E40" s="1170" t="str">
        <f>_xlfn.IFNA(IF(VLOOKUP(D40,Languages!$A:$D,1,TRUE)=D40,VLOOKUP(D40,Languages!$A:$D,Summary!$C$7,TRUE),NA()),"")</f>
        <v/>
      </c>
      <c r="F40" s="1667"/>
      <c r="G40" s="1664" t="str">
        <f>_xlfn.IFNA(VLOOKUP(D40,Data!C:I,6,FALSE),"")</f>
        <v/>
      </c>
      <c r="H40" s="1168" t="str">
        <f>_xlfn.IFNA(VLOOKUP(D40,Export!G:L,3,FALSE),"")</f>
        <v/>
      </c>
      <c r="I40" s="1168" t="str">
        <f>_xlfn.IFNA(VLOOKUP(D40,Export!G:L,4,FALSE),"")</f>
        <v/>
      </c>
      <c r="J40" s="1168" t="str">
        <f>_xlfn.IFNA(VLOOKUP(D40,Export!G:L,5,FALSE),"")</f>
        <v/>
      </c>
      <c r="K40" s="1184" t="str">
        <f>_xlfn.IFNA(VLOOKUP(D40,Export!G:L,6,FALSE),"")</f>
        <v/>
      </c>
      <c r="L40" s="1129"/>
      <c r="M40" s="251"/>
    </row>
    <row r="41" spans="1:13" ht="14.4" thickBot="1" x14ac:dyDescent="0.3">
      <c r="C41" s="1290" t="str">
        <f>_xlfn.IFNA(VLOOKUP(D41,Data!C:I,3,FALSE),"")</f>
        <v/>
      </c>
      <c r="D41" s="1185"/>
      <c r="E41" s="1291" t="str">
        <f>_xlfn.IFNA(IF(VLOOKUP(D41,Languages!$A:$D,1,TRUE)=D41,VLOOKUP(D41,Languages!$A:$D,Summary!$C$7,TRUE),NA()),"")</f>
        <v/>
      </c>
      <c r="F41" s="1668"/>
      <c r="G41" s="1665" t="str">
        <f>_xlfn.IFNA(VLOOKUP(D41,Data!C:I,6,FALSE),"")</f>
        <v/>
      </c>
      <c r="H41" s="1186" t="str">
        <f>_xlfn.IFNA(VLOOKUP(D41,Export!G:L,3,FALSE),"")</f>
        <v/>
      </c>
      <c r="I41" s="1186" t="str">
        <f>_xlfn.IFNA(VLOOKUP(D41,Export!G:L,4,FALSE),"")</f>
        <v/>
      </c>
      <c r="J41" s="1186" t="str">
        <f>_xlfn.IFNA(VLOOKUP(D41,Export!G:L,5,FALSE),"")</f>
        <v/>
      </c>
      <c r="K41" s="1187" t="str">
        <f>_xlfn.IFNA(VLOOKUP(D41,Export!G:L,6,FALSE),"")</f>
        <v/>
      </c>
      <c r="M41" s="341"/>
    </row>
    <row r="42" spans="1:13" ht="14.4" thickBot="1" x14ac:dyDescent="0.3">
      <c r="C42" s="1152"/>
      <c r="D42" s="1152"/>
      <c r="E42" s="1152"/>
      <c r="F42" s="1153"/>
      <c r="G42" s="1666"/>
      <c r="H42" s="1162"/>
      <c r="I42" s="1162"/>
      <c r="J42" s="1162"/>
      <c r="K42" s="1162"/>
      <c r="M42" s="341"/>
    </row>
    <row r="43" spans="1:13" x14ac:dyDescent="0.25">
      <c r="C43" s="1163"/>
      <c r="D43" s="1164"/>
      <c r="E43" s="1165"/>
      <c r="F43" s="1166"/>
      <c r="G43" s="1167"/>
      <c r="H43" s="1165"/>
      <c r="I43" s="1165"/>
      <c r="J43" s="1165"/>
      <c r="K43" s="1165"/>
      <c r="M43" s="341"/>
    </row>
    <row r="44" spans="1:13" x14ac:dyDescent="0.25">
      <c r="A44" s="819"/>
      <c r="B44" s="819"/>
      <c r="C44" s="180"/>
      <c r="D44" s="180"/>
      <c r="E44" s="180"/>
      <c r="F44" s="335"/>
      <c r="G44" s="335"/>
      <c r="H44" s="345"/>
      <c r="I44" s="345"/>
      <c r="J44" s="345"/>
      <c r="K44" s="345"/>
      <c r="L44" s="819"/>
      <c r="M44" s="341"/>
    </row>
  </sheetData>
  <sheetProtection sheet="1" objects="1" scenarios="1"/>
  <mergeCells count="8">
    <mergeCell ref="C17:K17"/>
    <mergeCell ref="B24:B40"/>
    <mergeCell ref="C6:K6"/>
    <mergeCell ref="C8:G11"/>
    <mergeCell ref="I8:J8"/>
    <mergeCell ref="I10:J11"/>
    <mergeCell ref="C13:K13"/>
    <mergeCell ref="C15:K15"/>
  </mergeCells>
  <conditionalFormatting sqref="F4:F5 F7 F12 F24:F44">
    <cfRule type="containsText" dxfId="115" priority="18" operator="containsText" text="0">
      <formula>NOT(ISERROR(SEARCH("0",F4)))</formula>
    </cfRule>
  </conditionalFormatting>
  <conditionalFormatting sqref="F1 F3">
    <cfRule type="containsText" dxfId="114" priority="15" operator="containsText" text="0">
      <formula>NOT(ISERROR(SEARCH("0",F1)))</formula>
    </cfRule>
  </conditionalFormatting>
  <conditionalFormatting sqref="F2">
    <cfRule type="containsText" dxfId="113" priority="14" operator="containsText" text="0">
      <formula>NOT(ISERROR(SEARCH("0",F2)))</formula>
    </cfRule>
  </conditionalFormatting>
  <conditionalFormatting sqref="F23">
    <cfRule type="containsText" dxfId="112" priority="12" operator="containsText" text="0">
      <formula>NOT(ISERROR(SEARCH("0",F23)))</formula>
    </cfRule>
  </conditionalFormatting>
  <conditionalFormatting sqref="F14">
    <cfRule type="containsText" dxfId="111" priority="11" operator="containsText" text="0">
      <formula>NOT(ISERROR(SEARCH("0",F14)))</formula>
    </cfRule>
  </conditionalFormatting>
  <conditionalFormatting sqref="F16">
    <cfRule type="containsText" dxfId="110" priority="9" operator="containsText" text="0">
      <formula>NOT(ISERROR(SEARCH("0",F16)))</formula>
    </cfRule>
  </conditionalFormatting>
  <conditionalFormatting sqref="F22">
    <cfRule type="containsText" dxfId="109" priority="7" operator="containsText" text="0">
      <formula>NOT(ISERROR(SEARCH("0",F22)))</formula>
    </cfRule>
  </conditionalFormatting>
  <conditionalFormatting sqref="G25:G41">
    <cfRule type="cellIs" dxfId="108" priority="1" operator="equal">
      <formula>4</formula>
    </cfRule>
    <cfRule type="cellIs" dxfId="107" priority="2" operator="equal">
      <formula>3</formula>
    </cfRule>
    <cfRule type="cellIs" dxfId="106" priority="3" operator="equal">
      <formula>2</formula>
    </cfRule>
    <cfRule type="cellIs" dxfId="105" priority="4" operator="equal">
      <formula>1</formula>
    </cfRule>
    <cfRule type="cellIs" dxfId="10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F08D420A-0EED-460C-8A5D-5779BE46173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22E2D56E-3F35-4A9C-A52D-B0CE918F99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6763747-38FA-4DE5-8106-E94D98A9A07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F682AEA3-A19C-49AF-A9F1-B80DFDCCE11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C5CA46F6-AFBA-4557-8A5F-2D6BB77B09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00CED42E-F9E7-4679-9212-290CBEAF8F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589" id="{5E63E246-739F-4405-89F3-4998E06A0E2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F24:F44 F4:F5 F7 F12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46EB-2A3E-4635-A793-3790ECC0307E}">
  <sheetPr codeName="Sheet29">
    <tabColor rgb="FFA66BD3"/>
  </sheetPr>
  <dimension ref="A1:L88"/>
  <sheetViews>
    <sheetView zoomScaleNormal="100" workbookViewId="0"/>
  </sheetViews>
  <sheetFormatPr defaultRowHeight="13.8" x14ac:dyDescent="0.25"/>
  <cols>
    <col min="1" max="1" width="2" style="590" customWidth="1"/>
    <col min="2" max="2" width="3.26953125" style="590" customWidth="1"/>
    <col min="3" max="3" width="12.54296875" style="590" customWidth="1"/>
    <col min="4" max="4" width="15.1796875" style="590" customWidth="1"/>
    <col min="5" max="6" width="54.36328125" style="590" customWidth="1"/>
    <col min="7" max="7" width="7.08984375" style="590" customWidth="1"/>
    <col min="8" max="8" width="2.08984375" style="590" customWidth="1"/>
    <col min="9" max="9" width="4.26953125" style="590" customWidth="1"/>
    <col min="10" max="10" width="14.1796875" style="590" customWidth="1"/>
    <col min="11" max="11" width="14.54296875" style="590" customWidth="1"/>
    <col min="12" max="16384" width="8.7265625" style="590"/>
  </cols>
  <sheetData>
    <row r="1" spans="1:12" x14ac:dyDescent="0.25">
      <c r="A1" s="134"/>
      <c r="B1" s="134"/>
      <c r="C1" s="134"/>
      <c r="D1" s="134"/>
      <c r="E1" s="134"/>
      <c r="F1" s="134"/>
      <c r="G1" s="134"/>
      <c r="H1" s="134"/>
      <c r="I1" s="134"/>
      <c r="J1" s="134"/>
      <c r="K1" s="134"/>
      <c r="L1" s="134"/>
    </row>
    <row r="2" spans="1:12" x14ac:dyDescent="0.25">
      <c r="A2" s="251"/>
      <c r="B2" s="710"/>
      <c r="C2" s="711"/>
      <c r="D2" s="711"/>
      <c r="E2" s="711"/>
      <c r="F2" s="711"/>
      <c r="G2" s="711"/>
      <c r="H2" s="712"/>
      <c r="I2" s="251"/>
    </row>
    <row r="3" spans="1:12" ht="69.599999999999994" customHeight="1" thickBot="1" x14ac:dyDescent="0.3">
      <c r="A3" s="134"/>
      <c r="B3" s="776"/>
      <c r="C3" s="1872" t="s">
        <v>3710</v>
      </c>
      <c r="D3" s="1872"/>
      <c r="E3" s="1872"/>
      <c r="F3" s="1872"/>
      <c r="G3" s="1872"/>
      <c r="H3" s="778"/>
      <c r="I3" s="134"/>
    </row>
    <row r="4" spans="1:12" x14ac:dyDescent="0.25">
      <c r="A4" s="165"/>
      <c r="B4" s="713"/>
      <c r="C4" s="978"/>
      <c r="D4" s="978"/>
      <c r="E4" s="978"/>
      <c r="F4" s="978"/>
      <c r="G4" s="978"/>
      <c r="H4" s="714"/>
      <c r="I4" s="273"/>
    </row>
    <row r="5" spans="1:12" x14ac:dyDescent="0.25">
      <c r="A5" s="165"/>
      <c r="B5" s="713"/>
      <c r="C5" s="1873" t="s">
        <v>3784</v>
      </c>
      <c r="D5" s="1873"/>
      <c r="E5" s="1873"/>
      <c r="F5" s="1873"/>
      <c r="G5" s="1873"/>
      <c r="H5" s="714"/>
      <c r="I5" s="273"/>
    </row>
    <row r="6" spans="1:12" x14ac:dyDescent="0.25">
      <c r="A6" s="165"/>
      <c r="B6" s="713"/>
      <c r="C6" s="1873"/>
      <c r="D6" s="1873"/>
      <c r="E6" s="1873"/>
      <c r="F6" s="1873"/>
      <c r="G6" s="1873"/>
      <c r="H6" s="714"/>
      <c r="I6" s="273"/>
    </row>
    <row r="7" spans="1:12" x14ac:dyDescent="0.25">
      <c r="A7" s="165"/>
      <c r="B7" s="713"/>
      <c r="C7" s="1873"/>
      <c r="D7" s="1873"/>
      <c r="E7" s="1873"/>
      <c r="F7" s="1873"/>
      <c r="G7" s="1873"/>
      <c r="H7" s="714"/>
      <c r="I7" s="273"/>
    </row>
    <row r="8" spans="1:12" x14ac:dyDescent="0.25">
      <c r="A8" s="165"/>
      <c r="B8" s="713"/>
      <c r="C8" s="1873"/>
      <c r="D8" s="1873"/>
      <c r="E8" s="1873"/>
      <c r="F8" s="1873"/>
      <c r="G8" s="1873"/>
      <c r="H8" s="714"/>
      <c r="I8" s="273"/>
    </row>
    <row r="9" spans="1:12" x14ac:dyDescent="0.25">
      <c r="A9" s="165"/>
      <c r="B9" s="713"/>
      <c r="C9" s="1873"/>
      <c r="D9" s="1873"/>
      <c r="E9" s="1873"/>
      <c r="F9" s="1873"/>
      <c r="G9" s="1873"/>
      <c r="H9" s="714"/>
      <c r="I9" s="273"/>
    </row>
    <row r="10" spans="1:12" x14ac:dyDescent="0.25">
      <c r="A10" s="165"/>
      <c r="B10" s="713"/>
      <c r="C10" s="1873"/>
      <c r="D10" s="1873"/>
      <c r="E10" s="1873"/>
      <c r="F10" s="1873"/>
      <c r="G10" s="1873"/>
      <c r="H10" s="714"/>
      <c r="I10" s="273"/>
    </row>
    <row r="11" spans="1:12" ht="27.6" customHeight="1" x14ac:dyDescent="0.25">
      <c r="A11" s="165"/>
      <c r="B11" s="713"/>
      <c r="C11" s="1873"/>
      <c r="D11" s="1873"/>
      <c r="E11" s="1873"/>
      <c r="F11" s="1873"/>
      <c r="G11" s="1873"/>
      <c r="H11" s="714"/>
      <c r="I11" s="273"/>
    </row>
    <row r="12" spans="1:12" ht="14.4" thickBot="1" x14ac:dyDescent="0.3">
      <c r="A12" s="165"/>
      <c r="B12" s="713"/>
      <c r="C12" s="1294"/>
      <c r="D12" s="1294"/>
      <c r="E12" s="1294"/>
      <c r="F12" s="1294"/>
      <c r="G12" s="1294"/>
      <c r="H12" s="714"/>
      <c r="I12" s="273"/>
    </row>
    <row r="13" spans="1:12" ht="23.4" customHeight="1" thickBot="1" x14ac:dyDescent="0.3">
      <c r="A13" s="165"/>
      <c r="B13" s="713"/>
      <c r="C13" s="1433" t="s">
        <v>3220</v>
      </c>
      <c r="D13" s="1435" t="s">
        <v>3861</v>
      </c>
      <c r="E13" s="1434" t="s">
        <v>3708</v>
      </c>
      <c r="F13" s="1435" t="s">
        <v>3709</v>
      </c>
      <c r="G13" s="1294"/>
      <c r="H13" s="714"/>
      <c r="I13" s="273"/>
    </row>
    <row r="14" spans="1:12" ht="24" customHeight="1" x14ac:dyDescent="0.25">
      <c r="A14" s="165"/>
      <c r="B14" s="713"/>
      <c r="C14" s="1627">
        <v>1</v>
      </c>
      <c r="D14" s="1628" t="s">
        <v>48</v>
      </c>
      <c r="E14" s="1629" t="s">
        <v>3714</v>
      </c>
      <c r="F14" s="1630" t="s">
        <v>3603</v>
      </c>
      <c r="G14" s="1294"/>
      <c r="H14" s="714"/>
      <c r="I14" s="273"/>
    </row>
    <row r="15" spans="1:12" ht="24" customHeight="1" x14ac:dyDescent="0.25">
      <c r="A15" s="165"/>
      <c r="B15" s="713"/>
      <c r="C15" s="1631">
        <v>2</v>
      </c>
      <c r="D15" s="1628" t="s">
        <v>48</v>
      </c>
      <c r="E15" s="1632" t="s">
        <v>3757</v>
      </c>
      <c r="F15" s="1633" t="s">
        <v>3604</v>
      </c>
      <c r="G15" s="1294"/>
      <c r="H15" s="714"/>
      <c r="I15" s="273"/>
    </row>
    <row r="16" spans="1:12" ht="24" customHeight="1" x14ac:dyDescent="0.25">
      <c r="A16" s="165"/>
      <c r="B16" s="713"/>
      <c r="C16" s="1631">
        <v>3</v>
      </c>
      <c r="D16" s="1628" t="s">
        <v>48</v>
      </c>
      <c r="E16" s="1632" t="s">
        <v>3218</v>
      </c>
      <c r="F16" s="1633" t="s">
        <v>3605</v>
      </c>
      <c r="G16" s="1294"/>
      <c r="H16" s="714"/>
      <c r="I16" s="273"/>
    </row>
    <row r="17" spans="1:9" ht="24" customHeight="1" x14ac:dyDescent="0.25">
      <c r="A17" s="165"/>
      <c r="B17" s="713"/>
      <c r="C17" s="1631">
        <v>4</v>
      </c>
      <c r="D17" s="1628" t="s">
        <v>48</v>
      </c>
      <c r="E17" s="1632" t="s">
        <v>3742</v>
      </c>
      <c r="F17" s="1633" t="s">
        <v>3606</v>
      </c>
      <c r="G17" s="1294"/>
      <c r="H17" s="714"/>
      <c r="I17" s="273"/>
    </row>
    <row r="18" spans="1:9" ht="24" customHeight="1" x14ac:dyDescent="0.25">
      <c r="A18" s="165"/>
      <c r="B18" s="713"/>
      <c r="C18" s="1631">
        <v>5</v>
      </c>
      <c r="D18" s="1628" t="s">
        <v>48</v>
      </c>
      <c r="E18" s="1632" t="s">
        <v>3758</v>
      </c>
      <c r="F18" s="1633" t="s">
        <v>3607</v>
      </c>
      <c r="G18" s="1294"/>
      <c r="H18" s="714"/>
      <c r="I18" s="273"/>
    </row>
    <row r="19" spans="1:9" ht="24" customHeight="1" x14ac:dyDescent="0.25">
      <c r="A19" s="165"/>
      <c r="B19" s="713"/>
      <c r="C19" s="1631">
        <v>6</v>
      </c>
      <c r="D19" s="1628" t="s">
        <v>48</v>
      </c>
      <c r="E19" s="1632" t="s">
        <v>3759</v>
      </c>
      <c r="F19" s="1633" t="s">
        <v>3608</v>
      </c>
      <c r="G19" s="1294"/>
      <c r="H19" s="714"/>
      <c r="I19" s="273"/>
    </row>
    <row r="20" spans="1:9" ht="24" customHeight="1" x14ac:dyDescent="0.25">
      <c r="A20" s="165"/>
      <c r="B20" s="713"/>
      <c r="C20" s="1631">
        <v>7</v>
      </c>
      <c r="D20" s="1628" t="s">
        <v>48</v>
      </c>
      <c r="E20" s="1632" t="s">
        <v>3760</v>
      </c>
      <c r="F20" s="1633" t="s">
        <v>3609</v>
      </c>
      <c r="G20" s="1294"/>
      <c r="H20" s="714"/>
      <c r="I20" s="273"/>
    </row>
    <row r="21" spans="1:9" ht="24" customHeight="1" x14ac:dyDescent="0.25">
      <c r="A21" s="165"/>
      <c r="B21" s="713"/>
      <c r="C21" s="1631">
        <v>8</v>
      </c>
      <c r="D21" s="1628" t="s">
        <v>48</v>
      </c>
      <c r="E21" s="1632" t="s">
        <v>3761</v>
      </c>
      <c r="F21" s="1633" t="s">
        <v>3610</v>
      </c>
      <c r="G21" s="1294"/>
      <c r="H21" s="714"/>
      <c r="I21" s="273"/>
    </row>
    <row r="22" spans="1:9" ht="24" customHeight="1" x14ac:dyDescent="0.25">
      <c r="A22" s="165"/>
      <c r="B22" s="713"/>
      <c r="C22" s="1432">
        <v>9</v>
      </c>
      <c r="D22" s="1626" t="s">
        <v>64</v>
      </c>
      <c r="E22" s="1333" t="s">
        <v>3715</v>
      </c>
      <c r="F22" s="1431" t="s">
        <v>3653</v>
      </c>
      <c r="G22" s="1294"/>
      <c r="H22" s="714"/>
      <c r="I22" s="273"/>
    </row>
    <row r="23" spans="1:9" ht="24" customHeight="1" x14ac:dyDescent="0.25">
      <c r="A23" s="165"/>
      <c r="B23" s="713"/>
      <c r="C23" s="1432">
        <v>10</v>
      </c>
      <c r="D23" s="1626" t="s">
        <v>64</v>
      </c>
      <c r="E23" s="1333" t="s">
        <v>3743</v>
      </c>
      <c r="F23" s="1431" t="s">
        <v>3654</v>
      </c>
      <c r="G23" s="1294"/>
      <c r="H23" s="714"/>
      <c r="I23" s="273"/>
    </row>
    <row r="24" spans="1:9" ht="24" customHeight="1" x14ac:dyDescent="0.25">
      <c r="A24" s="165"/>
      <c r="B24" s="713"/>
      <c r="C24" s="1432">
        <v>11</v>
      </c>
      <c r="D24" s="1626" t="s">
        <v>64</v>
      </c>
      <c r="E24" s="1333" t="s">
        <v>3744</v>
      </c>
      <c r="F24" s="1431" t="s">
        <v>3655</v>
      </c>
      <c r="G24" s="1294"/>
      <c r="H24" s="714"/>
      <c r="I24" s="273"/>
    </row>
    <row r="25" spans="1:9" ht="24" customHeight="1" x14ac:dyDescent="0.25">
      <c r="A25" s="165"/>
      <c r="B25" s="713"/>
      <c r="C25" s="1432">
        <v>12</v>
      </c>
      <c r="D25" s="1626" t="s">
        <v>64</v>
      </c>
      <c r="E25" s="1333" t="s">
        <v>3762</v>
      </c>
      <c r="F25" s="1431" t="s">
        <v>3656</v>
      </c>
      <c r="G25" s="1294"/>
      <c r="H25" s="714"/>
      <c r="I25" s="273"/>
    </row>
    <row r="26" spans="1:9" ht="24" customHeight="1" x14ac:dyDescent="0.25">
      <c r="A26" s="165"/>
      <c r="B26" s="713"/>
      <c r="C26" s="1432">
        <v>13</v>
      </c>
      <c r="D26" s="1626" t="s">
        <v>64</v>
      </c>
      <c r="E26" s="1333" t="s">
        <v>3716</v>
      </c>
      <c r="F26" s="1431" t="s">
        <v>3657</v>
      </c>
      <c r="G26" s="1294"/>
      <c r="H26" s="714"/>
      <c r="I26" s="273"/>
    </row>
    <row r="27" spans="1:9" ht="24" customHeight="1" x14ac:dyDescent="0.25">
      <c r="A27" s="165"/>
      <c r="B27" s="713"/>
      <c r="C27" s="1432">
        <v>14</v>
      </c>
      <c r="D27" s="1626" t="s">
        <v>64</v>
      </c>
      <c r="E27" s="1333" t="s">
        <v>3717</v>
      </c>
      <c r="F27" s="1431" t="s">
        <v>3658</v>
      </c>
      <c r="G27" s="1294"/>
      <c r="H27" s="714"/>
      <c r="I27" s="273"/>
    </row>
    <row r="28" spans="1:9" ht="24" customHeight="1" x14ac:dyDescent="0.25">
      <c r="A28" s="165"/>
      <c r="B28" s="713"/>
      <c r="C28" s="1432">
        <v>15</v>
      </c>
      <c r="D28" s="1626" t="s">
        <v>64</v>
      </c>
      <c r="E28" s="1333" t="s">
        <v>3718</v>
      </c>
      <c r="F28" s="1431" t="s">
        <v>3659</v>
      </c>
      <c r="G28" s="1294"/>
      <c r="H28" s="714"/>
      <c r="I28" s="273"/>
    </row>
    <row r="29" spans="1:9" ht="24" customHeight="1" x14ac:dyDescent="0.25">
      <c r="A29" s="165"/>
      <c r="B29" s="713"/>
      <c r="C29" s="1432">
        <v>16</v>
      </c>
      <c r="D29" s="1626" t="s">
        <v>64</v>
      </c>
      <c r="E29" s="1333" t="s">
        <v>3719</v>
      </c>
      <c r="F29" s="1431" t="s">
        <v>3660</v>
      </c>
      <c r="G29" s="1294"/>
      <c r="H29" s="714"/>
      <c r="I29" s="273"/>
    </row>
    <row r="30" spans="1:9" ht="24" customHeight="1" x14ac:dyDescent="0.25">
      <c r="A30" s="165"/>
      <c r="B30" s="713"/>
      <c r="C30" s="1634">
        <v>17</v>
      </c>
      <c r="D30" s="1635" t="s">
        <v>0</v>
      </c>
      <c r="E30" s="1636" t="s">
        <v>3745</v>
      </c>
      <c r="F30" s="1637" t="s">
        <v>3630</v>
      </c>
      <c r="G30" s="1294"/>
      <c r="H30" s="714"/>
      <c r="I30" s="273"/>
    </row>
    <row r="31" spans="1:9" ht="24" customHeight="1" x14ac:dyDescent="0.25">
      <c r="A31" s="165"/>
      <c r="B31" s="713"/>
      <c r="C31" s="1634">
        <v>18</v>
      </c>
      <c r="D31" s="1635" t="s">
        <v>0</v>
      </c>
      <c r="E31" s="1636" t="s">
        <v>3763</v>
      </c>
      <c r="F31" s="1637" t="s">
        <v>3631</v>
      </c>
      <c r="G31" s="1294"/>
      <c r="H31" s="714"/>
      <c r="I31" s="273"/>
    </row>
    <row r="32" spans="1:9" ht="24" customHeight="1" x14ac:dyDescent="0.25">
      <c r="A32" s="165"/>
      <c r="B32" s="713"/>
      <c r="C32" s="1634">
        <v>19</v>
      </c>
      <c r="D32" s="1635" t="s">
        <v>0</v>
      </c>
      <c r="E32" s="1636" t="s">
        <v>1251</v>
      </c>
      <c r="F32" s="1637" t="s">
        <v>3632</v>
      </c>
      <c r="G32" s="1294"/>
      <c r="H32" s="714"/>
      <c r="I32" s="273"/>
    </row>
    <row r="33" spans="1:9" ht="24" customHeight="1" x14ac:dyDescent="0.25">
      <c r="A33" s="165"/>
      <c r="B33" s="713"/>
      <c r="C33" s="1634">
        <v>20</v>
      </c>
      <c r="D33" s="1635" t="s">
        <v>0</v>
      </c>
      <c r="E33" s="1636" t="s">
        <v>3746</v>
      </c>
      <c r="F33" s="1637" t="s">
        <v>3633</v>
      </c>
      <c r="G33" s="1294"/>
      <c r="H33" s="714"/>
      <c r="I33" s="273"/>
    </row>
    <row r="34" spans="1:9" ht="24" customHeight="1" x14ac:dyDescent="0.25">
      <c r="A34" s="165"/>
      <c r="B34" s="713"/>
      <c r="C34" s="1634">
        <v>21</v>
      </c>
      <c r="D34" s="1635" t="s">
        <v>0</v>
      </c>
      <c r="E34" s="1636" t="s">
        <v>3720</v>
      </c>
      <c r="F34" s="1637" t="s">
        <v>3635</v>
      </c>
      <c r="G34" s="1294"/>
      <c r="H34" s="714"/>
      <c r="I34" s="273"/>
    </row>
    <row r="35" spans="1:9" ht="24" customHeight="1" x14ac:dyDescent="0.25">
      <c r="A35" s="165"/>
      <c r="B35" s="713"/>
      <c r="C35" s="1634">
        <v>22</v>
      </c>
      <c r="D35" s="1635" t="s">
        <v>0</v>
      </c>
      <c r="E35" s="1636" t="s">
        <v>3721</v>
      </c>
      <c r="F35" s="1637" t="s">
        <v>3640</v>
      </c>
      <c r="G35" s="1294"/>
      <c r="H35" s="714"/>
      <c r="I35" s="273"/>
    </row>
    <row r="36" spans="1:9" ht="24" customHeight="1" x14ac:dyDescent="0.25">
      <c r="A36" s="165"/>
      <c r="B36" s="713"/>
      <c r="C36" s="1634">
        <v>23</v>
      </c>
      <c r="D36" s="1635" t="s">
        <v>0</v>
      </c>
      <c r="E36" s="1636" t="s">
        <v>3722</v>
      </c>
      <c r="F36" s="1637" t="s">
        <v>3638</v>
      </c>
      <c r="G36" s="1294"/>
      <c r="H36" s="714"/>
      <c r="I36" s="273"/>
    </row>
    <row r="37" spans="1:9" ht="24" customHeight="1" x14ac:dyDescent="0.25">
      <c r="A37" s="165"/>
      <c r="B37" s="713"/>
      <c r="C37" s="1634">
        <v>24</v>
      </c>
      <c r="D37" s="1635" t="s">
        <v>0</v>
      </c>
      <c r="E37" s="1636" t="s">
        <v>1253</v>
      </c>
      <c r="F37" s="1637" t="s">
        <v>3639</v>
      </c>
      <c r="G37" s="1294"/>
      <c r="H37" s="714"/>
      <c r="I37" s="273"/>
    </row>
    <row r="38" spans="1:9" ht="24" customHeight="1" x14ac:dyDescent="0.25">
      <c r="A38" s="720"/>
      <c r="B38" s="721"/>
      <c r="C38" s="1432">
        <v>25</v>
      </c>
      <c r="D38" s="1626" t="s">
        <v>59</v>
      </c>
      <c r="E38" s="1333" t="s">
        <v>3747</v>
      </c>
      <c r="F38" s="1431" t="s">
        <v>3584</v>
      </c>
      <c r="G38" s="1294"/>
      <c r="H38" s="722"/>
      <c r="I38" s="723"/>
    </row>
    <row r="39" spans="1:9" ht="24" customHeight="1" x14ac:dyDescent="0.25">
      <c r="A39" s="720"/>
      <c r="B39" s="721"/>
      <c r="C39" s="1432">
        <v>26</v>
      </c>
      <c r="D39" s="1626" t="s">
        <v>59</v>
      </c>
      <c r="E39" s="1333" t="s">
        <v>3748</v>
      </c>
      <c r="F39" s="1431" t="s">
        <v>3585</v>
      </c>
      <c r="G39" s="1294"/>
      <c r="H39" s="722"/>
      <c r="I39" s="723"/>
    </row>
    <row r="40" spans="1:9" ht="24" customHeight="1" x14ac:dyDescent="0.25">
      <c r="A40" s="720"/>
      <c r="B40" s="721"/>
      <c r="C40" s="1432">
        <v>27</v>
      </c>
      <c r="D40" s="1626" t="s">
        <v>59</v>
      </c>
      <c r="E40" s="1333" t="s">
        <v>3764</v>
      </c>
      <c r="F40" s="1431" t="s">
        <v>3586</v>
      </c>
      <c r="G40" s="1294"/>
      <c r="H40" s="722"/>
      <c r="I40" s="723"/>
    </row>
    <row r="41" spans="1:9" ht="24" customHeight="1" x14ac:dyDescent="0.25">
      <c r="A41" s="720"/>
      <c r="B41" s="721"/>
      <c r="C41" s="1432">
        <v>28</v>
      </c>
      <c r="D41" s="1626" t="s">
        <v>59</v>
      </c>
      <c r="E41" s="1333" t="s">
        <v>3723</v>
      </c>
      <c r="F41" s="1431" t="s">
        <v>3587</v>
      </c>
      <c r="G41" s="1294"/>
      <c r="H41" s="722"/>
      <c r="I41" s="723"/>
    </row>
    <row r="42" spans="1:9" ht="24" customHeight="1" x14ac:dyDescent="0.25">
      <c r="A42" s="720"/>
      <c r="B42" s="721"/>
      <c r="C42" s="1432">
        <v>29</v>
      </c>
      <c r="D42" s="1626" t="s">
        <v>59</v>
      </c>
      <c r="E42" s="1333" t="s">
        <v>3724</v>
      </c>
      <c r="F42" s="1431" t="s">
        <v>3588</v>
      </c>
      <c r="G42" s="1294"/>
      <c r="H42" s="722"/>
      <c r="I42" s="723"/>
    </row>
    <row r="43" spans="1:9" ht="24" customHeight="1" x14ac:dyDescent="0.25">
      <c r="A43" s="720"/>
      <c r="B43" s="721"/>
      <c r="C43" s="1432">
        <v>30</v>
      </c>
      <c r="D43" s="1626" t="s">
        <v>59</v>
      </c>
      <c r="E43" s="1333" t="s">
        <v>3725</v>
      </c>
      <c r="F43" s="1431" t="s">
        <v>3589</v>
      </c>
      <c r="G43" s="1294"/>
      <c r="H43" s="722"/>
      <c r="I43" s="723"/>
    </row>
    <row r="44" spans="1:9" ht="24" customHeight="1" x14ac:dyDescent="0.25">
      <c r="A44" s="720"/>
      <c r="B44" s="721"/>
      <c r="C44" s="1432">
        <v>31</v>
      </c>
      <c r="D44" s="1626" t="s">
        <v>59</v>
      </c>
      <c r="E44" s="1333" t="s">
        <v>3726</v>
      </c>
      <c r="F44" s="1431" t="s">
        <v>3590</v>
      </c>
      <c r="G44" s="1294"/>
      <c r="H44" s="722"/>
      <c r="I44" s="723"/>
    </row>
    <row r="45" spans="1:9" ht="24" customHeight="1" x14ac:dyDescent="0.25">
      <c r="A45" s="720"/>
      <c r="B45" s="721"/>
      <c r="C45" s="1638">
        <v>32</v>
      </c>
      <c r="D45" s="1639" t="s">
        <v>67</v>
      </c>
      <c r="E45" s="1640" t="s">
        <v>3749</v>
      </c>
      <c r="F45" s="1641" t="s">
        <v>3641</v>
      </c>
      <c r="G45" s="1294"/>
      <c r="H45" s="722"/>
      <c r="I45" s="723"/>
    </row>
    <row r="46" spans="1:9" ht="24" customHeight="1" x14ac:dyDescent="0.25">
      <c r="A46" s="720"/>
      <c r="B46" s="721"/>
      <c r="C46" s="1638">
        <v>33</v>
      </c>
      <c r="D46" s="1639" t="s">
        <v>67</v>
      </c>
      <c r="E46" s="1640" t="s">
        <v>3750</v>
      </c>
      <c r="F46" s="1641" t="s">
        <v>3642</v>
      </c>
      <c r="G46" s="1294"/>
      <c r="H46" s="722"/>
      <c r="I46" s="723"/>
    </row>
    <row r="47" spans="1:9" ht="24" customHeight="1" x14ac:dyDescent="0.25">
      <c r="A47" s="720"/>
      <c r="B47" s="721"/>
      <c r="C47" s="1638">
        <v>34</v>
      </c>
      <c r="D47" s="1639" t="s">
        <v>67</v>
      </c>
      <c r="E47" s="1640" t="s">
        <v>3751</v>
      </c>
      <c r="F47" s="1641" t="s">
        <v>3643</v>
      </c>
      <c r="G47" s="1294"/>
      <c r="H47" s="722"/>
      <c r="I47" s="723"/>
    </row>
    <row r="48" spans="1:9" ht="24" customHeight="1" x14ac:dyDescent="0.25">
      <c r="A48" s="720"/>
      <c r="B48" s="721"/>
      <c r="C48" s="1638">
        <v>35</v>
      </c>
      <c r="D48" s="1639" t="s">
        <v>67</v>
      </c>
      <c r="E48" s="1640" t="s">
        <v>3752</v>
      </c>
      <c r="F48" s="1641" t="s">
        <v>3644</v>
      </c>
      <c r="G48" s="1294"/>
      <c r="H48" s="722"/>
      <c r="I48" s="723"/>
    </row>
    <row r="49" spans="1:9" ht="24" customHeight="1" x14ac:dyDescent="0.25">
      <c r="A49" s="720"/>
      <c r="B49" s="721"/>
      <c r="C49" s="1638">
        <v>36</v>
      </c>
      <c r="D49" s="1639" t="s">
        <v>67</v>
      </c>
      <c r="E49" s="1640" t="s">
        <v>3753</v>
      </c>
      <c r="F49" s="1641" t="s">
        <v>3645</v>
      </c>
      <c r="G49" s="1294"/>
      <c r="H49" s="722"/>
      <c r="I49" s="723"/>
    </row>
    <row r="50" spans="1:9" ht="24" customHeight="1" x14ac:dyDescent="0.25">
      <c r="A50" s="720"/>
      <c r="B50" s="721"/>
      <c r="C50" s="1432">
        <v>37</v>
      </c>
      <c r="D50" s="1626" t="s">
        <v>69</v>
      </c>
      <c r="E50" s="1333" t="s">
        <v>3727</v>
      </c>
      <c r="F50" s="1431" t="s">
        <v>3616</v>
      </c>
      <c r="G50" s="1294"/>
      <c r="H50" s="722"/>
      <c r="I50" s="723"/>
    </row>
    <row r="51" spans="1:9" ht="24" customHeight="1" x14ac:dyDescent="0.25">
      <c r="A51" s="720"/>
      <c r="B51" s="721"/>
      <c r="C51" s="1432">
        <v>38</v>
      </c>
      <c r="D51" s="1626" t="s">
        <v>69</v>
      </c>
      <c r="E51" s="1333" t="s">
        <v>3767</v>
      </c>
      <c r="F51" s="1431" t="s">
        <v>3617</v>
      </c>
      <c r="G51" s="1294"/>
      <c r="H51" s="722"/>
      <c r="I51" s="723"/>
    </row>
    <row r="52" spans="1:9" ht="24" customHeight="1" x14ac:dyDescent="0.25">
      <c r="A52" s="720"/>
      <c r="B52" s="721"/>
      <c r="C52" s="1432">
        <v>39</v>
      </c>
      <c r="D52" s="1626" t="s">
        <v>69</v>
      </c>
      <c r="E52" s="1333" t="s">
        <v>3765</v>
      </c>
      <c r="F52" s="1431" t="s">
        <v>3618</v>
      </c>
      <c r="G52" s="1294"/>
      <c r="H52" s="722"/>
      <c r="I52" s="723"/>
    </row>
    <row r="53" spans="1:9" ht="24" customHeight="1" x14ac:dyDescent="0.25">
      <c r="A53" s="720"/>
      <c r="B53" s="721"/>
      <c r="C53" s="1432">
        <v>40</v>
      </c>
      <c r="D53" s="1626" t="s">
        <v>69</v>
      </c>
      <c r="E53" s="1333" t="s">
        <v>3766</v>
      </c>
      <c r="F53" s="1431" t="s">
        <v>3668</v>
      </c>
      <c r="G53" s="1294"/>
      <c r="H53" s="722"/>
      <c r="I53" s="723"/>
    </row>
    <row r="54" spans="1:9" ht="24" customHeight="1" x14ac:dyDescent="0.25">
      <c r="A54" s="720"/>
      <c r="B54" s="721"/>
      <c r="C54" s="1432">
        <v>41</v>
      </c>
      <c r="D54" s="1626" t="s">
        <v>69</v>
      </c>
      <c r="E54" s="1333" t="s">
        <v>3768</v>
      </c>
      <c r="F54" s="1431" t="s">
        <v>3620</v>
      </c>
      <c r="G54" s="1294"/>
      <c r="H54" s="722"/>
      <c r="I54" s="723"/>
    </row>
    <row r="55" spans="1:9" ht="24" customHeight="1" x14ac:dyDescent="0.25">
      <c r="A55" s="720"/>
      <c r="B55" s="721"/>
      <c r="C55" s="1432">
        <v>42</v>
      </c>
      <c r="D55" s="1626" t="s">
        <v>69</v>
      </c>
      <c r="E55" s="1333" t="s">
        <v>3754</v>
      </c>
      <c r="F55" s="1431" t="s">
        <v>3621</v>
      </c>
      <c r="G55" s="1294"/>
      <c r="H55" s="722"/>
      <c r="I55" s="723"/>
    </row>
    <row r="56" spans="1:9" ht="24" customHeight="1" x14ac:dyDescent="0.25">
      <c r="A56" s="720"/>
      <c r="B56" s="721"/>
      <c r="C56" s="1432">
        <v>43</v>
      </c>
      <c r="D56" s="1626" t="s">
        <v>69</v>
      </c>
      <c r="E56" s="1333" t="s">
        <v>3755</v>
      </c>
      <c r="F56" s="1431" t="s">
        <v>3624</v>
      </c>
      <c r="G56" s="1294"/>
      <c r="H56" s="722"/>
      <c r="I56" s="723"/>
    </row>
    <row r="57" spans="1:9" ht="24" customHeight="1" x14ac:dyDescent="0.25">
      <c r="A57" s="720"/>
      <c r="B57" s="721"/>
      <c r="C57" s="1432">
        <v>44</v>
      </c>
      <c r="D57" s="1626" t="s">
        <v>69</v>
      </c>
      <c r="E57" s="1333" t="s">
        <v>3728</v>
      </c>
      <c r="F57" s="1431" t="s">
        <v>3625</v>
      </c>
      <c r="G57" s="1294"/>
      <c r="H57" s="722"/>
      <c r="I57" s="723"/>
    </row>
    <row r="58" spans="1:9" ht="24" customHeight="1" x14ac:dyDescent="0.25">
      <c r="A58" s="720"/>
      <c r="B58" s="721"/>
      <c r="C58" s="1432">
        <v>45</v>
      </c>
      <c r="D58" s="1626" t="s">
        <v>69</v>
      </c>
      <c r="E58" s="1333" t="s">
        <v>3729</v>
      </c>
      <c r="F58" s="1431" t="s">
        <v>3626</v>
      </c>
      <c r="G58" s="1294"/>
      <c r="H58" s="722"/>
      <c r="I58" s="723"/>
    </row>
    <row r="59" spans="1:9" ht="24" customHeight="1" x14ac:dyDescent="0.25">
      <c r="A59" s="720"/>
      <c r="B59" s="721"/>
      <c r="C59" s="1432">
        <v>46</v>
      </c>
      <c r="D59" s="1626" t="s">
        <v>69</v>
      </c>
      <c r="E59" s="1333" t="s">
        <v>3769</v>
      </c>
      <c r="F59" s="1431" t="s">
        <v>3627</v>
      </c>
      <c r="G59" s="1294"/>
      <c r="H59" s="722"/>
      <c r="I59" s="723"/>
    </row>
    <row r="60" spans="1:9" ht="24" customHeight="1" x14ac:dyDescent="0.25">
      <c r="A60" s="720"/>
      <c r="B60" s="721"/>
      <c r="C60" s="1432">
        <v>47</v>
      </c>
      <c r="D60" s="1626" t="s">
        <v>69</v>
      </c>
      <c r="E60" s="1333" t="s">
        <v>3770</v>
      </c>
      <c r="F60" s="1431" t="s">
        <v>3629</v>
      </c>
      <c r="G60" s="1294"/>
      <c r="H60" s="722"/>
      <c r="I60" s="723"/>
    </row>
    <row r="61" spans="1:9" ht="24" customHeight="1" x14ac:dyDescent="0.25">
      <c r="A61" s="720"/>
      <c r="B61" s="721"/>
      <c r="C61" s="1631">
        <v>48</v>
      </c>
      <c r="D61" s="1642" t="s">
        <v>2540</v>
      </c>
      <c r="E61" s="1633" t="s">
        <v>3730</v>
      </c>
      <c r="F61" s="1633" t="s">
        <v>3647</v>
      </c>
      <c r="G61" s="1294"/>
      <c r="H61" s="722"/>
      <c r="I61" s="723"/>
    </row>
    <row r="62" spans="1:9" ht="24" customHeight="1" x14ac:dyDescent="0.25">
      <c r="A62" s="720"/>
      <c r="B62" s="721"/>
      <c r="C62" s="1631">
        <v>49</v>
      </c>
      <c r="D62" s="1642" t="s">
        <v>2540</v>
      </c>
      <c r="E62" s="1633" t="s">
        <v>3731</v>
      </c>
      <c r="F62" s="1633" t="s">
        <v>3648</v>
      </c>
      <c r="G62" s="1294"/>
      <c r="H62" s="722"/>
      <c r="I62" s="723"/>
    </row>
    <row r="63" spans="1:9" ht="24" customHeight="1" x14ac:dyDescent="0.25">
      <c r="A63" s="720"/>
      <c r="B63" s="721"/>
      <c r="C63" s="1631">
        <v>50</v>
      </c>
      <c r="D63" s="1642" t="s">
        <v>2540</v>
      </c>
      <c r="E63" s="1633" t="s">
        <v>3732</v>
      </c>
      <c r="F63" s="1633" t="s">
        <v>3649</v>
      </c>
      <c r="G63" s="1294"/>
      <c r="H63" s="722"/>
      <c r="I63" s="723"/>
    </row>
    <row r="64" spans="1:9" ht="24" customHeight="1" x14ac:dyDescent="0.25">
      <c r="A64" s="720"/>
      <c r="B64" s="721"/>
      <c r="C64" s="1631">
        <v>51</v>
      </c>
      <c r="D64" s="1642" t="s">
        <v>2540</v>
      </c>
      <c r="E64" s="1633" t="s">
        <v>3733</v>
      </c>
      <c r="F64" s="1633" t="s">
        <v>3651</v>
      </c>
      <c r="G64" s="1294"/>
      <c r="H64" s="722"/>
      <c r="I64" s="723"/>
    </row>
    <row r="65" spans="1:9" ht="24" customHeight="1" x14ac:dyDescent="0.25">
      <c r="A65" s="720"/>
      <c r="B65" s="721"/>
      <c r="C65" s="1631">
        <v>52</v>
      </c>
      <c r="D65" s="1642" t="s">
        <v>2540</v>
      </c>
      <c r="E65" s="1633" t="s">
        <v>3734</v>
      </c>
      <c r="F65" s="1633" t="s">
        <v>3652</v>
      </c>
      <c r="G65" s="1294"/>
      <c r="H65" s="722"/>
      <c r="I65" s="723"/>
    </row>
    <row r="66" spans="1:9" ht="24" customHeight="1" x14ac:dyDescent="0.25">
      <c r="A66" s="720"/>
      <c r="B66" s="721"/>
      <c r="C66" s="1432">
        <v>53</v>
      </c>
      <c r="D66" s="1626" t="s">
        <v>74</v>
      </c>
      <c r="E66" s="1333" t="s">
        <v>3777</v>
      </c>
      <c r="F66" s="1431" t="s">
        <v>3661</v>
      </c>
      <c r="G66" s="1294"/>
      <c r="H66" s="722"/>
      <c r="I66" s="723"/>
    </row>
    <row r="67" spans="1:9" ht="24" customHeight="1" x14ac:dyDescent="0.25">
      <c r="A67" s="720"/>
      <c r="B67" s="721"/>
      <c r="C67" s="1432">
        <v>54</v>
      </c>
      <c r="D67" s="1626" t="s">
        <v>74</v>
      </c>
      <c r="E67" s="1333" t="s">
        <v>3771</v>
      </c>
      <c r="F67" s="1431" t="s">
        <v>3662</v>
      </c>
      <c r="G67" s="1294"/>
      <c r="H67" s="722"/>
      <c r="I67" s="723"/>
    </row>
    <row r="68" spans="1:9" ht="24" customHeight="1" x14ac:dyDescent="0.25">
      <c r="A68" s="720"/>
      <c r="B68" s="721"/>
      <c r="C68" s="1432">
        <v>55</v>
      </c>
      <c r="D68" s="1626" t="s">
        <v>74</v>
      </c>
      <c r="E68" s="1431" t="s">
        <v>3735</v>
      </c>
      <c r="F68" s="1431" t="s">
        <v>3663</v>
      </c>
      <c r="G68" s="1294"/>
      <c r="H68" s="722"/>
      <c r="I68" s="723"/>
    </row>
    <row r="69" spans="1:9" ht="24" customHeight="1" x14ac:dyDescent="0.25">
      <c r="A69" s="720"/>
      <c r="B69" s="721"/>
      <c r="C69" s="1432">
        <v>56</v>
      </c>
      <c r="D69" s="1626" t="s">
        <v>74</v>
      </c>
      <c r="E69" s="1431" t="s">
        <v>3736</v>
      </c>
      <c r="F69" s="1431" t="s">
        <v>3664</v>
      </c>
      <c r="G69" s="1294"/>
      <c r="H69" s="722"/>
      <c r="I69" s="723"/>
    </row>
    <row r="70" spans="1:9" ht="24" customHeight="1" x14ac:dyDescent="0.25">
      <c r="A70" s="720"/>
      <c r="B70" s="721"/>
      <c r="C70" s="1432">
        <v>57</v>
      </c>
      <c r="D70" s="1626" t="s">
        <v>74</v>
      </c>
      <c r="E70" s="1431" t="s">
        <v>3737</v>
      </c>
      <c r="F70" s="1431" t="s">
        <v>3665</v>
      </c>
      <c r="G70" s="1294"/>
      <c r="H70" s="722"/>
      <c r="I70" s="723"/>
    </row>
    <row r="71" spans="1:9" ht="24" customHeight="1" x14ac:dyDescent="0.25">
      <c r="A71" s="720"/>
      <c r="B71" s="721"/>
      <c r="C71" s="1432">
        <v>58</v>
      </c>
      <c r="D71" s="1626" t="s">
        <v>74</v>
      </c>
      <c r="E71" s="1431" t="s">
        <v>3772</v>
      </c>
      <c r="F71" s="1431" t="s">
        <v>3666</v>
      </c>
      <c r="G71" s="1294"/>
      <c r="H71" s="722"/>
      <c r="I71" s="723"/>
    </row>
    <row r="72" spans="1:9" ht="24" customHeight="1" x14ac:dyDescent="0.25">
      <c r="A72" s="720"/>
      <c r="B72" s="721"/>
      <c r="C72" s="1432">
        <v>59</v>
      </c>
      <c r="D72" s="1626" t="s">
        <v>74</v>
      </c>
      <c r="E72" s="1333" t="s">
        <v>3738</v>
      </c>
      <c r="F72" s="1431" t="s">
        <v>3667</v>
      </c>
      <c r="G72" s="1294"/>
      <c r="H72" s="722"/>
      <c r="I72" s="723"/>
    </row>
    <row r="73" spans="1:9" ht="24" customHeight="1" x14ac:dyDescent="0.25">
      <c r="A73" s="720"/>
      <c r="B73" s="721"/>
      <c r="C73" s="1634">
        <v>60</v>
      </c>
      <c r="D73" s="1635" t="s">
        <v>77</v>
      </c>
      <c r="E73" s="1637" t="s">
        <v>3773</v>
      </c>
      <c r="F73" s="1637" t="s">
        <v>3591</v>
      </c>
      <c r="G73" s="1294"/>
      <c r="H73" s="722"/>
      <c r="I73" s="723"/>
    </row>
    <row r="74" spans="1:9" ht="24" customHeight="1" x14ac:dyDescent="0.25">
      <c r="A74" s="720"/>
      <c r="B74" s="721"/>
      <c r="C74" s="1634">
        <v>61</v>
      </c>
      <c r="D74" s="1635" t="s">
        <v>77</v>
      </c>
      <c r="E74" s="1636" t="s">
        <v>3739</v>
      </c>
      <c r="F74" s="1637" t="s">
        <v>3592</v>
      </c>
      <c r="G74" s="1294"/>
      <c r="H74" s="722"/>
      <c r="I74" s="723"/>
    </row>
    <row r="75" spans="1:9" ht="24" customHeight="1" x14ac:dyDescent="0.25">
      <c r="A75" s="720"/>
      <c r="B75" s="721"/>
      <c r="C75" s="1634">
        <v>62</v>
      </c>
      <c r="D75" s="1635" t="s">
        <v>77</v>
      </c>
      <c r="E75" s="1636" t="s">
        <v>3774</v>
      </c>
      <c r="F75" s="1637" t="s">
        <v>3593</v>
      </c>
      <c r="G75" s="1294"/>
      <c r="H75" s="722"/>
      <c r="I75" s="723"/>
    </row>
    <row r="76" spans="1:9" ht="24" customHeight="1" x14ac:dyDescent="0.25">
      <c r="A76" s="720"/>
      <c r="B76" s="721"/>
      <c r="C76" s="1634">
        <v>63</v>
      </c>
      <c r="D76" s="1635" t="s">
        <v>77</v>
      </c>
      <c r="E76" s="1636" t="s">
        <v>3756</v>
      </c>
      <c r="F76" s="1637" t="s">
        <v>3595</v>
      </c>
      <c r="G76" s="1294"/>
      <c r="H76" s="722"/>
      <c r="I76" s="723"/>
    </row>
    <row r="77" spans="1:9" ht="24" customHeight="1" x14ac:dyDescent="0.25">
      <c r="A77" s="720"/>
      <c r="B77" s="721"/>
      <c r="C77" s="1634">
        <v>64</v>
      </c>
      <c r="D77" s="1635" t="s">
        <v>77</v>
      </c>
      <c r="E77" s="1636" t="s">
        <v>3775</v>
      </c>
      <c r="F77" s="1637" t="s">
        <v>3594</v>
      </c>
      <c r="G77" s="1294"/>
      <c r="H77" s="722"/>
      <c r="I77" s="723"/>
    </row>
    <row r="78" spans="1:9" ht="24" customHeight="1" x14ac:dyDescent="0.25">
      <c r="A78" s="720"/>
      <c r="B78" s="721"/>
      <c r="C78" s="1634">
        <v>65</v>
      </c>
      <c r="D78" s="1635" t="s">
        <v>77</v>
      </c>
      <c r="E78" s="1636" t="s">
        <v>3776</v>
      </c>
      <c r="F78" s="1637" t="s">
        <v>3596</v>
      </c>
      <c r="G78" s="1294"/>
      <c r="H78" s="722"/>
      <c r="I78" s="723"/>
    </row>
    <row r="79" spans="1:9" ht="24" customHeight="1" x14ac:dyDescent="0.25">
      <c r="A79" s="720"/>
      <c r="B79" s="721"/>
      <c r="C79" s="1634">
        <v>66</v>
      </c>
      <c r="D79" s="1635" t="s">
        <v>77</v>
      </c>
      <c r="E79" s="1636" t="s">
        <v>3778</v>
      </c>
      <c r="F79" s="1637" t="s">
        <v>3597</v>
      </c>
      <c r="G79" s="1294"/>
      <c r="H79" s="722"/>
      <c r="I79" s="723"/>
    </row>
    <row r="80" spans="1:9" ht="24" customHeight="1" x14ac:dyDescent="0.25">
      <c r="A80" s="720"/>
      <c r="B80" s="721"/>
      <c r="C80" s="1634">
        <v>67</v>
      </c>
      <c r="D80" s="1635" t="s">
        <v>77</v>
      </c>
      <c r="E80" s="1637" t="s">
        <v>3740</v>
      </c>
      <c r="F80" s="1637" t="s">
        <v>3598</v>
      </c>
      <c r="G80" s="1294"/>
      <c r="H80" s="722"/>
      <c r="I80" s="723"/>
    </row>
    <row r="81" spans="1:9" ht="24" customHeight="1" x14ac:dyDescent="0.25">
      <c r="A81" s="720"/>
      <c r="B81" s="721"/>
      <c r="C81" s="1634">
        <v>68</v>
      </c>
      <c r="D81" s="1635" t="s">
        <v>77</v>
      </c>
      <c r="E81" s="1637" t="s">
        <v>3779</v>
      </c>
      <c r="F81" s="1637" t="s">
        <v>3599</v>
      </c>
      <c r="G81" s="1294"/>
      <c r="H81" s="722"/>
      <c r="I81" s="723"/>
    </row>
    <row r="82" spans="1:9" ht="24" customHeight="1" x14ac:dyDescent="0.25">
      <c r="A82" s="720"/>
      <c r="B82" s="721"/>
      <c r="C82" s="1634">
        <v>69</v>
      </c>
      <c r="D82" s="1635" t="s">
        <v>77</v>
      </c>
      <c r="E82" s="1636" t="s">
        <v>3780</v>
      </c>
      <c r="F82" s="1637" t="s">
        <v>3601</v>
      </c>
      <c r="G82" s="1294"/>
      <c r="H82" s="722"/>
      <c r="I82" s="723"/>
    </row>
    <row r="83" spans="1:9" ht="24" customHeight="1" x14ac:dyDescent="0.25">
      <c r="A83" s="720"/>
      <c r="B83" s="721"/>
      <c r="C83" s="1432">
        <v>70</v>
      </c>
      <c r="D83" s="1626" t="s">
        <v>79</v>
      </c>
      <c r="E83" s="1333" t="s">
        <v>3781</v>
      </c>
      <c r="F83" s="1431" t="s">
        <v>3611</v>
      </c>
      <c r="G83" s="1294"/>
      <c r="H83" s="722"/>
      <c r="I83" s="723"/>
    </row>
    <row r="84" spans="1:9" ht="24" customHeight="1" x14ac:dyDescent="0.25">
      <c r="A84" s="720"/>
      <c r="B84" s="721"/>
      <c r="C84" s="1432">
        <v>71</v>
      </c>
      <c r="D84" s="1626" t="s">
        <v>79</v>
      </c>
      <c r="E84" s="1333" t="s">
        <v>3782</v>
      </c>
      <c r="F84" s="1431" t="s">
        <v>3613</v>
      </c>
      <c r="G84" s="1294"/>
      <c r="H84" s="722"/>
      <c r="I84" s="723"/>
    </row>
    <row r="85" spans="1:9" ht="24" customHeight="1" x14ac:dyDescent="0.25">
      <c r="A85" s="720"/>
      <c r="B85" s="721"/>
      <c r="C85" s="1432">
        <v>72</v>
      </c>
      <c r="D85" s="1626" t="s">
        <v>79</v>
      </c>
      <c r="E85" s="1333" t="s">
        <v>3783</v>
      </c>
      <c r="F85" s="1431" t="s">
        <v>3612</v>
      </c>
      <c r="G85" s="1294"/>
      <c r="H85" s="722"/>
      <c r="I85" s="723"/>
    </row>
    <row r="86" spans="1:9" ht="24" customHeight="1" x14ac:dyDescent="0.25">
      <c r="A86" s="720"/>
      <c r="B86" s="721"/>
      <c r="C86" s="1432">
        <v>73</v>
      </c>
      <c r="D86" s="1626" t="s">
        <v>79</v>
      </c>
      <c r="E86" s="1431" t="s">
        <v>3741</v>
      </c>
      <c r="F86" s="1431" t="s">
        <v>3614</v>
      </c>
      <c r="G86" s="1294"/>
      <c r="H86" s="722"/>
      <c r="I86" s="723"/>
    </row>
    <row r="87" spans="1:9" x14ac:dyDescent="0.25">
      <c r="A87" s="720"/>
      <c r="B87" s="735"/>
      <c r="C87" s="736"/>
      <c r="D87" s="736"/>
      <c r="E87" s="736"/>
      <c r="F87" s="736"/>
      <c r="G87" s="736"/>
      <c r="H87" s="737"/>
      <c r="I87" s="819"/>
    </row>
    <row r="88" spans="1:9" x14ac:dyDescent="0.25">
      <c r="A88" s="720"/>
      <c r="B88" s="819"/>
      <c r="C88" s="720"/>
      <c r="D88" s="720"/>
      <c r="E88" s="720"/>
      <c r="F88" s="720"/>
      <c r="G88" s="720"/>
      <c r="H88" s="720"/>
      <c r="I88" s="720"/>
    </row>
  </sheetData>
  <sheetProtection formatCells="0" formatColumns="0" sort="0" autoFilter="0"/>
  <autoFilter ref="C13:F86" xr:uid="{054A46EB-2A3E-4635-A793-3790ECC0307E}"/>
  <mergeCells count="2">
    <mergeCell ref="C3:G3"/>
    <mergeCell ref="C5:G1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7F733-E5B0-4EC8-9155-BD3FFB05F4E5}">
  <sheetPr codeName="Sheet30">
    <tabColor rgb="FFA66BD3"/>
  </sheetPr>
  <dimension ref="A1:P409"/>
  <sheetViews>
    <sheetView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7.1796875" customWidth="1"/>
    <col min="6" max="6" width="67.7265625" customWidth="1"/>
    <col min="7" max="7" width="7.90625" customWidth="1"/>
    <col min="8" max="8" width="22.7265625" customWidth="1"/>
    <col min="9" max="9" width="23.26953125" customWidth="1"/>
    <col min="10" max="10" width="13.90625" style="551" customWidth="1"/>
    <col min="11" max="11" width="17.36328125" customWidth="1"/>
    <col min="12" max="12" width="22.7265625" customWidth="1"/>
    <col min="13" max="13" width="22.1796875" customWidth="1"/>
    <col min="14" max="14" width="29.26953125" customWidth="1"/>
    <col min="16" max="16" width="3.1796875" customWidth="1"/>
  </cols>
  <sheetData>
    <row r="1" spans="1:16" x14ac:dyDescent="0.25">
      <c r="A1" s="134"/>
      <c r="B1" s="134"/>
      <c r="C1" s="134"/>
      <c r="D1" s="134"/>
      <c r="E1" s="134"/>
      <c r="F1" s="134"/>
      <c r="G1" s="134"/>
      <c r="H1" s="134"/>
      <c r="I1" s="250"/>
      <c r="J1" s="250"/>
      <c r="K1" s="249"/>
      <c r="L1" s="249"/>
      <c r="M1" s="249"/>
      <c r="N1" s="249"/>
      <c r="O1" s="134"/>
      <c r="P1" s="134"/>
    </row>
    <row r="2" spans="1:16" x14ac:dyDescent="0.25">
      <c r="A2" s="251"/>
      <c r="B2" s="710"/>
      <c r="C2" s="1334"/>
      <c r="D2" s="1115"/>
      <c r="E2" s="1116"/>
      <c r="F2" s="1117"/>
      <c r="G2" s="1117"/>
      <c r="H2" s="1117"/>
      <c r="I2" s="1118"/>
      <c r="J2" s="1524"/>
      <c r="K2" s="1119"/>
      <c r="L2" s="1119"/>
      <c r="M2" s="1119"/>
      <c r="N2" s="1119"/>
      <c r="O2" s="712"/>
      <c r="P2" s="251"/>
    </row>
    <row r="3" spans="1:16" x14ac:dyDescent="0.25">
      <c r="A3" s="251"/>
      <c r="B3" s="1120"/>
      <c r="C3" s="1125"/>
      <c r="D3" s="1121"/>
      <c r="E3" s="1122"/>
      <c r="F3" s="1123"/>
      <c r="G3" s="1123"/>
      <c r="H3" s="1123"/>
      <c r="I3" s="1124"/>
      <c r="J3" s="1525"/>
      <c r="K3" s="1126"/>
      <c r="L3" s="1127" t="str">
        <f>IF(VLOOKUP("GEN-SEC",Languages!$A:$D,1,TRUE)="GEN-SEC",VLOOKUP("GEN-SEC",Languages!$A:$D,Summary!$C$7,TRUE),NA())</f>
        <v>Tiedon luokittelu</v>
      </c>
      <c r="M3" s="1128"/>
      <c r="N3" s="1125"/>
      <c r="O3" s="1129"/>
      <c r="P3" s="251"/>
    </row>
    <row r="4" spans="1:16" ht="19.8" x14ac:dyDescent="0.3">
      <c r="A4" s="315"/>
      <c r="B4" s="1130"/>
      <c r="C4" s="1135"/>
      <c r="D4" s="1131" t="s">
        <v>3711</v>
      </c>
      <c r="E4" s="1132"/>
      <c r="F4" s="1133"/>
      <c r="G4" s="1133"/>
      <c r="H4" s="1133"/>
      <c r="I4" s="1134"/>
      <c r="J4" s="1526"/>
      <c r="K4" s="1136"/>
      <c r="L4" s="1188"/>
      <c r="M4" s="1137"/>
      <c r="N4" s="1125"/>
      <c r="O4" s="1129"/>
      <c r="P4" s="251"/>
    </row>
    <row r="5" spans="1:16" x14ac:dyDescent="0.25">
      <c r="A5" s="177"/>
      <c r="B5" s="1138"/>
      <c r="C5" s="1145"/>
      <c r="D5" s="1139"/>
      <c r="E5" s="1140"/>
      <c r="F5" s="1140"/>
      <c r="G5" s="1140"/>
      <c r="H5" s="1140"/>
      <c r="I5" s="1136"/>
      <c r="J5" s="1136"/>
      <c r="K5" s="733"/>
      <c r="L5" s="1137"/>
      <c r="M5" s="1137"/>
      <c r="N5" s="1125"/>
      <c r="O5" s="1129"/>
      <c r="P5" s="251"/>
    </row>
    <row r="6" spans="1:16" ht="84.6" customHeight="1" x14ac:dyDescent="0.25">
      <c r="A6" s="177"/>
      <c r="B6" s="1138"/>
      <c r="C6" s="1145"/>
      <c r="D6" s="1843" t="s">
        <v>3712</v>
      </c>
      <c r="E6" s="1844"/>
      <c r="F6" s="1844"/>
      <c r="G6" s="1844"/>
      <c r="H6" s="1844"/>
      <c r="I6" s="1844"/>
      <c r="J6" s="1844"/>
      <c r="K6" s="1844"/>
      <c r="L6" s="1844"/>
      <c r="M6" s="1844"/>
      <c r="N6" s="1845"/>
      <c r="O6" s="1129"/>
      <c r="P6" s="251"/>
    </row>
    <row r="7" spans="1:16" ht="14.4" x14ac:dyDescent="0.25">
      <c r="A7" s="177"/>
      <c r="B7" s="1138"/>
      <c r="C7" s="1145"/>
      <c r="D7" s="1141"/>
      <c r="E7" s="1142"/>
      <c r="F7" s="1143"/>
      <c r="G7" s="1143"/>
      <c r="H7" s="1143"/>
      <c r="I7" s="1144"/>
      <c r="J7" s="1527"/>
      <c r="K7" s="1146"/>
      <c r="L7" s="1147" t="str">
        <f>IF(VLOOKUP("KM110",Languages!$A:$D,1,TRUE)="KM110",VLOOKUP("KM110",Languages!$A:$D,Summary!$C$7,TRUE),NA())</f>
        <v>Päivämäärä</v>
      </c>
      <c r="M7" s="1148"/>
      <c r="N7" s="1125"/>
      <c r="O7" s="1129"/>
      <c r="P7" s="251"/>
    </row>
    <row r="8" spans="1:16" ht="14.4" customHeight="1" x14ac:dyDescent="0.25">
      <c r="A8" s="177"/>
      <c r="B8" s="1138"/>
      <c r="C8" s="1145"/>
      <c r="D8" s="1863"/>
      <c r="E8" s="1864"/>
      <c r="F8" s="1864"/>
      <c r="G8" s="1864"/>
      <c r="H8" s="1864"/>
      <c r="I8" s="1864"/>
      <c r="J8" s="1865"/>
      <c r="K8" s="1146"/>
      <c r="L8" s="1846">
        <v>45603</v>
      </c>
      <c r="M8" s="1847"/>
      <c r="N8" s="1125"/>
      <c r="O8" s="1129"/>
      <c r="P8" s="251"/>
    </row>
    <row r="9" spans="1:16" ht="14.4" customHeight="1" x14ac:dyDescent="0.25">
      <c r="A9" s="177"/>
      <c r="B9" s="1138"/>
      <c r="C9" s="1145"/>
      <c r="D9" s="1866"/>
      <c r="E9" s="1867"/>
      <c r="F9" s="1867"/>
      <c r="G9" s="1867"/>
      <c r="H9" s="1867"/>
      <c r="I9" s="1867"/>
      <c r="J9" s="1868"/>
      <c r="K9" s="1146"/>
      <c r="L9" s="1147" t="str">
        <f>IF(VLOOKUP("KM111",Languages!$A:$D,1,TRUE)="KM111",VLOOKUP("KM111",Languages!$A:$D,Summary!$C$7,TRUE),NA())</f>
        <v>Osallistujat</v>
      </c>
      <c r="M9" s="1148"/>
      <c r="N9" s="1125"/>
      <c r="O9" s="1129"/>
      <c r="P9" s="251"/>
    </row>
    <row r="10" spans="1:16" ht="14.4" customHeight="1" x14ac:dyDescent="0.25">
      <c r="A10" s="177"/>
      <c r="B10" s="1138"/>
      <c r="C10" s="1145"/>
      <c r="D10" s="1866"/>
      <c r="E10" s="1867"/>
      <c r="F10" s="1867"/>
      <c r="G10" s="1867"/>
      <c r="H10" s="1867"/>
      <c r="I10" s="1867"/>
      <c r="J10" s="1868"/>
      <c r="K10" s="1146"/>
      <c r="L10" s="1848"/>
      <c r="M10" s="1849"/>
      <c r="N10" s="1125"/>
      <c r="O10" s="1129"/>
      <c r="P10" s="251"/>
    </row>
    <row r="11" spans="1:16" ht="14.4" customHeight="1" x14ac:dyDescent="0.25">
      <c r="A11" s="177"/>
      <c r="B11" s="1138"/>
      <c r="C11" s="1145"/>
      <c r="D11" s="1869"/>
      <c r="E11" s="1870"/>
      <c r="F11" s="1870"/>
      <c r="G11" s="1870"/>
      <c r="H11" s="1870"/>
      <c r="I11" s="1870"/>
      <c r="J11" s="1871"/>
      <c r="K11" s="1146"/>
      <c r="L11" s="1850"/>
      <c r="M11" s="1851"/>
      <c r="N11" s="1125"/>
      <c r="O11" s="1129"/>
      <c r="P11" s="251"/>
    </row>
    <row r="12" spans="1:16" x14ac:dyDescent="0.25">
      <c r="A12" s="165"/>
      <c r="B12" s="713"/>
      <c r="C12" s="1293"/>
      <c r="D12" s="1149"/>
      <c r="E12" s="1149"/>
      <c r="F12" s="1149"/>
      <c r="G12" s="1149"/>
      <c r="H12" s="1149"/>
      <c r="I12" s="1150"/>
      <c r="J12" s="1528"/>
      <c r="K12" s="1150"/>
      <c r="L12" s="1150"/>
      <c r="M12" s="1150"/>
      <c r="N12" s="1150"/>
      <c r="O12" s="1129"/>
      <c r="P12" s="251"/>
    </row>
    <row r="13" spans="1:16" x14ac:dyDescent="0.25">
      <c r="A13" s="274"/>
      <c r="B13" s="1151"/>
      <c r="C13" s="1335"/>
      <c r="D13" s="1852"/>
      <c r="E13" s="1852"/>
      <c r="F13" s="1852"/>
      <c r="G13" s="1852"/>
      <c r="H13" s="1852"/>
      <c r="I13" s="1852"/>
      <c r="J13" s="1852"/>
      <c r="K13" s="1852"/>
      <c r="L13" s="1852"/>
      <c r="M13" s="1852"/>
      <c r="N13" s="1852"/>
      <c r="O13" s="1129"/>
      <c r="P13" s="251"/>
    </row>
    <row r="14" spans="1:16" ht="14.4" thickBot="1" x14ac:dyDescent="0.3">
      <c r="A14" s="165"/>
      <c r="B14" s="713"/>
      <c r="C14" s="1293"/>
      <c r="D14" s="1152"/>
      <c r="E14" s="1152"/>
      <c r="F14" s="1152"/>
      <c r="G14" s="1152"/>
      <c r="H14" s="1152"/>
      <c r="I14" s="1153"/>
      <c r="J14" s="1529"/>
      <c r="K14" s="1153"/>
      <c r="L14" s="1153"/>
      <c r="M14" s="1153"/>
      <c r="N14" s="1153"/>
      <c r="O14" s="1129"/>
      <c r="P14" s="251"/>
    </row>
    <row r="15" spans="1:16" x14ac:dyDescent="0.25">
      <c r="A15" s="274"/>
      <c r="B15" s="1151"/>
      <c r="C15" s="1335"/>
      <c r="D15" s="1853"/>
      <c r="E15" s="1853"/>
      <c r="F15" s="1853"/>
      <c r="G15" s="1853"/>
      <c r="H15" s="1853"/>
      <c r="I15" s="1853"/>
      <c r="J15" s="1853"/>
      <c r="K15" s="1853"/>
      <c r="L15" s="1853"/>
      <c r="M15" s="1853"/>
      <c r="N15" s="1853"/>
      <c r="O15" s="1129"/>
      <c r="P15" s="251"/>
    </row>
    <row r="16" spans="1:16" x14ac:dyDescent="0.25">
      <c r="A16" s="165"/>
      <c r="B16" s="713"/>
      <c r="C16" s="1293"/>
      <c r="D16" s="1149"/>
      <c r="E16" s="1149"/>
      <c r="F16" s="1149"/>
      <c r="G16" s="1149"/>
      <c r="H16" s="1149"/>
      <c r="I16" s="1154"/>
      <c r="J16" s="1530"/>
      <c r="K16" s="1154"/>
      <c r="L16" s="1154"/>
      <c r="M16" s="1154"/>
      <c r="N16" s="1154"/>
      <c r="O16" s="1129"/>
      <c r="P16" s="251"/>
    </row>
    <row r="17" spans="1:16" x14ac:dyDescent="0.25">
      <c r="A17" s="304"/>
      <c r="B17" s="1155"/>
      <c r="C17" s="1336"/>
      <c r="D17" s="1852"/>
      <c r="E17" s="1852"/>
      <c r="F17" s="1852"/>
      <c r="G17" s="1852"/>
      <c r="H17" s="1852"/>
      <c r="I17" s="1852"/>
      <c r="J17" s="1852"/>
      <c r="K17" s="1852"/>
      <c r="L17" s="1852"/>
      <c r="M17" s="1852"/>
      <c r="N17" s="1852"/>
      <c r="O17" s="1129"/>
      <c r="P17" s="251"/>
    </row>
    <row r="18" spans="1:16" ht="22.8" x14ac:dyDescent="0.25">
      <c r="A18" s="304"/>
      <c r="B18" s="1155"/>
      <c r="C18" s="1336"/>
      <c r="D18" s="1156"/>
      <c r="E18" s="1156"/>
      <c r="F18" s="1156"/>
      <c r="G18" s="1156"/>
      <c r="H18" s="1156"/>
      <c r="I18" s="1156"/>
      <c r="J18" s="743" t="s">
        <v>1883</v>
      </c>
      <c r="K18" s="744" t="str">
        <f>Parameters!$B$18</f>
        <v xml:space="preserve">0 - Vastaus puuttuu </v>
      </c>
      <c r="L18" s="745" t="str">
        <f>Parameters!$B$19</f>
        <v>1 - Ei toteutettu tai ei tietoa</v>
      </c>
      <c r="M18" s="746" t="str">
        <f>Parameters!$B$20</f>
        <v>2 - Osittain toteutettu</v>
      </c>
      <c r="N18" s="747" t="str">
        <f>Parameters!$B$21</f>
        <v>3 - Enimmäkseen  toteutettu</v>
      </c>
      <c r="O18" s="748" t="str">
        <f>Parameters!$B$22</f>
        <v>4 - Täysin toteutettu</v>
      </c>
      <c r="P18" s="251"/>
    </row>
    <row r="19" spans="1:16" x14ac:dyDescent="0.25">
      <c r="A19" s="304"/>
      <c r="B19" s="1157"/>
      <c r="C19" s="1337"/>
      <c r="D19" s="1158"/>
      <c r="E19" s="1158"/>
      <c r="F19" s="1158"/>
      <c r="G19" s="1158"/>
      <c r="H19" s="1158"/>
      <c r="I19" s="1158"/>
      <c r="J19" s="1531"/>
      <c r="K19" s="1158"/>
      <c r="L19" s="1158"/>
      <c r="M19" s="1158"/>
      <c r="N19" s="1158"/>
      <c r="O19" s="1159"/>
      <c r="P19" s="251"/>
    </row>
    <row r="20" spans="1:16" ht="14.4" thickBot="1" x14ac:dyDescent="0.3">
      <c r="A20" s="304"/>
      <c r="B20" s="1439"/>
      <c r="C20" s="1439"/>
      <c r="D20" s="1439"/>
      <c r="E20" s="1439"/>
      <c r="F20" s="1439"/>
      <c r="G20" s="1439"/>
      <c r="H20" s="1439"/>
      <c r="I20" s="1439"/>
      <c r="J20" s="1532"/>
      <c r="K20" s="1439"/>
      <c r="L20" s="1439"/>
      <c r="M20" s="1439"/>
      <c r="N20" s="1439"/>
      <c r="O20" s="1440"/>
      <c r="P20" s="134"/>
    </row>
    <row r="21" spans="1:16" x14ac:dyDescent="0.25">
      <c r="A21" s="304"/>
      <c r="B21" s="1441"/>
      <c r="C21" s="1442"/>
      <c r="D21" s="1442"/>
      <c r="E21" s="1442"/>
      <c r="F21" s="1442"/>
      <c r="G21" s="1442"/>
      <c r="H21" s="1442"/>
      <c r="I21" s="1442"/>
      <c r="J21" s="1533"/>
      <c r="K21" s="1442"/>
      <c r="L21" s="1442"/>
      <c r="M21" s="1442"/>
      <c r="N21" s="1442"/>
      <c r="O21" s="1443"/>
      <c r="P21" s="251"/>
    </row>
    <row r="22" spans="1:16" x14ac:dyDescent="0.25">
      <c r="A22" s="165"/>
      <c r="B22" s="1444"/>
      <c r="C22" s="1293"/>
      <c r="D22" s="1149"/>
      <c r="E22" s="1149"/>
      <c r="F22" s="1149"/>
      <c r="G22" s="1149"/>
      <c r="H22" s="1149"/>
      <c r="I22" s="1150"/>
      <c r="J22" s="1528"/>
      <c r="K22" s="1150"/>
      <c r="L22" s="1150"/>
      <c r="M22" s="1150"/>
      <c r="N22" s="1150"/>
      <c r="O22" s="1445"/>
      <c r="P22" s="304"/>
    </row>
    <row r="23" spans="1:16" ht="14.4" thickBot="1" x14ac:dyDescent="0.3">
      <c r="A23" s="303"/>
      <c r="B23" s="1446"/>
      <c r="C23" s="1338"/>
      <c r="D23" s="1172"/>
      <c r="E23" s="1172"/>
      <c r="F23" s="1173"/>
      <c r="G23" s="1173"/>
      <c r="H23" s="1173"/>
      <c r="I23" s="1174"/>
      <c r="J23" s="1534"/>
      <c r="K23" s="1176"/>
      <c r="L23" s="1176"/>
      <c r="M23" s="1176"/>
      <c r="N23" s="1176"/>
      <c r="O23" s="1447"/>
      <c r="P23" s="283"/>
    </row>
    <row r="24" spans="1:16" ht="14.4" thickBot="1" x14ac:dyDescent="0.3">
      <c r="A24" s="274"/>
      <c r="B24" s="1842"/>
      <c r="C24" s="1541" t="s">
        <v>3220</v>
      </c>
      <c r="D24" s="1542" t="str">
        <f>IF(VLOOKUP("GEN-LEVEL",Languages!$A:$D,1,TRUE)="GEN-LEVEL",VLOOKUP("GEN-LEVEL",Languages!$A:$D,Summary!$C$7,TRUE),NA())</f>
        <v>Taso</v>
      </c>
      <c r="E24" s="1543" t="s">
        <v>3516</v>
      </c>
      <c r="F24" s="1544" t="str">
        <f>IF(VLOOKUP("GEN-PRACTICE",Languages!$A:$D,1,TRUE)="GEN-PRACTICE",VLOOKUP("GEN-PRACTICE",Languages!$A:$D,Summary!$C$7,TRUE),NA())</f>
        <v>Käytäntö</v>
      </c>
      <c r="G24" s="1545" t="s">
        <v>446</v>
      </c>
      <c r="H24" s="1545"/>
      <c r="I24" s="1546" t="s">
        <v>3669</v>
      </c>
      <c r="J24" s="1535" t="str">
        <f>IF(VLOOKUP("GEN-ANSWER",Languages!$A:$D,1,TRUE)="GEN-ANSWER",VLOOKUP("GEN-ANSWER",Languages!$A:$D,Summary!$C$7,TRUE),NA())</f>
        <v>Vastaus</v>
      </c>
      <c r="K24" s="1181" t="str">
        <f>IF(VLOOKUP("KM112",Languages!$A:$D,1,TRUE)="KM112",VLOOKUP("KM112",Languages!$A:$D,Summary!$C$7,TRUE),NA())</f>
        <v>Kommentit</v>
      </c>
      <c r="L24" s="1181" t="str">
        <f>IF(VLOOKUP("KM113",Languages!$A:$D,1,TRUE)="KM113",VLOOKUP("KM113",Languages!$A:$D,Summary!$C$7,TRUE),NA())</f>
        <v>Sisäinen viittaus</v>
      </c>
      <c r="M24" s="1181" t="str">
        <f>IF(VLOOKUP("KM114",Languages!$A:$D,1,TRUE)="KM114",VLOOKUP("KM114",Languages!$A:$D,Summary!$C$7,TRUE),NA())</f>
        <v>Ulkoinen viittaus</v>
      </c>
      <c r="N24" s="1182" t="str">
        <f>IF(VLOOKUP("KM115",Languages!$A:$D,1,TRUE)="KM115",VLOOKUP("KM115",Languages!$A:$D,Summary!$C$7,TRUE),NA())</f>
        <v>Kehityskohde</v>
      </c>
      <c r="O24" s="1445"/>
      <c r="P24" s="251"/>
    </row>
    <row r="25" spans="1:16" ht="70.8" customHeight="1" thickBot="1" x14ac:dyDescent="0.3">
      <c r="A25" s="274"/>
      <c r="B25" s="1842"/>
      <c r="C25" s="1339">
        <v>1</v>
      </c>
      <c r="D25" s="1183">
        <f>_xlfn.IFNA(VLOOKUP(E25,Data!C:I,3,FALSE),"")</f>
        <v>1</v>
      </c>
      <c r="E25" s="1643" t="s">
        <v>150</v>
      </c>
      <c r="F25" s="1170" t="str">
        <f>_xlfn.IFNA(IF(VLOOKUP(E25,Languages!$A:$D,1,TRUE)=E25,VLOOKUP(E25,Languages!$A:$D,Summary!$C$7,TRUE),NA()),"")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540">
        <v>25</v>
      </c>
      <c r="H25" s="1169" t="s">
        <v>3747</v>
      </c>
      <c r="I25" s="1169" t="s">
        <v>3584</v>
      </c>
      <c r="J25" s="1537">
        <f ca="1">_xlfn.IFNA(VLOOKUP(E25,Data!C:I,6,FALSE),"")</f>
        <v>4</v>
      </c>
      <c r="K25" s="1511" t="str">
        <f ca="1">_xlfn.IFNA(VLOOKUP(E25,Export!G:L,3,FALSE),"")</f>
        <v/>
      </c>
      <c r="L25" s="1511" t="str">
        <f ca="1">_xlfn.IFNA(VLOOKUP(E25,Export!G:L,4,FALSE),"")</f>
        <v/>
      </c>
      <c r="M25" s="1511" t="str">
        <f ca="1">_xlfn.IFNA(VLOOKUP(E25,Export!G:L,5,FALSE),"")</f>
        <v/>
      </c>
      <c r="N25" s="1512" t="str">
        <f ca="1">_xlfn.IFNA(VLOOKUP(E25,Export!G:L,6,FALSE),"")</f>
        <v/>
      </c>
      <c r="O25" s="1445"/>
      <c r="P25" s="251"/>
    </row>
    <row r="26" spans="1:16" ht="70.8" customHeight="1" thickBot="1" x14ac:dyDescent="0.3">
      <c r="A26" s="274"/>
      <c r="B26" s="1842"/>
      <c r="C26" s="1339">
        <v>2</v>
      </c>
      <c r="D26" s="1183">
        <f>_xlfn.IFNA(VLOOKUP(E26,Data!C:I,3,FALSE),"")</f>
        <v>1</v>
      </c>
      <c r="E26" s="1643" t="s">
        <v>152</v>
      </c>
      <c r="F26" s="1170" t="str">
        <f>_xlfn.IFNA(IF(VLOOKUP(E26,Languages!$A:$D,1,TRUE)=E26,VLOOKUP(E26,Languages!$A:$D,Summary!$C$7,TRUE),NA()),"")</f>
        <v>Työntekijöille ja muille entiteeteille jaetaan pääsyvaltuustiedot (kuten salasanat, älykortit tai avaimet). Tasolla 1 tämän ei tarvitse olla systemaattista ja säännöllistä.</v>
      </c>
      <c r="G26" s="1540">
        <v>26</v>
      </c>
      <c r="H26" s="1169" t="s">
        <v>3748</v>
      </c>
      <c r="I26" s="1169" t="s">
        <v>3585</v>
      </c>
      <c r="J26" s="1537">
        <f ca="1">_xlfn.IFNA(VLOOKUP(E26,Data!C:I,6,FALSE),"")</f>
        <v>3</v>
      </c>
      <c r="K26" s="1511" t="str">
        <f ca="1">_xlfn.IFNA(VLOOKUP(E26,Export!G:L,3,FALSE),"")</f>
        <v/>
      </c>
      <c r="L26" s="1511" t="str">
        <f ca="1">_xlfn.IFNA(VLOOKUP(E26,Export!G:L,4,FALSE),"")</f>
        <v/>
      </c>
      <c r="M26" s="1511" t="str">
        <f ca="1">_xlfn.IFNA(VLOOKUP(E26,Export!G:L,5,FALSE),"")</f>
        <v/>
      </c>
      <c r="N26" s="1512" t="str">
        <f ca="1">_xlfn.IFNA(VLOOKUP(E26,Export!G:L,6,FALSE),"")</f>
        <v/>
      </c>
      <c r="O26" s="1445"/>
      <c r="P26" s="251"/>
    </row>
    <row r="27" spans="1:16" ht="70.8" customHeight="1" thickBot="1" x14ac:dyDescent="0.3">
      <c r="A27" s="274"/>
      <c r="B27" s="1842"/>
      <c r="C27" s="1339">
        <v>3</v>
      </c>
      <c r="D27" s="1183">
        <f>_xlfn.IFNA(VLOOKUP(E27,Data!C:I,3,FALSE),"")</f>
        <v>1</v>
      </c>
      <c r="E27" s="1643" t="s">
        <v>153</v>
      </c>
      <c r="F27" s="1170" t="str">
        <f>_xlfn.IFNA(IF(VLOOKUP(E27,Languages!$A:$D,1,TRUE)=E27,VLOOKUP(E27,Languages!$A:$D,Summary!$C$7,TRUE),NA()),"")</f>
        <v>Identiteetit poistetaan käytöstä, kun niitä ei enää tarvita. Tasolla 1 tämän ei tarvitse olla systemaattista ja säännöllistä.</v>
      </c>
      <c r="G27" s="1540">
        <v>25</v>
      </c>
      <c r="H27" s="1169" t="s">
        <v>3747</v>
      </c>
      <c r="I27" s="1169" t="s">
        <v>3584</v>
      </c>
      <c r="J27" s="1537">
        <f ca="1">_xlfn.IFNA(VLOOKUP(E27,Data!C:I,6,FALSE),"")</f>
        <v>3</v>
      </c>
      <c r="K27" s="1511" t="str">
        <f ca="1">_xlfn.IFNA(VLOOKUP(E27,Export!G:L,3,FALSE),"")</f>
        <v/>
      </c>
      <c r="L27" s="1511" t="str">
        <f ca="1">_xlfn.IFNA(VLOOKUP(E27,Export!G:L,4,FALSE),"")</f>
        <v/>
      </c>
      <c r="M27" s="1511" t="str">
        <f ca="1">_xlfn.IFNA(VLOOKUP(E27,Export!G:L,5,FALSE),"")</f>
        <v/>
      </c>
      <c r="N27" s="1512" t="str">
        <f ca="1">_xlfn.IFNA(VLOOKUP(E27,Export!G:L,6,FALSE),"")</f>
        <v/>
      </c>
      <c r="O27" s="1445"/>
      <c r="P27" s="251"/>
    </row>
    <row r="28" spans="1:16" ht="70.8" customHeight="1" thickBot="1" x14ac:dyDescent="0.3">
      <c r="A28" s="274"/>
      <c r="B28" s="1842"/>
      <c r="C28" s="1339">
        <v>4</v>
      </c>
      <c r="D28" s="1183">
        <f>_xlfn.IFNA(VLOOKUP(E28,Data!C:I,3,FALSE),"")</f>
        <v>2</v>
      </c>
      <c r="E28" s="1643" t="s">
        <v>154</v>
      </c>
      <c r="F28" s="1170" t="str">
        <f>_xlfn.IFNA(IF(VLOOKUP(E28,Languages!$A:$D,1,TRUE)=E28,VLOOKUP(E28,Languages!$A:$D,Summary!$C$7,TRUE),NA()),"")</f>
        <v>Salasanojen vahvuusvaatimukset ja uudelleenkäytön rajoitukset on määritelty ja niiden noudattaminen on pakollista.</v>
      </c>
      <c r="G28" s="1540">
        <v>26</v>
      </c>
      <c r="H28" s="1169" t="s">
        <v>3748</v>
      </c>
      <c r="I28" s="1169" t="s">
        <v>3585</v>
      </c>
      <c r="J28" s="1537">
        <f ca="1">_xlfn.IFNA(VLOOKUP(E28,Data!C:I,6,FALSE),"")</f>
        <v>4</v>
      </c>
      <c r="K28" s="1511" t="str">
        <f ca="1">_xlfn.IFNA(VLOOKUP(E28,Export!G:L,3,FALSE),"")</f>
        <v/>
      </c>
      <c r="L28" s="1511" t="str">
        <f ca="1">_xlfn.IFNA(VLOOKUP(E28,Export!G:L,4,FALSE),"")</f>
        <v/>
      </c>
      <c r="M28" s="1511" t="str">
        <f ca="1">_xlfn.IFNA(VLOOKUP(E28,Export!G:L,5,FALSE),"")</f>
        <v/>
      </c>
      <c r="N28" s="1512" t="str">
        <f ca="1">_xlfn.IFNA(VLOOKUP(E28,Export!G:L,6,FALSE),"")</f>
        <v/>
      </c>
      <c r="O28" s="1445"/>
      <c r="P28" s="251"/>
    </row>
    <row r="29" spans="1:16" ht="70.8" customHeight="1" thickBot="1" x14ac:dyDescent="0.3">
      <c r="A29" s="274"/>
      <c r="B29" s="1842"/>
      <c r="C29" s="1339">
        <v>5</v>
      </c>
      <c r="D29" s="1183">
        <f>_xlfn.IFNA(VLOOKUP(E29,Data!C:I,3,FALSE),"")</f>
        <v>2</v>
      </c>
      <c r="E29" s="1643" t="s">
        <v>155</v>
      </c>
      <c r="F29" s="1170" t="str">
        <f>_xlfn.IFNA(IF(VLOOKUP(E29,Languages!$A:$D,1,TRUE)=E29,VLOOKUP(E29,Languages!$A:$D,Summary!$C$7,TRUE),NA()),"")</f>
        <v>Identiteettien ajantasaisuudesta huolehditaan tarkastamalla ja päivittämällä ne määrätellyin väliajoin ja määriteltyjen tilanteiden kuten järjestelmämuutosten yhteydessä tai organisaatiorakenteen muuttuessa.</v>
      </c>
      <c r="G29" s="1540">
        <v>25</v>
      </c>
      <c r="H29" s="1169" t="s">
        <v>3747</v>
      </c>
      <c r="I29" s="1169" t="s">
        <v>3584</v>
      </c>
      <c r="J29" s="1537">
        <f ca="1">_xlfn.IFNA(VLOOKUP(E29,Data!C:I,6,FALSE),"")</f>
        <v>3</v>
      </c>
      <c r="K29" s="1511" t="str">
        <f ca="1">_xlfn.IFNA(VLOOKUP(E29,Export!G:L,3,FALSE),"")</f>
        <v/>
      </c>
      <c r="L29" s="1511" t="str">
        <f ca="1">_xlfn.IFNA(VLOOKUP(E29,Export!G:L,4,FALSE),"")</f>
        <v/>
      </c>
      <c r="M29" s="1511" t="str">
        <f ca="1">_xlfn.IFNA(VLOOKUP(E29,Export!G:L,5,FALSE),"")</f>
        <v/>
      </c>
      <c r="N29" s="1512" t="str">
        <f ca="1">_xlfn.IFNA(VLOOKUP(E29,Export!G:L,6,FALSE),"")</f>
        <v/>
      </c>
      <c r="O29" s="1445"/>
      <c r="P29" s="251"/>
    </row>
    <row r="30" spans="1:16" ht="70.8" customHeight="1" thickBot="1" x14ac:dyDescent="0.3">
      <c r="A30" s="274"/>
      <c r="B30" s="1842"/>
      <c r="C30" s="1339">
        <v>6</v>
      </c>
      <c r="D30" s="1183">
        <f>_xlfn.IFNA(VLOOKUP(E30,Data!C:I,3,FALSE),"")</f>
        <v>2</v>
      </c>
      <c r="E30" s="1643" t="s">
        <v>156</v>
      </c>
      <c r="F30" s="1170" t="str">
        <f>_xlfn.IFNA(IF(VLOOKUP(E30,Languages!$A:$D,1,TRUE)=E30,VLOOKUP(E30,Languages!$A:$D,Summary!$C$7,TRUE),NA()),"")</f>
        <v>Identiteetit poistetaan käytöstä organisaation määrittelemien enimmäismääräaikojen puitteissa, kun niitä ei enää tarvita.</v>
      </c>
      <c r="G30" s="1540">
        <v>25</v>
      </c>
      <c r="H30" s="1169" t="s">
        <v>3747</v>
      </c>
      <c r="I30" s="1169" t="s">
        <v>3584</v>
      </c>
      <c r="J30" s="1537">
        <f ca="1">_xlfn.IFNA(VLOOKUP(E30,Data!C:I,6,FALSE),"")</f>
        <v>3</v>
      </c>
      <c r="K30" s="1511" t="str">
        <f ca="1">_xlfn.IFNA(VLOOKUP(E30,Export!G:L,3,FALSE),"")</f>
        <v/>
      </c>
      <c r="L30" s="1511" t="str">
        <f ca="1">_xlfn.IFNA(VLOOKUP(E30,Export!G:L,4,FALSE),"")</f>
        <v/>
      </c>
      <c r="M30" s="1511" t="str">
        <f ca="1">_xlfn.IFNA(VLOOKUP(E30,Export!G:L,5,FALSE),"")</f>
        <v/>
      </c>
      <c r="N30" s="1512" t="str">
        <f ca="1">_xlfn.IFNA(VLOOKUP(E30,Export!G:L,6,FALSE),"")</f>
        <v/>
      </c>
      <c r="O30" s="1445"/>
      <c r="P30" s="251"/>
    </row>
    <row r="31" spans="1:16" ht="70.8" customHeight="1" thickBot="1" x14ac:dyDescent="0.3">
      <c r="A31" s="274"/>
      <c r="B31" s="1842"/>
      <c r="C31" s="1339">
        <v>7</v>
      </c>
      <c r="D31" s="1183">
        <f>_xlfn.IFNA(VLOOKUP(E31,Data!C:I,3,FALSE),"")</f>
        <v>2</v>
      </c>
      <c r="E31" s="1643" t="s">
        <v>157</v>
      </c>
      <c r="F31" s="1170" t="str">
        <f>_xlfn.IFNA(IF(VLOOKUP(E31,Languages!$A:$D,1,TRUE)=E31,VLOOKUP(E31,Languages!$A:$D,Summary!$C$7,TRUE),NA()),"")</f>
        <v>Hallintatunnusten käyttö on rajoitettu vain niihin prosesseihin, joihin ne on luotu.</v>
      </c>
      <c r="G31" s="1540">
        <v>26</v>
      </c>
      <c r="H31" s="1169" t="s">
        <v>3748</v>
      </c>
      <c r="I31" s="1169" t="s">
        <v>3585</v>
      </c>
      <c r="J31" s="1537">
        <f ca="1">_xlfn.IFNA(VLOOKUP(E31,Data!C:I,6,FALSE),"")</f>
        <v>2</v>
      </c>
      <c r="K31" s="1511" t="str">
        <f ca="1">_xlfn.IFNA(VLOOKUP(E31,Export!G:L,3,FALSE),"")</f>
        <v/>
      </c>
      <c r="L31" s="1511" t="str">
        <f ca="1">_xlfn.IFNA(VLOOKUP(E31,Export!G:L,4,FALSE),"")</f>
        <v/>
      </c>
      <c r="M31" s="1511" t="str">
        <f ca="1">_xlfn.IFNA(VLOOKUP(E31,Export!G:L,5,FALSE),"")</f>
        <v/>
      </c>
      <c r="N31" s="1512" t="str">
        <f ca="1">_xlfn.IFNA(VLOOKUP(E31,Export!G:L,6,FALSE),"")</f>
        <v/>
      </c>
      <c r="O31" s="1445"/>
      <c r="P31" s="251"/>
    </row>
    <row r="32" spans="1:16" ht="70.8" customHeight="1" thickBot="1" x14ac:dyDescent="0.3">
      <c r="A32" s="274"/>
      <c r="B32" s="1842"/>
      <c r="C32" s="1339">
        <v>8</v>
      </c>
      <c r="D32" s="1183">
        <f>_xlfn.IFNA(VLOOKUP(E32,Data!C:I,3,FALSE),"")</f>
        <v>2</v>
      </c>
      <c r="E32" s="1643" t="s">
        <v>2527</v>
      </c>
      <c r="F32" s="1170" t="str">
        <f>_xlfn.IFNA(IF(VLOOKUP(E32,Languages!$A:$D,1,TRUE)=E32,VLOOKUP(E32,Languages!$A:$D,Summary!$C$7,TRUE),NA()),"")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G32" s="1540">
        <v>26</v>
      </c>
      <c r="H32" s="1169" t="s">
        <v>3748</v>
      </c>
      <c r="I32" s="1169" t="s">
        <v>3585</v>
      </c>
      <c r="J32" s="1537">
        <f ca="1">_xlfn.IFNA(VLOOKUP(E32,Data!C:I,6,FALSE),"")</f>
        <v>2</v>
      </c>
      <c r="K32" s="1511" t="str">
        <f ca="1">_xlfn.IFNA(VLOOKUP(E32,Export!G:L,3,FALSE),"")</f>
        <v/>
      </c>
      <c r="L32" s="1511" t="str">
        <f ca="1">_xlfn.IFNA(VLOOKUP(E32,Export!G:L,4,FALSE),"")</f>
        <v/>
      </c>
      <c r="M32" s="1511" t="str">
        <f ca="1">_xlfn.IFNA(VLOOKUP(E32,Export!G:L,5,FALSE),"")</f>
        <v/>
      </c>
      <c r="N32" s="1512" t="str">
        <f ca="1">_xlfn.IFNA(VLOOKUP(E32,Export!G:L,6,FALSE),"")</f>
        <v/>
      </c>
      <c r="O32" s="1445"/>
      <c r="P32" s="251"/>
    </row>
    <row r="33" spans="1:16" ht="70.8" customHeight="1" thickBot="1" x14ac:dyDescent="0.3">
      <c r="A33" s="274"/>
      <c r="B33" s="1842"/>
      <c r="C33" s="1339">
        <v>9</v>
      </c>
      <c r="D33" s="1183">
        <f>_xlfn.IFNA(VLOOKUP(E33,Data!C:I,3,FALSE),"")</f>
        <v>3</v>
      </c>
      <c r="E33" s="1643" t="s">
        <v>2528</v>
      </c>
      <c r="F33" s="1170" t="str">
        <f>_xlfn.IFNA(IF(VLOOKUP(E33,Languages!$A:$D,1,TRUE)=E33,VLOOKUP(E33,Languages!$A:$D,Summary!$C$7,TRUE),NA()),"")</f>
        <v xml:space="preserve">Monivaiheista tunnistautumista vaaditaan </v>
      </c>
      <c r="G33" s="1540">
        <v>26</v>
      </c>
      <c r="H33" s="1169" t="s">
        <v>3748</v>
      </c>
      <c r="I33" s="1169" t="s">
        <v>3585</v>
      </c>
      <c r="J33" s="1537">
        <f ca="1">_xlfn.IFNA(VLOOKUP(E33,Data!C:I,6,FALSE),"")</f>
        <v>3</v>
      </c>
      <c r="K33" s="1511" t="str">
        <f ca="1">_xlfn.IFNA(VLOOKUP(E33,Export!G:L,3,FALSE),"")</f>
        <v/>
      </c>
      <c r="L33" s="1511" t="str">
        <f ca="1">_xlfn.IFNA(VLOOKUP(E33,Export!G:L,4,FALSE),"")</f>
        <v/>
      </c>
      <c r="M33" s="1511" t="str">
        <f ca="1">_xlfn.IFNA(VLOOKUP(E33,Export!G:L,5,FALSE),"")</f>
        <v/>
      </c>
      <c r="N33" s="1512" t="str">
        <f ca="1">_xlfn.IFNA(VLOOKUP(E33,Export!G:L,6,FALSE),"")</f>
        <v/>
      </c>
      <c r="O33" s="1445"/>
      <c r="P33" s="251"/>
    </row>
    <row r="34" spans="1:16" ht="70.8" customHeight="1" thickBot="1" x14ac:dyDescent="0.3">
      <c r="A34" s="274"/>
      <c r="B34" s="1842"/>
      <c r="C34" s="1339">
        <v>10</v>
      </c>
      <c r="D34" s="1183">
        <f>_xlfn.IFNA(VLOOKUP(E34,Data!C:I,3,FALSE),"")</f>
        <v>3</v>
      </c>
      <c r="E34" s="1643" t="s">
        <v>2529</v>
      </c>
      <c r="F34" s="1170" t="str">
        <f>_xlfn.IFNA(IF(VLOOKUP(E34,Languages!$A:$D,1,TRUE)=E34,VLOOKUP(E34,Languages!$A:$D,Summary!$C$7,TRUE),NA()),"")</f>
        <v xml:space="preserve">Identiteetit, joilla ei ole kirjauduttu määritellyn ajanjakson kuluessa, poistetaan käytöstä mikäli mahdollista. </v>
      </c>
      <c r="G34" s="1540">
        <v>25</v>
      </c>
      <c r="H34" s="1169" t="s">
        <v>3747</v>
      </c>
      <c r="I34" s="1169" t="s">
        <v>3584</v>
      </c>
      <c r="J34" s="1537">
        <f ca="1">_xlfn.IFNA(VLOOKUP(E34,Data!C:I,6,FALSE),"")</f>
        <v>3</v>
      </c>
      <c r="K34" s="1511" t="str">
        <f ca="1">_xlfn.IFNA(VLOOKUP(E34,Export!G:L,3,FALSE),"")</f>
        <v/>
      </c>
      <c r="L34" s="1511" t="str">
        <f ca="1">_xlfn.IFNA(VLOOKUP(E34,Export!G:L,4,FALSE),"")</f>
        <v/>
      </c>
      <c r="M34" s="1511" t="str">
        <f ca="1">_xlfn.IFNA(VLOOKUP(E34,Export!G:L,5,FALSE),"")</f>
        <v/>
      </c>
      <c r="N34" s="1512" t="str">
        <f ca="1">_xlfn.IFNA(VLOOKUP(E34,Export!G:L,6,FALSE),"")</f>
        <v/>
      </c>
      <c r="O34" s="1445"/>
      <c r="P34" s="251"/>
    </row>
    <row r="35" spans="1:16" ht="70.8" customHeight="1" thickBot="1" x14ac:dyDescent="0.3">
      <c r="A35" s="274"/>
      <c r="B35" s="1842"/>
      <c r="C35" s="1339">
        <v>11</v>
      </c>
      <c r="D35" s="1183">
        <f>_xlfn.IFNA(VLOOKUP(E35,Data!C:I,3,FALSE),"")</f>
        <v>1</v>
      </c>
      <c r="E35" s="1643" t="s">
        <v>158</v>
      </c>
      <c r="F35" s="1170" t="str">
        <f>_xlfn.IFNA(IF(VLOOKUP(E35,Languages!$A:$D,1,TRUE)=E35,VLOOKUP(E35,Languages!$A:$D,Summary!$C$7,TRUE),NA()),"")</f>
        <v>Loogisten käyttöoikeuksien hallinnan valvontakeinoja on käytössä. Tasolla 1 tämän ei tarvitse olla systemaattista ja säännöllistä.</v>
      </c>
      <c r="G35" s="1540">
        <v>27</v>
      </c>
      <c r="H35" s="1169" t="s">
        <v>3764</v>
      </c>
      <c r="I35" s="1169" t="s">
        <v>3586</v>
      </c>
      <c r="J35" s="1537">
        <f ca="1">_xlfn.IFNA(VLOOKUP(E35,Data!C:I,6,FALSE),"")</f>
        <v>3</v>
      </c>
      <c r="K35" s="1511" t="str">
        <f ca="1">_xlfn.IFNA(VLOOKUP(E35,Export!G:L,3,FALSE),"")</f>
        <v/>
      </c>
      <c r="L35" s="1511" t="str">
        <f ca="1">_xlfn.IFNA(VLOOKUP(E35,Export!G:L,4,FALSE),"")</f>
        <v/>
      </c>
      <c r="M35" s="1511" t="str">
        <f ca="1">_xlfn.IFNA(VLOOKUP(E35,Export!G:L,5,FALSE),"")</f>
        <v/>
      </c>
      <c r="N35" s="1512" t="str">
        <f ca="1">_xlfn.IFNA(VLOOKUP(E35,Export!G:L,6,FALSE),"")</f>
        <v/>
      </c>
      <c r="O35" s="1445"/>
      <c r="P35" s="251"/>
    </row>
    <row r="36" spans="1:16" ht="70.8" customHeight="1" thickBot="1" x14ac:dyDescent="0.3">
      <c r="A36" s="274"/>
      <c r="B36" s="1842"/>
      <c r="C36" s="1339">
        <v>12</v>
      </c>
      <c r="D36" s="1183">
        <f>_xlfn.IFNA(VLOOKUP(E36,Data!C:I,3,FALSE),"")</f>
        <v>1</v>
      </c>
      <c r="E36" s="1643" t="s">
        <v>159</v>
      </c>
      <c r="F36" s="1170" t="str">
        <f>_xlfn.IFNA(IF(VLOOKUP(E36,Languages!$A:$D,1,TRUE)=E36,VLOOKUP(E36,Languages!$A:$D,Summary!$C$7,TRUE),NA()),"")</f>
        <v>Käyttöoikeudet poistetaan, kun niitä ei enää tarvita. Tasolla 1 tämän ei tarvitse olla systemaattista ja säännöllistä.</v>
      </c>
      <c r="G36" s="1540">
        <v>28</v>
      </c>
      <c r="H36" s="1169" t="s">
        <v>3723</v>
      </c>
      <c r="I36" s="1169" t="s">
        <v>3587</v>
      </c>
      <c r="J36" s="1537">
        <f ca="1">_xlfn.IFNA(VLOOKUP(E36,Data!C:I,6,FALSE),"")</f>
        <v>3</v>
      </c>
      <c r="K36" s="1511" t="str">
        <f ca="1">_xlfn.IFNA(VLOOKUP(E36,Export!G:L,3,FALSE),"")</f>
        <v/>
      </c>
      <c r="L36" s="1511" t="str">
        <f ca="1">_xlfn.IFNA(VLOOKUP(E36,Export!G:L,4,FALSE),"")</f>
        <v/>
      </c>
      <c r="M36" s="1511" t="str">
        <f ca="1">_xlfn.IFNA(VLOOKUP(E36,Export!G:L,5,FALSE),"")</f>
        <v/>
      </c>
      <c r="N36" s="1512" t="str">
        <f ca="1">_xlfn.IFNA(VLOOKUP(E36,Export!G:L,6,FALSE),"")</f>
        <v/>
      </c>
      <c r="O36" s="1445"/>
      <c r="P36" s="251"/>
    </row>
    <row r="37" spans="1:16" ht="70.8" customHeight="1" thickBot="1" x14ac:dyDescent="0.3">
      <c r="A37" s="274"/>
      <c r="B37" s="1842"/>
      <c r="C37" s="1339">
        <v>13</v>
      </c>
      <c r="D37" s="1183">
        <f>_xlfn.IFNA(VLOOKUP(E37,Data!C:I,3,FALSE),"")</f>
        <v>2</v>
      </c>
      <c r="E37" s="1643" t="s">
        <v>160</v>
      </c>
      <c r="F37" s="1170" t="str">
        <f>_xlfn.IFNA(IF(VLOOKUP(E37,Languages!$A:$D,1,TRUE)=E37,VLOOKUP(E37,Languages!$A:$D,Summary!$C$7,TRUE),NA()),"")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37" s="1540">
        <v>27</v>
      </c>
      <c r="H37" s="1169" t="s">
        <v>3764</v>
      </c>
      <c r="I37" s="1169" t="s">
        <v>3586</v>
      </c>
      <c r="J37" s="1537">
        <f ca="1">_xlfn.IFNA(VLOOKUP(E37,Data!C:I,6,FALSE),"")</f>
        <v>3</v>
      </c>
      <c r="K37" s="1511" t="str">
        <f ca="1">_xlfn.IFNA(VLOOKUP(E37,Export!G:L,3,FALSE),"")</f>
        <v/>
      </c>
      <c r="L37" s="1511" t="str">
        <f ca="1">_xlfn.IFNA(VLOOKUP(E37,Export!G:L,4,FALSE),"")</f>
        <v/>
      </c>
      <c r="M37" s="1511" t="str">
        <f ca="1">_xlfn.IFNA(VLOOKUP(E37,Export!G:L,5,FALSE),"")</f>
        <v/>
      </c>
      <c r="N37" s="1512" t="str">
        <f ca="1">_xlfn.IFNA(VLOOKUP(E37,Export!G:L,6,FALSE),"")</f>
        <v/>
      </c>
      <c r="O37" s="1445"/>
      <c r="P37" s="251"/>
    </row>
    <row r="38" spans="1:16" ht="70.8" customHeight="1" thickBot="1" x14ac:dyDescent="0.3">
      <c r="A38" s="274"/>
      <c r="B38" s="1842"/>
      <c r="C38" s="1339">
        <v>14</v>
      </c>
      <c r="D38" s="1183">
        <f>_xlfn.IFNA(VLOOKUP(E38,Data!C:I,3,FALSE),"")</f>
        <v>2</v>
      </c>
      <c r="E38" s="1643" t="s">
        <v>161</v>
      </c>
      <c r="F38" s="1170" t="str">
        <f>_xlfn.IFNA(IF(VLOOKUP(E38,Languages!$A:$D,1,TRUE)=E38,VLOOKUP(E38,Languages!$A:$D,Summary!$C$7,TRUE),NA()),"")</f>
        <v>Käyttöoikeuksien vaatimuksissa on huomioitu pienimmän valtuuden periaate (ref. "principle of least privilege").</v>
      </c>
      <c r="G38" s="1540">
        <v>27</v>
      </c>
      <c r="H38" s="1169" t="s">
        <v>3764</v>
      </c>
      <c r="I38" s="1169" t="s">
        <v>3586</v>
      </c>
      <c r="J38" s="1537">
        <f ca="1">_xlfn.IFNA(VLOOKUP(E38,Data!C:I,6,FALSE),"")</f>
        <v>3</v>
      </c>
      <c r="K38" s="1511" t="str">
        <f ca="1">_xlfn.IFNA(VLOOKUP(E38,Export!G:L,3,FALSE),"")</f>
        <v/>
      </c>
      <c r="L38" s="1511" t="str">
        <f ca="1">_xlfn.IFNA(VLOOKUP(E38,Export!G:L,4,FALSE),"")</f>
        <v/>
      </c>
      <c r="M38" s="1511" t="str">
        <f ca="1">_xlfn.IFNA(VLOOKUP(E38,Export!G:L,5,FALSE),"")</f>
        <v/>
      </c>
      <c r="N38" s="1512" t="str">
        <f ca="1">_xlfn.IFNA(VLOOKUP(E38,Export!G:L,6,FALSE),"")</f>
        <v/>
      </c>
      <c r="O38" s="1445"/>
      <c r="P38" s="251"/>
    </row>
    <row r="39" spans="1:16" ht="70.8" customHeight="1" thickBot="1" x14ac:dyDescent="0.3">
      <c r="A39" s="274"/>
      <c r="B39" s="1842"/>
      <c r="C39" s="1339">
        <v>15</v>
      </c>
      <c r="D39" s="1183">
        <f>_xlfn.IFNA(VLOOKUP(E39,Data!C:I,3,FALSE),"")</f>
        <v>2</v>
      </c>
      <c r="E39" s="1643" t="s">
        <v>162</v>
      </c>
      <c r="F39" s="1170" t="str">
        <f>_xlfn.IFNA(IF(VLOOKUP(E39,Languages!$A:$D,1,TRUE)=E39,VLOOKUP(E39,Languages!$A:$D,Summary!$C$7,TRUE),NA()),"")</f>
        <v xml:space="preserve">Käyttöoikeuksien vaatimukset sisältävät tehtävien eriyttämisen periaatteet (ref. "separation of duties"). </v>
      </c>
      <c r="G39" s="1540">
        <v>27</v>
      </c>
      <c r="H39" s="1169" t="s">
        <v>3764</v>
      </c>
      <c r="I39" s="1169" t="s">
        <v>3586</v>
      </c>
      <c r="J39" s="1537">
        <f ca="1">_xlfn.IFNA(VLOOKUP(E39,Data!C:I,6,FALSE),"")</f>
        <v>2</v>
      </c>
      <c r="K39" s="1511" t="str">
        <f ca="1">_xlfn.IFNA(VLOOKUP(E39,Export!G:L,3,FALSE),"")</f>
        <v/>
      </c>
      <c r="L39" s="1511" t="str">
        <f ca="1">_xlfn.IFNA(VLOOKUP(E39,Export!G:L,4,FALSE),"")</f>
        <v/>
      </c>
      <c r="M39" s="1511" t="str">
        <f ca="1">_xlfn.IFNA(VLOOKUP(E39,Export!G:L,5,FALSE),"")</f>
        <v/>
      </c>
      <c r="N39" s="1512" t="str">
        <f ca="1">_xlfn.IFNA(VLOOKUP(E39,Export!G:L,6,FALSE),"")</f>
        <v/>
      </c>
      <c r="O39" s="1445"/>
      <c r="P39" s="251"/>
    </row>
    <row r="40" spans="1:16" ht="70.8" customHeight="1" thickBot="1" x14ac:dyDescent="0.3">
      <c r="A40" s="274"/>
      <c r="B40" s="1842"/>
      <c r="C40" s="1339">
        <v>16</v>
      </c>
      <c r="D40" s="1183">
        <f>_xlfn.IFNA(VLOOKUP(E40,Data!C:I,3,FALSE),"")</f>
        <v>2</v>
      </c>
      <c r="E40" s="1643" t="s">
        <v>163</v>
      </c>
      <c r="F40" s="1170" t="str">
        <f>_xlfn.IFNA(IF(VLOOKUP(E40,Languages!$A:$D,1,TRUE)=E40,VLOOKUP(E40,Languages!$A:$D,Summary!$C$7,TRUE),NA()),"")</f>
        <v>Käyttöoikeuspyynnöt tarkastaa ja hyväksyy kyseisen laitteen, ohjelmiston tai tietovarannon omistaja.</v>
      </c>
      <c r="G40" s="1540">
        <v>27</v>
      </c>
      <c r="H40" s="1169" t="s">
        <v>3764</v>
      </c>
      <c r="I40" s="1169" t="s">
        <v>3586</v>
      </c>
      <c r="J40" s="1537">
        <f ca="1">_xlfn.IFNA(VLOOKUP(E40,Data!C:I,6,FALSE),"")</f>
        <v>3</v>
      </c>
      <c r="K40" s="1511" t="str">
        <f ca="1">_xlfn.IFNA(VLOOKUP(E40,Export!G:L,3,FALSE),"")</f>
        <v/>
      </c>
      <c r="L40" s="1511" t="str">
        <f ca="1">_xlfn.IFNA(VLOOKUP(E40,Export!G:L,4,FALSE),"")</f>
        <v/>
      </c>
      <c r="M40" s="1511" t="str">
        <f ca="1">_xlfn.IFNA(VLOOKUP(E40,Export!G:L,5,FALSE),"")</f>
        <v/>
      </c>
      <c r="N40" s="1512" t="str">
        <f ca="1">_xlfn.IFNA(VLOOKUP(E40,Export!G:L,6,FALSE),"")</f>
        <v/>
      </c>
      <c r="O40" s="1445"/>
      <c r="P40" s="251"/>
    </row>
    <row r="41" spans="1:16" ht="70.8" customHeight="1" thickBot="1" x14ac:dyDescent="0.3">
      <c r="A41" s="274"/>
      <c r="B41" s="1842"/>
      <c r="C41" s="1339">
        <v>17</v>
      </c>
      <c r="D41" s="1183">
        <f>_xlfn.IFNA(VLOOKUP(E41,Data!C:I,3,FALSE),"")</f>
        <v>2</v>
      </c>
      <c r="E41" s="1643" t="s">
        <v>164</v>
      </c>
      <c r="F41" s="1170" t="str">
        <f>_xlfn.IFNA(IF(VLOOKUP(E41,Languages!$A:$D,1,TRUE)=E41,VLOOKUP(E41,Languages!$A:$D,Summary!$C$7,TRUE),NA()),"")</f>
        <v>Käyttöoikeudet, joihin liittyy korkeampi riski toiminnalle, tarkastetaan perusteellisemmin ja niiden käyttöä valvotaan tarkemmin.</v>
      </c>
      <c r="G41" s="1540">
        <v>28</v>
      </c>
      <c r="H41" s="1169" t="s">
        <v>3723</v>
      </c>
      <c r="I41" s="1169" t="s">
        <v>3587</v>
      </c>
      <c r="J41" s="1537">
        <f ca="1">_xlfn.IFNA(VLOOKUP(E41,Data!C:I,6,FALSE),"")</f>
        <v>2</v>
      </c>
      <c r="K41" s="1511" t="str">
        <f ca="1">_xlfn.IFNA(VLOOKUP(E41,Export!G:L,3,FALSE),"")</f>
        <v/>
      </c>
      <c r="L41" s="1511" t="str">
        <f ca="1">_xlfn.IFNA(VLOOKUP(E41,Export!G:L,4,FALSE),"")</f>
        <v/>
      </c>
      <c r="M41" s="1511" t="str">
        <f ca="1">_xlfn.IFNA(VLOOKUP(E41,Export!G:L,5,FALSE),"")</f>
        <v/>
      </c>
      <c r="N41" s="1512" t="str">
        <f ca="1">_xlfn.IFNA(VLOOKUP(E41,Export!G:L,6,FALSE),"")</f>
        <v/>
      </c>
      <c r="O41" s="1445"/>
      <c r="P41" s="251"/>
    </row>
    <row r="42" spans="1:16" ht="70.8" customHeight="1" thickBot="1" x14ac:dyDescent="0.3">
      <c r="A42" s="274"/>
      <c r="B42" s="1842"/>
      <c r="C42" s="1339">
        <v>18</v>
      </c>
      <c r="D42" s="1183">
        <f>_xlfn.IFNA(VLOOKUP(E42,Data!C:I,3,FALSE),"")</f>
        <v>3</v>
      </c>
      <c r="E42" s="1643" t="s">
        <v>166</v>
      </c>
      <c r="F42" s="1170" t="str">
        <f>_xlfn.IFNA(IF(VLOOKUP(E42,Languages!$A:$D,1,TRUE)=E42,VLOOKUP(E42,Languages!$A:$D,Summary!$C$7,TRUE),NA()),"")</f>
        <v>Käyttöoikeudet tarkastetaan ja päivitetään aika ajoin ja määriteltyjen tilanteiden kuten organisaatiorakenteen muuttuessa tai tilapäisen käyttöoikeuksien korotuksen jälkeen.</v>
      </c>
      <c r="G42" s="1540">
        <v>28</v>
      </c>
      <c r="H42" s="1169" t="s">
        <v>3723</v>
      </c>
      <c r="I42" s="1169" t="s">
        <v>3587</v>
      </c>
      <c r="J42" s="1537">
        <f ca="1">_xlfn.IFNA(VLOOKUP(E42,Data!C:I,6,FALSE),"")</f>
        <v>3</v>
      </c>
      <c r="K42" s="1511" t="str">
        <f ca="1">_xlfn.IFNA(VLOOKUP(E42,Export!G:L,3,FALSE),"")</f>
        <v/>
      </c>
      <c r="L42" s="1511" t="str">
        <f ca="1">_xlfn.IFNA(VLOOKUP(E42,Export!G:L,4,FALSE),"")</f>
        <v/>
      </c>
      <c r="M42" s="1511" t="str">
        <f ca="1">_xlfn.IFNA(VLOOKUP(E42,Export!G:L,5,FALSE),"")</f>
        <v/>
      </c>
      <c r="N42" s="1512" t="str">
        <f ca="1">_xlfn.IFNA(VLOOKUP(E42,Export!G:L,6,FALSE),"")</f>
        <v/>
      </c>
      <c r="O42" s="1445"/>
      <c r="P42" s="251"/>
    </row>
    <row r="43" spans="1:16" ht="70.8" customHeight="1" thickBot="1" x14ac:dyDescent="0.3">
      <c r="A43" s="274"/>
      <c r="B43" s="1842"/>
      <c r="C43" s="1339">
        <v>19</v>
      </c>
      <c r="D43" s="1183">
        <f>_xlfn.IFNA(VLOOKUP(E43,Data!C:I,3,FALSE),"")</f>
        <v>3</v>
      </c>
      <c r="E43" s="1643" t="s">
        <v>933</v>
      </c>
      <c r="F43" s="1170" t="str">
        <f>_xlfn.IFNA(IF(VLOOKUP(E43,Languages!$A:$D,1,TRUE)=E43,VLOOKUP(E43,Languages!$A:$D,Summary!$C$7,TRUE),NA()),"")</f>
        <v>Kirjautumis- ja yhteydenmuodostusyrityksiä seurataan ja niissä havaitut poikkeavuudet toimivat kybertapahtumien indikaattoreina.</v>
      </c>
      <c r="G43" s="1539" t="s">
        <v>1629</v>
      </c>
      <c r="H43" s="1169"/>
      <c r="I43" s="1169" t="s">
        <v>1629</v>
      </c>
      <c r="J43" s="1537">
        <f ca="1">_xlfn.IFNA(VLOOKUP(E43,Data!C:I,6,FALSE),"")</f>
        <v>1</v>
      </c>
      <c r="K43" s="1511" t="str">
        <f ca="1">_xlfn.IFNA(VLOOKUP(E43,Export!G:L,3,FALSE),"")</f>
        <v/>
      </c>
      <c r="L43" s="1511" t="str">
        <f ca="1">_xlfn.IFNA(VLOOKUP(E43,Export!G:L,4,FALSE),"")</f>
        <v/>
      </c>
      <c r="M43" s="1511" t="str">
        <f ca="1">_xlfn.IFNA(VLOOKUP(E43,Export!G:L,5,FALSE),"")</f>
        <v/>
      </c>
      <c r="N43" s="1512" t="str">
        <f ca="1">_xlfn.IFNA(VLOOKUP(E43,Export!G:L,6,FALSE),"")</f>
        <v/>
      </c>
      <c r="O43" s="1445"/>
      <c r="P43" s="251"/>
    </row>
    <row r="44" spans="1:16" ht="70.8" customHeight="1" thickBot="1" x14ac:dyDescent="0.3">
      <c r="A44" s="274"/>
      <c r="B44" s="1842"/>
      <c r="C44" s="1339">
        <v>20</v>
      </c>
      <c r="D44" s="1183">
        <f>_xlfn.IFNA(VLOOKUP(E44,Data!C:I,3,FALSE),"")</f>
        <v>1</v>
      </c>
      <c r="E44" s="1643" t="s">
        <v>168</v>
      </c>
      <c r="F44" s="1170" t="str">
        <f>_xlfn.IFNA(IF(VLOOKUP(E44,Languages!$A:$D,1,TRUE)=E44,VLOOKUP(E44,Languages!$A:$D,Summary!$C$7,TRUE),NA()),"")</f>
        <v>Fyysisen pääsynhallinnan valvontakeinoja on käytössä (kuten aitoja, lukkoja tai kylttejä). Tasolla 1 tämän ei tarvitse olla systemaattista ja säännöllistä.</v>
      </c>
      <c r="G44" s="1540">
        <v>29</v>
      </c>
      <c r="H44" s="1169" t="s">
        <v>3724</v>
      </c>
      <c r="I44" s="1169" t="s">
        <v>3588</v>
      </c>
      <c r="J44" s="1537">
        <f ca="1">_xlfn.IFNA(VLOOKUP(E44,Data!C:I,6,FALSE),"")</f>
        <v>4</v>
      </c>
      <c r="K44" s="1511" t="str">
        <f ca="1">_xlfn.IFNA(VLOOKUP(E44,Export!G:L,3,FALSE),"")</f>
        <v/>
      </c>
      <c r="L44" s="1511" t="str">
        <f ca="1">_xlfn.IFNA(VLOOKUP(E44,Export!G:L,4,FALSE),"")</f>
        <v/>
      </c>
      <c r="M44" s="1511" t="str">
        <f ca="1">_xlfn.IFNA(VLOOKUP(E44,Export!G:L,5,FALSE),"")</f>
        <v/>
      </c>
      <c r="N44" s="1512" t="str">
        <f ca="1">_xlfn.IFNA(VLOOKUP(E44,Export!G:L,6,FALSE),"")</f>
        <v/>
      </c>
      <c r="O44" s="1445"/>
      <c r="P44" s="251"/>
    </row>
    <row r="45" spans="1:16" ht="70.8" customHeight="1" thickBot="1" x14ac:dyDescent="0.3">
      <c r="A45" s="274"/>
      <c r="B45" s="1842"/>
      <c r="C45" s="1339">
        <v>21</v>
      </c>
      <c r="D45" s="1183">
        <f>_xlfn.IFNA(VLOOKUP(E45,Data!C:I,3,FALSE),"")</f>
        <v>1</v>
      </c>
      <c r="E45" s="1643" t="s">
        <v>169</v>
      </c>
      <c r="F45" s="1170" t="str">
        <f>_xlfn.IFNA(IF(VLOOKUP(E45,Languages!$A:$D,1,TRUE)=E45,VLOOKUP(E45,Languages!$A:$D,Summary!$C$7,TRUE),NA()),"")</f>
        <v>Pääsyoikeudet poistetaan, kun niitä ei enää tarvita. Tasolla 1 tämän ei tarvitse olla systemaattista ja säännöllistä.</v>
      </c>
      <c r="G45" s="1540">
        <v>30</v>
      </c>
      <c r="H45" s="1169" t="s">
        <v>3725</v>
      </c>
      <c r="I45" s="1169" t="s">
        <v>3589</v>
      </c>
      <c r="J45" s="1537">
        <f ca="1">_xlfn.IFNA(VLOOKUP(E45,Data!C:I,6,FALSE),"")</f>
        <v>4</v>
      </c>
      <c r="K45" s="1511" t="str">
        <f ca="1">_xlfn.IFNA(VLOOKUP(E45,Export!G:L,3,FALSE),"")</f>
        <v/>
      </c>
      <c r="L45" s="1511" t="str">
        <f ca="1">_xlfn.IFNA(VLOOKUP(E45,Export!G:L,4,FALSE),"")</f>
        <v/>
      </c>
      <c r="M45" s="1511" t="str">
        <f ca="1">_xlfn.IFNA(VLOOKUP(E45,Export!G:L,5,FALSE),"")</f>
        <v/>
      </c>
      <c r="N45" s="1512" t="str">
        <f ca="1">_xlfn.IFNA(VLOOKUP(E45,Export!G:L,6,FALSE),"")</f>
        <v/>
      </c>
      <c r="O45" s="1445"/>
      <c r="P45" s="251"/>
    </row>
    <row r="46" spans="1:16" ht="70.8" customHeight="1" thickBot="1" x14ac:dyDescent="0.3">
      <c r="A46" s="274"/>
      <c r="B46" s="1842"/>
      <c r="C46" s="1339">
        <v>22</v>
      </c>
      <c r="D46" s="1183">
        <f>_xlfn.IFNA(VLOOKUP(E46,Data!C:I,3,FALSE),"")</f>
        <v>1</v>
      </c>
      <c r="E46" s="1643" t="s">
        <v>170</v>
      </c>
      <c r="F46" s="1170" t="str">
        <f>_xlfn.IFNA(IF(VLOOKUP(E46,Languages!$A:$D,1,TRUE)=E46,VLOOKUP(E46,Languages!$A:$D,Summary!$C$7,TRUE),NA()),"")</f>
        <v>Pääsyoikeuksien käytöstä pidetään lokia. Tasolla 1 tämän ei tarvitse olla systemaattista ja säännöllistä.</v>
      </c>
      <c r="G46" s="1540">
        <v>31</v>
      </c>
      <c r="H46" s="1169" t="s">
        <v>3726</v>
      </c>
      <c r="I46" s="1169" t="s">
        <v>3590</v>
      </c>
      <c r="J46" s="1537">
        <f ca="1">_xlfn.IFNA(VLOOKUP(E46,Data!C:I,6,FALSE),"")</f>
        <v>3</v>
      </c>
      <c r="K46" s="1511" t="str">
        <f ca="1">_xlfn.IFNA(VLOOKUP(E46,Export!G:L,3,FALSE),"")</f>
        <v/>
      </c>
      <c r="L46" s="1511" t="str">
        <f ca="1">_xlfn.IFNA(VLOOKUP(E46,Export!G:L,4,FALSE),"")</f>
        <v/>
      </c>
      <c r="M46" s="1511" t="str">
        <f ca="1">_xlfn.IFNA(VLOOKUP(E46,Export!G:L,5,FALSE),"")</f>
        <v/>
      </c>
      <c r="N46" s="1512" t="str">
        <f ca="1">_xlfn.IFNA(VLOOKUP(E46,Export!G:L,6,FALSE),"")</f>
        <v/>
      </c>
      <c r="O46" s="1445"/>
      <c r="P46" s="251"/>
    </row>
    <row r="47" spans="1:16" ht="70.8" customHeight="1" thickBot="1" x14ac:dyDescent="0.3">
      <c r="A47" s="274"/>
      <c r="B47" s="1842"/>
      <c r="C47" s="1339">
        <v>23</v>
      </c>
      <c r="D47" s="1183">
        <f>_xlfn.IFNA(VLOOKUP(E47,Data!C:I,3,FALSE),"")</f>
        <v>2</v>
      </c>
      <c r="E47" s="1643" t="s">
        <v>171</v>
      </c>
      <c r="F47" s="1170" t="str">
        <f>_xlfn.IFNA(IF(VLOOKUP(E47,Languages!$A:$D,1,TRUE)=E47,VLOOKUP(E47,Languages!$A:$D,Summary!$C$7,TRUE),NA()),"")</f>
        <v>Pääsyoikeuksille on asetettu vaatimukset, joita myös ylläpidetään (esimerkiksi sääntöjä siitä, kenelle pääsy voidaan myöntää, millä tavoin pääsyoikeudet myönnetään tai missä rajoissa pääsy sallitaan).</v>
      </c>
      <c r="G47" s="1540">
        <v>29</v>
      </c>
      <c r="H47" s="1169" t="s">
        <v>3724</v>
      </c>
      <c r="I47" s="1169" t="s">
        <v>3588</v>
      </c>
      <c r="J47" s="1537">
        <f ca="1">_xlfn.IFNA(VLOOKUP(E47,Data!C:I,6,FALSE),"")</f>
        <v>3</v>
      </c>
      <c r="K47" s="1511" t="str">
        <f ca="1">_xlfn.IFNA(VLOOKUP(E47,Export!G:L,3,FALSE),"")</f>
        <v/>
      </c>
      <c r="L47" s="1511" t="str">
        <f ca="1">_xlfn.IFNA(VLOOKUP(E47,Export!G:L,4,FALSE),"")</f>
        <v/>
      </c>
      <c r="M47" s="1511" t="str">
        <f ca="1">_xlfn.IFNA(VLOOKUP(E47,Export!G:L,5,FALSE),"")</f>
        <v/>
      </c>
      <c r="N47" s="1512" t="str">
        <f ca="1">_xlfn.IFNA(VLOOKUP(E47,Export!G:L,6,FALSE),"")</f>
        <v/>
      </c>
      <c r="O47" s="1445"/>
      <c r="P47" s="251"/>
    </row>
    <row r="48" spans="1:16" ht="70.8" customHeight="1" thickBot="1" x14ac:dyDescent="0.3">
      <c r="A48" s="274"/>
      <c r="B48" s="1842"/>
      <c r="C48" s="1339">
        <v>24</v>
      </c>
      <c r="D48" s="1183">
        <f>_xlfn.IFNA(VLOOKUP(E48,Data!C:I,3,FALSE),"")</f>
        <v>2</v>
      </c>
      <c r="E48" s="1643" t="s">
        <v>172</v>
      </c>
      <c r="F48" s="1170" t="str">
        <f>_xlfn.IFNA(IF(VLOOKUP(E48,Languages!$A:$D,1,TRUE)=E48,VLOOKUP(E48,Languages!$A:$D,Summary!$C$7,TRUE),NA()),"")</f>
        <v>Pääsyoikeuksien vaatimuksissa on huomioitu pienimmän valtuuden periaate (ref. "principle of least privilege").</v>
      </c>
      <c r="G48" s="1540">
        <v>29</v>
      </c>
      <c r="H48" s="1169" t="s">
        <v>3724</v>
      </c>
      <c r="I48" s="1169" t="s">
        <v>3588</v>
      </c>
      <c r="J48" s="1537">
        <f ca="1">_xlfn.IFNA(VLOOKUP(E48,Data!C:I,6,FALSE),"")</f>
        <v>2</v>
      </c>
      <c r="K48" s="1511" t="str">
        <f ca="1">_xlfn.IFNA(VLOOKUP(E48,Export!G:L,3,FALSE),"")</f>
        <v/>
      </c>
      <c r="L48" s="1511" t="str">
        <f ca="1">_xlfn.IFNA(VLOOKUP(E48,Export!G:L,4,FALSE),"")</f>
        <v/>
      </c>
      <c r="M48" s="1511" t="str">
        <f ca="1">_xlfn.IFNA(VLOOKUP(E48,Export!G:L,5,FALSE),"")</f>
        <v/>
      </c>
      <c r="N48" s="1512" t="str">
        <f ca="1">_xlfn.IFNA(VLOOKUP(E48,Export!G:L,6,FALSE),"")</f>
        <v/>
      </c>
      <c r="O48" s="1445"/>
      <c r="P48" s="251"/>
    </row>
    <row r="49" spans="1:16" ht="70.8" customHeight="1" thickBot="1" x14ac:dyDescent="0.3">
      <c r="A49" s="274"/>
      <c r="B49" s="1842"/>
      <c r="C49" s="1339">
        <v>25</v>
      </c>
      <c r="D49" s="1183">
        <f>_xlfn.IFNA(VLOOKUP(E49,Data!C:I,3,FALSE),"")</f>
        <v>2</v>
      </c>
      <c r="E49" s="1643" t="s">
        <v>173</v>
      </c>
      <c r="F49" s="1170" t="str">
        <f>_xlfn.IFNA(IF(VLOOKUP(E49,Languages!$A:$D,1,TRUE)=E49,VLOOKUP(E49,Languages!$A:$D,Summary!$C$7,TRUE),NA()),"")</f>
        <v xml:space="preserve">Pääsynhallinnan vaatimuksissa on huomioitu tehtävien eriyttämisen periaatteet (ref. "separation of duties"). </v>
      </c>
      <c r="G49" s="1540">
        <v>29</v>
      </c>
      <c r="H49" s="1169" t="s">
        <v>3724</v>
      </c>
      <c r="I49" s="1169" t="s">
        <v>3588</v>
      </c>
      <c r="J49" s="1537">
        <f ca="1">_xlfn.IFNA(VLOOKUP(E49,Data!C:I,6,FALSE),"")</f>
        <v>3</v>
      </c>
      <c r="K49" s="1511" t="str">
        <f ca="1">_xlfn.IFNA(VLOOKUP(E49,Export!G:L,3,FALSE),"")</f>
        <v/>
      </c>
      <c r="L49" s="1511" t="str">
        <f ca="1">_xlfn.IFNA(VLOOKUP(E49,Export!G:L,4,FALSE),"")</f>
        <v/>
      </c>
      <c r="M49" s="1511" t="str">
        <f ca="1">_xlfn.IFNA(VLOOKUP(E49,Export!G:L,5,FALSE),"")</f>
        <v/>
      </c>
      <c r="N49" s="1512" t="str">
        <f ca="1">_xlfn.IFNA(VLOOKUP(E49,Export!G:L,6,FALSE),"")</f>
        <v/>
      </c>
      <c r="O49" s="1445"/>
      <c r="P49" s="251"/>
    </row>
    <row r="50" spans="1:16" ht="70.8" customHeight="1" thickBot="1" x14ac:dyDescent="0.3">
      <c r="A50" s="274"/>
      <c r="B50" s="1842"/>
      <c r="C50" s="1339">
        <v>26</v>
      </c>
      <c r="D50" s="1183">
        <f>_xlfn.IFNA(VLOOKUP(E50,Data!C:I,3,FALSE),"")</f>
        <v>2</v>
      </c>
      <c r="E50" s="1643" t="s">
        <v>174</v>
      </c>
      <c r="F50" s="1170" t="str">
        <f>_xlfn.IFNA(IF(VLOOKUP(E50,Languages!$A:$D,1,TRUE)=E50,VLOOKUP(E50,Languages!$A:$D,Summary!$C$7,TRUE),NA()),"")</f>
        <v>Pääsyoikeuspyynnöt tarkastaa ja hyväksyy kyseisen tilan, laitteen, ohjelmiston tai tietovarannon omistaja.</v>
      </c>
      <c r="G50" s="1540">
        <v>29</v>
      </c>
      <c r="H50" s="1169" t="s">
        <v>3724</v>
      </c>
      <c r="I50" s="1169" t="s">
        <v>3588</v>
      </c>
      <c r="J50" s="1537">
        <f ca="1">_xlfn.IFNA(VLOOKUP(E50,Data!C:I,6,FALSE),"")</f>
        <v>2</v>
      </c>
      <c r="K50" s="1511" t="str">
        <f ca="1">_xlfn.IFNA(VLOOKUP(E50,Export!G:L,3,FALSE),"")</f>
        <v/>
      </c>
      <c r="L50" s="1511" t="str">
        <f ca="1">_xlfn.IFNA(VLOOKUP(E50,Export!G:L,4,FALSE),"")</f>
        <v/>
      </c>
      <c r="M50" s="1511" t="str">
        <f ca="1">_xlfn.IFNA(VLOOKUP(E50,Export!G:L,5,FALSE),"")</f>
        <v/>
      </c>
      <c r="N50" s="1512" t="str">
        <f ca="1">_xlfn.IFNA(VLOOKUP(E50,Export!G:L,6,FALSE),"")</f>
        <v/>
      </c>
      <c r="O50" s="1445"/>
      <c r="P50" s="251"/>
    </row>
    <row r="51" spans="1:16" ht="70.8" customHeight="1" thickBot="1" x14ac:dyDescent="0.3">
      <c r="A51" s="274"/>
      <c r="B51" s="1842"/>
      <c r="C51" s="1339">
        <v>27</v>
      </c>
      <c r="D51" s="1183">
        <f>_xlfn.IFNA(VLOOKUP(E51,Data!C:I,3,FALSE),"")</f>
        <v>2</v>
      </c>
      <c r="E51" s="1643" t="s">
        <v>934</v>
      </c>
      <c r="F51" s="1170" t="str">
        <f>_xlfn.IFNA(IF(VLOOKUP(E51,Languages!$A:$D,1,TRUE)=E51,VLOOKUP(E51,Languages!$A:$D,Summary!$C$7,TRUE),NA()),"")</f>
        <v>Pääsyoikeudet, joihin liittyy korkeampi riski, tarkastetaan perusteellisemmin ja niiden käyttöä valvotaan tarkemmin.</v>
      </c>
      <c r="G51" s="1540">
        <v>30</v>
      </c>
      <c r="H51" s="1169" t="s">
        <v>3725</v>
      </c>
      <c r="I51" s="1169" t="s">
        <v>3589</v>
      </c>
      <c r="J51" s="1537">
        <f ca="1">_xlfn.IFNA(VLOOKUP(E51,Data!C:I,6,FALSE),"")</f>
        <v>3</v>
      </c>
      <c r="K51" s="1511" t="str">
        <f ca="1">_xlfn.IFNA(VLOOKUP(E51,Export!G:L,3,FALSE),"")</f>
        <v/>
      </c>
      <c r="L51" s="1511" t="str">
        <f ca="1">_xlfn.IFNA(VLOOKUP(E51,Export!G:L,4,FALSE),"")</f>
        <v/>
      </c>
      <c r="M51" s="1511" t="str">
        <f ca="1">_xlfn.IFNA(VLOOKUP(E51,Export!G:L,5,FALSE),"")</f>
        <v/>
      </c>
      <c r="N51" s="1512" t="str">
        <f ca="1">_xlfn.IFNA(VLOOKUP(E51,Export!G:L,6,FALSE),"")</f>
        <v/>
      </c>
      <c r="O51" s="1445"/>
      <c r="P51" s="251"/>
    </row>
    <row r="52" spans="1:16" ht="70.8" customHeight="1" thickBot="1" x14ac:dyDescent="0.3">
      <c r="A52" s="274"/>
      <c r="B52" s="1842"/>
      <c r="C52" s="1339">
        <v>28</v>
      </c>
      <c r="D52" s="1183">
        <f>_xlfn.IFNA(VLOOKUP(E52,Data!C:I,3,FALSE),"")</f>
        <v>3</v>
      </c>
      <c r="E52" s="1643" t="s">
        <v>935</v>
      </c>
      <c r="F52" s="1170" t="str">
        <f>_xlfn.IFNA(IF(VLOOKUP(E52,Languages!$A:$D,1,TRUE)=E52,VLOOKUP(E52,Languages!$A:$D,Summary!$C$7,TRUE),NA()),"")</f>
        <v>Pääsyoikeudet tarkastetaan ja päivitetään aika ajoin.</v>
      </c>
      <c r="G52" s="1540">
        <v>30</v>
      </c>
      <c r="H52" s="1169" t="s">
        <v>3725</v>
      </c>
      <c r="I52" s="1169" t="s">
        <v>3589</v>
      </c>
      <c r="J52" s="1537">
        <f ca="1">_xlfn.IFNA(VLOOKUP(E52,Data!C:I,6,FALSE),"")</f>
        <v>2</v>
      </c>
      <c r="K52" s="1511" t="str">
        <f ca="1">_xlfn.IFNA(VLOOKUP(E52,Export!G:L,3,FALSE),"")</f>
        <v/>
      </c>
      <c r="L52" s="1511" t="str">
        <f ca="1">_xlfn.IFNA(VLOOKUP(E52,Export!G:L,4,FALSE),"")</f>
        <v/>
      </c>
      <c r="M52" s="1511" t="str">
        <f ca="1">_xlfn.IFNA(VLOOKUP(E52,Export!G:L,5,FALSE),"")</f>
        <v/>
      </c>
      <c r="N52" s="1512" t="str">
        <f ca="1">_xlfn.IFNA(VLOOKUP(E52,Export!G:L,6,FALSE),"")</f>
        <v/>
      </c>
      <c r="O52" s="1445"/>
      <c r="P52" s="251"/>
    </row>
    <row r="53" spans="1:16" ht="70.8" customHeight="1" thickBot="1" x14ac:dyDescent="0.3">
      <c r="A53" s="274"/>
      <c r="B53" s="1842"/>
      <c r="C53" s="1339">
        <v>29</v>
      </c>
      <c r="D53" s="1183">
        <f>_xlfn.IFNA(VLOOKUP(E53,Data!C:I,3,FALSE),"")</f>
        <v>3</v>
      </c>
      <c r="E53" s="1643" t="s">
        <v>2530</v>
      </c>
      <c r="F53" s="1170" t="str">
        <f>_xlfn.IFNA(IF(VLOOKUP(E53,Languages!$A:$D,1,TRUE)=E53,VLOOKUP(E53,Languages!$A:$D,Summary!$C$7,TRUE),NA()),"")</f>
        <v>Pääsyoikeuksien käyttöä seurataan ja niistä pyritään tunnistamaan mahdollisia kybertapahtumia.</v>
      </c>
      <c r="G53" s="1540">
        <v>31</v>
      </c>
      <c r="H53" s="1169" t="s">
        <v>3726</v>
      </c>
      <c r="I53" s="1169" t="s">
        <v>3590</v>
      </c>
      <c r="J53" s="1537">
        <f ca="1">_xlfn.IFNA(VLOOKUP(E53,Data!C:I,6,FALSE),"")</f>
        <v>1</v>
      </c>
      <c r="K53" s="1511" t="str">
        <f ca="1">_xlfn.IFNA(VLOOKUP(E53,Export!G:L,3,FALSE),"")</f>
        <v/>
      </c>
      <c r="L53" s="1511" t="str">
        <f ca="1">_xlfn.IFNA(VLOOKUP(E53,Export!G:L,4,FALSE),"")</f>
        <v/>
      </c>
      <c r="M53" s="1511" t="str">
        <f ca="1">_xlfn.IFNA(VLOOKUP(E53,Export!G:L,5,FALSE),"")</f>
        <v/>
      </c>
      <c r="N53" s="1512" t="str">
        <f ca="1">_xlfn.IFNA(VLOOKUP(E53,Export!G:L,6,FALSE),"")</f>
        <v/>
      </c>
      <c r="O53" s="1445"/>
      <c r="P53" s="251"/>
    </row>
    <row r="54" spans="1:16" ht="70.8" customHeight="1" thickBot="1" x14ac:dyDescent="0.3">
      <c r="A54" s="274"/>
      <c r="B54" s="1842"/>
      <c r="C54" s="1339">
        <v>30</v>
      </c>
      <c r="D54" s="1183">
        <f>_xlfn.IFNA(VLOOKUP(E54,Data!C:I,3,FALSE),"")</f>
        <v>2</v>
      </c>
      <c r="E54" s="1643" t="s">
        <v>936</v>
      </c>
      <c r="F54" s="1170" t="str">
        <f>_xlfn.IFNA(IF(VLOOKUP(E54,Languages!$A:$D,1,TRUE)=E54,VLOOKUP(E54,Languages!$A:$D,Summary!$C$7,TRUE),NA()),"")</f>
        <v>ACCESS-osion toimintaa varten on määritetty dokumentoidut toimintatavat, joita noudatetaan ja päivitetään säännöllisesti.</v>
      </c>
      <c r="G54" s="1539" t="s">
        <v>1629</v>
      </c>
      <c r="H54" s="1169"/>
      <c r="I54" s="1169" t="s">
        <v>1629</v>
      </c>
      <c r="J54" s="1537">
        <f ca="1">_xlfn.IFNA(VLOOKUP(E54,Data!C:I,6,FALSE),"")</f>
        <v>3</v>
      </c>
      <c r="K54" s="1511" t="str">
        <f ca="1">_xlfn.IFNA(VLOOKUP(E54,Export!G:L,3,FALSE),"")</f>
        <v/>
      </c>
      <c r="L54" s="1511" t="str">
        <f ca="1">_xlfn.IFNA(VLOOKUP(E54,Export!G:L,4,FALSE),"")</f>
        <v/>
      </c>
      <c r="M54" s="1511" t="str">
        <f ca="1">_xlfn.IFNA(VLOOKUP(E54,Export!G:L,5,FALSE),"")</f>
        <v/>
      </c>
      <c r="N54" s="1512" t="str">
        <f ca="1">_xlfn.IFNA(VLOOKUP(E54,Export!G:L,6,FALSE),"")</f>
        <v/>
      </c>
      <c r="O54" s="1445"/>
      <c r="P54" s="251"/>
    </row>
    <row r="55" spans="1:16" ht="70.8" customHeight="1" thickBot="1" x14ac:dyDescent="0.3">
      <c r="A55" s="274"/>
      <c r="B55" s="1842"/>
      <c r="C55" s="1339">
        <v>31</v>
      </c>
      <c r="D55" s="1183">
        <f>_xlfn.IFNA(VLOOKUP(E55,Data!C:I,3,FALSE),"")</f>
        <v>2</v>
      </c>
      <c r="E55" s="1643" t="s">
        <v>937</v>
      </c>
      <c r="F55" s="1170" t="str">
        <f>_xlfn.IFNA(IF(VLOOKUP(E55,Languages!$A:$D,1,TRUE)=E55,VLOOKUP(E55,Languages!$A:$D,Summary!$C$7,TRUE),NA()),"")</f>
        <v>ACCESS-osion toimintaa varten on tarjolla riittävät resurssit (henkilöstö, rahoitus ja työkalut).</v>
      </c>
      <c r="G55" s="1539" t="s">
        <v>1629</v>
      </c>
      <c r="H55" s="1169"/>
      <c r="I55" s="1169" t="s">
        <v>1629</v>
      </c>
      <c r="J55" s="1537">
        <f ca="1">_xlfn.IFNA(VLOOKUP(E55,Data!C:I,6,FALSE),"")</f>
        <v>3</v>
      </c>
      <c r="K55" s="1511" t="str">
        <f ca="1">_xlfn.IFNA(VLOOKUP(E55,Export!G:L,3,FALSE),"")</f>
        <v/>
      </c>
      <c r="L55" s="1511" t="str">
        <f ca="1">_xlfn.IFNA(VLOOKUP(E55,Export!G:L,4,FALSE),"")</f>
        <v/>
      </c>
      <c r="M55" s="1511" t="str">
        <f ca="1">_xlfn.IFNA(VLOOKUP(E55,Export!G:L,5,FALSE),"")</f>
        <v/>
      </c>
      <c r="N55" s="1512" t="str">
        <f ca="1">_xlfn.IFNA(VLOOKUP(E55,Export!G:L,6,FALSE),"")</f>
        <v/>
      </c>
      <c r="O55" s="1445"/>
      <c r="P55" s="251"/>
    </row>
    <row r="56" spans="1:16" ht="70.8" customHeight="1" thickBot="1" x14ac:dyDescent="0.3">
      <c r="A56" s="274"/>
      <c r="B56" s="1842"/>
      <c r="C56" s="1339">
        <v>32</v>
      </c>
      <c r="D56" s="1183">
        <f>_xlfn.IFNA(VLOOKUP(E56,Data!C:I,3,FALSE),"")</f>
        <v>3</v>
      </c>
      <c r="E56" s="1643" t="s">
        <v>938</v>
      </c>
      <c r="F56" s="1170" t="str">
        <f>_xlfn.IFNA(IF(VLOOKUP(E56,Languages!$A:$D,1,TRUE)=E56,VLOOKUP(E56,Languages!$A:$D,Summary!$C$7,TRUE),NA()),"")</f>
        <v>ACCESS-osion toimintaa ohjataan vaatimuksilla, jotka on asetettu organisaation johtotason politiikassa (tai vastaavassa ohjeistuksessa).</v>
      </c>
      <c r="G56" s="1539" t="s">
        <v>1629</v>
      </c>
      <c r="H56" s="1169"/>
      <c r="I56" s="1169" t="s">
        <v>1629</v>
      </c>
      <c r="J56" s="1537">
        <f ca="1">_xlfn.IFNA(VLOOKUP(E56,Data!C:I,6,FALSE),"")</f>
        <v>3</v>
      </c>
      <c r="K56" s="1511" t="str">
        <f ca="1">_xlfn.IFNA(VLOOKUP(E56,Export!G:L,3,FALSE),"")</f>
        <v/>
      </c>
      <c r="L56" s="1511" t="str">
        <f ca="1">_xlfn.IFNA(VLOOKUP(E56,Export!G:L,4,FALSE),"")</f>
        <v/>
      </c>
      <c r="M56" s="1511" t="str">
        <f ca="1">_xlfn.IFNA(VLOOKUP(E56,Export!G:L,5,FALSE),"")</f>
        <v/>
      </c>
      <c r="N56" s="1512" t="str">
        <f ca="1">_xlfn.IFNA(VLOOKUP(E56,Export!G:L,6,FALSE),"")</f>
        <v/>
      </c>
      <c r="O56" s="1445"/>
      <c r="P56" s="251"/>
    </row>
    <row r="57" spans="1:16" ht="70.8" customHeight="1" thickBot="1" x14ac:dyDescent="0.3">
      <c r="A57" s="274"/>
      <c r="B57" s="1842"/>
      <c r="C57" s="1339">
        <v>33</v>
      </c>
      <c r="D57" s="1183">
        <f>_xlfn.IFNA(VLOOKUP(E57,Data!C:I,3,FALSE),"")</f>
        <v>3</v>
      </c>
      <c r="E57" s="1643" t="s">
        <v>939</v>
      </c>
      <c r="F57" s="1170" t="str">
        <f>_xlfn.IFNA(IF(VLOOKUP(E57,Languages!$A:$D,1,TRUE)=E57,VLOOKUP(E57,Languages!$A:$D,Summary!$C$7,TRUE),NA()),"")</f>
        <v>ACCESS-osion toiminnan suorittamiseen tarvittavat vastuut, tilivelvollisuudet ja valtuutukset on jalkautettu soveltuville työntekijöille.</v>
      </c>
      <c r="G57" s="1539" t="s">
        <v>1629</v>
      </c>
      <c r="H57" s="1169"/>
      <c r="I57" s="1169" t="s">
        <v>1629</v>
      </c>
      <c r="J57" s="1537">
        <f ca="1">_xlfn.IFNA(VLOOKUP(E57,Data!C:I,6,FALSE),"")</f>
        <v>2</v>
      </c>
      <c r="K57" s="1511" t="str">
        <f ca="1">_xlfn.IFNA(VLOOKUP(E57,Export!G:L,3,FALSE),"")</f>
        <v/>
      </c>
      <c r="L57" s="1511" t="str">
        <f ca="1">_xlfn.IFNA(VLOOKUP(E57,Export!G:L,4,FALSE),"")</f>
        <v/>
      </c>
      <c r="M57" s="1511" t="str">
        <f ca="1">_xlfn.IFNA(VLOOKUP(E57,Export!G:L,5,FALSE),"")</f>
        <v/>
      </c>
      <c r="N57" s="1512" t="str">
        <f ca="1">_xlfn.IFNA(VLOOKUP(E57,Export!G:L,6,FALSE),"")</f>
        <v/>
      </c>
      <c r="O57" s="1445"/>
      <c r="P57" s="251"/>
    </row>
    <row r="58" spans="1:16" ht="70.8" customHeight="1" thickBot="1" x14ac:dyDescent="0.3">
      <c r="A58" s="274"/>
      <c r="B58" s="1842"/>
      <c r="C58" s="1339">
        <v>34</v>
      </c>
      <c r="D58" s="1183">
        <f>_xlfn.IFNA(VLOOKUP(E58,Data!C:I,3,FALSE),"")</f>
        <v>3</v>
      </c>
      <c r="E58" s="1643" t="s">
        <v>940</v>
      </c>
      <c r="F58" s="1170" t="str">
        <f>_xlfn.IFNA(IF(VLOOKUP(E58,Languages!$A:$D,1,TRUE)=E58,VLOOKUP(E58,Languages!$A:$D,Summary!$C$7,TRUE),NA()),"")</f>
        <v>ACCESS-osion toimintaa suorittavilla työntekijöillä on riittävät tiedot ja taidot tehtäviensä suorittamiseen.</v>
      </c>
      <c r="G58" s="1539" t="s">
        <v>1629</v>
      </c>
      <c r="H58" s="1169"/>
      <c r="I58" s="1169" t="s">
        <v>1629</v>
      </c>
      <c r="J58" s="1537">
        <f ca="1">_xlfn.IFNA(VLOOKUP(E58,Data!C:I,6,FALSE),"")</f>
        <v>3</v>
      </c>
      <c r="K58" s="1511" t="str">
        <f ca="1">_xlfn.IFNA(VLOOKUP(E58,Export!G:L,3,FALSE),"")</f>
        <v/>
      </c>
      <c r="L58" s="1511" t="str">
        <f ca="1">_xlfn.IFNA(VLOOKUP(E58,Export!G:L,4,FALSE),"")</f>
        <v/>
      </c>
      <c r="M58" s="1511" t="str">
        <f ca="1">_xlfn.IFNA(VLOOKUP(E58,Export!G:L,5,FALSE),"")</f>
        <v/>
      </c>
      <c r="N58" s="1512" t="str">
        <f ca="1">_xlfn.IFNA(VLOOKUP(E58,Export!G:L,6,FALSE),"")</f>
        <v/>
      </c>
      <c r="O58" s="1445"/>
      <c r="P58" s="251"/>
    </row>
    <row r="59" spans="1:16" ht="70.8" customHeight="1" thickBot="1" x14ac:dyDescent="0.3">
      <c r="A59" s="274"/>
      <c r="B59" s="1842"/>
      <c r="C59" s="1339">
        <v>35</v>
      </c>
      <c r="D59" s="1183">
        <f>_xlfn.IFNA(VLOOKUP(E59,Data!C:I,3,FALSE),"")</f>
        <v>3</v>
      </c>
      <c r="E59" s="1643" t="s">
        <v>941</v>
      </c>
      <c r="F59" s="1170" t="str">
        <f>_xlfn.IFNA(IF(VLOOKUP(E59,Languages!$A:$D,1,TRUE)=E59,VLOOKUP(E59,Languages!$A:$D,Summary!$C$7,TRUE),NA()),"")</f>
        <v>ACCESS-osion toiminnan vaikuttavuutta arvioidaan ja seurataan.</v>
      </c>
      <c r="G59" s="1539" t="s">
        <v>1629</v>
      </c>
      <c r="H59" s="1169"/>
      <c r="I59" s="1169" t="s">
        <v>1629</v>
      </c>
      <c r="J59" s="1537">
        <f ca="1">_xlfn.IFNA(VLOOKUP(E59,Data!C:I,6,FALSE),"")</f>
        <v>1</v>
      </c>
      <c r="K59" s="1511" t="str">
        <f ca="1">_xlfn.IFNA(VLOOKUP(E59,Export!G:L,3,FALSE),"")</f>
        <v/>
      </c>
      <c r="L59" s="1511" t="str">
        <f ca="1">_xlfn.IFNA(VLOOKUP(E59,Export!G:L,4,FALSE),"")</f>
        <v/>
      </c>
      <c r="M59" s="1511" t="str">
        <f ca="1">_xlfn.IFNA(VLOOKUP(E59,Export!G:L,5,FALSE),"")</f>
        <v/>
      </c>
      <c r="N59" s="1512" t="str">
        <f ca="1">_xlfn.IFNA(VLOOKUP(E59,Export!G:L,6,FALSE),"")</f>
        <v/>
      </c>
      <c r="O59" s="1445"/>
      <c r="P59" s="251"/>
    </row>
    <row r="60" spans="1:16" ht="70.8" customHeight="1" thickBot="1" x14ac:dyDescent="0.3">
      <c r="A60" s="274"/>
      <c r="B60" s="1842"/>
      <c r="C60" s="1339">
        <v>36</v>
      </c>
      <c r="D60" s="1183">
        <f>_xlfn.IFNA(VLOOKUP(E60,Data!C:I,3,FALSE),"")</f>
        <v>1</v>
      </c>
      <c r="E60" s="1643" t="s">
        <v>303</v>
      </c>
      <c r="F60" s="1170" t="str">
        <f>_xlfn.IFNA(IF(VLOOKUP(E60,Languages!$A:$D,1,TRUE)=E60,VLOOKUP(E60,Languages!$A:$D,Summary!$C$7,TRUE),NA()),"")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60" s="1540">
        <v>60</v>
      </c>
      <c r="H60" s="1169" t="s">
        <v>3773</v>
      </c>
      <c r="I60" s="1169" t="s">
        <v>3591</v>
      </c>
      <c r="J60" s="1537">
        <f ca="1">_xlfn.IFNA(VLOOKUP(E60,Data!C:I,6,FALSE),"")</f>
        <v>4</v>
      </c>
      <c r="K60" s="1511" t="str">
        <f ca="1">_xlfn.IFNA(VLOOKUP(E60,Export!G:L,3,FALSE),"")</f>
        <v/>
      </c>
      <c r="L60" s="1511" t="str">
        <f ca="1">_xlfn.IFNA(VLOOKUP(E60,Export!G:L,4,FALSE),"")</f>
        <v/>
      </c>
      <c r="M60" s="1511" t="str">
        <f ca="1">_xlfn.IFNA(VLOOKUP(E60,Export!G:L,5,FALSE),"")</f>
        <v/>
      </c>
      <c r="N60" s="1512" t="str">
        <f ca="1">_xlfn.IFNA(VLOOKUP(E60,Export!G:L,6,FALSE),"")</f>
        <v/>
      </c>
      <c r="O60" s="1445"/>
      <c r="P60" s="251"/>
    </row>
    <row r="61" spans="1:16" ht="70.8" customHeight="1" thickBot="1" x14ac:dyDescent="0.3">
      <c r="A61" s="274"/>
      <c r="B61" s="1842"/>
      <c r="C61" s="1339">
        <v>37</v>
      </c>
      <c r="D61" s="1183">
        <f>_xlfn.IFNA(VLOOKUP(E61,Data!C:I,3,FALSE),"")</f>
        <v>2</v>
      </c>
      <c r="E61" s="1643" t="s">
        <v>304</v>
      </c>
      <c r="F61" s="1170" t="str">
        <f>_xlfn.IFNA(IF(VLOOKUP(E61,Languages!$A:$D,1,TRUE)=E61,VLOOKUP(E61,Languages!$A:$D,Summary!$C$7,TRUE),NA()),"")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61" s="1540">
        <v>60</v>
      </c>
      <c r="H61" s="1169" t="s">
        <v>3773</v>
      </c>
      <c r="I61" s="1169" t="s">
        <v>3591</v>
      </c>
      <c r="J61" s="1537">
        <f ca="1">_xlfn.IFNA(VLOOKUP(E61,Data!C:I,6,FALSE),"")</f>
        <v>2</v>
      </c>
      <c r="K61" s="1511" t="str">
        <f ca="1">_xlfn.IFNA(VLOOKUP(E61,Export!G:L,3,FALSE),"")</f>
        <v/>
      </c>
      <c r="L61" s="1511" t="str">
        <f ca="1">_xlfn.IFNA(VLOOKUP(E61,Export!G:L,4,FALSE),"")</f>
        <v/>
      </c>
      <c r="M61" s="1511" t="str">
        <f ca="1">_xlfn.IFNA(VLOOKUP(E61,Export!G:L,5,FALSE),"")</f>
        <v/>
      </c>
      <c r="N61" s="1512" t="str">
        <f ca="1">_xlfn.IFNA(VLOOKUP(E61,Export!G:L,6,FALSE),"")</f>
        <v/>
      </c>
      <c r="O61" s="1445"/>
      <c r="P61" s="251"/>
    </row>
    <row r="62" spans="1:16" ht="70.8" customHeight="1" thickBot="1" x14ac:dyDescent="0.3">
      <c r="A62" s="274"/>
      <c r="B62" s="1842"/>
      <c r="C62" s="1339">
        <v>38</v>
      </c>
      <c r="D62" s="1183">
        <f>_xlfn.IFNA(VLOOKUP(E62,Data!C:I,3,FALSE),"")</f>
        <v>2</v>
      </c>
      <c r="E62" s="1643" t="s">
        <v>305</v>
      </c>
      <c r="F62" s="1170" t="str">
        <f>_xlfn.IFNA(IF(VLOOKUP(E62,Languages!$A:$D,1,TRUE)=E62,VLOOKUP(E62,Languages!$A:$D,Summary!$C$7,TRUE),NA()),"")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G62" s="1540">
        <v>61</v>
      </c>
      <c r="H62" s="1169" t="s">
        <v>3739</v>
      </c>
      <c r="I62" s="1169" t="s">
        <v>3592</v>
      </c>
      <c r="J62" s="1537">
        <f ca="1">_xlfn.IFNA(VLOOKUP(E62,Data!C:I,6,FALSE),"")</f>
        <v>2</v>
      </c>
      <c r="K62" s="1511" t="str">
        <f ca="1">_xlfn.IFNA(VLOOKUP(E62,Export!G:L,3,FALSE),"")</f>
        <v/>
      </c>
      <c r="L62" s="1511" t="str">
        <f ca="1">_xlfn.IFNA(VLOOKUP(E62,Export!G:L,4,FALSE),"")</f>
        <v/>
      </c>
      <c r="M62" s="1511" t="str">
        <f ca="1">_xlfn.IFNA(VLOOKUP(E62,Export!G:L,5,FALSE),"")</f>
        <v/>
      </c>
      <c r="N62" s="1512" t="str">
        <f ca="1">_xlfn.IFNA(VLOOKUP(E62,Export!G:L,6,FALSE),"")</f>
        <v/>
      </c>
      <c r="O62" s="1445"/>
      <c r="P62" s="251"/>
    </row>
    <row r="63" spans="1:16" ht="70.8" customHeight="1" thickBot="1" x14ac:dyDescent="0.3">
      <c r="A63" s="274"/>
      <c r="B63" s="1842"/>
      <c r="C63" s="1339">
        <v>39</v>
      </c>
      <c r="D63" s="1183">
        <f>_xlfn.IFNA(VLOOKUP(E63,Data!C:I,3,FALSE),"")</f>
        <v>2</v>
      </c>
      <c r="E63" s="1643" t="s">
        <v>306</v>
      </c>
      <c r="F63" s="1170" t="str">
        <f>_xlfn.IFNA(IF(VLOOKUP(E63,Languages!$A:$D,1,TRUE)=E63,VLOOKUP(E63,Languages!$A:$D,Summary!$C$7,TRUE),NA()),"")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G63" s="1540">
        <v>62</v>
      </c>
      <c r="H63" s="1169" t="s">
        <v>3774</v>
      </c>
      <c r="I63" s="1169" t="s">
        <v>3593</v>
      </c>
      <c r="J63" s="1537">
        <f ca="1">_xlfn.IFNA(VLOOKUP(E63,Data!C:I,6,FALSE),"")</f>
        <v>2</v>
      </c>
      <c r="K63" s="1511" t="str">
        <f ca="1">_xlfn.IFNA(VLOOKUP(E63,Export!G:L,3,FALSE),"")</f>
        <v/>
      </c>
      <c r="L63" s="1511" t="str">
        <f ca="1">_xlfn.IFNA(VLOOKUP(E63,Export!G:L,4,FALSE),"")</f>
        <v/>
      </c>
      <c r="M63" s="1511" t="str">
        <f ca="1">_xlfn.IFNA(VLOOKUP(E63,Export!G:L,5,FALSE),"")</f>
        <v/>
      </c>
      <c r="N63" s="1512" t="str">
        <f ca="1">_xlfn.IFNA(VLOOKUP(E63,Export!G:L,6,FALSE),"")</f>
        <v/>
      </c>
      <c r="O63" s="1445"/>
      <c r="P63" s="251"/>
    </row>
    <row r="64" spans="1:16" ht="70.8" customHeight="1" thickBot="1" x14ac:dyDescent="0.3">
      <c r="A64" s="274"/>
      <c r="B64" s="1842"/>
      <c r="C64" s="1339">
        <v>40</v>
      </c>
      <c r="D64" s="1183">
        <f>_xlfn.IFNA(VLOOKUP(E64,Data!C:I,3,FALSE),"")</f>
        <v>2</v>
      </c>
      <c r="E64" s="1643" t="s">
        <v>307</v>
      </c>
      <c r="F64" s="1170" t="str">
        <f>_xlfn.IFNA(IF(VLOOKUP(E64,Languages!$A:$D,1,TRUE)=E64,VLOOKUP(E64,Languages!$A:$D,Summary!$C$7,TRUE),NA()),"")</f>
        <v xml:space="preserve">Organisaation johto tukee aktiivisesti ja näkyvästi organisaation kyberarkkitehtuuria (ja sen kehitystä). </v>
      </c>
      <c r="G64" s="1540">
        <v>62</v>
      </c>
      <c r="H64" s="1169" t="s">
        <v>3774</v>
      </c>
      <c r="I64" s="1169" t="s">
        <v>3593</v>
      </c>
      <c r="J64" s="1537">
        <f ca="1">_xlfn.IFNA(VLOOKUP(E64,Data!C:I,6,FALSE),"")</f>
        <v>2</v>
      </c>
      <c r="K64" s="1511" t="str">
        <f ca="1">_xlfn.IFNA(VLOOKUP(E64,Export!G:L,3,FALSE),"")</f>
        <v/>
      </c>
      <c r="L64" s="1511" t="str">
        <f ca="1">_xlfn.IFNA(VLOOKUP(E64,Export!G:L,4,FALSE),"")</f>
        <v/>
      </c>
      <c r="M64" s="1511" t="str">
        <f ca="1">_xlfn.IFNA(VLOOKUP(E64,Export!G:L,5,FALSE),"")</f>
        <v/>
      </c>
      <c r="N64" s="1512" t="str">
        <f ca="1">_xlfn.IFNA(VLOOKUP(E64,Export!G:L,6,FALSE),"")</f>
        <v/>
      </c>
      <c r="O64" s="1445"/>
      <c r="P64" s="251"/>
    </row>
    <row r="65" spans="1:16" ht="70.8" customHeight="1" thickBot="1" x14ac:dyDescent="0.3">
      <c r="A65" s="274"/>
      <c r="B65" s="1842"/>
      <c r="C65" s="1339">
        <v>41</v>
      </c>
      <c r="D65" s="1183">
        <f>_xlfn.IFNA(VLOOKUP(E65,Data!C:I,3,FALSE),"")</f>
        <v>2</v>
      </c>
      <c r="E65" s="1643" t="s">
        <v>308</v>
      </c>
      <c r="F65" s="1170" t="str">
        <f>_xlfn.IFNA(IF(VLOOKUP(E65,Languages!$A:$D,1,TRUE)=E65,VLOOKUP(E65,Languages!$A:$D,Summary!$C$7,TRUE),NA()),"")</f>
        <v>Kyberarkkitehtuuri määrittää kyberturvallisuusvaatimukset toiminnon kannalta tärkeille laitteille, ohjelmistoille ja tietovarannoille.</v>
      </c>
      <c r="G65" s="1540">
        <v>61</v>
      </c>
      <c r="H65" s="1169" t="s">
        <v>3739</v>
      </c>
      <c r="I65" s="1169" t="s">
        <v>3592</v>
      </c>
      <c r="J65" s="1537">
        <f ca="1">_xlfn.IFNA(VLOOKUP(E65,Data!C:I,6,FALSE),"")</f>
        <v>1</v>
      </c>
      <c r="K65" s="1511" t="str">
        <f ca="1">_xlfn.IFNA(VLOOKUP(E65,Export!G:L,3,FALSE),"")</f>
        <v/>
      </c>
      <c r="L65" s="1511" t="str">
        <f ca="1">_xlfn.IFNA(VLOOKUP(E65,Export!G:L,4,FALSE),"")</f>
        <v/>
      </c>
      <c r="M65" s="1511" t="str">
        <f ca="1">_xlfn.IFNA(VLOOKUP(E65,Export!G:L,5,FALSE),"")</f>
        <v/>
      </c>
      <c r="N65" s="1512" t="str">
        <f ca="1">_xlfn.IFNA(VLOOKUP(E65,Export!G:L,6,FALSE),"")</f>
        <v/>
      </c>
      <c r="O65" s="1445"/>
      <c r="P65" s="251"/>
    </row>
    <row r="66" spans="1:16" ht="70.8" customHeight="1" thickBot="1" x14ac:dyDescent="0.3">
      <c r="A66" s="274"/>
      <c r="B66" s="1842"/>
      <c r="C66" s="1339">
        <v>42</v>
      </c>
      <c r="D66" s="1183">
        <f>_xlfn.IFNA(VLOOKUP(E66,Data!C:I,3,FALSE),"")</f>
        <v>2</v>
      </c>
      <c r="E66" s="1643" t="s">
        <v>309</v>
      </c>
      <c r="F66" s="1170" t="str">
        <f>_xlfn.IFNA(IF(VLOOKUP(E66,Languages!$A:$D,1,TRUE)=E66,VLOOKUP(E66,Languages!$A:$D,Summary!$C$7,TRUE),NA()),"")</f>
        <v>Kyberturvallisuuden suojausmekanismit on valittu ja toteutettu siten, että kyberturvallisuusvaatimukset toteutuvat.</v>
      </c>
      <c r="G66" s="1539" t="s">
        <v>1629</v>
      </c>
      <c r="H66" s="1169"/>
      <c r="I66" s="1169" t="s">
        <v>1629</v>
      </c>
      <c r="J66" s="1537">
        <f ca="1">_xlfn.IFNA(VLOOKUP(E66,Data!C:I,6,FALSE),"")</f>
        <v>1</v>
      </c>
      <c r="K66" s="1511" t="str">
        <f ca="1">_xlfn.IFNA(VLOOKUP(E66,Export!G:L,3,FALSE),"")</f>
        <v/>
      </c>
      <c r="L66" s="1511" t="str">
        <f ca="1">_xlfn.IFNA(VLOOKUP(E66,Export!G:L,4,FALSE),"")</f>
        <v/>
      </c>
      <c r="M66" s="1511" t="str">
        <f ca="1">_xlfn.IFNA(VLOOKUP(E66,Export!G:L,5,FALSE),"")</f>
        <v/>
      </c>
      <c r="N66" s="1512" t="str">
        <f ca="1">_xlfn.IFNA(VLOOKUP(E66,Export!G:L,6,FALSE),"")</f>
        <v/>
      </c>
      <c r="O66" s="1445"/>
      <c r="P66" s="251"/>
    </row>
    <row r="67" spans="1:16" ht="70.8" customHeight="1" thickBot="1" x14ac:dyDescent="0.3">
      <c r="A67" s="274"/>
      <c r="B67" s="1842"/>
      <c r="C67" s="1339">
        <v>43</v>
      </c>
      <c r="D67" s="1183">
        <f>_xlfn.IFNA(VLOOKUP(E67,Data!C:I,3,FALSE),"")</f>
        <v>3</v>
      </c>
      <c r="E67" s="1643" t="s">
        <v>310</v>
      </c>
      <c r="F67" s="1170" t="str">
        <f>_xlfn.IFNA(IF(VLOOKUP(E67,Languages!$A:$D,1,TRUE)=E67,VLOOKUP(E67,Languages!$A:$D,Summary!$C$7,TRUE),NA()),"")</f>
        <v>Kyberarkkitehtuurin kehittämissuunnitelma tai strategia ja kyberarkkitehtuurin hallinta ovat linjassa organisaation yritysarkkitehtuuristrategian (myös "kokonaisarkkitehtuuri") ja yritysarkkitehtuurin hallinnan kanssa.</v>
      </c>
      <c r="G67" s="1540">
        <v>60</v>
      </c>
      <c r="H67" s="1169" t="s">
        <v>3773</v>
      </c>
      <c r="I67" s="1169" t="s">
        <v>3591</v>
      </c>
      <c r="J67" s="1537">
        <f ca="1">_xlfn.IFNA(VLOOKUP(E67,Data!C:I,6,FALSE),"")</f>
        <v>2</v>
      </c>
      <c r="K67" s="1511" t="str">
        <f ca="1">_xlfn.IFNA(VLOOKUP(E67,Export!G:L,3,FALSE),"")</f>
        <v/>
      </c>
      <c r="L67" s="1511" t="str">
        <f ca="1">_xlfn.IFNA(VLOOKUP(E67,Export!G:L,4,FALSE),"")</f>
        <v/>
      </c>
      <c r="M67" s="1511" t="str">
        <f ca="1">_xlfn.IFNA(VLOOKUP(E67,Export!G:L,5,FALSE),"")</f>
        <v/>
      </c>
      <c r="N67" s="1512" t="str">
        <f ca="1">_xlfn.IFNA(VLOOKUP(E67,Export!G:L,6,FALSE),"")</f>
        <v/>
      </c>
      <c r="O67" s="1445"/>
      <c r="P67" s="251"/>
    </row>
    <row r="68" spans="1:16" ht="70.8" customHeight="1" thickBot="1" x14ac:dyDescent="0.3">
      <c r="A68" s="274"/>
      <c r="B68" s="1842"/>
      <c r="C68" s="1339">
        <v>44</v>
      </c>
      <c r="D68" s="1183">
        <f>_xlfn.IFNA(VLOOKUP(E68,Data!C:I,3,FALSE),"")</f>
        <v>3</v>
      </c>
      <c r="E68" s="1643" t="s">
        <v>311</v>
      </c>
      <c r="F68" s="1170" t="str">
        <f>_xlfn.IFNA(IF(VLOOKUP(E68,Languages!$A:$D,1,TRUE)=E68,VLOOKUP(E68,Languages!$A:$D,Summary!$C$7,TRUE),NA()),"")</f>
        <v>Organisaation järjestelmien ja verkkojen vaatimustenmukaisuutta kyberarkkitehtuuriin nähden arvioidaan aika ajoin ja määriteltyjen tilanteiden kuten järjestelmämuutosten tai ulkoisten tapahtumien yhteydessä.</v>
      </c>
      <c r="G68" s="1539" t="s">
        <v>1629</v>
      </c>
      <c r="H68" s="1169"/>
      <c r="I68" s="1169" t="s">
        <v>1629</v>
      </c>
      <c r="J68" s="1537">
        <f ca="1">_xlfn.IFNA(VLOOKUP(E68,Data!C:I,6,FALSE),"")</f>
        <v>3</v>
      </c>
      <c r="K68" s="1511" t="str">
        <f ca="1">_xlfn.IFNA(VLOOKUP(E68,Export!G:L,3,FALSE),"")</f>
        <v/>
      </c>
      <c r="L68" s="1511" t="str">
        <f ca="1">_xlfn.IFNA(VLOOKUP(E68,Export!G:L,4,FALSE),"")</f>
        <v/>
      </c>
      <c r="M68" s="1511" t="str">
        <f ca="1">_xlfn.IFNA(VLOOKUP(E68,Export!G:L,5,FALSE),"")</f>
        <v/>
      </c>
      <c r="N68" s="1512" t="str">
        <f ca="1">_xlfn.IFNA(VLOOKUP(E68,Export!G:L,6,FALSE),"")</f>
        <v/>
      </c>
      <c r="O68" s="1445"/>
      <c r="P68" s="251"/>
    </row>
    <row r="69" spans="1:16" ht="70.8" customHeight="1" thickBot="1" x14ac:dyDescent="0.3">
      <c r="A69" s="274"/>
      <c r="B69" s="1842"/>
      <c r="C69" s="1339">
        <v>45</v>
      </c>
      <c r="D69" s="1183">
        <f>_xlfn.IFNA(VLOOKUP(E69,Data!C:I,3,FALSE),"")</f>
        <v>3</v>
      </c>
      <c r="E69" s="1643" t="s">
        <v>961</v>
      </c>
      <c r="F69" s="1170" t="str">
        <f>_xlfn.IFNA(IF(VLOOKUP(E69,Languages!$A:$D,1,TRUE)=E69,VLOOKUP(E69,Languages!$A:$D,Summary!$C$7,TRUE),NA()),"")</f>
        <v>Kyberturvallisuusarkkitehtuurin kehitystä ohjaavat organisaation riskiarviointien tulokset [kts. RISK-3d] sekä organisaation uhkaprofiili [kts. THREAT-2e].</v>
      </c>
      <c r="G69" s="1540">
        <v>61</v>
      </c>
      <c r="H69" s="1169" t="s">
        <v>3739</v>
      </c>
      <c r="I69" s="1169" t="s">
        <v>3592</v>
      </c>
      <c r="J69" s="1537">
        <f ca="1">_xlfn.IFNA(VLOOKUP(E69,Data!C:I,6,FALSE),"")</f>
        <v>3</v>
      </c>
      <c r="K69" s="1511" t="str">
        <f ca="1">_xlfn.IFNA(VLOOKUP(E69,Export!G:L,3,FALSE),"")</f>
        <v/>
      </c>
      <c r="L69" s="1511" t="str">
        <f ca="1">_xlfn.IFNA(VLOOKUP(E69,Export!G:L,4,FALSE),"")</f>
        <v/>
      </c>
      <c r="M69" s="1511" t="str">
        <f ca="1">_xlfn.IFNA(VLOOKUP(E69,Export!G:L,5,FALSE),"")</f>
        <v/>
      </c>
      <c r="N69" s="1512" t="str">
        <f ca="1">_xlfn.IFNA(VLOOKUP(E69,Export!G:L,6,FALSE),"")</f>
        <v/>
      </c>
      <c r="O69" s="1445"/>
      <c r="P69" s="251"/>
    </row>
    <row r="70" spans="1:16" ht="70.8" customHeight="1" thickBot="1" x14ac:dyDescent="0.3">
      <c r="A70" s="274"/>
      <c r="B70" s="1842"/>
      <c r="C70" s="1339">
        <v>46</v>
      </c>
      <c r="D70" s="1183">
        <f>_xlfn.IFNA(VLOOKUP(E70,Data!C:I,3,FALSE),"")</f>
        <v>3</v>
      </c>
      <c r="E70" s="1643" t="s">
        <v>2531</v>
      </c>
      <c r="F70" s="1170" t="str">
        <f>_xlfn.IFNA(IF(VLOOKUP(E70,Languages!$A:$D,1,TRUE)=E70,VLOOKUP(E70,Languages!$A:$D,Summary!$C$7,TRUE),NA()),"")</f>
        <v>Kyberarkkitehtuuri käsittelee ennalta määriteltyjä toimintatiloja [kts. SITUATION-3g].</v>
      </c>
      <c r="G70" s="1540">
        <v>61</v>
      </c>
      <c r="H70" s="1169" t="s">
        <v>3739</v>
      </c>
      <c r="I70" s="1169" t="s">
        <v>3592</v>
      </c>
      <c r="J70" s="1537">
        <f ca="1">_xlfn.IFNA(VLOOKUP(E70,Data!C:I,6,FALSE),"")</f>
        <v>1</v>
      </c>
      <c r="K70" s="1511" t="str">
        <f ca="1">_xlfn.IFNA(VLOOKUP(E70,Export!G:L,3,FALSE),"")</f>
        <v/>
      </c>
      <c r="L70" s="1511" t="str">
        <f ca="1">_xlfn.IFNA(VLOOKUP(E70,Export!G:L,4,FALSE),"")</f>
        <v/>
      </c>
      <c r="M70" s="1511" t="str">
        <f ca="1">_xlfn.IFNA(VLOOKUP(E70,Export!G:L,5,FALSE),"")</f>
        <v/>
      </c>
      <c r="N70" s="1512" t="str">
        <f ca="1">_xlfn.IFNA(VLOOKUP(E70,Export!G:L,6,FALSE),"")</f>
        <v/>
      </c>
      <c r="O70" s="1445"/>
      <c r="P70" s="251"/>
    </row>
    <row r="71" spans="1:16" ht="70.8" customHeight="1" thickBot="1" x14ac:dyDescent="0.3">
      <c r="A71" s="274"/>
      <c r="B71" s="1842"/>
      <c r="C71" s="1339">
        <v>47</v>
      </c>
      <c r="D71" s="1183">
        <f>_xlfn.IFNA(VLOOKUP(E71,Data!C:I,3,FALSE),"")</f>
        <v>1</v>
      </c>
      <c r="E71" s="1643" t="s">
        <v>312</v>
      </c>
      <c r="F71" s="1170" t="str">
        <f>_xlfn.IFNA(IF(VLOOKUP(E71,Languages!$A:$D,1,TRUE)=E71,VLOOKUP(E71,Languages!$A:$D,Summary!$C$7,TRUE),NA()),"")</f>
        <v>Verkon suojauksia on toteutettu, ainakin tapauskohtaisesti. Tasolla 1 tämän ei tarvitse olla systemaattista tai säännöllistä.</v>
      </c>
      <c r="G71" s="1540">
        <v>64</v>
      </c>
      <c r="H71" s="1169" t="s">
        <v>3775</v>
      </c>
      <c r="I71" s="1169" t="s">
        <v>3594</v>
      </c>
      <c r="J71" s="1537">
        <f ca="1">_xlfn.IFNA(VLOOKUP(E71,Data!C:I,6,FALSE),"")</f>
        <v>4</v>
      </c>
      <c r="K71" s="1511" t="str">
        <f ca="1">_xlfn.IFNA(VLOOKUP(E71,Export!G:L,3,FALSE),"")</f>
        <v/>
      </c>
      <c r="L71" s="1511" t="str">
        <f ca="1">_xlfn.IFNA(VLOOKUP(E71,Export!G:L,4,FALSE),"")</f>
        <v/>
      </c>
      <c r="M71" s="1511" t="str">
        <f ca="1">_xlfn.IFNA(VLOOKUP(E71,Export!G:L,5,FALSE),"")</f>
        <v/>
      </c>
      <c r="N71" s="1512" t="str">
        <f ca="1">_xlfn.IFNA(VLOOKUP(E71,Export!G:L,6,FALSE),"")</f>
        <v/>
      </c>
      <c r="O71" s="1445"/>
      <c r="P71" s="251"/>
    </row>
    <row r="72" spans="1:16" ht="70.8" customHeight="1" thickBot="1" x14ac:dyDescent="0.3">
      <c r="A72" s="274"/>
      <c r="B72" s="1842"/>
      <c r="C72" s="1339">
        <v>48</v>
      </c>
      <c r="D72" s="1183">
        <f>_xlfn.IFNA(VLOOKUP(E72,Data!C:I,3,FALSE),"")</f>
        <v>1</v>
      </c>
      <c r="E72" s="1643" t="s">
        <v>313</v>
      </c>
      <c r="F72" s="1170" t="str">
        <f>_xlfn.IFNA(IF(VLOOKUP(E72,Languages!$A:$D,1,TRUE)=E72,VLOOKUP(E72,Languages!$A:$D,Summary!$C$7,TRUE),NA()),"")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72" s="1540">
        <v>63</v>
      </c>
      <c r="H72" s="1169" t="s">
        <v>3756</v>
      </c>
      <c r="I72" s="1169" t="s">
        <v>3595</v>
      </c>
      <c r="J72" s="1537">
        <f ca="1">_xlfn.IFNA(VLOOKUP(E72,Data!C:I,6,FALSE),"")</f>
        <v>3</v>
      </c>
      <c r="K72" s="1511" t="str">
        <f ca="1">_xlfn.IFNA(VLOOKUP(E72,Export!G:L,3,FALSE),"")</f>
        <v/>
      </c>
      <c r="L72" s="1511" t="str">
        <f ca="1">_xlfn.IFNA(VLOOKUP(E72,Export!G:L,4,FALSE),"")</f>
        <v/>
      </c>
      <c r="M72" s="1511" t="str">
        <f ca="1">_xlfn.IFNA(VLOOKUP(E72,Export!G:L,5,FALSE),"")</f>
        <v/>
      </c>
      <c r="N72" s="1512" t="str">
        <f ca="1">_xlfn.IFNA(VLOOKUP(E72,Export!G:L,6,FALSE),"")</f>
        <v/>
      </c>
      <c r="O72" s="1445"/>
      <c r="P72" s="251"/>
    </row>
    <row r="73" spans="1:16" ht="70.8" customHeight="1" thickBot="1" x14ac:dyDescent="0.3">
      <c r="A73" s="274"/>
      <c r="B73" s="1842"/>
      <c r="C73" s="1339">
        <v>49</v>
      </c>
      <c r="D73" s="1183">
        <f>_xlfn.IFNA(VLOOKUP(E73,Data!C:I,3,FALSE),"")</f>
        <v>2</v>
      </c>
      <c r="E73" s="1643" t="s">
        <v>314</v>
      </c>
      <c r="F73" s="1170" t="str">
        <f>_xlfn.IFNA(IF(VLOOKUP(E73,Languages!$A:$D,1,TRUE)=E73,VLOOKUP(E73,Languages!$A:$D,Summary!$C$7,TRUE),NA()),"")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73" s="1540">
        <v>64</v>
      </c>
      <c r="H73" s="1169" t="s">
        <v>3775</v>
      </c>
      <c r="I73" s="1169" t="s">
        <v>3594</v>
      </c>
      <c r="J73" s="1537">
        <f ca="1">_xlfn.IFNA(VLOOKUP(E73,Data!C:I,6,FALSE),"")</f>
        <v>3</v>
      </c>
      <c r="K73" s="1511" t="str">
        <f ca="1">_xlfn.IFNA(VLOOKUP(E73,Export!G:L,3,FALSE),"")</f>
        <v/>
      </c>
      <c r="L73" s="1511" t="str">
        <f ca="1">_xlfn.IFNA(VLOOKUP(E73,Export!G:L,4,FALSE),"")</f>
        <v/>
      </c>
      <c r="M73" s="1511" t="str">
        <f ca="1">_xlfn.IFNA(VLOOKUP(E73,Export!G:L,5,FALSE),"")</f>
        <v/>
      </c>
      <c r="N73" s="1512" t="str">
        <f ca="1">_xlfn.IFNA(VLOOKUP(E73,Export!G:L,6,FALSE),"")</f>
        <v/>
      </c>
      <c r="O73" s="1445"/>
      <c r="P73" s="251"/>
    </row>
    <row r="74" spans="1:16" ht="70.8" customHeight="1" thickBot="1" x14ac:dyDescent="0.3">
      <c r="A74" s="274"/>
      <c r="B74" s="1842"/>
      <c r="C74" s="1339">
        <v>50</v>
      </c>
      <c r="D74" s="1183">
        <f>_xlfn.IFNA(VLOOKUP(E74,Data!C:I,3,FALSE),"")</f>
        <v>2</v>
      </c>
      <c r="E74" s="1643" t="s">
        <v>962</v>
      </c>
      <c r="F74" s="1170" t="str">
        <f>_xlfn.IFNA(IF(VLOOKUP(E74,Languages!$A:$D,1,TRUE)=E74,VLOOKUP(E74,Languages!$A:$D,Summary!$C$7,TRUE),NA()),"")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74" s="1540">
        <v>63</v>
      </c>
      <c r="H74" s="1169" t="s">
        <v>3756</v>
      </c>
      <c r="I74" s="1169" t="s">
        <v>3595</v>
      </c>
      <c r="J74" s="1537">
        <f ca="1">_xlfn.IFNA(VLOOKUP(E74,Data!C:I,6,FALSE),"")</f>
        <v>3</v>
      </c>
      <c r="K74" s="1511" t="str">
        <f ca="1">_xlfn.IFNA(VLOOKUP(E74,Export!G:L,3,FALSE),"")</f>
        <v/>
      </c>
      <c r="L74" s="1511" t="str">
        <f ca="1">_xlfn.IFNA(VLOOKUP(E74,Export!G:L,4,FALSE),"")</f>
        <v/>
      </c>
      <c r="M74" s="1511" t="str">
        <f ca="1">_xlfn.IFNA(VLOOKUP(E74,Export!G:L,5,FALSE),"")</f>
        <v/>
      </c>
      <c r="N74" s="1512" t="str">
        <f ca="1">_xlfn.IFNA(VLOOKUP(E74,Export!G:L,6,FALSE),"")</f>
        <v/>
      </c>
      <c r="O74" s="1445"/>
      <c r="P74" s="251"/>
    </row>
    <row r="75" spans="1:16" ht="70.8" customHeight="1" thickBot="1" x14ac:dyDescent="0.3">
      <c r="A75" s="274"/>
      <c r="B75" s="1842"/>
      <c r="C75" s="1339">
        <v>51</v>
      </c>
      <c r="D75" s="1183">
        <f>_xlfn.IFNA(VLOOKUP(E75,Data!C:I,3,FALSE),"")</f>
        <v>2</v>
      </c>
      <c r="E75" s="1643" t="s">
        <v>963</v>
      </c>
      <c r="F75" s="1170" t="str">
        <f>_xlfn.IFNA(IF(VLOOKUP(E75,Languages!$A:$D,1,TRUE)=E75,VLOOKUP(E75,Languages!$A:$D,Summary!$C$7,TRUE),NA()),"")</f>
        <v>Verkkojen suojauksessa huomioidaan pienimmän valtuuden ja pienimmän toiminnallisuuden periaatteet.</v>
      </c>
      <c r="G75" s="1540">
        <v>64</v>
      </c>
      <c r="H75" s="1169" t="s">
        <v>3775</v>
      </c>
      <c r="I75" s="1169" t="s">
        <v>3594</v>
      </c>
      <c r="J75" s="1537">
        <f ca="1">_xlfn.IFNA(VLOOKUP(E75,Data!C:I,6,FALSE),"")</f>
        <v>3</v>
      </c>
      <c r="K75" s="1511" t="str">
        <f ca="1">_xlfn.IFNA(VLOOKUP(E75,Export!G:L,3,FALSE),"")</f>
        <v/>
      </c>
      <c r="L75" s="1511" t="str">
        <f ca="1">_xlfn.IFNA(VLOOKUP(E75,Export!G:L,4,FALSE),"")</f>
        <v/>
      </c>
      <c r="M75" s="1511" t="str">
        <f ca="1">_xlfn.IFNA(VLOOKUP(E75,Export!G:L,5,FALSE),"")</f>
        <v/>
      </c>
      <c r="N75" s="1512" t="str">
        <f ca="1">_xlfn.IFNA(VLOOKUP(E75,Export!G:L,6,FALSE),"")</f>
        <v/>
      </c>
      <c r="O75" s="1445"/>
      <c r="P75" s="251"/>
    </row>
    <row r="76" spans="1:16" ht="70.8" customHeight="1" thickBot="1" x14ac:dyDescent="0.3">
      <c r="A76" s="274"/>
      <c r="B76" s="1842"/>
      <c r="C76" s="1339">
        <v>52</v>
      </c>
      <c r="D76" s="1183">
        <f>_xlfn.IFNA(VLOOKUP(E76,Data!C:I,3,FALSE),"")</f>
        <v>2</v>
      </c>
      <c r="E76" s="1643" t="s">
        <v>964</v>
      </c>
      <c r="F76" s="1170" t="str">
        <f>_xlfn.IFNA(IF(VLOOKUP(E76,Languages!$A:$D,1,TRUE)=E76,VLOOKUP(E76,Languages!$A:$D,Summary!$C$7,TRUE),NA()),"")</f>
        <v xml:space="preserve">Verkkojen suojaus sisältää valvonnan, analyysin ja verkkoliikenteen hallinnan (esimerkiksi palomuurit, IDPS) </v>
      </c>
      <c r="G76" s="1540">
        <v>64</v>
      </c>
      <c r="H76" s="1169" t="s">
        <v>3775</v>
      </c>
      <c r="I76" s="1169" t="s">
        <v>3594</v>
      </c>
      <c r="J76" s="1537">
        <f ca="1">_xlfn.IFNA(VLOOKUP(E76,Data!C:I,6,FALSE),"")</f>
        <v>2</v>
      </c>
      <c r="K76" s="1511" t="str">
        <f ca="1">_xlfn.IFNA(VLOOKUP(E76,Export!G:L,3,FALSE),"")</f>
        <v/>
      </c>
      <c r="L76" s="1511" t="str">
        <f ca="1">_xlfn.IFNA(VLOOKUP(E76,Export!G:L,4,FALSE),"")</f>
        <v/>
      </c>
      <c r="M76" s="1511" t="str">
        <f ca="1">_xlfn.IFNA(VLOOKUP(E76,Export!G:L,5,FALSE),"")</f>
        <v/>
      </c>
      <c r="N76" s="1512" t="str">
        <f ca="1">_xlfn.IFNA(VLOOKUP(E76,Export!G:L,6,FALSE),"")</f>
        <v/>
      </c>
      <c r="O76" s="1445"/>
      <c r="P76" s="251"/>
    </row>
    <row r="77" spans="1:16" ht="70.8" customHeight="1" thickBot="1" x14ac:dyDescent="0.3">
      <c r="A77" s="274"/>
      <c r="B77" s="1842"/>
      <c r="C77" s="1339">
        <v>53</v>
      </c>
      <c r="D77" s="1183">
        <f>_xlfn.IFNA(VLOOKUP(E77,Data!C:I,3,FALSE),"")</f>
        <v>2</v>
      </c>
      <c r="E77" s="1643" t="s">
        <v>965</v>
      </c>
      <c r="F77" s="1170" t="str">
        <f>_xlfn.IFNA(IF(VLOOKUP(E77,Languages!$A:$D,1,TRUE)=E77,VLOOKUP(E77,Languages!$A:$D,Summary!$C$7,TRUE),NA()),"")</f>
        <v>Verkkoliikennettä ja sähköpostia valvotaan, analysoidaan ja hallitaan (esimerkiksi estämällä haitallisia linkkejä tai epäilyttäviä latauksia, sähköpostin autentikointi tai IP-osoitteiden estäminen).</v>
      </c>
      <c r="G77" s="1540">
        <v>64</v>
      </c>
      <c r="H77" s="1169" t="s">
        <v>3775</v>
      </c>
      <c r="I77" s="1169" t="s">
        <v>3594</v>
      </c>
      <c r="J77" s="1537">
        <f ca="1">_xlfn.IFNA(VLOOKUP(E77,Data!C:I,6,FALSE),"")</f>
        <v>3</v>
      </c>
      <c r="K77" s="1511" t="str">
        <f ca="1">_xlfn.IFNA(VLOOKUP(E77,Export!G:L,3,FALSE),"")</f>
        <v/>
      </c>
      <c r="L77" s="1511" t="str">
        <f ca="1">_xlfn.IFNA(VLOOKUP(E77,Export!G:L,4,FALSE),"")</f>
        <v/>
      </c>
      <c r="M77" s="1511" t="str">
        <f ca="1">_xlfn.IFNA(VLOOKUP(E77,Export!G:L,5,FALSE),"")</f>
        <v/>
      </c>
      <c r="N77" s="1512" t="str">
        <f ca="1">_xlfn.IFNA(VLOOKUP(E77,Export!G:L,6,FALSE),"")</f>
        <v/>
      </c>
      <c r="O77" s="1445"/>
      <c r="P77" s="251"/>
    </row>
    <row r="78" spans="1:16" ht="70.8" customHeight="1" thickBot="1" x14ac:dyDescent="0.3">
      <c r="A78" s="274"/>
      <c r="B78" s="1842"/>
      <c r="C78" s="1339">
        <v>54</v>
      </c>
      <c r="D78" s="1183">
        <f>_xlfn.IFNA(VLOOKUP(E78,Data!C:I,3,FALSE),"")</f>
        <v>3</v>
      </c>
      <c r="E78" s="1643" t="s">
        <v>966</v>
      </c>
      <c r="F78" s="1170" t="str">
        <f>_xlfn.IFNA(IF(VLOOKUP(E78,Languages!$A:$D,1,TRUE)=E78,VLOOKUP(E78,Languages!$A:$D,Summary!$C$7,TRUE),NA()),"")</f>
        <v>Kaikki laitteet, ohjelmistot ja tietovarannot on segmentoitu turvallisuusvyöhykkeisiin perustuen niille asetettuihin kybervaatimuksiin.</v>
      </c>
      <c r="G78" s="1540">
        <v>63</v>
      </c>
      <c r="H78" s="1169" t="s">
        <v>3756</v>
      </c>
      <c r="I78" s="1169" t="s">
        <v>3595</v>
      </c>
      <c r="J78" s="1537">
        <f ca="1">_xlfn.IFNA(VLOOKUP(E78,Data!C:I,6,FALSE),"")</f>
        <v>2</v>
      </c>
      <c r="K78" s="1511" t="str">
        <f ca="1">_xlfn.IFNA(VLOOKUP(E78,Export!G:L,3,FALSE),"")</f>
        <v/>
      </c>
      <c r="L78" s="1511" t="str">
        <f ca="1">_xlfn.IFNA(VLOOKUP(E78,Export!G:L,4,FALSE),"")</f>
        <v/>
      </c>
      <c r="M78" s="1511" t="str">
        <f ca="1">_xlfn.IFNA(VLOOKUP(E78,Export!G:L,5,FALSE),"")</f>
        <v/>
      </c>
      <c r="N78" s="1512" t="str">
        <f ca="1">_xlfn.IFNA(VLOOKUP(E78,Export!G:L,6,FALSE),"")</f>
        <v/>
      </c>
      <c r="O78" s="1445"/>
      <c r="P78" s="251"/>
    </row>
    <row r="79" spans="1:16" ht="70.8" customHeight="1" thickBot="1" x14ac:dyDescent="0.3">
      <c r="A79" s="274"/>
      <c r="B79" s="1842"/>
      <c r="C79" s="1339">
        <v>55</v>
      </c>
      <c r="D79" s="1183">
        <f>_xlfn.IFNA(VLOOKUP(E79,Data!C:I,3,FALSE),"")</f>
        <v>3</v>
      </c>
      <c r="E79" s="1643" t="s">
        <v>967</v>
      </c>
      <c r="F79" s="1170" t="str">
        <f>_xlfn.IFNA(IF(VLOOKUP(E79,Languages!$A:$D,1,TRUE)=E79,VLOOKUP(E79,Languages!$A:$D,Summary!$C$7,TRUE),NA()),"")</f>
        <v>Verkkojen erottelu on toteutettu turvallisuuslähtöisesti siten että laitteet, ohjelmistot ja tietovarannot on segmentoitu loogisesti tai fyysisesti omiin turva-alueisiinsa, joilla on jokaisella oma todentamisensa/ autentikointi.</v>
      </c>
      <c r="G79" s="1540">
        <v>63</v>
      </c>
      <c r="H79" s="1169" t="s">
        <v>3756</v>
      </c>
      <c r="I79" s="1169" t="s">
        <v>3595</v>
      </c>
      <c r="J79" s="1537">
        <f ca="1">_xlfn.IFNA(VLOOKUP(E79,Data!C:I,6,FALSE),"")</f>
        <v>3</v>
      </c>
      <c r="K79" s="1511" t="str">
        <f ca="1">_xlfn.IFNA(VLOOKUP(E79,Export!G:L,3,FALSE),"")</f>
        <v/>
      </c>
      <c r="L79" s="1511" t="str">
        <f ca="1">_xlfn.IFNA(VLOOKUP(E79,Export!G:L,4,FALSE),"")</f>
        <v/>
      </c>
      <c r="M79" s="1511" t="str">
        <f ca="1">_xlfn.IFNA(VLOOKUP(E79,Export!G:L,5,FALSE),"")</f>
        <v/>
      </c>
      <c r="N79" s="1512" t="str">
        <f ca="1">_xlfn.IFNA(VLOOKUP(E79,Export!G:L,6,FALSE),"")</f>
        <v/>
      </c>
      <c r="O79" s="1445"/>
      <c r="P79" s="251"/>
    </row>
    <row r="80" spans="1:16" ht="70.8" customHeight="1" thickBot="1" x14ac:dyDescent="0.3">
      <c r="A80" s="274"/>
      <c r="B80" s="1842"/>
      <c r="C80" s="1339">
        <v>56</v>
      </c>
      <c r="D80" s="1183">
        <f>_xlfn.IFNA(VLOOKUP(E80,Data!C:I,3,FALSE),"")</f>
        <v>3</v>
      </c>
      <c r="E80" s="1643" t="s">
        <v>968</v>
      </c>
      <c r="F80" s="1170" t="str">
        <f>_xlfn.IFNA(IF(VLOOKUP(E80,Languages!$A:$D,1,TRUE)=E80,VLOOKUP(E80,Languages!$A:$D,Summary!$C$7,TRUE),NA()),"")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G80" s="1540">
        <v>63</v>
      </c>
      <c r="H80" s="1169" t="s">
        <v>3756</v>
      </c>
      <c r="I80" s="1169" t="s">
        <v>3595</v>
      </c>
      <c r="J80" s="1537">
        <f ca="1">_xlfn.IFNA(VLOOKUP(E80,Data!C:I,6,FALSE),"")</f>
        <v>3</v>
      </c>
      <c r="K80" s="1511" t="str">
        <f ca="1">_xlfn.IFNA(VLOOKUP(E80,Export!G:L,3,FALSE),"")</f>
        <v/>
      </c>
      <c r="L80" s="1511" t="str">
        <f ca="1">_xlfn.IFNA(VLOOKUP(E80,Export!G:L,4,FALSE),"")</f>
        <v/>
      </c>
      <c r="M80" s="1511" t="str">
        <f ca="1">_xlfn.IFNA(VLOOKUP(E80,Export!G:L,5,FALSE),"")</f>
        <v/>
      </c>
      <c r="N80" s="1512" t="str">
        <f ca="1">_xlfn.IFNA(VLOOKUP(E80,Export!G:L,6,FALSE),"")</f>
        <v/>
      </c>
      <c r="O80" s="1445"/>
      <c r="P80" s="251"/>
    </row>
    <row r="81" spans="1:16" ht="70.8" customHeight="1" thickBot="1" x14ac:dyDescent="0.3">
      <c r="A81" s="274"/>
      <c r="B81" s="1842"/>
      <c r="C81" s="1339">
        <v>57</v>
      </c>
      <c r="D81" s="1183">
        <f>_xlfn.IFNA(VLOOKUP(E81,Data!C:I,3,FALSE),"")</f>
        <v>3</v>
      </c>
      <c r="E81" s="1643" t="s">
        <v>969</v>
      </c>
      <c r="F81" s="1170" t="str">
        <f>_xlfn.IFNA(IF(VLOOKUP(E81,Languages!$A:$D,1,TRUE)=E81,VLOOKUP(E81,Languages!$A:$D,Summary!$C$7,TRUE),NA()),"")</f>
        <v>Laitteiden yhteyksiä verkkoon hallitaan siten, että vain luvalliset laitteet voivat muodostaa yhteyden (esimerkiksi laitetason pääsynhallinta (NAC)).</v>
      </c>
      <c r="G81" s="1540">
        <v>64</v>
      </c>
      <c r="H81" s="1169" t="s">
        <v>3775</v>
      </c>
      <c r="I81" s="1169" t="s">
        <v>3594</v>
      </c>
      <c r="J81" s="1537">
        <f ca="1">_xlfn.IFNA(VLOOKUP(E81,Data!C:I,6,FALSE),"")</f>
        <v>2</v>
      </c>
      <c r="K81" s="1511" t="str">
        <f ca="1">_xlfn.IFNA(VLOOKUP(E81,Export!G:L,3,FALSE),"")</f>
        <v/>
      </c>
      <c r="L81" s="1511" t="str">
        <f ca="1">_xlfn.IFNA(VLOOKUP(E81,Export!G:L,4,FALSE),"")</f>
        <v/>
      </c>
      <c r="M81" s="1511" t="str">
        <f ca="1">_xlfn.IFNA(VLOOKUP(E81,Export!G:L,5,FALSE),"")</f>
        <v/>
      </c>
      <c r="N81" s="1512" t="str">
        <f ca="1">_xlfn.IFNA(VLOOKUP(E81,Export!G:L,6,FALSE),"")</f>
        <v/>
      </c>
      <c r="O81" s="1445"/>
      <c r="P81" s="251"/>
    </row>
    <row r="82" spans="1:16" ht="70.8" customHeight="1" thickBot="1" x14ac:dyDescent="0.3">
      <c r="A82" s="274"/>
      <c r="B82" s="1842"/>
      <c r="C82" s="1339">
        <v>58</v>
      </c>
      <c r="D82" s="1183">
        <f>_xlfn.IFNA(VLOOKUP(E82,Data!C:I,3,FALSE),"")</f>
        <v>3</v>
      </c>
      <c r="E82" s="1643" t="s">
        <v>970</v>
      </c>
      <c r="F82" s="1170" t="str">
        <f>_xlfn.IFNA(IF(VLOOKUP(E82,Languages!$A:$D,1,TRUE)=E82,VLOOKUP(E82,Languages!$A:$D,Summary!$C$7,TRUE),NA()),"")</f>
        <v>Kyberarkkitehtuuri mahdollistaa saastuneiden laitteiden, ohjelmistojen ja tietovarantojen erottamisen muista.</v>
      </c>
      <c r="G82" s="1540">
        <v>63</v>
      </c>
      <c r="H82" s="1169" t="s">
        <v>3756</v>
      </c>
      <c r="I82" s="1169" t="s">
        <v>3595</v>
      </c>
      <c r="J82" s="1537">
        <f ca="1">_xlfn.IFNA(VLOOKUP(E82,Data!C:I,6,FALSE),"")</f>
        <v>2</v>
      </c>
      <c r="K82" s="1511" t="str">
        <f ca="1">_xlfn.IFNA(VLOOKUP(E82,Export!G:L,3,FALSE),"")</f>
        <v/>
      </c>
      <c r="L82" s="1511" t="str">
        <f ca="1">_xlfn.IFNA(VLOOKUP(E82,Export!G:L,4,FALSE),"")</f>
        <v/>
      </c>
      <c r="M82" s="1511" t="str">
        <f ca="1">_xlfn.IFNA(VLOOKUP(E82,Export!G:L,5,FALSE),"")</f>
        <v/>
      </c>
      <c r="N82" s="1512" t="str">
        <f ca="1">_xlfn.IFNA(VLOOKUP(E82,Export!G:L,6,FALSE),"")</f>
        <v/>
      </c>
      <c r="O82" s="1445"/>
      <c r="P82" s="251"/>
    </row>
    <row r="83" spans="1:16" ht="70.8" customHeight="1" thickBot="1" x14ac:dyDescent="0.3">
      <c r="A83" s="274"/>
      <c r="B83" s="1842"/>
      <c r="C83" s="1339">
        <v>59</v>
      </c>
      <c r="D83" s="1183">
        <f>_xlfn.IFNA(VLOOKUP(E83,Data!C:I,3,FALSE),"")</f>
        <v>1</v>
      </c>
      <c r="E83" s="1643" t="s">
        <v>315</v>
      </c>
      <c r="F83" s="1170" t="str">
        <f>_xlfn.IFNA(IF(VLOOKUP(E83,Languages!$A:$D,1,TRUE)=E83,VLOOKUP(E83,Languages!$A:$D,Summary!$C$7,TRUE),NA()),"")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83" s="1540">
        <v>65</v>
      </c>
      <c r="H83" s="1169" t="s">
        <v>3776</v>
      </c>
      <c r="I83" s="1169" t="s">
        <v>3596</v>
      </c>
      <c r="J83" s="1537">
        <f ca="1">_xlfn.IFNA(VLOOKUP(E83,Data!C:I,6,FALSE),"")</f>
        <v>3</v>
      </c>
      <c r="K83" s="1511" t="str">
        <f ca="1">_xlfn.IFNA(VLOOKUP(E83,Export!G:L,3,FALSE),"")</f>
        <v/>
      </c>
      <c r="L83" s="1511" t="str">
        <f ca="1">_xlfn.IFNA(VLOOKUP(E83,Export!G:L,4,FALSE),"")</f>
        <v/>
      </c>
      <c r="M83" s="1511" t="str">
        <f ca="1">_xlfn.IFNA(VLOOKUP(E83,Export!G:L,5,FALSE),"")</f>
        <v/>
      </c>
      <c r="N83" s="1512" t="str">
        <f ca="1">_xlfn.IFNA(VLOOKUP(E83,Export!G:L,6,FALSE),"")</f>
        <v/>
      </c>
      <c r="O83" s="1445"/>
      <c r="P83" s="251"/>
    </row>
    <row r="84" spans="1:16" ht="70.8" customHeight="1" thickBot="1" x14ac:dyDescent="0.3">
      <c r="A84" s="274"/>
      <c r="B84" s="1842"/>
      <c r="C84" s="1339">
        <v>60</v>
      </c>
      <c r="D84" s="1183">
        <f>_xlfn.IFNA(VLOOKUP(E84,Data!C:I,3,FALSE),"")</f>
        <v>1</v>
      </c>
      <c r="E84" s="1643" t="s">
        <v>316</v>
      </c>
      <c r="F84" s="1170" t="str">
        <f>_xlfn.IFNA(IF(VLOOKUP(E84,Languages!$A:$D,1,TRUE)=E84,VLOOKUP(E84,Languages!$A:$D,Summary!$C$7,TRUE),NA()),"")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84" s="1540">
        <v>65</v>
      </c>
      <c r="H84" s="1169" t="s">
        <v>3776</v>
      </c>
      <c r="I84" s="1169" t="s">
        <v>3596</v>
      </c>
      <c r="J84" s="1537">
        <f ca="1">_xlfn.IFNA(VLOOKUP(E84,Data!C:I,6,FALSE),"")</f>
        <v>3</v>
      </c>
      <c r="K84" s="1511" t="str">
        <f ca="1">_xlfn.IFNA(VLOOKUP(E84,Export!G:L,3,FALSE),"")</f>
        <v/>
      </c>
      <c r="L84" s="1511" t="str">
        <f ca="1">_xlfn.IFNA(VLOOKUP(E84,Export!G:L,4,FALSE),"")</f>
        <v/>
      </c>
      <c r="M84" s="1511" t="str">
        <f ca="1">_xlfn.IFNA(VLOOKUP(E84,Export!G:L,5,FALSE),"")</f>
        <v/>
      </c>
      <c r="N84" s="1512" t="str">
        <f ca="1">_xlfn.IFNA(VLOOKUP(E84,Export!G:L,6,FALSE),"")</f>
        <v/>
      </c>
      <c r="O84" s="1445"/>
      <c r="P84" s="251"/>
    </row>
    <row r="85" spans="1:16" ht="70.8" customHeight="1" thickBot="1" x14ac:dyDescent="0.3">
      <c r="A85" s="274"/>
      <c r="B85" s="1842"/>
      <c r="C85" s="1339">
        <v>61</v>
      </c>
      <c r="D85" s="1183">
        <f>_xlfn.IFNA(VLOOKUP(E85,Data!C:I,3,FALSE),"")</f>
        <v>2</v>
      </c>
      <c r="E85" s="1643" t="s">
        <v>317</v>
      </c>
      <c r="F85" s="1170" t="str">
        <f>_xlfn.IFNA(IF(VLOOKUP(E85,Languages!$A:$D,1,TRUE)=E85,VLOOKUP(E85,Languages!$A:$D,Summary!$C$7,TRUE),NA()),"")</f>
        <v>Pienimmän käyttöoikeuden periaate on pantu täytäntöön (esimerkiksi rajoittamalla hallinta- tai ylläpitotunnusten oikeuksia).</v>
      </c>
      <c r="G85" s="1540">
        <v>65</v>
      </c>
      <c r="H85" s="1169" t="s">
        <v>3776</v>
      </c>
      <c r="I85" s="1169" t="s">
        <v>3596</v>
      </c>
      <c r="J85" s="1537">
        <f ca="1">_xlfn.IFNA(VLOOKUP(E85,Data!C:I,6,FALSE),"")</f>
        <v>2</v>
      </c>
      <c r="K85" s="1511" t="str">
        <f ca="1">_xlfn.IFNA(VLOOKUP(E85,Export!G:L,3,FALSE),"")</f>
        <v/>
      </c>
      <c r="L85" s="1511" t="str">
        <f ca="1">_xlfn.IFNA(VLOOKUP(E85,Export!G:L,4,FALSE),"")</f>
        <v/>
      </c>
      <c r="M85" s="1511" t="str">
        <f ca="1">_xlfn.IFNA(VLOOKUP(E85,Export!G:L,5,FALSE),"")</f>
        <v/>
      </c>
      <c r="N85" s="1512" t="str">
        <f ca="1">_xlfn.IFNA(VLOOKUP(E85,Export!G:L,6,FALSE),"")</f>
        <v/>
      </c>
      <c r="O85" s="1445"/>
      <c r="P85" s="251"/>
    </row>
    <row r="86" spans="1:16" ht="70.8" customHeight="1" thickBot="1" x14ac:dyDescent="0.3">
      <c r="A86" s="274"/>
      <c r="B86" s="1842"/>
      <c r="C86" s="1339">
        <v>62</v>
      </c>
      <c r="D86" s="1183">
        <f>_xlfn.IFNA(VLOOKUP(E86,Data!C:I,3,FALSE),"")</f>
        <v>2</v>
      </c>
      <c r="E86" s="1643" t="s">
        <v>318</v>
      </c>
      <c r="F86" s="1170" t="str">
        <f>_xlfn.IFNA(IF(VLOOKUP(E86,Languages!$A:$D,1,TRUE)=E86,VLOOKUP(E86,Languages!$A:$D,Summary!$C$7,TRUE),NA()),"")</f>
        <v>Pienimmän toiminnallisuuden periaate on pantu täytäntöön (esim. rajoittamalla käytettäviä palveluita, ohjelmia, portteja tai liitettäviä laitteita).</v>
      </c>
      <c r="G86" s="1540">
        <v>65</v>
      </c>
      <c r="H86" s="1169" t="s">
        <v>3776</v>
      </c>
      <c r="I86" s="1169" t="s">
        <v>3596</v>
      </c>
      <c r="J86" s="1537">
        <f ca="1">_xlfn.IFNA(VLOOKUP(E86,Data!C:I,6,FALSE),"")</f>
        <v>2</v>
      </c>
      <c r="K86" s="1511" t="str">
        <f ca="1">_xlfn.IFNA(VLOOKUP(E86,Export!G:L,3,FALSE),"")</f>
        <v/>
      </c>
      <c r="L86" s="1511" t="str">
        <f ca="1">_xlfn.IFNA(VLOOKUP(E86,Export!G:L,4,FALSE),"")</f>
        <v/>
      </c>
      <c r="M86" s="1511" t="str">
        <f ca="1">_xlfn.IFNA(VLOOKUP(E86,Export!G:L,5,FALSE),"")</f>
        <v/>
      </c>
      <c r="N86" s="1512" t="str">
        <f ca="1">_xlfn.IFNA(VLOOKUP(E86,Export!G:L,6,FALSE),"")</f>
        <v/>
      </c>
      <c r="O86" s="1445"/>
      <c r="P86" s="251"/>
    </row>
    <row r="87" spans="1:16" ht="70.8" customHeight="1" thickBot="1" x14ac:dyDescent="0.3">
      <c r="A87" s="274"/>
      <c r="B87" s="1842"/>
      <c r="C87" s="1339">
        <v>63</v>
      </c>
      <c r="D87" s="1183">
        <f>_xlfn.IFNA(VLOOKUP(E87,Data!C:I,3,FALSE),"")</f>
        <v>2</v>
      </c>
      <c r="E87" s="1643" t="s">
        <v>971</v>
      </c>
      <c r="F87" s="1170" t="str">
        <f>_xlfn.IFNA(IF(VLOOKUP(E87,Languages!$A:$D,1,TRUE)=E87,VLOOKUP(E87,Languages!$A:$D,Summary!$C$7,TRUE),NA()),"")</f>
        <v xml:space="preserve">Turvallisia konfiguraatiota on määritelty ja niitä ylläpidetään sekä käytetään osana laitteiden, ohjelmistojen ja tietovarantojen käyttöönottoprosessia, mikäli tehtävissä / toteutettavissa. </v>
      </c>
      <c r="G87" s="1540">
        <v>66</v>
      </c>
      <c r="H87" s="1169" t="s">
        <v>3778</v>
      </c>
      <c r="I87" s="1169" t="s">
        <v>3597</v>
      </c>
      <c r="J87" s="1537">
        <f ca="1">_xlfn.IFNA(VLOOKUP(E87,Data!C:I,6,FALSE),"")</f>
        <v>3</v>
      </c>
      <c r="K87" s="1511" t="str">
        <f ca="1">_xlfn.IFNA(VLOOKUP(E87,Export!G:L,3,FALSE),"")</f>
        <v/>
      </c>
      <c r="L87" s="1511" t="str">
        <f ca="1">_xlfn.IFNA(VLOOKUP(E87,Export!G:L,4,FALSE),"")</f>
        <v/>
      </c>
      <c r="M87" s="1511" t="str">
        <f ca="1">_xlfn.IFNA(VLOOKUP(E87,Export!G:L,5,FALSE),"")</f>
        <v/>
      </c>
      <c r="N87" s="1512" t="str">
        <f ca="1">_xlfn.IFNA(VLOOKUP(E87,Export!G:L,6,FALSE),"")</f>
        <v/>
      </c>
      <c r="O87" s="1445"/>
      <c r="P87" s="251"/>
    </row>
    <row r="88" spans="1:16" ht="70.8" customHeight="1" thickBot="1" x14ac:dyDescent="0.3">
      <c r="A88" s="274"/>
      <c r="B88" s="1842"/>
      <c r="C88" s="1339">
        <v>64</v>
      </c>
      <c r="D88" s="1183">
        <f>_xlfn.IFNA(VLOOKUP(E88,Data!C:I,3,FALSE),"")</f>
        <v>2</v>
      </c>
      <c r="E88" s="1643" t="s">
        <v>972</v>
      </c>
      <c r="F88" s="1170" t="str">
        <f>_xlfn.IFNA(IF(VLOOKUP(E88,Languages!$A:$D,1,TRUE)=E88,VLOOKUP(E88,Languages!$A:$D,Summary!$C$7,TRUE),NA()),"")</f>
        <v>Tietoturvaohjelmistot vaaditaan soveltuvin osin osana laitteiden konfiguraatiota (esimerkiksi päätelaitteen turva- ja havainnointiratkaisut tai päätelaitekohtaiset palomuuriratkaisut).</v>
      </c>
      <c r="G88" s="1540">
        <v>66</v>
      </c>
      <c r="H88" s="1169" t="s">
        <v>3778</v>
      </c>
      <c r="I88" s="1169" t="s">
        <v>3597</v>
      </c>
      <c r="J88" s="1537">
        <f ca="1">_xlfn.IFNA(VLOOKUP(E88,Data!C:I,6,FALSE),"")</f>
        <v>3</v>
      </c>
      <c r="K88" s="1511" t="str">
        <f ca="1">_xlfn.IFNA(VLOOKUP(E88,Export!G:L,3,FALSE),"")</f>
        <v/>
      </c>
      <c r="L88" s="1511" t="str">
        <f ca="1">_xlfn.IFNA(VLOOKUP(E88,Export!G:L,4,FALSE),"")</f>
        <v/>
      </c>
      <c r="M88" s="1511" t="str">
        <f ca="1">_xlfn.IFNA(VLOOKUP(E88,Export!G:L,5,FALSE),"")</f>
        <v/>
      </c>
      <c r="N88" s="1512" t="str">
        <f ca="1">_xlfn.IFNA(VLOOKUP(E88,Export!G:L,6,FALSE),"")</f>
        <v/>
      </c>
      <c r="O88" s="1445"/>
      <c r="P88" s="251"/>
    </row>
    <row r="89" spans="1:16" ht="70.8" customHeight="1" thickBot="1" x14ac:dyDescent="0.3">
      <c r="A89" s="274"/>
      <c r="B89" s="1842"/>
      <c r="C89" s="1339">
        <v>65</v>
      </c>
      <c r="D89" s="1183">
        <f>_xlfn.IFNA(VLOOKUP(E89,Data!C:I,3,FALSE),"")</f>
        <v>2</v>
      </c>
      <c r="E89" s="1643" t="s">
        <v>973</v>
      </c>
      <c r="F89" s="1170" t="str">
        <f>_xlfn.IFNA(IF(VLOOKUP(E89,Languages!$A:$D,1,TRUE)=E89,VLOOKUP(E89,Languages!$A:$D,Summary!$C$7,TRUE),NA()),"")</f>
        <v>Siirrettäviä ja irrotettavia muistilaitteita valvotaan (esimerkiksi rajoittamalla USB-laitteiden tai ulkoisten levyjen käyttöä).</v>
      </c>
      <c r="G89" s="1539" t="s">
        <v>1629</v>
      </c>
      <c r="H89" s="1169"/>
      <c r="I89" s="1169" t="s">
        <v>1629</v>
      </c>
      <c r="J89" s="1537">
        <f ca="1">_xlfn.IFNA(VLOOKUP(E89,Data!C:I,6,FALSE),"")</f>
        <v>2</v>
      </c>
      <c r="K89" s="1511" t="str">
        <f ca="1">_xlfn.IFNA(VLOOKUP(E89,Export!G:L,3,FALSE),"")</f>
        <v/>
      </c>
      <c r="L89" s="1511" t="str">
        <f ca="1">_xlfn.IFNA(VLOOKUP(E89,Export!G:L,4,FALSE),"")</f>
        <v/>
      </c>
      <c r="M89" s="1511" t="str">
        <f ca="1">_xlfn.IFNA(VLOOKUP(E89,Export!G:L,5,FALSE),"")</f>
        <v/>
      </c>
      <c r="N89" s="1512" t="str">
        <f ca="1">_xlfn.IFNA(VLOOKUP(E89,Export!G:L,6,FALSE),"")</f>
        <v/>
      </c>
      <c r="O89" s="1445"/>
      <c r="P89" s="251"/>
    </row>
    <row r="90" spans="1:16" ht="70.8" customHeight="1" thickBot="1" x14ac:dyDescent="0.3">
      <c r="A90" s="274"/>
      <c r="B90" s="1842"/>
      <c r="C90" s="1339">
        <v>66</v>
      </c>
      <c r="D90" s="1183">
        <f>_xlfn.IFNA(VLOOKUP(E90,Data!C:I,3,FALSE),"")</f>
        <v>2</v>
      </c>
      <c r="E90" s="1643" t="s">
        <v>974</v>
      </c>
      <c r="F90" s="1170" t="str">
        <f>_xlfn.IFNA(IF(VLOOKUP(E90,Languages!$A:$D,1,TRUE)=E90,VLOOKUP(E90,Languages!$A:$D,Summary!$C$7,TRUE),NA()),"")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90" s="1540">
        <v>65</v>
      </c>
      <c r="H90" s="1169" t="s">
        <v>3776</v>
      </c>
      <c r="I90" s="1169" t="s">
        <v>3596</v>
      </c>
      <c r="J90" s="1537">
        <f ca="1">_xlfn.IFNA(VLOOKUP(E90,Data!C:I,6,FALSE),"")</f>
        <v>3</v>
      </c>
      <c r="K90" s="1511" t="str">
        <f ca="1">_xlfn.IFNA(VLOOKUP(E90,Export!G:L,3,FALSE),"")</f>
        <v/>
      </c>
      <c r="L90" s="1511" t="str">
        <f ca="1">_xlfn.IFNA(VLOOKUP(E90,Export!G:L,4,FALSE),"")</f>
        <v/>
      </c>
      <c r="M90" s="1511" t="str">
        <f ca="1">_xlfn.IFNA(VLOOKUP(E90,Export!G:L,5,FALSE),"")</f>
        <v/>
      </c>
      <c r="N90" s="1512" t="str">
        <f ca="1">_xlfn.IFNA(VLOOKUP(E90,Export!G:L,6,FALSE),"")</f>
        <v/>
      </c>
      <c r="O90" s="1445"/>
      <c r="P90" s="251"/>
    </row>
    <row r="91" spans="1:16" ht="70.8" customHeight="1" thickBot="1" x14ac:dyDescent="0.3">
      <c r="A91" s="274"/>
      <c r="B91" s="1842"/>
      <c r="C91" s="1339">
        <v>67</v>
      </c>
      <c r="D91" s="1183">
        <f>_xlfn.IFNA(VLOOKUP(E91,Data!C:I,3,FALSE),"")</f>
        <v>2</v>
      </c>
      <c r="E91" s="1643" t="s">
        <v>975</v>
      </c>
      <c r="F91" s="1170" t="str">
        <f>_xlfn.IFNA(IF(VLOOKUP(E91,Languages!$A:$D,1,TRUE)=E91,VLOOKUP(E91,Languages!$A:$D,Summary!$C$7,TRUE),NA()),"")</f>
        <v xml:space="preserve">Ylläpidon ja kapasiteetinhallinnan toimenpiteitä tehdään kaikille toiminnon laitteille, ohjelmistoille ja tietovarannoille. (omaisuuserät, assets) </v>
      </c>
      <c r="G91" s="1539" t="s">
        <v>1629</v>
      </c>
      <c r="H91" s="1169"/>
      <c r="I91" s="1169" t="s">
        <v>1629</v>
      </c>
      <c r="J91" s="1537">
        <f ca="1">_xlfn.IFNA(VLOOKUP(E91,Data!C:I,6,FALSE),"")</f>
        <v>3</v>
      </c>
      <c r="K91" s="1511" t="str">
        <f ca="1">_xlfn.IFNA(VLOOKUP(E91,Export!G:L,3,FALSE),"")</f>
        <v/>
      </c>
      <c r="L91" s="1511" t="str">
        <f ca="1">_xlfn.IFNA(VLOOKUP(E91,Export!G:L,4,FALSE),"")</f>
        <v/>
      </c>
      <c r="M91" s="1511" t="str">
        <f ca="1">_xlfn.IFNA(VLOOKUP(E91,Export!G:L,5,FALSE),"")</f>
        <v/>
      </c>
      <c r="N91" s="1512" t="str">
        <f ca="1">_xlfn.IFNA(VLOOKUP(E91,Export!G:L,6,FALSE),"")</f>
        <v/>
      </c>
      <c r="O91" s="1445"/>
      <c r="P91" s="251"/>
    </row>
    <row r="92" spans="1:16" ht="70.8" customHeight="1" thickBot="1" x14ac:dyDescent="0.3">
      <c r="A92" s="274"/>
      <c r="B92" s="1842"/>
      <c r="C92" s="1339">
        <v>68</v>
      </c>
      <c r="D92" s="1183">
        <f>_xlfn.IFNA(VLOOKUP(E92,Data!C:I,3,FALSE),"")</f>
        <v>2</v>
      </c>
      <c r="E92" s="1643" t="s">
        <v>976</v>
      </c>
      <c r="F92" s="1170" t="str">
        <f>_xlfn.IFNA(IF(VLOOKUP(E92,Languages!$A:$D,1,TRUE)=E92,VLOOKUP(E92,Languages!$A:$D,Summary!$C$7,TRUE),NA()),"")</f>
        <v>Toiminnon laitteiden, ohjelmistojen ja tietovarantojen toimintaa suojataan valvomalla / hallitsemalla myös fyysistä toimintaympäristöä.</v>
      </c>
      <c r="G92" s="1539" t="s">
        <v>1629</v>
      </c>
      <c r="H92" s="1169"/>
      <c r="I92" s="1169" t="s">
        <v>1629</v>
      </c>
      <c r="J92" s="1537">
        <f ca="1">_xlfn.IFNA(VLOOKUP(E92,Data!C:I,6,FALSE),"")</f>
        <v>2</v>
      </c>
      <c r="K92" s="1511" t="str">
        <f ca="1">_xlfn.IFNA(VLOOKUP(E92,Export!G:L,3,FALSE),"")</f>
        <v/>
      </c>
      <c r="L92" s="1511" t="str">
        <f ca="1">_xlfn.IFNA(VLOOKUP(E92,Export!G:L,4,FALSE),"")</f>
        <v/>
      </c>
      <c r="M92" s="1511" t="str">
        <f ca="1">_xlfn.IFNA(VLOOKUP(E92,Export!G:L,5,FALSE),"")</f>
        <v/>
      </c>
      <c r="N92" s="1512" t="str">
        <f ca="1">_xlfn.IFNA(VLOOKUP(E92,Export!G:L,6,FALSE),"")</f>
        <v/>
      </c>
      <c r="O92" s="1445"/>
      <c r="P92" s="251"/>
    </row>
    <row r="93" spans="1:16" ht="70.8" customHeight="1" thickBot="1" x14ac:dyDescent="0.3">
      <c r="A93" s="274"/>
      <c r="B93" s="1842"/>
      <c r="C93" s="1339">
        <v>69</v>
      </c>
      <c r="D93" s="1183">
        <f>_xlfn.IFNA(VLOOKUP(E93,Data!C:I,3,FALSE),"")</f>
        <v>2</v>
      </c>
      <c r="E93" s="1643" t="s">
        <v>2532</v>
      </c>
      <c r="F93" s="1170" t="str">
        <f>_xlfn.IFNA(IF(VLOOKUP(E93,Languages!$A:$D,1,TRUE)=E93,VLOOKUP(E93,Languages!$A:$D,Summary!$C$7,TRUE),NA()),"")</f>
        <v>Korkean prioriteetin laitteille, ohjelmistoille ja tietovarannoille asetetaan tarkempia kyberturvallisuuskontrolleja / hallintakeinoja.</v>
      </c>
      <c r="G93" s="1540">
        <v>65</v>
      </c>
      <c r="H93" s="1169" t="s">
        <v>3776</v>
      </c>
      <c r="I93" s="1169" t="s">
        <v>3596</v>
      </c>
      <c r="J93" s="1537">
        <f ca="1">_xlfn.IFNA(VLOOKUP(E93,Data!C:I,6,FALSE),"")</f>
        <v>1</v>
      </c>
      <c r="K93" s="1511" t="str">
        <f ca="1">_xlfn.IFNA(VLOOKUP(E93,Export!G:L,3,FALSE),"")</f>
        <v/>
      </c>
      <c r="L93" s="1511" t="str">
        <f ca="1">_xlfn.IFNA(VLOOKUP(E93,Export!G:L,4,FALSE),"")</f>
        <v/>
      </c>
      <c r="M93" s="1511" t="str">
        <f ca="1">_xlfn.IFNA(VLOOKUP(E93,Export!G:L,5,FALSE),"")</f>
        <v/>
      </c>
      <c r="N93" s="1512" t="str">
        <f ca="1">_xlfn.IFNA(VLOOKUP(E93,Export!G:L,6,FALSE),"")</f>
        <v/>
      </c>
      <c r="O93" s="1445"/>
      <c r="P93" s="251"/>
    </row>
    <row r="94" spans="1:16" ht="70.8" customHeight="1" thickBot="1" x14ac:dyDescent="0.3">
      <c r="A94" s="274"/>
      <c r="B94" s="1842"/>
      <c r="C94" s="1339">
        <v>70</v>
      </c>
      <c r="D94" s="1183">
        <f>_xlfn.IFNA(VLOOKUP(E94,Data!C:I,3,FALSE),"")</f>
        <v>3</v>
      </c>
      <c r="E94" s="1643" t="s">
        <v>2533</v>
      </c>
      <c r="F94" s="1170" t="str">
        <f>_xlfn.IFNA(IF(VLOOKUP(E94,Languages!$A:$D,1,TRUE)=E94,VLOOKUP(E94,Languages!$A:$D,Summary!$C$7,TRUE),NA()),"")</f>
        <v>Laiteohjelmistojen (firmware) konfiguraatioita ja muutoksia hallitaan koko laitteen eliniän ajan.</v>
      </c>
      <c r="G94" s="1540">
        <v>66</v>
      </c>
      <c r="H94" s="1169" t="s">
        <v>3778</v>
      </c>
      <c r="I94" s="1169" t="s">
        <v>3597</v>
      </c>
      <c r="J94" s="1537">
        <f ca="1">_xlfn.IFNA(VLOOKUP(E94,Data!C:I,6,FALSE),"")</f>
        <v>3</v>
      </c>
      <c r="K94" s="1511" t="str">
        <f ca="1">_xlfn.IFNA(VLOOKUP(E94,Export!G:L,3,FALSE),"")</f>
        <v/>
      </c>
      <c r="L94" s="1511" t="str">
        <f ca="1">_xlfn.IFNA(VLOOKUP(E94,Export!G:L,4,FALSE),"")</f>
        <v/>
      </c>
      <c r="M94" s="1511" t="str">
        <f ca="1">_xlfn.IFNA(VLOOKUP(E94,Export!G:L,5,FALSE),"")</f>
        <v/>
      </c>
      <c r="N94" s="1512" t="str">
        <f ca="1">_xlfn.IFNA(VLOOKUP(E94,Export!G:L,6,FALSE),"")</f>
        <v/>
      </c>
      <c r="O94" s="1445"/>
      <c r="P94" s="251"/>
    </row>
    <row r="95" spans="1:16" ht="70.8" customHeight="1" thickBot="1" x14ac:dyDescent="0.3">
      <c r="A95" s="274"/>
      <c r="B95" s="1842"/>
      <c r="C95" s="1339">
        <v>71</v>
      </c>
      <c r="D95" s="1183">
        <f>_xlfn.IFNA(VLOOKUP(E95,Data!C:I,3,FALSE),"")</f>
        <v>3</v>
      </c>
      <c r="E95" s="1643" t="s">
        <v>2534</v>
      </c>
      <c r="F95" s="1170" t="str">
        <f>_xlfn.IFNA(IF(VLOOKUP(E95,Languages!$A:$D,1,TRUE)=E95,VLOOKUP(E95,Languages!$A:$D,Summary!$C$7,TRUE),NA()),"")</f>
        <v>Suojausmekanismeja / kontrolleja (esimerkiksi sallitut / estolistat, suojaavat asetukset) on käytössä estämään valtuuttamattoman / luvattoman koodin suorittaminen.</v>
      </c>
      <c r="G95" s="1539" t="s">
        <v>1629</v>
      </c>
      <c r="H95" s="1169"/>
      <c r="I95" s="1169" t="s">
        <v>1629</v>
      </c>
      <c r="J95" s="1537">
        <f ca="1">_xlfn.IFNA(VLOOKUP(E95,Data!C:I,6,FALSE),"")</f>
        <v>2</v>
      </c>
      <c r="K95" s="1511" t="str">
        <f ca="1">_xlfn.IFNA(VLOOKUP(E95,Export!G:L,3,FALSE),"")</f>
        <v/>
      </c>
      <c r="L95" s="1511" t="str">
        <f ca="1">_xlfn.IFNA(VLOOKUP(E95,Export!G:L,4,FALSE),"")</f>
        <v/>
      </c>
      <c r="M95" s="1511" t="str">
        <f ca="1">_xlfn.IFNA(VLOOKUP(E95,Export!G:L,5,FALSE),"")</f>
        <v/>
      </c>
      <c r="N95" s="1512" t="str">
        <f ca="1">_xlfn.IFNA(VLOOKUP(E95,Export!G:L,6,FALSE),"")</f>
        <v/>
      </c>
      <c r="O95" s="1445"/>
      <c r="P95" s="251"/>
    </row>
    <row r="96" spans="1:16" ht="70.8" customHeight="1" thickBot="1" x14ac:dyDescent="0.3">
      <c r="A96" s="274"/>
      <c r="B96" s="1842"/>
      <c r="C96" s="1339">
        <v>72</v>
      </c>
      <c r="D96" s="1183">
        <f>_xlfn.IFNA(VLOOKUP(E96,Data!C:I,3,FALSE),"")</f>
        <v>2</v>
      </c>
      <c r="E96" s="1643" t="s">
        <v>319</v>
      </c>
      <c r="F96" s="1170" t="str">
        <f>_xlfn.IFNA(IF(VLOOKUP(E96,Languages!$A:$D,1,TRUE)=E96,VLOOKUP(E96,Languages!$A:$D,Summary!$C$7,TRUE),NA()),"")</f>
        <v>Sisäisesti kehitettävät ohjelmistot ja sovellukset, jotka on tarkoitettu otettavaksi käyttöön korkean prioriteetin laitteissa tai ohjelmistoissa [kts. ASSET-1c], kehitetään noudattaen turvallisen sovelluskehityksen periaatteita.</v>
      </c>
      <c r="G96" s="1540">
        <v>67</v>
      </c>
      <c r="H96" s="1169" t="s">
        <v>3740</v>
      </c>
      <c r="I96" s="1169" t="s">
        <v>3598</v>
      </c>
      <c r="J96" s="1537">
        <f ca="1">_xlfn.IFNA(VLOOKUP(E96,Data!C:I,6,FALSE),"")</f>
        <v>3</v>
      </c>
      <c r="K96" s="1511" t="str">
        <f ca="1">_xlfn.IFNA(VLOOKUP(E96,Export!G:L,3,FALSE),"")</f>
        <v/>
      </c>
      <c r="L96" s="1511" t="str">
        <f ca="1">_xlfn.IFNA(VLOOKUP(E96,Export!G:L,4,FALSE),"")</f>
        <v/>
      </c>
      <c r="M96" s="1511" t="str">
        <f ca="1">_xlfn.IFNA(VLOOKUP(E96,Export!G:L,5,FALSE),"")</f>
        <v/>
      </c>
      <c r="N96" s="1512" t="str">
        <f ca="1">_xlfn.IFNA(VLOOKUP(E96,Export!G:L,6,FALSE),"")</f>
        <v/>
      </c>
      <c r="O96" s="1445"/>
      <c r="P96" s="251"/>
    </row>
    <row r="97" spans="1:16" ht="70.8" customHeight="1" thickBot="1" x14ac:dyDescent="0.3">
      <c r="A97" s="274"/>
      <c r="B97" s="1842"/>
      <c r="C97" s="1339">
        <v>73</v>
      </c>
      <c r="D97" s="1183">
        <f>_xlfn.IFNA(VLOOKUP(E97,Data!C:I,3,FALSE),"")</f>
        <v>2</v>
      </c>
      <c r="E97" s="1643" t="s">
        <v>320</v>
      </c>
      <c r="F97" s="1170" t="str">
        <f>_xlfn.IFNA(IF(VLOOKUP(E97,Languages!$A:$D,1,TRUE)=E97,VLOOKUP(E97,Languages!$A:$D,Summary!$C$7,TRUE),NA()),"")</f>
        <v>Korkean prioriteetin laitteisiin tai ohjelmistoihin [kts. ASSET-1c] tehtävien ohjelmisto- ja sovellushankintojen valinnassa huomioidaan, miten toimittaja noudattaa turvallisen sovelluskehityksen periaatteita.</v>
      </c>
      <c r="G97" s="1540">
        <v>68</v>
      </c>
      <c r="H97" s="1169" t="s">
        <v>3779</v>
      </c>
      <c r="I97" s="1169" t="s">
        <v>3599</v>
      </c>
      <c r="J97" s="1537">
        <f ca="1">_xlfn.IFNA(VLOOKUP(E97,Data!C:I,6,FALSE),"")</f>
        <v>2</v>
      </c>
      <c r="K97" s="1511" t="str">
        <f ca="1">_xlfn.IFNA(VLOOKUP(E97,Export!G:L,3,FALSE),"")</f>
        <v/>
      </c>
      <c r="L97" s="1511" t="str">
        <f ca="1">_xlfn.IFNA(VLOOKUP(E97,Export!G:L,4,FALSE),"")</f>
        <v/>
      </c>
      <c r="M97" s="1511" t="str">
        <f ca="1">_xlfn.IFNA(VLOOKUP(E97,Export!G:L,5,FALSE),"")</f>
        <v/>
      </c>
      <c r="N97" s="1512" t="str">
        <f ca="1">_xlfn.IFNA(VLOOKUP(E97,Export!G:L,6,FALSE),"")</f>
        <v/>
      </c>
      <c r="O97" s="1445"/>
      <c r="P97" s="251"/>
    </row>
    <row r="98" spans="1:16" ht="70.8" customHeight="1" thickBot="1" x14ac:dyDescent="0.3">
      <c r="A98" s="274"/>
      <c r="B98" s="1842"/>
      <c r="C98" s="1339">
        <v>74</v>
      </c>
      <c r="D98" s="1183">
        <f>_xlfn.IFNA(VLOOKUP(E98,Data!C:I,3,FALSE),"")</f>
        <v>2</v>
      </c>
      <c r="E98" s="1643" t="s">
        <v>321</v>
      </c>
      <c r="F98" s="1170" t="str">
        <f>_xlfn.IFNA(IF(VLOOKUP(E98,Languages!$A:$D,1,TRUE)=E98,VLOOKUP(E98,Languages!$A:$D,Summary!$C$7,TRUE),NA()),"")</f>
        <v>Ohjelmistojen ja sovellusten käyttöönottoprosessissa edellytetään turvallisia ohjelmistokonfiguraatioita (sekä sisäisesti kehitettyjen että hankittujen ohjelmistojen osalta)</v>
      </c>
      <c r="G98" s="1539" t="s">
        <v>1629</v>
      </c>
      <c r="H98" s="1169"/>
      <c r="I98" s="1169" t="s">
        <v>1629</v>
      </c>
      <c r="J98" s="1537">
        <f ca="1">_xlfn.IFNA(VLOOKUP(E98,Data!C:I,6,FALSE),"")</f>
        <v>3</v>
      </c>
      <c r="K98" s="1511" t="str">
        <f ca="1">_xlfn.IFNA(VLOOKUP(E98,Export!G:L,3,FALSE),"")</f>
        <v/>
      </c>
      <c r="L98" s="1511" t="str">
        <f ca="1">_xlfn.IFNA(VLOOKUP(E98,Export!G:L,4,FALSE),"")</f>
        <v/>
      </c>
      <c r="M98" s="1511" t="str">
        <f ca="1">_xlfn.IFNA(VLOOKUP(E98,Export!G:L,5,FALSE),"")</f>
        <v/>
      </c>
      <c r="N98" s="1512" t="str">
        <f ca="1">_xlfn.IFNA(VLOOKUP(E98,Export!G:L,6,FALSE),"")</f>
        <v/>
      </c>
      <c r="O98" s="1445"/>
      <c r="P98" s="251"/>
    </row>
    <row r="99" spans="1:16" ht="70.8" customHeight="1" thickBot="1" x14ac:dyDescent="0.3">
      <c r="A99" s="274"/>
      <c r="B99" s="1842"/>
      <c r="C99" s="1339">
        <v>75</v>
      </c>
      <c r="D99" s="1183">
        <f>_xlfn.IFNA(VLOOKUP(E99,Data!C:I,3,FALSE),"")</f>
        <v>3</v>
      </c>
      <c r="E99" s="1643" t="s">
        <v>322</v>
      </c>
      <c r="F99" s="1170" t="str">
        <f>_xlfn.IFNA(IF(VLOOKUP(E99,Languages!$A:$D,1,TRUE)=E99,VLOOKUP(E99,Languages!$A:$D,Summary!$C$7,TRUE),NA()),"")</f>
        <v>Kaikki sisäisesti kehitettävät ohjelmistot ja sovellukset kehitetään käyttäen turvallisen sovelluskehityksen periaatteita.</v>
      </c>
      <c r="G99" s="1540">
        <v>67</v>
      </c>
      <c r="H99" s="1169" t="s">
        <v>3740</v>
      </c>
      <c r="I99" s="1169" t="s">
        <v>3598</v>
      </c>
      <c r="J99" s="1537">
        <f ca="1">_xlfn.IFNA(VLOOKUP(E99,Data!C:I,6,FALSE),"")</f>
        <v>3</v>
      </c>
      <c r="K99" s="1511" t="str">
        <f ca="1">_xlfn.IFNA(VLOOKUP(E99,Export!G:L,3,FALSE),"")</f>
        <v/>
      </c>
      <c r="L99" s="1511" t="str">
        <f ca="1">_xlfn.IFNA(VLOOKUP(E99,Export!G:L,4,FALSE),"")</f>
        <v/>
      </c>
      <c r="M99" s="1511" t="str">
        <f ca="1">_xlfn.IFNA(VLOOKUP(E99,Export!G:L,5,FALSE),"")</f>
        <v/>
      </c>
      <c r="N99" s="1512" t="str">
        <f ca="1">_xlfn.IFNA(VLOOKUP(E99,Export!G:L,6,FALSE),"")</f>
        <v/>
      </c>
      <c r="O99" s="1445"/>
      <c r="P99" s="251"/>
    </row>
    <row r="100" spans="1:16" ht="70.8" customHeight="1" thickBot="1" x14ac:dyDescent="0.3">
      <c r="A100" s="274"/>
      <c r="B100" s="1842"/>
      <c r="C100" s="1339">
        <v>76</v>
      </c>
      <c r="D100" s="1183">
        <f>_xlfn.IFNA(VLOOKUP(E100,Data!C:I,3,FALSE),"")</f>
        <v>3</v>
      </c>
      <c r="E100" s="1643" t="s">
        <v>323</v>
      </c>
      <c r="F100" s="1170" t="str">
        <f>_xlfn.IFNA(IF(VLOOKUP(E100,Languages!$A:$D,1,TRUE)=E100,VLOOKUP(E100,Languages!$A:$D,Summary!$C$7,TRUE),NA()),"")</f>
        <v>Kaikkien ohjelmisto- ja sovellushankintojen valinnassa huomioidaan noudattaako toimittaja turvallisen sovelluskehityksen periaatteita.</v>
      </c>
      <c r="G100" s="1540">
        <v>68</v>
      </c>
      <c r="H100" s="1169" t="s">
        <v>3779</v>
      </c>
      <c r="I100" s="1169" t="s">
        <v>3599</v>
      </c>
      <c r="J100" s="1537">
        <f ca="1">_xlfn.IFNA(VLOOKUP(E100,Data!C:I,6,FALSE),"")</f>
        <v>2</v>
      </c>
      <c r="K100" s="1511" t="str">
        <f ca="1">_xlfn.IFNA(VLOOKUP(E100,Export!G:L,3,FALSE),"")</f>
        <v/>
      </c>
      <c r="L100" s="1511" t="str">
        <f ca="1">_xlfn.IFNA(VLOOKUP(E100,Export!G:L,4,FALSE),"")</f>
        <v/>
      </c>
      <c r="M100" s="1511" t="str">
        <f ca="1">_xlfn.IFNA(VLOOKUP(E100,Export!G:L,5,FALSE),"")</f>
        <v/>
      </c>
      <c r="N100" s="1512" t="str">
        <f ca="1">_xlfn.IFNA(VLOOKUP(E100,Export!G:L,6,FALSE),"")</f>
        <v/>
      </c>
      <c r="O100" s="1445"/>
      <c r="P100" s="251"/>
    </row>
    <row r="101" spans="1:16" ht="70.8" customHeight="1" thickBot="1" x14ac:dyDescent="0.3">
      <c r="A101" s="274"/>
      <c r="B101" s="1842"/>
      <c r="C101" s="1339">
        <v>77</v>
      </c>
      <c r="D101" s="1183">
        <f>_xlfn.IFNA(VLOOKUP(E101,Data!C:I,3,FALSE),"")</f>
        <v>3</v>
      </c>
      <c r="E101" s="1643" t="s">
        <v>324</v>
      </c>
      <c r="F101" s="1170" t="str">
        <f>_xlfn.IFNA(IF(VLOOKUP(E101,Languages!$A:$D,1,TRUE)=E101,VLOOKUP(E101,Languages!$A:$D,Summary!$C$7,TRUE),NA()),"")</f>
        <v>Arkkitehtuurikatselmointiprosessissa arvioidaan uusien ja päivitettyjen ohjelmistojen ja sovellusten turvallisuutta ennen niiden vientiä tuotantoon.</v>
      </c>
      <c r="G101" s="1540">
        <v>67</v>
      </c>
      <c r="H101" s="1169" t="s">
        <v>3740</v>
      </c>
      <c r="I101" s="1169" t="s">
        <v>3598</v>
      </c>
      <c r="J101" s="1537">
        <f ca="1">_xlfn.IFNA(VLOOKUP(E101,Data!C:I,6,FALSE),"")</f>
        <v>2</v>
      </c>
      <c r="K101" s="1511" t="str">
        <f ca="1">_xlfn.IFNA(VLOOKUP(E101,Export!G:L,3,FALSE),"")</f>
        <v/>
      </c>
      <c r="L101" s="1511" t="str">
        <f ca="1">_xlfn.IFNA(VLOOKUP(E101,Export!G:L,4,FALSE),"")</f>
        <v/>
      </c>
      <c r="M101" s="1511" t="str">
        <f ca="1">_xlfn.IFNA(VLOOKUP(E101,Export!G:L,5,FALSE),"")</f>
        <v/>
      </c>
      <c r="N101" s="1512" t="str">
        <f ca="1">_xlfn.IFNA(VLOOKUP(E101,Export!G:L,6,FALSE),"")</f>
        <v/>
      </c>
      <c r="O101" s="1445"/>
      <c r="P101" s="251"/>
    </row>
    <row r="102" spans="1:16" ht="70.8" customHeight="1" thickBot="1" x14ac:dyDescent="0.3">
      <c r="A102" s="274"/>
      <c r="B102" s="1842"/>
      <c r="C102" s="1339">
        <v>78</v>
      </c>
      <c r="D102" s="1183">
        <f>_xlfn.IFNA(VLOOKUP(E102,Data!C:I,3,FALSE),"")</f>
        <v>3</v>
      </c>
      <c r="E102" s="1643" t="s">
        <v>325</v>
      </c>
      <c r="F102" s="1170" t="str">
        <f>_xlfn.IFNA(IF(VLOOKUP(E102,Languages!$A:$D,1,TRUE)=E102,VLOOKUP(E102,Languages!$A:$D,Summary!$C$7,TRUE),NA()),"")</f>
        <v>Ohjelmistojen ja laiteohjelmistojen (firmware) aitous varmistetaan ennen käyttöönottoa.</v>
      </c>
      <c r="G102" s="1540">
        <v>68</v>
      </c>
      <c r="H102" s="1169" t="s">
        <v>3779</v>
      </c>
      <c r="I102" s="1169" t="s">
        <v>3599</v>
      </c>
      <c r="J102" s="1537">
        <f ca="1">_xlfn.IFNA(VLOOKUP(E102,Data!C:I,6,FALSE),"")</f>
        <v>3</v>
      </c>
      <c r="K102" s="1511" t="str">
        <f ca="1">_xlfn.IFNA(VLOOKUP(E102,Export!G:L,3,FALSE),"")</f>
        <v/>
      </c>
      <c r="L102" s="1511" t="str">
        <f ca="1">_xlfn.IFNA(VLOOKUP(E102,Export!G:L,4,FALSE),"")</f>
        <v/>
      </c>
      <c r="M102" s="1511" t="str">
        <f ca="1">_xlfn.IFNA(VLOOKUP(E102,Export!G:L,5,FALSE),"")</f>
        <v/>
      </c>
      <c r="N102" s="1512" t="str">
        <f ca="1">_xlfn.IFNA(VLOOKUP(E102,Export!G:L,6,FALSE),"")</f>
        <v/>
      </c>
      <c r="O102" s="1445"/>
      <c r="P102" s="251"/>
    </row>
    <row r="103" spans="1:16" ht="70.8" customHeight="1" thickBot="1" x14ac:dyDescent="0.3">
      <c r="A103" s="274"/>
      <c r="B103" s="1842"/>
      <c r="C103" s="1339">
        <v>79</v>
      </c>
      <c r="D103" s="1183">
        <f>_xlfn.IFNA(VLOOKUP(E103,Data!C:I,3,FALSE),"")</f>
        <v>3</v>
      </c>
      <c r="E103" s="1643" t="s">
        <v>326</v>
      </c>
      <c r="F103" s="1170" t="str">
        <f>_xlfn.IFNA(IF(VLOOKUP(E103,Languages!$A:$D,1,TRUE)=E103,VLOOKUP(E103,Languages!$A:$D,Summary!$C$7,TRUE),NA()),"")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103" s="1539" t="s">
        <v>3678</v>
      </c>
      <c r="H103" s="1169" t="s">
        <v>3871</v>
      </c>
      <c r="I103" s="1169" t="s">
        <v>3600</v>
      </c>
      <c r="J103" s="1537">
        <f ca="1">_xlfn.IFNA(VLOOKUP(E103,Data!C:I,6,FALSE),"")</f>
        <v>2</v>
      </c>
      <c r="K103" s="1511" t="str">
        <f ca="1">_xlfn.IFNA(VLOOKUP(E103,Export!G:L,3,FALSE),"")</f>
        <v/>
      </c>
      <c r="L103" s="1511" t="str">
        <f ca="1">_xlfn.IFNA(VLOOKUP(E103,Export!G:L,4,FALSE),"")</f>
        <v/>
      </c>
      <c r="M103" s="1511" t="str">
        <f ca="1">_xlfn.IFNA(VLOOKUP(E103,Export!G:L,5,FALSE),"")</f>
        <v/>
      </c>
      <c r="N103" s="1512" t="str">
        <f ca="1">_xlfn.IFNA(VLOOKUP(E103,Export!G:L,6,FALSE),"")</f>
        <v/>
      </c>
      <c r="O103" s="1445"/>
      <c r="P103" s="251"/>
    </row>
    <row r="104" spans="1:16" ht="70.8" customHeight="1" thickBot="1" x14ac:dyDescent="0.3">
      <c r="A104" s="274"/>
      <c r="B104" s="1842"/>
      <c r="C104" s="1339">
        <v>80</v>
      </c>
      <c r="D104" s="1183">
        <f>_xlfn.IFNA(VLOOKUP(E104,Data!C:I,3,FALSE),"")</f>
        <v>1</v>
      </c>
      <c r="E104" s="1643" t="s">
        <v>329</v>
      </c>
      <c r="F104" s="1170" t="str">
        <f>_xlfn.IFNA(IF(VLOOKUP(E104,Languages!$A:$D,1,TRUE)=E104,VLOOKUP(E104,Languages!$A:$D,Summary!$C$7,TRUE),NA()),"")</f>
        <v>Tallennettua arkaluontoista tietoa ("data at rest") suojataan. Tasolla 1 tämän ei tarvitse olla systemaattista ja säännöllistä.</v>
      </c>
      <c r="G104" s="1540">
        <v>69</v>
      </c>
      <c r="H104" s="1169" t="s">
        <v>3780</v>
      </c>
      <c r="I104" s="1169" t="s">
        <v>3601</v>
      </c>
      <c r="J104" s="1537">
        <f ca="1">_xlfn.IFNA(VLOOKUP(E104,Data!C:I,6,FALSE),"")</f>
        <v>3</v>
      </c>
      <c r="K104" s="1511" t="str">
        <f ca="1">_xlfn.IFNA(VLOOKUP(E104,Export!G:L,3,FALSE),"")</f>
        <v/>
      </c>
      <c r="L104" s="1511" t="str">
        <f ca="1">_xlfn.IFNA(VLOOKUP(E104,Export!G:L,4,FALSE),"")</f>
        <v/>
      </c>
      <c r="M104" s="1511" t="str">
        <f ca="1">_xlfn.IFNA(VLOOKUP(E104,Export!G:L,5,FALSE),"")</f>
        <v/>
      </c>
      <c r="N104" s="1512" t="str">
        <f ca="1">_xlfn.IFNA(VLOOKUP(E104,Export!G:L,6,FALSE),"")</f>
        <v/>
      </c>
      <c r="O104" s="1445"/>
      <c r="P104" s="251"/>
    </row>
    <row r="105" spans="1:16" ht="70.8" customHeight="1" thickBot="1" x14ac:dyDescent="0.3">
      <c r="A105" s="274"/>
      <c r="B105" s="1842"/>
      <c r="C105" s="1339">
        <v>81</v>
      </c>
      <c r="D105" s="1183">
        <f>_xlfn.IFNA(VLOOKUP(E105,Data!C:I,3,FALSE),"")</f>
        <v>2</v>
      </c>
      <c r="E105" s="1643" t="s">
        <v>330</v>
      </c>
      <c r="F105" s="1170" t="str">
        <f>_xlfn.IFNA(IF(VLOOKUP(E105,Languages!$A:$D,1,TRUE)=E105,VLOOKUP(E105,Languages!$A:$D,Summary!$C$7,TRUE),NA()),"")</f>
        <v>Kaikkea tallennettua tietoa ("data at rest") suojataan valittujen tietotyyppien osalta [kts. ASSET-2c].</v>
      </c>
      <c r="G105" s="1540">
        <v>69</v>
      </c>
      <c r="H105" s="1169" t="s">
        <v>3780</v>
      </c>
      <c r="I105" s="1169" t="s">
        <v>3601</v>
      </c>
      <c r="J105" s="1537">
        <f ca="1">_xlfn.IFNA(VLOOKUP(E105,Data!C:I,6,FALSE),"")</f>
        <v>3</v>
      </c>
      <c r="K105" s="1511" t="str">
        <f ca="1">_xlfn.IFNA(VLOOKUP(E105,Export!G:L,3,FALSE),"")</f>
        <v/>
      </c>
      <c r="L105" s="1511" t="str">
        <f ca="1">_xlfn.IFNA(VLOOKUP(E105,Export!G:L,4,FALSE),"")</f>
        <v/>
      </c>
      <c r="M105" s="1511" t="str">
        <f ca="1">_xlfn.IFNA(VLOOKUP(E105,Export!G:L,5,FALSE),"")</f>
        <v/>
      </c>
      <c r="N105" s="1512" t="str">
        <f ca="1">_xlfn.IFNA(VLOOKUP(E105,Export!G:L,6,FALSE),"")</f>
        <v/>
      </c>
      <c r="O105" s="1445"/>
      <c r="P105" s="251"/>
    </row>
    <row r="106" spans="1:16" ht="70.8" customHeight="1" thickBot="1" x14ac:dyDescent="0.3">
      <c r="A106" s="274"/>
      <c r="B106" s="1842"/>
      <c r="C106" s="1339">
        <v>82</v>
      </c>
      <c r="D106" s="1183">
        <f>_xlfn.IFNA(VLOOKUP(E106,Data!C:I,3,FALSE),"")</f>
        <v>2</v>
      </c>
      <c r="E106" s="1643" t="s">
        <v>331</v>
      </c>
      <c r="F106" s="1170" t="str">
        <f>_xlfn.IFNA(IF(VLOOKUP(E106,Languages!$A:$D,1,TRUE)=E106,VLOOKUP(E106,Languages!$A:$D,Summary!$C$7,TRUE),NA()),"")</f>
        <v>Kaikkea siirrossa olevaa tietoa ("data in transit") suojataan valittujen tietotyyppien / kategorioiden osalta [kts. ASSET-2c].</v>
      </c>
      <c r="G106" s="1540">
        <v>69</v>
      </c>
      <c r="H106" s="1169" t="s">
        <v>3780</v>
      </c>
      <c r="I106" s="1169" t="s">
        <v>3601</v>
      </c>
      <c r="J106" s="1537">
        <f ca="1">_xlfn.IFNA(VLOOKUP(E106,Data!C:I,6,FALSE),"")</f>
        <v>2</v>
      </c>
      <c r="K106" s="1511" t="str">
        <f ca="1">_xlfn.IFNA(VLOOKUP(E106,Export!G:L,3,FALSE),"")</f>
        <v/>
      </c>
      <c r="L106" s="1511" t="str">
        <f ca="1">_xlfn.IFNA(VLOOKUP(E106,Export!G:L,4,FALSE),"")</f>
        <v/>
      </c>
      <c r="M106" s="1511" t="str">
        <f ca="1">_xlfn.IFNA(VLOOKUP(E106,Export!G:L,5,FALSE),"")</f>
        <v/>
      </c>
      <c r="N106" s="1512" t="str">
        <f ca="1">_xlfn.IFNA(VLOOKUP(E106,Export!G:L,6,FALSE),"")</f>
        <v/>
      </c>
      <c r="O106" s="1445"/>
      <c r="P106" s="251"/>
    </row>
    <row r="107" spans="1:16" ht="70.8" customHeight="1" thickBot="1" x14ac:dyDescent="0.3">
      <c r="A107" s="274"/>
      <c r="B107" s="1842"/>
      <c r="C107" s="1339">
        <v>83</v>
      </c>
      <c r="D107" s="1183">
        <f>_xlfn.IFNA(VLOOKUP(E107,Data!C:I,3,FALSE),"")</f>
        <v>2</v>
      </c>
      <c r="E107" s="1643" t="s">
        <v>332</v>
      </c>
      <c r="F107" s="1170" t="str">
        <f>_xlfn.IFNA(IF(VLOOKUP(E107,Languages!$A:$D,1,TRUE)=E107,VLOOKUP(E107,Languages!$A:$D,Summary!$C$7,TRUE),NA()),"")</f>
        <v>Salausmenetelmät ovat käytössä tallennetulle ja siirrossa olevalle tiedolle valittujen tietotyyppien / kategorioiden osalta [kts. ASSET-2c].</v>
      </c>
      <c r="G107" s="1540">
        <v>69</v>
      </c>
      <c r="H107" s="1169" t="s">
        <v>3780</v>
      </c>
      <c r="I107" s="1169" t="s">
        <v>3601</v>
      </c>
      <c r="J107" s="1537">
        <f ca="1">_xlfn.IFNA(VLOOKUP(E107,Data!C:I,6,FALSE),"")</f>
        <v>3</v>
      </c>
      <c r="K107" s="1511" t="str">
        <f ca="1">_xlfn.IFNA(VLOOKUP(E107,Export!G:L,3,FALSE),"")</f>
        <v/>
      </c>
      <c r="L107" s="1511" t="str">
        <f ca="1">_xlfn.IFNA(VLOOKUP(E107,Export!G:L,4,FALSE),"")</f>
        <v/>
      </c>
      <c r="M107" s="1511" t="str">
        <f ca="1">_xlfn.IFNA(VLOOKUP(E107,Export!G:L,5,FALSE),"")</f>
        <v/>
      </c>
      <c r="N107" s="1512" t="str">
        <f ca="1">_xlfn.IFNA(VLOOKUP(E107,Export!G:L,6,FALSE),"")</f>
        <v/>
      </c>
      <c r="O107" s="1445"/>
      <c r="P107" s="251"/>
    </row>
    <row r="108" spans="1:16" ht="70.8" customHeight="1" thickBot="1" x14ac:dyDescent="0.3">
      <c r="A108" s="274"/>
      <c r="B108" s="1842"/>
      <c r="C108" s="1339">
        <v>84</v>
      </c>
      <c r="D108" s="1183">
        <f>_xlfn.IFNA(VLOOKUP(E108,Data!C:I,3,FALSE),"")</f>
        <v>2</v>
      </c>
      <c r="E108" s="1643" t="s">
        <v>333</v>
      </c>
      <c r="F108" s="1170" t="str">
        <f>_xlfn.IFNA(IF(VLOOKUP(E108,Languages!$A:$D,1,TRUE)=E108,VLOOKUP(E108,Languages!$A:$D,Summary!$C$7,TRUE),NA()),"")</f>
        <v>Avaintenhallintainfrastruktuuri (eli avainten luonti, säilytys, tuhoaminen, päivittäminen ja kumoaminen) on käytössä salausmenetelmien tukemiseksi.</v>
      </c>
      <c r="G108" s="1540">
        <v>69</v>
      </c>
      <c r="H108" s="1169" t="s">
        <v>3780</v>
      </c>
      <c r="I108" s="1169" t="s">
        <v>3601</v>
      </c>
      <c r="J108" s="1537">
        <f ca="1">_xlfn.IFNA(VLOOKUP(E108,Data!C:I,6,FALSE),"")</f>
        <v>2</v>
      </c>
      <c r="K108" s="1511" t="str">
        <f ca="1">_xlfn.IFNA(VLOOKUP(E108,Export!G:L,3,FALSE),"")</f>
        <v/>
      </c>
      <c r="L108" s="1511" t="str">
        <f ca="1">_xlfn.IFNA(VLOOKUP(E108,Export!G:L,4,FALSE),"")</f>
        <v/>
      </c>
      <c r="M108" s="1511" t="str">
        <f ca="1">_xlfn.IFNA(VLOOKUP(E108,Export!G:L,5,FALSE),"")</f>
        <v/>
      </c>
      <c r="N108" s="1512" t="str">
        <f ca="1">_xlfn.IFNA(VLOOKUP(E108,Export!G:L,6,FALSE),"")</f>
        <v/>
      </c>
      <c r="O108" s="1445"/>
      <c r="P108" s="251"/>
    </row>
    <row r="109" spans="1:16" ht="70.8" customHeight="1" thickBot="1" x14ac:dyDescent="0.3">
      <c r="A109" s="274"/>
      <c r="B109" s="1842"/>
      <c r="C109" s="1339">
        <v>85</v>
      </c>
      <c r="D109" s="1183">
        <f>_xlfn.IFNA(VLOOKUP(E109,Data!C:I,3,FALSE),"")</f>
        <v>2</v>
      </c>
      <c r="E109" s="1643" t="s">
        <v>334</v>
      </c>
      <c r="F109" s="1170" t="str">
        <f>_xlfn.IFNA(IF(VLOOKUP(E109,Languages!$A:$D,1,TRUE)=E109,VLOOKUP(E109,Languages!$A:$D,Summary!$C$7,TRUE),NA()),"")</f>
        <v>Käytössä on suojausmekanismeja rajoittamaan tiedon varastamisen mahdollisuutta (esimerkiksi tiedon hävittämistä estävät työkalut).</v>
      </c>
      <c r="G109" s="1540">
        <v>69</v>
      </c>
      <c r="H109" s="1169" t="s">
        <v>3780</v>
      </c>
      <c r="I109" s="1169" t="s">
        <v>3601</v>
      </c>
      <c r="J109" s="1537">
        <f ca="1">_xlfn.IFNA(VLOOKUP(E109,Data!C:I,6,FALSE),"")</f>
        <v>2</v>
      </c>
      <c r="K109" s="1511" t="str">
        <f ca="1">_xlfn.IFNA(VLOOKUP(E109,Export!G:L,3,FALSE),"")</f>
        <v/>
      </c>
      <c r="L109" s="1511" t="str">
        <f ca="1">_xlfn.IFNA(VLOOKUP(E109,Export!G:L,4,FALSE),"")</f>
        <v/>
      </c>
      <c r="M109" s="1511" t="str">
        <f ca="1">_xlfn.IFNA(VLOOKUP(E109,Export!G:L,5,FALSE),"")</f>
        <v/>
      </c>
      <c r="N109" s="1512" t="str">
        <f ca="1">_xlfn.IFNA(VLOOKUP(E109,Export!G:L,6,FALSE),"")</f>
        <v/>
      </c>
      <c r="O109" s="1445"/>
      <c r="P109" s="251"/>
    </row>
    <row r="110" spans="1:16" ht="70.8" customHeight="1" thickBot="1" x14ac:dyDescent="0.3">
      <c r="A110" s="274"/>
      <c r="B110" s="1842"/>
      <c r="C110" s="1339">
        <v>86</v>
      </c>
      <c r="D110" s="1183">
        <f>_xlfn.IFNA(VLOOKUP(E110,Data!C:I,3,FALSE),"")</f>
        <v>3</v>
      </c>
      <c r="E110" s="1643" t="s">
        <v>335</v>
      </c>
      <c r="F110" s="1170" t="str">
        <f>_xlfn.IFNA(IF(VLOOKUP(E110,Languages!$A:$D,1,TRUE)=E110,VLOOKUP(E110,Languages!$A:$D,Summary!$C$7,TRUE),NA()),"")</f>
        <v>Kyberarkkitehtuuriin kuuluu suojausmekanismeja (esimerkiksi laitteiden kovalevyjen salaus) tiedolle, joka on tallennettu laitteille, jotka saatetaan hukata tai varastaa.</v>
      </c>
      <c r="G110" s="1540">
        <v>69</v>
      </c>
      <c r="H110" s="1169" t="s">
        <v>3780</v>
      </c>
      <c r="I110" s="1169" t="s">
        <v>3601</v>
      </c>
      <c r="J110" s="1537">
        <f ca="1">_xlfn.IFNA(VLOOKUP(E110,Data!C:I,6,FALSE),"")</f>
        <v>3</v>
      </c>
      <c r="K110" s="1511" t="str">
        <f ca="1">_xlfn.IFNA(VLOOKUP(E110,Export!G:L,3,FALSE),"")</f>
        <v/>
      </c>
      <c r="L110" s="1511" t="str">
        <f ca="1">_xlfn.IFNA(VLOOKUP(E110,Export!G:L,4,FALSE),"")</f>
        <v/>
      </c>
      <c r="M110" s="1511" t="str">
        <f ca="1">_xlfn.IFNA(VLOOKUP(E110,Export!G:L,5,FALSE),"")</f>
        <v/>
      </c>
      <c r="N110" s="1512" t="str">
        <f ca="1">_xlfn.IFNA(VLOOKUP(E110,Export!G:L,6,FALSE),"")</f>
        <v/>
      </c>
      <c r="O110" s="1445"/>
      <c r="P110" s="251"/>
    </row>
    <row r="111" spans="1:16" ht="70.8" customHeight="1" thickBot="1" x14ac:dyDescent="0.3">
      <c r="A111" s="274"/>
      <c r="B111" s="1842"/>
      <c r="C111" s="1339">
        <v>87</v>
      </c>
      <c r="D111" s="1183">
        <f>_xlfn.IFNA(VLOOKUP(E111,Data!C:I,3,FALSE),"")</f>
        <v>3</v>
      </c>
      <c r="E111" s="1643" t="s">
        <v>977</v>
      </c>
      <c r="F111" s="1170" t="str">
        <f>_xlfn.IFNA(IF(VLOOKUP(E111,Languages!$A:$D,1,TRUE)=E111,VLOOKUP(E111,Languages!$A:$D,Summary!$C$7,TRUE),NA()),"")</f>
        <v>Kyberarkkitehtuuri kattaa suojausmenetelmät sovellusten, laiteohjelmistojen (firmware) ja tiedon luvattomien muutosten varalle.</v>
      </c>
      <c r="G111" s="1539" t="s">
        <v>3679</v>
      </c>
      <c r="H111" s="1169" t="s">
        <v>3873</v>
      </c>
      <c r="I111" s="1169" t="s">
        <v>3602</v>
      </c>
      <c r="J111" s="1537">
        <f ca="1">_xlfn.IFNA(VLOOKUP(E111,Data!C:I,6,FALSE),"")</f>
        <v>2</v>
      </c>
      <c r="K111" s="1511" t="str">
        <f ca="1">_xlfn.IFNA(VLOOKUP(E111,Export!G:L,3,FALSE),"")</f>
        <v/>
      </c>
      <c r="L111" s="1511" t="str">
        <f ca="1">_xlfn.IFNA(VLOOKUP(E111,Export!G:L,4,FALSE),"")</f>
        <v/>
      </c>
      <c r="M111" s="1511" t="str">
        <f ca="1">_xlfn.IFNA(VLOOKUP(E111,Export!G:L,5,FALSE),"")</f>
        <v/>
      </c>
      <c r="N111" s="1512" t="str">
        <f ca="1">_xlfn.IFNA(VLOOKUP(E111,Export!G:L,6,FALSE),"")</f>
        <v/>
      </c>
      <c r="O111" s="1445"/>
      <c r="P111" s="251"/>
    </row>
    <row r="112" spans="1:16" ht="70.8" customHeight="1" thickBot="1" x14ac:dyDescent="0.3">
      <c r="A112" s="274"/>
      <c r="B112" s="1842"/>
      <c r="C112" s="1339">
        <v>88</v>
      </c>
      <c r="D112" s="1183">
        <f>_xlfn.IFNA(VLOOKUP(E112,Data!C:I,3,FALSE),"")</f>
        <v>2</v>
      </c>
      <c r="E112" s="1643" t="s">
        <v>978</v>
      </c>
      <c r="F112" s="1170" t="str">
        <f>_xlfn.IFNA(IF(VLOOKUP(E112,Languages!$A:$D,1,TRUE)=E112,VLOOKUP(E112,Languages!$A:$D,Summary!$C$7,TRUE),NA()),"")</f>
        <v>ARCHITECTURE-osion toimintaa varten on määritetty dokumentoidut toimintatavat, joita noudatetaan ja päivitetään säännöllisesti.</v>
      </c>
      <c r="G112" s="1539" t="s">
        <v>1629</v>
      </c>
      <c r="H112" s="1169"/>
      <c r="I112" s="1169" t="s">
        <v>1629</v>
      </c>
      <c r="J112" s="1537">
        <f ca="1">_xlfn.IFNA(VLOOKUP(E112,Data!C:I,6,FALSE),"")</f>
        <v>2</v>
      </c>
      <c r="K112" s="1511" t="str">
        <f ca="1">_xlfn.IFNA(VLOOKUP(E112,Export!G:L,3,FALSE),"")</f>
        <v/>
      </c>
      <c r="L112" s="1511" t="str">
        <f ca="1">_xlfn.IFNA(VLOOKUP(E112,Export!G:L,4,FALSE),"")</f>
        <v/>
      </c>
      <c r="M112" s="1511" t="str">
        <f ca="1">_xlfn.IFNA(VLOOKUP(E112,Export!G:L,5,FALSE),"")</f>
        <v/>
      </c>
      <c r="N112" s="1512" t="str">
        <f ca="1">_xlfn.IFNA(VLOOKUP(E112,Export!G:L,6,FALSE),"")</f>
        <v/>
      </c>
      <c r="O112" s="1445"/>
      <c r="P112" s="251"/>
    </row>
    <row r="113" spans="1:16" ht="70.8" customHeight="1" thickBot="1" x14ac:dyDescent="0.3">
      <c r="A113" s="274"/>
      <c r="B113" s="1842"/>
      <c r="C113" s="1339">
        <v>89</v>
      </c>
      <c r="D113" s="1183">
        <f>_xlfn.IFNA(VLOOKUP(E113,Data!C:I,3,FALSE),"")</f>
        <v>2</v>
      </c>
      <c r="E113" s="1643" t="s">
        <v>979</v>
      </c>
      <c r="F113" s="1170" t="str">
        <f>_xlfn.IFNA(IF(VLOOKUP(E113,Languages!$A:$D,1,TRUE)=E113,VLOOKUP(E113,Languages!$A:$D,Summary!$C$7,TRUE),NA()),"")</f>
        <v>ARCHITECTURE-osion toimintaa varten on tarjolla riittävät resurssit (henkilöstö, rahoitus ja työkalut).</v>
      </c>
      <c r="G113" s="1539" t="s">
        <v>1629</v>
      </c>
      <c r="H113" s="1169"/>
      <c r="I113" s="1169" t="s">
        <v>1629</v>
      </c>
      <c r="J113" s="1537">
        <f ca="1">_xlfn.IFNA(VLOOKUP(E113,Data!C:I,6,FALSE),"")</f>
        <v>2</v>
      </c>
      <c r="K113" s="1511" t="str">
        <f ca="1">_xlfn.IFNA(VLOOKUP(E113,Export!G:L,3,FALSE),"")</f>
        <v/>
      </c>
      <c r="L113" s="1511" t="str">
        <f ca="1">_xlfn.IFNA(VLOOKUP(E113,Export!G:L,4,FALSE),"")</f>
        <v/>
      </c>
      <c r="M113" s="1511" t="str">
        <f ca="1">_xlfn.IFNA(VLOOKUP(E113,Export!G:L,5,FALSE),"")</f>
        <v/>
      </c>
      <c r="N113" s="1512" t="str">
        <f ca="1">_xlfn.IFNA(VLOOKUP(E113,Export!G:L,6,FALSE),"")</f>
        <v/>
      </c>
      <c r="O113" s="1445"/>
      <c r="P113" s="251"/>
    </row>
    <row r="114" spans="1:16" ht="70.8" customHeight="1" thickBot="1" x14ac:dyDescent="0.3">
      <c r="A114" s="274"/>
      <c r="B114" s="1842"/>
      <c r="C114" s="1339">
        <v>90</v>
      </c>
      <c r="D114" s="1183">
        <f>_xlfn.IFNA(VLOOKUP(E114,Data!C:I,3,FALSE),"")</f>
        <v>3</v>
      </c>
      <c r="E114" s="1643" t="s">
        <v>980</v>
      </c>
      <c r="F114" s="1170" t="str">
        <f>_xlfn.IFNA(IF(VLOOKUP(E114,Languages!$A:$D,1,TRUE)=E114,VLOOKUP(E114,Languages!$A:$D,Summary!$C$7,TRUE),NA()),"")</f>
        <v>ARCHITECTURE-osion toimintaa ohjataan vaatimuksilla, jotka on asetettu organisaation johtotason politiikassa (tai vastaavassa ohjeistuksessa).</v>
      </c>
      <c r="G114" s="1539" t="s">
        <v>1629</v>
      </c>
      <c r="H114" s="1169"/>
      <c r="I114" s="1169" t="s">
        <v>1629</v>
      </c>
      <c r="J114" s="1537">
        <f ca="1">_xlfn.IFNA(VLOOKUP(E114,Data!C:I,6,FALSE),"")</f>
        <v>2</v>
      </c>
      <c r="K114" s="1511" t="str">
        <f ca="1">_xlfn.IFNA(VLOOKUP(E114,Export!G:L,3,FALSE),"")</f>
        <v/>
      </c>
      <c r="L114" s="1511" t="str">
        <f ca="1">_xlfn.IFNA(VLOOKUP(E114,Export!G:L,4,FALSE),"")</f>
        <v/>
      </c>
      <c r="M114" s="1511" t="str">
        <f ca="1">_xlfn.IFNA(VLOOKUP(E114,Export!G:L,5,FALSE),"")</f>
        <v/>
      </c>
      <c r="N114" s="1512" t="str">
        <f ca="1">_xlfn.IFNA(VLOOKUP(E114,Export!G:L,6,FALSE),"")</f>
        <v/>
      </c>
      <c r="O114" s="1445"/>
      <c r="P114" s="251"/>
    </row>
    <row r="115" spans="1:16" ht="70.8" customHeight="1" thickBot="1" x14ac:dyDescent="0.3">
      <c r="A115" s="274"/>
      <c r="B115" s="1842"/>
      <c r="C115" s="1339">
        <v>91</v>
      </c>
      <c r="D115" s="1183">
        <f>_xlfn.IFNA(VLOOKUP(E115,Data!C:I,3,FALSE),"")</f>
        <v>3</v>
      </c>
      <c r="E115" s="1643" t="s">
        <v>981</v>
      </c>
      <c r="F115" s="1170" t="str">
        <f>_xlfn.IFNA(IF(VLOOKUP(E115,Languages!$A:$D,1,TRUE)=E115,VLOOKUP(E115,Languages!$A:$D,Summary!$C$7,TRUE),NA()),"")</f>
        <v>ARCHITECTURE-osion toiminnan suorittamiseen tarvittavat vastuut, tilivelvollisuudet ja valtuutukset on jalkautettu soveltuville työntekijöille.</v>
      </c>
      <c r="G115" s="1539" t="s">
        <v>1629</v>
      </c>
      <c r="H115" s="1169"/>
      <c r="I115" s="1169" t="s">
        <v>1629</v>
      </c>
      <c r="J115" s="1537">
        <f ca="1">_xlfn.IFNA(VLOOKUP(E115,Data!C:I,6,FALSE),"")</f>
        <v>3</v>
      </c>
      <c r="K115" s="1511" t="str">
        <f ca="1">_xlfn.IFNA(VLOOKUP(E115,Export!G:L,3,FALSE),"")</f>
        <v/>
      </c>
      <c r="L115" s="1511" t="str">
        <f ca="1">_xlfn.IFNA(VLOOKUP(E115,Export!G:L,4,FALSE),"")</f>
        <v/>
      </c>
      <c r="M115" s="1511" t="str">
        <f ca="1">_xlfn.IFNA(VLOOKUP(E115,Export!G:L,5,FALSE),"")</f>
        <v/>
      </c>
      <c r="N115" s="1512" t="str">
        <f ca="1">_xlfn.IFNA(VLOOKUP(E115,Export!G:L,6,FALSE),"")</f>
        <v/>
      </c>
      <c r="O115" s="1445"/>
      <c r="P115" s="251"/>
    </row>
    <row r="116" spans="1:16" ht="70.8" customHeight="1" thickBot="1" x14ac:dyDescent="0.3">
      <c r="A116" s="274"/>
      <c r="B116" s="1842"/>
      <c r="C116" s="1339">
        <v>92</v>
      </c>
      <c r="D116" s="1183">
        <f>_xlfn.IFNA(VLOOKUP(E116,Data!C:I,3,FALSE),"")</f>
        <v>3</v>
      </c>
      <c r="E116" s="1643" t="s">
        <v>982</v>
      </c>
      <c r="F116" s="1170" t="str">
        <f>_xlfn.IFNA(IF(VLOOKUP(E116,Languages!$A:$D,1,TRUE)=E116,VLOOKUP(E116,Languages!$A:$D,Summary!$C$7,TRUE),NA()),"")</f>
        <v>ARCHITECTURE-osion toimintaa suorittavilla työntekijöillä on riittävät tiedot ja taidot tehtäviensä suorittamiseen.</v>
      </c>
      <c r="G116" s="1539" t="s">
        <v>1629</v>
      </c>
      <c r="H116" s="1169"/>
      <c r="I116" s="1169" t="s">
        <v>1629</v>
      </c>
      <c r="J116" s="1537">
        <f ca="1">_xlfn.IFNA(VLOOKUP(E116,Data!C:I,6,FALSE),"")</f>
        <v>2</v>
      </c>
      <c r="K116" s="1511" t="str">
        <f ca="1">_xlfn.IFNA(VLOOKUP(E116,Export!G:L,3,FALSE),"")</f>
        <v/>
      </c>
      <c r="L116" s="1511" t="str">
        <f ca="1">_xlfn.IFNA(VLOOKUP(E116,Export!G:L,4,FALSE),"")</f>
        <v/>
      </c>
      <c r="M116" s="1511" t="str">
        <f ca="1">_xlfn.IFNA(VLOOKUP(E116,Export!G:L,5,FALSE),"")</f>
        <v/>
      </c>
      <c r="N116" s="1512" t="str">
        <f ca="1">_xlfn.IFNA(VLOOKUP(E116,Export!G:L,6,FALSE),"")</f>
        <v/>
      </c>
      <c r="O116" s="1445"/>
      <c r="P116" s="251"/>
    </row>
    <row r="117" spans="1:16" ht="70.8" customHeight="1" thickBot="1" x14ac:dyDescent="0.3">
      <c r="A117" s="274"/>
      <c r="B117" s="1842"/>
      <c r="C117" s="1339">
        <v>93</v>
      </c>
      <c r="D117" s="1183">
        <f>_xlfn.IFNA(VLOOKUP(E117,Data!C:I,3,FALSE),"")</f>
        <v>3</v>
      </c>
      <c r="E117" s="1643" t="s">
        <v>983</v>
      </c>
      <c r="F117" s="1170" t="str">
        <f>_xlfn.IFNA(IF(VLOOKUP(E117,Languages!$A:$D,1,TRUE)=E117,VLOOKUP(E117,Languages!$A:$D,Summary!$C$7,TRUE),NA()),"")</f>
        <v>ARCHITECTURE-osion toiminnan vaikuttavuutta arvioidaan ja seurataan.</v>
      </c>
      <c r="G117" s="1539" t="s">
        <v>1629</v>
      </c>
      <c r="H117" s="1169"/>
      <c r="I117" s="1169" t="s">
        <v>1629</v>
      </c>
      <c r="J117" s="1537">
        <f ca="1">_xlfn.IFNA(VLOOKUP(E117,Data!C:I,6,FALSE),"")</f>
        <v>2</v>
      </c>
      <c r="K117" s="1511" t="str">
        <f ca="1">_xlfn.IFNA(VLOOKUP(E117,Export!G:L,3,FALSE),"")</f>
        <v/>
      </c>
      <c r="L117" s="1511" t="str">
        <f ca="1">_xlfn.IFNA(VLOOKUP(E117,Export!G:L,4,FALSE),"")</f>
        <v/>
      </c>
      <c r="M117" s="1511" t="str">
        <f ca="1">_xlfn.IFNA(VLOOKUP(E117,Export!G:L,5,FALSE),"")</f>
        <v/>
      </c>
      <c r="N117" s="1512" t="str">
        <f ca="1">_xlfn.IFNA(VLOOKUP(E117,Export!G:L,6,FALSE),"")</f>
        <v/>
      </c>
      <c r="O117" s="1445"/>
      <c r="P117" s="251"/>
    </row>
    <row r="118" spans="1:16" ht="70.8" customHeight="1" thickBot="1" x14ac:dyDescent="0.3">
      <c r="A118" s="274"/>
      <c r="B118" s="1842"/>
      <c r="C118" s="1339">
        <v>94</v>
      </c>
      <c r="D118" s="1183">
        <f>_xlfn.IFNA(VLOOKUP(E118,Data!C:I,3,FALSE),"")</f>
        <v>1</v>
      </c>
      <c r="E118" s="1643" t="s">
        <v>86</v>
      </c>
      <c r="F118" s="1170" t="str">
        <f>_xlfn.IFNA(IF(VLOOKUP(E118,Languages!$A:$D,1,TRUE)=E118,VLOOKUP(E118,Languages!$A:$D,Summary!$C$7,TRUE),NA()),"")</f>
        <v>Toiminnon kannalta tärkeistä IT- ja OT-laitteista ja ohjelmistoista on olemassa rekisteri. (Huomioi myös mahdollisten OT-ympäristöjen laitteet ja ohjelmistot). Tasolla 1 rekisterin ylläpidon ei tarvitse olla systemaattista ja säännöllistä.</v>
      </c>
      <c r="G118" s="1540">
        <v>1</v>
      </c>
      <c r="H118" s="1169" t="s">
        <v>3714</v>
      </c>
      <c r="I118" s="1169" t="s">
        <v>3603</v>
      </c>
      <c r="J118" s="1537">
        <f ca="1">_xlfn.IFNA(VLOOKUP(E118,Data!C:I,6,FALSE),"")</f>
        <v>3</v>
      </c>
      <c r="K118" s="1511" t="str">
        <f ca="1">_xlfn.IFNA(VLOOKUP(E118,Export!G:L,3,FALSE),"")</f>
        <v/>
      </c>
      <c r="L118" s="1511" t="str">
        <f ca="1">_xlfn.IFNA(VLOOKUP(E118,Export!G:L,4,FALSE),"")</f>
        <v/>
      </c>
      <c r="M118" s="1511" t="str">
        <f ca="1">_xlfn.IFNA(VLOOKUP(E118,Export!G:L,5,FALSE),"")</f>
        <v/>
      </c>
      <c r="N118" s="1512" t="str">
        <f ca="1">_xlfn.IFNA(VLOOKUP(E118,Export!G:L,6,FALSE),"")</f>
        <v/>
      </c>
      <c r="O118" s="1445"/>
      <c r="P118" s="251"/>
    </row>
    <row r="119" spans="1:16" ht="70.8" customHeight="1" thickBot="1" x14ac:dyDescent="0.3">
      <c r="A119" s="274"/>
      <c r="B119" s="1842"/>
      <c r="C119" s="1339">
        <v>95</v>
      </c>
      <c r="D119" s="1183">
        <f>_xlfn.IFNA(VLOOKUP(E119,Data!C:I,3,FALSE),"")</f>
        <v>2</v>
      </c>
      <c r="E119" s="1643" t="s">
        <v>88</v>
      </c>
      <c r="F119" s="1170" t="str">
        <f>_xlfn.IFNA(IF(VLOOKUP(E119,Languages!$A:$D,1,TRUE)=E119,VLOOKUP(E119,Languages!$A:$D,Summary!$C$7,TRUE),NA()),"")</f>
        <v>Rekisteriin on kirjattu sellaiset toimintoon kuuluvat laitteet ja ohjelmistot, joita voitaisiin käyttää hyökkääjän tavoitteen saavuttamiseen.</v>
      </c>
      <c r="G119" s="1540">
        <v>1</v>
      </c>
      <c r="H119" s="1169" t="s">
        <v>3714</v>
      </c>
      <c r="I119" s="1169" t="s">
        <v>3603</v>
      </c>
      <c r="J119" s="1537">
        <f ca="1">_xlfn.IFNA(VLOOKUP(E119,Data!C:I,6,FALSE),"")</f>
        <v>2</v>
      </c>
      <c r="K119" s="1511" t="str">
        <f ca="1">_xlfn.IFNA(VLOOKUP(E119,Export!G:L,3,FALSE),"")</f>
        <v/>
      </c>
      <c r="L119" s="1511" t="str">
        <f ca="1">_xlfn.IFNA(VLOOKUP(E119,Export!G:L,4,FALSE),"")</f>
        <v/>
      </c>
      <c r="M119" s="1511" t="str">
        <f ca="1">_xlfn.IFNA(VLOOKUP(E119,Export!G:L,5,FALSE),"")</f>
        <v/>
      </c>
      <c r="N119" s="1512" t="str">
        <f ca="1">_xlfn.IFNA(VLOOKUP(E119,Export!G:L,6,FALSE),"")</f>
        <v/>
      </c>
      <c r="O119" s="1445"/>
      <c r="P119" s="251"/>
    </row>
    <row r="120" spans="1:16" ht="70.8" customHeight="1" thickBot="1" x14ac:dyDescent="0.3">
      <c r="A120" s="274"/>
      <c r="B120" s="1842"/>
      <c r="C120" s="1339">
        <v>96</v>
      </c>
      <c r="D120" s="1183">
        <f>_xlfn.IFNA(VLOOKUP(E120,Data!C:I,3,FALSE),"")</f>
        <v>2</v>
      </c>
      <c r="E120" s="1643" t="s">
        <v>89</v>
      </c>
      <c r="F120" s="1170" t="str">
        <f>_xlfn.IFNA(IF(VLOOKUP(E120,Languages!$A:$D,1,TRUE)=E120,VLOOKUP(E120,Languages!$A:$D,Summary!$C$7,TRUE),NA()),"")</f>
        <v>Rekisteriin kirjatut laitteet ja ohjelmistot on priorisoitu noudattaen määriteltyjä priorisointikriteerejä, joihin kuuluu arviointi laitteen tai ohjelmiston tärkeydestä toiminnolle.</v>
      </c>
      <c r="G120" s="1540">
        <v>2</v>
      </c>
      <c r="H120" s="1169" t="s">
        <v>3757</v>
      </c>
      <c r="I120" s="1169" t="s">
        <v>3604</v>
      </c>
      <c r="J120" s="1537">
        <f ca="1">_xlfn.IFNA(VLOOKUP(E120,Data!C:I,6,FALSE),"")</f>
        <v>2</v>
      </c>
      <c r="K120" s="1511" t="str">
        <f ca="1">_xlfn.IFNA(VLOOKUP(E120,Export!G:L,3,FALSE),"")</f>
        <v/>
      </c>
      <c r="L120" s="1511" t="str">
        <f ca="1">_xlfn.IFNA(VLOOKUP(E120,Export!G:L,4,FALSE),"")</f>
        <v/>
      </c>
      <c r="M120" s="1511" t="str">
        <f ca="1">_xlfn.IFNA(VLOOKUP(E120,Export!G:L,5,FALSE),"")</f>
        <v/>
      </c>
      <c r="N120" s="1512" t="str">
        <f ca="1">_xlfn.IFNA(VLOOKUP(E120,Export!G:L,6,FALSE),"")</f>
        <v/>
      </c>
      <c r="O120" s="1445"/>
      <c r="P120" s="251"/>
    </row>
    <row r="121" spans="1:16" ht="70.8" customHeight="1" thickBot="1" x14ac:dyDescent="0.3">
      <c r="A121" s="274"/>
      <c r="B121" s="1842"/>
      <c r="C121" s="1339">
        <v>97</v>
      </c>
      <c r="D121" s="1183">
        <f>_xlfn.IFNA(VLOOKUP(E121,Data!C:I,3,FALSE),"")</f>
        <v>2</v>
      </c>
      <c r="E121" s="1643" t="s">
        <v>91</v>
      </c>
      <c r="F121" s="1170" t="str">
        <f>_xlfn.IFNA(IF(VLOOKUP(E121,Languages!$A:$D,1,TRUE)=E121,VLOOKUP(E121,Languages!$A:$D,Summary!$C$7,TRUE),NA()),"")</f>
        <v>Priorisointikriteereissä huomioidaan lisäksi missä laajuudessa hyökkääjä voisi käyttää laitetta tai ohjelmistoa [ks. ASSET-1b] tavoitteensa saavuttamiseen (tietomurto, toiminnan häiriö jne.).</v>
      </c>
      <c r="G121" s="1540">
        <v>2</v>
      </c>
      <c r="H121" s="1169" t="s">
        <v>3757</v>
      </c>
      <c r="I121" s="1169" t="s">
        <v>3604</v>
      </c>
      <c r="J121" s="1537">
        <f ca="1">_xlfn.IFNA(VLOOKUP(E121,Data!C:I,6,FALSE),"")</f>
        <v>2</v>
      </c>
      <c r="K121" s="1511" t="str">
        <f ca="1">_xlfn.IFNA(VLOOKUP(E121,Export!G:L,3,FALSE),"")</f>
        <v/>
      </c>
      <c r="L121" s="1511" t="str">
        <f ca="1">_xlfn.IFNA(VLOOKUP(E121,Export!G:L,4,FALSE),"")</f>
        <v/>
      </c>
      <c r="M121" s="1511" t="str">
        <f ca="1">_xlfn.IFNA(VLOOKUP(E121,Export!G:L,5,FALSE),"")</f>
        <v/>
      </c>
      <c r="N121" s="1512" t="str">
        <f ca="1">_xlfn.IFNA(VLOOKUP(E121,Export!G:L,6,FALSE),"")</f>
        <v/>
      </c>
      <c r="O121" s="1445"/>
      <c r="P121" s="251"/>
    </row>
    <row r="122" spans="1:16" ht="70.8" customHeight="1" thickBot="1" x14ac:dyDescent="0.3">
      <c r="A122" s="274"/>
      <c r="B122" s="1842"/>
      <c r="C122" s="1339">
        <v>98</v>
      </c>
      <c r="D122" s="1183">
        <f>_xlfn.IFNA(VLOOKUP(E122,Data!C:I,3,FALSE),"")</f>
        <v>2</v>
      </c>
      <c r="E122" s="1643" t="s">
        <v>93</v>
      </c>
      <c r="F122" s="1170" t="str">
        <f>_xlfn.IFNA(IF(VLOOKUP(E122,Languages!$A:$D,1,TRUE)=E122,VLOOKUP(E122,Languages!$A:$D,Summary!$C$7,TRUE),NA()),"")</f>
        <v>Rekisteriin on kirjattu laitteista ja ohjelmistoista sellaisia ominaisuuksia, jotka tukevat organisaation kybertoimintaa (esimerkiksi laitteen tai ohjelmiston sijainti, prioriteetti, käyttöjärjestelmä tai firmware-versio).</v>
      </c>
      <c r="G122" s="1539" t="s">
        <v>1629</v>
      </c>
      <c r="H122" s="1169"/>
      <c r="I122" s="1169" t="s">
        <v>1629</v>
      </c>
      <c r="J122" s="1537">
        <f ca="1">_xlfn.IFNA(VLOOKUP(E122,Data!C:I,6,FALSE),"")</f>
        <v>2</v>
      </c>
      <c r="K122" s="1511" t="str">
        <f ca="1">_xlfn.IFNA(VLOOKUP(E122,Export!G:L,3,FALSE),"")</f>
        <v/>
      </c>
      <c r="L122" s="1511" t="str">
        <f ca="1">_xlfn.IFNA(VLOOKUP(E122,Export!G:L,4,FALSE),"")</f>
        <v/>
      </c>
      <c r="M122" s="1511" t="str">
        <f ca="1">_xlfn.IFNA(VLOOKUP(E122,Export!G:L,5,FALSE),"")</f>
        <v/>
      </c>
      <c r="N122" s="1512" t="str">
        <f ca="1">_xlfn.IFNA(VLOOKUP(E122,Export!G:L,6,FALSE),"")</f>
        <v/>
      </c>
      <c r="O122" s="1445"/>
      <c r="P122" s="251"/>
    </row>
    <row r="123" spans="1:16" ht="70.8" customHeight="1" thickBot="1" x14ac:dyDescent="0.3">
      <c r="A123" s="274"/>
      <c r="B123" s="1842"/>
      <c r="C123" s="1339">
        <v>99</v>
      </c>
      <c r="D123" s="1183">
        <f>_xlfn.IFNA(VLOOKUP(E123,Data!C:I,3,FALSE),"")</f>
        <v>3</v>
      </c>
      <c r="E123" s="1643" t="s">
        <v>95</v>
      </c>
      <c r="F123" s="1170" t="str">
        <f>_xlfn.IFNA(IF(VLOOKUP(E123,Languages!$A:$D,1,TRUE)=E123,VLOOKUP(E123,Languages!$A:$D,Summary!$C$7,TRUE),NA()),"")</f>
        <v>Rekisteri (IT ja OT) on täydellinen (eli rekisteri kattaa kaikki toiminnon pyörittämiseen tarvittavat laitteet, ohjelmistot ja tietovarannot).</v>
      </c>
      <c r="G123" s="1540">
        <v>1</v>
      </c>
      <c r="H123" s="1169" t="s">
        <v>3714</v>
      </c>
      <c r="I123" s="1169" t="s">
        <v>3603</v>
      </c>
      <c r="J123" s="1537">
        <f ca="1">_xlfn.IFNA(VLOOKUP(E123,Data!C:I,6,FALSE),"")</f>
        <v>2</v>
      </c>
      <c r="K123" s="1511" t="str">
        <f ca="1">_xlfn.IFNA(VLOOKUP(E123,Export!G:L,3,FALSE),"")</f>
        <v/>
      </c>
      <c r="L123" s="1511" t="str">
        <f ca="1">_xlfn.IFNA(VLOOKUP(E123,Export!G:L,4,FALSE),"")</f>
        <v/>
      </c>
      <c r="M123" s="1511" t="str">
        <f ca="1">_xlfn.IFNA(VLOOKUP(E123,Export!G:L,5,FALSE),"")</f>
        <v/>
      </c>
      <c r="N123" s="1512" t="str">
        <f ca="1">_xlfn.IFNA(VLOOKUP(E123,Export!G:L,6,FALSE),"")</f>
        <v/>
      </c>
      <c r="O123" s="1445"/>
      <c r="P123" s="251"/>
    </row>
    <row r="124" spans="1:16" ht="70.8" customHeight="1" thickBot="1" x14ac:dyDescent="0.3">
      <c r="A124" s="274"/>
      <c r="B124" s="1842"/>
      <c r="C124" s="1339">
        <v>100</v>
      </c>
      <c r="D124" s="1183">
        <f>_xlfn.IFNA(VLOOKUP(E124,Data!C:I,3,FALSE),"")</f>
        <v>3</v>
      </c>
      <c r="E124" s="1643" t="s">
        <v>908</v>
      </c>
      <c r="F124" s="1170" t="str">
        <f>_xlfn.IFNA(IF(VLOOKUP(E124,Languages!$A:$D,1,TRUE)=E124,VLOOKUP(E124,Languages!$A:$D,Summary!$C$7,TRUE),NA()),"")</f>
        <v>Rekisteri on ajan tasalla (eli rekisteriä päivitetään aika ajoin ja määriteltyjen tilanteiden kuten järjestelmämuutosten yhteydessä).</v>
      </c>
      <c r="G124" s="1540">
        <v>1</v>
      </c>
      <c r="H124" s="1169" t="s">
        <v>3714</v>
      </c>
      <c r="I124" s="1169" t="s">
        <v>3603</v>
      </c>
      <c r="J124" s="1537">
        <f ca="1">_xlfn.IFNA(VLOOKUP(E124,Data!C:I,6,FALSE),"")</f>
        <v>0</v>
      </c>
      <c r="K124" s="1511" t="str">
        <f ca="1">_xlfn.IFNA(VLOOKUP(E124,Export!G:L,3,FALSE),"")</f>
        <v/>
      </c>
      <c r="L124" s="1511" t="str">
        <f ca="1">_xlfn.IFNA(VLOOKUP(E124,Export!G:L,4,FALSE),"")</f>
        <v/>
      </c>
      <c r="M124" s="1511" t="str">
        <f ca="1">_xlfn.IFNA(VLOOKUP(E124,Export!G:L,5,FALSE),"")</f>
        <v/>
      </c>
      <c r="N124" s="1512" t="str">
        <f ca="1">_xlfn.IFNA(VLOOKUP(E124,Export!G:L,6,FALSE),"")</f>
        <v/>
      </c>
      <c r="O124" s="1445"/>
      <c r="P124" s="251"/>
    </row>
    <row r="125" spans="1:16" ht="70.8" customHeight="1" thickBot="1" x14ac:dyDescent="0.3">
      <c r="A125" s="274"/>
      <c r="B125" s="1842"/>
      <c r="C125" s="1339">
        <v>101</v>
      </c>
      <c r="D125" s="1183">
        <f>_xlfn.IFNA(VLOOKUP(E125,Data!C:I,3,FALSE),"")</f>
        <v>3</v>
      </c>
      <c r="E125" s="1643" t="s">
        <v>909</v>
      </c>
      <c r="F125" s="1170" t="str">
        <f>_xlfn.IFNA(IF(VLOOKUP(E125,Languages!$A:$D,1,TRUE)=E125,VLOOKUP(E125,Languages!$A:$D,Summary!$C$7,TRUE),NA()),"")</f>
        <v>Kaikki tiedot on tuhottu tai poistettu laitteista ennen käyttöönottoa uudessa kohteessa ja ennen käytöstä poistamista.</v>
      </c>
      <c r="G125" s="1539" t="s">
        <v>1629</v>
      </c>
      <c r="H125" s="1169"/>
      <c r="I125" s="1169" t="s">
        <v>1629</v>
      </c>
      <c r="J125" s="1537">
        <f ca="1">_xlfn.IFNA(VLOOKUP(E125,Data!C:I,6,FALSE),"")</f>
        <v>2</v>
      </c>
      <c r="K125" s="1511" t="str">
        <f ca="1">_xlfn.IFNA(VLOOKUP(E125,Export!G:L,3,FALSE),"")</f>
        <v/>
      </c>
      <c r="L125" s="1511" t="str">
        <f ca="1">_xlfn.IFNA(VLOOKUP(E125,Export!G:L,4,FALSE),"")</f>
        <v/>
      </c>
      <c r="M125" s="1511" t="str">
        <f ca="1">_xlfn.IFNA(VLOOKUP(E125,Export!G:L,5,FALSE),"")</f>
        <v/>
      </c>
      <c r="N125" s="1512" t="str">
        <f ca="1">_xlfn.IFNA(VLOOKUP(E125,Export!G:L,6,FALSE),"")</f>
        <v/>
      </c>
      <c r="O125" s="1445"/>
      <c r="P125" s="251"/>
    </row>
    <row r="126" spans="1:16" ht="70.8" customHeight="1" thickBot="1" x14ac:dyDescent="0.3">
      <c r="A126" s="274"/>
      <c r="B126" s="1842"/>
      <c r="C126" s="1339">
        <v>102</v>
      </c>
      <c r="D126" s="1183">
        <f>_xlfn.IFNA(VLOOKUP(E126,Data!C:I,3,FALSE),"")</f>
        <v>1</v>
      </c>
      <c r="E126" s="1643" t="s">
        <v>97</v>
      </c>
      <c r="F126" s="1170" t="str">
        <f>_xlfn.IFNA(IF(VLOOKUP(E126,Languages!$A:$D,1,TRUE)=E126,VLOOKUP(E126,Languages!$A:$D,Summary!$C$7,TRUE),NA()),"")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126" s="1540">
        <v>3</v>
      </c>
      <c r="H126" s="1169" t="s">
        <v>3218</v>
      </c>
      <c r="I126" s="1169" t="s">
        <v>3605</v>
      </c>
      <c r="J126" s="1537">
        <f ca="1">_xlfn.IFNA(VLOOKUP(E126,Data!C:I,6,FALSE),"")</f>
        <v>3</v>
      </c>
      <c r="K126" s="1511" t="str">
        <f ca="1">_xlfn.IFNA(VLOOKUP(E126,Export!G:L,3,FALSE),"")</f>
        <v/>
      </c>
      <c r="L126" s="1511" t="str">
        <f ca="1">_xlfn.IFNA(VLOOKUP(E126,Export!G:L,4,FALSE),"")</f>
        <v/>
      </c>
      <c r="M126" s="1511" t="str">
        <f ca="1">_xlfn.IFNA(VLOOKUP(E126,Export!G:L,5,FALSE),"")</f>
        <v/>
      </c>
      <c r="N126" s="1512" t="str">
        <f ca="1">_xlfn.IFNA(VLOOKUP(E126,Export!G:L,6,FALSE),"")</f>
        <v/>
      </c>
      <c r="O126" s="1445"/>
      <c r="P126" s="251"/>
    </row>
    <row r="127" spans="1:16" ht="70.8" customHeight="1" thickBot="1" x14ac:dyDescent="0.3">
      <c r="A127" s="274"/>
      <c r="B127" s="1842"/>
      <c r="C127" s="1339">
        <v>103</v>
      </c>
      <c r="D127" s="1183">
        <f>_xlfn.IFNA(VLOOKUP(E127,Data!C:I,3,FALSE),"")</f>
        <v>2</v>
      </c>
      <c r="E127" s="1643" t="s">
        <v>98</v>
      </c>
      <c r="F127" s="1170" t="str">
        <f>_xlfn.IFNA(IF(VLOOKUP(E127,Languages!$A:$D,1,TRUE)=E127,VLOOKUP(E127,Languages!$A:$D,Summary!$C$7,TRUE),NA()),"")</f>
        <v>Rekisteriin on kirjattu sellaiset toimintoon kuuluvat tietovarannot, joita voitaisiin käyttää hyökkääjän tavoitteen saavuttamiseen.</v>
      </c>
      <c r="G127" s="1540">
        <v>3</v>
      </c>
      <c r="H127" s="1169" t="s">
        <v>3218</v>
      </c>
      <c r="I127" s="1169" t="s">
        <v>3605</v>
      </c>
      <c r="J127" s="1537">
        <f ca="1">_xlfn.IFNA(VLOOKUP(E127,Data!C:I,6,FALSE),"")</f>
        <v>3</v>
      </c>
      <c r="K127" s="1511" t="str">
        <f ca="1">_xlfn.IFNA(VLOOKUP(E127,Export!G:L,3,FALSE),"")</f>
        <v/>
      </c>
      <c r="L127" s="1511" t="str">
        <f ca="1">_xlfn.IFNA(VLOOKUP(E127,Export!G:L,4,FALSE),"")</f>
        <v/>
      </c>
      <c r="M127" s="1511" t="str">
        <f ca="1">_xlfn.IFNA(VLOOKUP(E127,Export!G:L,5,FALSE),"")</f>
        <v/>
      </c>
      <c r="N127" s="1512" t="str">
        <f ca="1">_xlfn.IFNA(VLOOKUP(E127,Export!G:L,6,FALSE),"")</f>
        <v/>
      </c>
      <c r="O127" s="1445"/>
      <c r="P127" s="251"/>
    </row>
    <row r="128" spans="1:16" ht="70.8" customHeight="1" thickBot="1" x14ac:dyDescent="0.3">
      <c r="A128" s="274"/>
      <c r="B128" s="1842"/>
      <c r="C128" s="1339">
        <v>104</v>
      </c>
      <c r="D128" s="1183">
        <f>_xlfn.IFNA(VLOOKUP(E128,Data!C:I,3,FALSE),"")</f>
        <v>2</v>
      </c>
      <c r="E128" s="1643" t="s">
        <v>99</v>
      </c>
      <c r="F128" s="1170" t="str">
        <f>_xlfn.IFNA(IF(VLOOKUP(E128,Languages!$A:$D,1,TRUE)=E128,VLOOKUP(E128,Languages!$A:$D,Summary!$C$7,TRUE),NA()),"")</f>
        <v>Rekisteriin kirjatut tietovarannot on priorisoitu noudattaen määriteltyjä priorisointikriteerejä, joihin kuuluu arviointi tietovarannon tärkeydestä toiminnolle.</v>
      </c>
      <c r="G128" s="1540">
        <v>4</v>
      </c>
      <c r="H128" s="1169" t="s">
        <v>3742</v>
      </c>
      <c r="I128" s="1169" t="s">
        <v>3606</v>
      </c>
      <c r="J128" s="1537">
        <f ca="1">_xlfn.IFNA(VLOOKUP(E128,Data!C:I,6,FALSE),"")</f>
        <v>2</v>
      </c>
      <c r="K128" s="1511" t="str">
        <f ca="1">_xlfn.IFNA(VLOOKUP(E128,Export!G:L,3,FALSE),"")</f>
        <v/>
      </c>
      <c r="L128" s="1511" t="str">
        <f ca="1">_xlfn.IFNA(VLOOKUP(E128,Export!G:L,4,FALSE),"")</f>
        <v/>
      </c>
      <c r="M128" s="1511" t="str">
        <f ca="1">_xlfn.IFNA(VLOOKUP(E128,Export!G:L,5,FALSE),"")</f>
        <v/>
      </c>
      <c r="N128" s="1512" t="str">
        <f ca="1">_xlfn.IFNA(VLOOKUP(E128,Export!G:L,6,FALSE),"")</f>
        <v/>
      </c>
      <c r="O128" s="1445"/>
      <c r="P128" s="251"/>
    </row>
    <row r="129" spans="1:16" ht="70.8" customHeight="1" thickBot="1" x14ac:dyDescent="0.3">
      <c r="A129" s="274"/>
      <c r="B129" s="1842"/>
      <c r="C129" s="1339">
        <v>105</v>
      </c>
      <c r="D129" s="1183">
        <f>_xlfn.IFNA(VLOOKUP(E129,Data!C:I,3,FALSE),"")</f>
        <v>2</v>
      </c>
      <c r="E129" s="1643" t="s">
        <v>100</v>
      </c>
      <c r="F129" s="1170" t="str">
        <f>_xlfn.IFNA(IF(VLOOKUP(E129,Languages!$A:$D,1,TRUE)=E129,VLOOKUP(E129,Languages!$A:$D,Summary!$C$7,TRUE),NA()),"")</f>
        <v xml:space="preserve">Luokittelukriteereissä huomioidaan missä laajuudessa hyökkääjä voisi käyttää tietovarantoa tavoitteensa (tietovuoto, toiminnan keskeytys jne) saavuttamiseen. </v>
      </c>
      <c r="G129" s="1540">
        <v>4</v>
      </c>
      <c r="H129" s="1169" t="s">
        <v>3742</v>
      </c>
      <c r="I129" s="1169" t="s">
        <v>3606</v>
      </c>
      <c r="J129" s="1537">
        <f ca="1">_xlfn.IFNA(VLOOKUP(E129,Data!C:I,6,FALSE),"")</f>
        <v>3</v>
      </c>
      <c r="K129" s="1511" t="str">
        <f ca="1">_xlfn.IFNA(VLOOKUP(E129,Export!G:L,3,FALSE),"")</f>
        <v/>
      </c>
      <c r="L129" s="1511" t="str">
        <f ca="1">_xlfn.IFNA(VLOOKUP(E129,Export!G:L,4,FALSE),"")</f>
        <v/>
      </c>
      <c r="M129" s="1511" t="str">
        <f ca="1">_xlfn.IFNA(VLOOKUP(E129,Export!G:L,5,FALSE),"")</f>
        <v/>
      </c>
      <c r="N129" s="1512" t="str">
        <f ca="1">_xlfn.IFNA(VLOOKUP(E129,Export!G:L,6,FALSE),"")</f>
        <v/>
      </c>
      <c r="O129" s="1445"/>
      <c r="P129" s="251"/>
    </row>
    <row r="130" spans="1:16" ht="70.8" customHeight="1" thickBot="1" x14ac:dyDescent="0.3">
      <c r="A130" s="274"/>
      <c r="B130" s="1842"/>
      <c r="C130" s="1339">
        <v>106</v>
      </c>
      <c r="D130" s="1183">
        <f>_xlfn.IFNA(VLOOKUP(E130,Data!C:I,3,FALSE),"")</f>
        <v>2</v>
      </c>
      <c r="E130" s="1643" t="s">
        <v>101</v>
      </c>
      <c r="F130" s="1170" t="str">
        <f>_xlfn.IFNA(IF(VLOOKUP(E130,Languages!$A:$D,1,TRUE)=E130,VLOOKUP(E130,Languages!$A:$D,Summary!$C$7,TRUE),NA()),"")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130" s="1539" t="s">
        <v>1629</v>
      </c>
      <c r="H130" s="1169"/>
      <c r="I130" s="1169" t="s">
        <v>1629</v>
      </c>
      <c r="J130" s="1537">
        <f ca="1">_xlfn.IFNA(VLOOKUP(E130,Data!C:I,6,FALSE),"")</f>
        <v>1</v>
      </c>
      <c r="K130" s="1511" t="str">
        <f ca="1">_xlfn.IFNA(VLOOKUP(E130,Export!G:L,3,FALSE),"")</f>
        <v/>
      </c>
      <c r="L130" s="1511" t="str">
        <f ca="1">_xlfn.IFNA(VLOOKUP(E130,Export!G:L,4,FALSE),"")</f>
        <v/>
      </c>
      <c r="M130" s="1511" t="str">
        <f ca="1">_xlfn.IFNA(VLOOKUP(E130,Export!G:L,5,FALSE),"")</f>
        <v/>
      </c>
      <c r="N130" s="1512" t="str">
        <f ca="1">_xlfn.IFNA(VLOOKUP(E130,Export!G:L,6,FALSE),"")</f>
        <v/>
      </c>
      <c r="O130" s="1445"/>
      <c r="P130" s="251"/>
    </row>
    <row r="131" spans="1:16" ht="70.8" customHeight="1" thickBot="1" x14ac:dyDescent="0.3">
      <c r="A131" s="274"/>
      <c r="B131" s="1842"/>
      <c r="C131" s="1339">
        <v>107</v>
      </c>
      <c r="D131" s="1183">
        <f>_xlfn.IFNA(VLOOKUP(E131,Data!C:I,3,FALSE),"")</f>
        <v>3</v>
      </c>
      <c r="E131" s="1643" t="s">
        <v>102</v>
      </c>
      <c r="F131" s="1170" t="str">
        <f>_xlfn.IFNA(IF(VLOOKUP(E131,Languages!$A:$D,1,TRUE)=E131,VLOOKUP(E131,Languages!$A:$D,Summary!$C$7,TRUE),NA()),"")</f>
        <v>Tietovarantojen rekisteri on täydellinen (eli rekisteri kattaa kaikki toiminnon tietovarannot).</v>
      </c>
      <c r="G131" s="1540">
        <v>3</v>
      </c>
      <c r="H131" s="1169" t="s">
        <v>3218</v>
      </c>
      <c r="I131" s="1169" t="s">
        <v>3605</v>
      </c>
      <c r="J131" s="1537">
        <f ca="1">_xlfn.IFNA(VLOOKUP(E131,Data!C:I,6,FALSE),"")</f>
        <v>2</v>
      </c>
      <c r="K131" s="1511" t="str">
        <f ca="1">_xlfn.IFNA(VLOOKUP(E131,Export!G:L,3,FALSE),"")</f>
        <v/>
      </c>
      <c r="L131" s="1511" t="str">
        <f ca="1">_xlfn.IFNA(VLOOKUP(E131,Export!G:L,4,FALSE),"")</f>
        <v/>
      </c>
      <c r="M131" s="1511" t="str">
        <f ca="1">_xlfn.IFNA(VLOOKUP(E131,Export!G:L,5,FALSE),"")</f>
        <v/>
      </c>
      <c r="N131" s="1512" t="str">
        <f ca="1">_xlfn.IFNA(VLOOKUP(E131,Export!G:L,6,FALSE),"")</f>
        <v/>
      </c>
      <c r="O131" s="1445"/>
      <c r="P131" s="251"/>
    </row>
    <row r="132" spans="1:16" ht="70.8" customHeight="1" thickBot="1" x14ac:dyDescent="0.3">
      <c r="A132" s="274"/>
      <c r="B132" s="1842"/>
      <c r="C132" s="1339">
        <v>108</v>
      </c>
      <c r="D132" s="1183">
        <f>_xlfn.IFNA(VLOOKUP(E132,Data!C:I,3,FALSE),"")</f>
        <v>3</v>
      </c>
      <c r="E132" s="1643" t="s">
        <v>911</v>
      </c>
      <c r="F132" s="1170" t="str">
        <f>_xlfn.IFNA(IF(VLOOKUP(E132,Languages!$A:$D,1,TRUE)=E132,VLOOKUP(E132,Languages!$A:$D,Summary!$C$7,TRUE),NA()),"")</f>
        <v>Rekisteri on ajan tasalla (eli rekisteriä päivitetään aika ajoin ja määriteltyjen tilanteiden kuten järjestelmämuutosten yhteydessä).</v>
      </c>
      <c r="G132" s="1540">
        <v>3</v>
      </c>
      <c r="H132" s="1169" t="s">
        <v>3218</v>
      </c>
      <c r="I132" s="1169" t="s">
        <v>3605</v>
      </c>
      <c r="J132" s="1537">
        <f ca="1">_xlfn.IFNA(VLOOKUP(E132,Data!C:I,6,FALSE),"")</f>
        <v>2</v>
      </c>
      <c r="K132" s="1511" t="str">
        <f ca="1">_xlfn.IFNA(VLOOKUP(E132,Export!G:L,3,FALSE),"")</f>
        <v/>
      </c>
      <c r="L132" s="1511" t="str">
        <f ca="1">_xlfn.IFNA(VLOOKUP(E132,Export!G:L,4,FALSE),"")</f>
        <v/>
      </c>
      <c r="M132" s="1511" t="str">
        <f ca="1">_xlfn.IFNA(VLOOKUP(E132,Export!G:L,5,FALSE),"")</f>
        <v/>
      </c>
      <c r="N132" s="1512" t="str">
        <f ca="1">_xlfn.IFNA(VLOOKUP(E132,Export!G:L,6,FALSE),"")</f>
        <v/>
      </c>
      <c r="O132" s="1445"/>
      <c r="P132" s="251"/>
    </row>
    <row r="133" spans="1:16" ht="70.8" customHeight="1" thickBot="1" x14ac:dyDescent="0.3">
      <c r="A133" s="274"/>
      <c r="B133" s="1842"/>
      <c r="C133" s="1339">
        <v>109</v>
      </c>
      <c r="D133" s="1183">
        <f>_xlfn.IFNA(VLOOKUP(E133,Data!C:I,3,FALSE),"")</f>
        <v>3</v>
      </c>
      <c r="E133" s="1643" t="s">
        <v>912</v>
      </c>
      <c r="F133" s="1170" t="str">
        <f>_xlfn.IFNA(IF(VLOOKUP(E133,Languages!$A:$D,1,TRUE)=E133,VLOOKUP(E133,Languages!$A:$D,Summary!$C$7,TRUE),NA()),"")</f>
        <v>Tietovarannot poistetaan, ylikirjoitetaan tai tuhotaan elinkaaren lopussa käyttäen turvallisuusvaatimusten mukaisia menetelmiä. (huomioidaan mm. tiedon suojaustaso)</v>
      </c>
      <c r="G133" s="1539" t="s">
        <v>1629</v>
      </c>
      <c r="H133" s="1169"/>
      <c r="I133" s="1169" t="s">
        <v>1629</v>
      </c>
      <c r="J133" s="1537">
        <f ca="1">_xlfn.IFNA(VLOOKUP(E133,Data!C:I,6,FALSE),"")</f>
        <v>2</v>
      </c>
      <c r="K133" s="1511" t="str">
        <f ca="1">_xlfn.IFNA(VLOOKUP(E133,Export!G:L,3,FALSE),"")</f>
        <v/>
      </c>
      <c r="L133" s="1511" t="str">
        <f ca="1">_xlfn.IFNA(VLOOKUP(E133,Export!G:L,4,FALSE),"")</f>
        <v/>
      </c>
      <c r="M133" s="1511" t="str">
        <f ca="1">_xlfn.IFNA(VLOOKUP(E133,Export!G:L,5,FALSE),"")</f>
        <v/>
      </c>
      <c r="N133" s="1512" t="str">
        <f ca="1">_xlfn.IFNA(VLOOKUP(E133,Export!G:L,6,FALSE),"")</f>
        <v/>
      </c>
      <c r="O133" s="1445"/>
      <c r="P133" s="251"/>
    </row>
    <row r="134" spans="1:16" ht="70.8" customHeight="1" thickBot="1" x14ac:dyDescent="0.3">
      <c r="A134" s="274"/>
      <c r="B134" s="1842"/>
      <c r="C134" s="1339">
        <v>110</v>
      </c>
      <c r="D134" s="1183">
        <f>_xlfn.IFNA(VLOOKUP(E134,Data!C:I,3,FALSE),"")</f>
        <v>1</v>
      </c>
      <c r="E134" s="1643" t="s">
        <v>105</v>
      </c>
      <c r="F134" s="1170" t="str">
        <f>_xlfn.IFNA(IF(VLOOKUP(E134,Languages!$A:$D,1,TRUE)=E134,VLOOKUP(E134,Languages!$A:$D,Summary!$C$7,TRUE),NA()),"")</f>
        <v>Laitteiden, ohjelmistojen ja tietovarantojen konfiguraatioista on luotu vakioidut perusasetukset. Tasolla 1 tämän ei tarvitse olla systemaattista ja säännöllistä.</v>
      </c>
      <c r="G134" s="1540">
        <v>5</v>
      </c>
      <c r="H134" s="1169" t="s">
        <v>3758</v>
      </c>
      <c r="I134" s="1169" t="s">
        <v>3607</v>
      </c>
      <c r="J134" s="1537">
        <f ca="1">_xlfn.IFNA(VLOOKUP(E134,Data!C:I,6,FALSE),"")</f>
        <v>3</v>
      </c>
      <c r="K134" s="1511" t="str">
        <f ca="1">_xlfn.IFNA(VLOOKUP(E134,Export!G:L,3,FALSE),"")</f>
        <v/>
      </c>
      <c r="L134" s="1511" t="str">
        <f ca="1">_xlfn.IFNA(VLOOKUP(E134,Export!G:L,4,FALSE),"")</f>
        <v/>
      </c>
      <c r="M134" s="1511" t="str">
        <f ca="1">_xlfn.IFNA(VLOOKUP(E134,Export!G:L,5,FALSE),"")</f>
        <v/>
      </c>
      <c r="N134" s="1512" t="str">
        <f ca="1">_xlfn.IFNA(VLOOKUP(E134,Export!G:L,6,FALSE),"")</f>
        <v/>
      </c>
      <c r="O134" s="1445"/>
      <c r="P134" s="251"/>
    </row>
    <row r="135" spans="1:16" ht="70.8" customHeight="1" thickBot="1" x14ac:dyDescent="0.3">
      <c r="A135" s="274"/>
      <c r="B135" s="1842"/>
      <c r="C135" s="1339">
        <v>111</v>
      </c>
      <c r="D135" s="1183">
        <f>_xlfn.IFNA(VLOOKUP(E135,Data!C:I,3,FALSE),"")</f>
        <v>2</v>
      </c>
      <c r="E135" s="1643" t="s">
        <v>107</v>
      </c>
      <c r="F135" s="1170" t="str">
        <f>_xlfn.IFNA(IF(VLOOKUP(E135,Languages!$A:$D,1,TRUE)=E135,VLOOKUP(E135,Languages!$A:$D,Summary!$C$7,TRUE),NA()),"")</f>
        <v>Vakioituja perusasetuksia käytetään, kun laitteille, ohjelmistoille tai tietovarannoille luodaan uusi konfiguraatio tai palautetaan vanha konfiguraatio.</v>
      </c>
      <c r="G135" s="1540">
        <v>6</v>
      </c>
      <c r="H135" s="1169" t="s">
        <v>3759</v>
      </c>
      <c r="I135" s="1169" t="s">
        <v>3608</v>
      </c>
      <c r="J135" s="1537">
        <f ca="1">_xlfn.IFNA(VLOOKUP(E135,Data!C:I,6,FALSE),"")</f>
        <v>2</v>
      </c>
      <c r="K135" s="1511" t="str">
        <f ca="1">_xlfn.IFNA(VLOOKUP(E135,Export!G:L,3,FALSE),"")</f>
        <v/>
      </c>
      <c r="L135" s="1511" t="str">
        <f ca="1">_xlfn.IFNA(VLOOKUP(E135,Export!G:L,4,FALSE),"")</f>
        <v/>
      </c>
      <c r="M135" s="1511" t="str">
        <f ca="1">_xlfn.IFNA(VLOOKUP(E135,Export!G:L,5,FALSE),"")</f>
        <v/>
      </c>
      <c r="N135" s="1512" t="str">
        <f ca="1">_xlfn.IFNA(VLOOKUP(E135,Export!G:L,6,FALSE),"")</f>
        <v/>
      </c>
      <c r="O135" s="1445"/>
      <c r="P135" s="251"/>
    </row>
    <row r="136" spans="1:16" ht="70.8" customHeight="1" thickBot="1" x14ac:dyDescent="0.3">
      <c r="A136" s="274"/>
      <c r="B136" s="1842"/>
      <c r="C136" s="1339">
        <v>112</v>
      </c>
      <c r="D136" s="1183">
        <f>_xlfn.IFNA(VLOOKUP(E136,Data!C:I,3,FALSE),"")</f>
        <v>2</v>
      </c>
      <c r="E136" s="1643" t="s">
        <v>109</v>
      </c>
      <c r="F136" s="1170" t="str">
        <f>_xlfn.IFNA(IF(VLOOKUP(E136,Languages!$A:$D,1,TRUE)=E136,VLOOKUP(E136,Languages!$A:$D,Summary!$C$7,TRUE),NA()),"")</f>
        <v>Vakioidut perusasetukset sisältävät soveltuvilta osin organisaation kyberarkkitehtuurissa määritellyt vaatimukset [kts. ARCHITECTURE-1f].</v>
      </c>
      <c r="G136" s="1540">
        <v>5</v>
      </c>
      <c r="H136" s="1169" t="s">
        <v>3758</v>
      </c>
      <c r="I136" s="1169" t="s">
        <v>3607</v>
      </c>
      <c r="J136" s="1537">
        <f ca="1">_xlfn.IFNA(VLOOKUP(E136,Data!C:I,6,FALSE),"")</f>
        <v>3</v>
      </c>
      <c r="K136" s="1511" t="str">
        <f ca="1">_xlfn.IFNA(VLOOKUP(E136,Export!G:L,3,FALSE),"")</f>
        <v/>
      </c>
      <c r="L136" s="1511" t="str">
        <f ca="1">_xlfn.IFNA(VLOOKUP(E136,Export!G:L,4,FALSE),"")</f>
        <v/>
      </c>
      <c r="M136" s="1511" t="str">
        <f ca="1">_xlfn.IFNA(VLOOKUP(E136,Export!G:L,5,FALSE),"")</f>
        <v/>
      </c>
      <c r="N136" s="1512" t="str">
        <f ca="1">_xlfn.IFNA(VLOOKUP(E136,Export!G:L,6,FALSE),"")</f>
        <v/>
      </c>
      <c r="O136" s="1445"/>
      <c r="P136" s="251"/>
    </row>
    <row r="137" spans="1:16" ht="70.8" customHeight="1" thickBot="1" x14ac:dyDescent="0.3">
      <c r="A137" s="274"/>
      <c r="B137" s="1842"/>
      <c r="C137" s="1339">
        <v>113</v>
      </c>
      <c r="D137" s="1183">
        <f>_xlfn.IFNA(VLOOKUP(E137,Data!C:I,3,FALSE),"")</f>
        <v>2</v>
      </c>
      <c r="E137" s="1643" t="s">
        <v>111</v>
      </c>
      <c r="F137" s="1170" t="str">
        <f>_xlfn.IFNA(IF(VLOOKUP(E137,Languages!$A:$D,1,TRUE)=E137,VLOOKUP(E137,Languages!$A:$D,Summary!$C$7,TRUE),NA()),"")</f>
        <v>Perusasetuksia katselmoidaan ja päivitetään säännöllisesti ja ja määriteltyjen tilanteiden kuten järjestelmämuutosten tai kyberarkkitehtuurin muutosten yhteydessä.</v>
      </c>
      <c r="G137" s="1540">
        <v>5</v>
      </c>
      <c r="H137" s="1169" t="s">
        <v>3758</v>
      </c>
      <c r="I137" s="1169" t="s">
        <v>3607</v>
      </c>
      <c r="J137" s="1537">
        <f ca="1">_xlfn.IFNA(VLOOKUP(E137,Data!C:I,6,FALSE),"")</f>
        <v>2</v>
      </c>
      <c r="K137" s="1511" t="str">
        <f ca="1">_xlfn.IFNA(VLOOKUP(E137,Export!G:L,3,FALSE),"")</f>
        <v/>
      </c>
      <c r="L137" s="1511" t="str">
        <f ca="1">_xlfn.IFNA(VLOOKUP(E137,Export!G:L,4,FALSE),"")</f>
        <v/>
      </c>
      <c r="M137" s="1511" t="str">
        <f ca="1">_xlfn.IFNA(VLOOKUP(E137,Export!G:L,5,FALSE),"")</f>
        <v/>
      </c>
      <c r="N137" s="1512" t="str">
        <f ca="1">_xlfn.IFNA(VLOOKUP(E137,Export!G:L,6,FALSE),"")</f>
        <v/>
      </c>
      <c r="O137" s="1445"/>
      <c r="P137" s="251"/>
    </row>
    <row r="138" spans="1:16" ht="70.8" customHeight="1" thickBot="1" x14ac:dyDescent="0.3">
      <c r="A138" s="274"/>
      <c r="B138" s="1842"/>
      <c r="C138" s="1339">
        <v>114</v>
      </c>
      <c r="D138" s="1183">
        <f>_xlfn.IFNA(VLOOKUP(E138,Data!C:I,3,FALSE),"")</f>
        <v>3</v>
      </c>
      <c r="E138" s="1643" t="s">
        <v>113</v>
      </c>
      <c r="F138" s="1170" t="str">
        <f>_xlfn.IFNA(IF(VLOOKUP(E138,Languages!$A:$D,1,TRUE)=E138,VLOOKUP(E138,Languages!$A:$D,Summary!$C$7,TRUE),NA()),"")</f>
        <v>Konfiguraatioiden yhdenmukaisuutta vakioituihin perusasetuksiin seurataan säännöllisesti koko laitteen, ohjelmiston tai tietovarannon elinkaaren ajan.</v>
      </c>
      <c r="G138" s="1540">
        <v>6</v>
      </c>
      <c r="H138" s="1169" t="s">
        <v>3759</v>
      </c>
      <c r="I138" s="1169" t="s">
        <v>3608</v>
      </c>
      <c r="J138" s="1537">
        <f ca="1">_xlfn.IFNA(VLOOKUP(E138,Data!C:I,6,FALSE),"")</f>
        <v>3</v>
      </c>
      <c r="K138" s="1511" t="str">
        <f ca="1">_xlfn.IFNA(VLOOKUP(E138,Export!G:L,3,FALSE),"")</f>
        <v/>
      </c>
      <c r="L138" s="1511" t="str">
        <f ca="1">_xlfn.IFNA(VLOOKUP(E138,Export!G:L,4,FALSE),"")</f>
        <v/>
      </c>
      <c r="M138" s="1511" t="str">
        <f ca="1">_xlfn.IFNA(VLOOKUP(E138,Export!G:L,5,FALSE),"")</f>
        <v/>
      </c>
      <c r="N138" s="1512" t="str">
        <f ca="1">_xlfn.IFNA(VLOOKUP(E138,Export!G:L,6,FALSE),"")</f>
        <v/>
      </c>
      <c r="O138" s="1445"/>
      <c r="P138" s="251"/>
    </row>
    <row r="139" spans="1:16" ht="70.8" customHeight="1" thickBot="1" x14ac:dyDescent="0.3">
      <c r="A139" s="274"/>
      <c r="B139" s="1842"/>
      <c r="C139" s="1339">
        <v>115</v>
      </c>
      <c r="D139" s="1183">
        <f>_xlfn.IFNA(VLOOKUP(E139,Data!C:I,3,FALSE),"")</f>
        <v>1</v>
      </c>
      <c r="E139" s="1643" t="s">
        <v>116</v>
      </c>
      <c r="F139" s="1170" t="str">
        <f>_xlfn.IFNA(IF(VLOOKUP(E139,Languages!$A:$D,1,TRUE)=E139,VLOOKUP(E139,Languages!$A:$D,Summary!$C$7,TRUE),NA()),"")</f>
        <v>Laitteisiin, ohjelmistoihin ja tietovarantoihin tehtävät muutokset arvioidaan ja hyväksytetään ennen niiden toteuttamista. Tasolla 1 tämän ei tarvitse olla systemaattista ja säännöllistä. (ad hoc, tapauskohtaisesti)</v>
      </c>
      <c r="G139" s="1540">
        <v>7</v>
      </c>
      <c r="H139" s="1169" t="s">
        <v>3760</v>
      </c>
      <c r="I139" s="1169" t="s">
        <v>3609</v>
      </c>
      <c r="J139" s="1537">
        <f ca="1">_xlfn.IFNA(VLOOKUP(E139,Data!C:I,6,FALSE),"")</f>
        <v>3</v>
      </c>
      <c r="K139" s="1511" t="str">
        <f ca="1">_xlfn.IFNA(VLOOKUP(E139,Export!G:L,3,FALSE),"")</f>
        <v/>
      </c>
      <c r="L139" s="1511" t="str">
        <f ca="1">_xlfn.IFNA(VLOOKUP(E139,Export!G:L,4,FALSE),"")</f>
        <v/>
      </c>
      <c r="M139" s="1511" t="str">
        <f ca="1">_xlfn.IFNA(VLOOKUP(E139,Export!G:L,5,FALSE),"")</f>
        <v/>
      </c>
      <c r="N139" s="1512" t="str">
        <f ca="1">_xlfn.IFNA(VLOOKUP(E139,Export!G:L,6,FALSE),"")</f>
        <v/>
      </c>
      <c r="O139" s="1445"/>
      <c r="P139" s="251"/>
    </row>
    <row r="140" spans="1:16" ht="70.8" customHeight="1" thickBot="1" x14ac:dyDescent="0.3">
      <c r="A140" s="274"/>
      <c r="B140" s="1842"/>
      <c r="C140" s="1339">
        <v>116</v>
      </c>
      <c r="D140" s="1183">
        <f>_xlfn.IFNA(VLOOKUP(E140,Data!C:I,3,FALSE),"")</f>
        <v>1</v>
      </c>
      <c r="E140" s="1643" t="s">
        <v>119</v>
      </c>
      <c r="F140" s="1170" t="str">
        <f>_xlfn.IFNA(IF(VLOOKUP(E140,Languages!$A:$D,1,TRUE)=E140,VLOOKUP(E140,Languages!$A:$D,Summary!$C$7,TRUE),NA()),"")</f>
        <v>Laitteisiin, ohjelmistoihin ja tietovarantoihin tehtävistä muutoksista pidetään lokia. Tasolla 1 tämän ei tarvitse olla systemaattista ja säännöllistä. (ad hoc, tapauskohtaisesti)</v>
      </c>
      <c r="G140" s="1540">
        <v>8</v>
      </c>
      <c r="H140" s="1169" t="s">
        <v>3761</v>
      </c>
      <c r="I140" s="1169" t="s">
        <v>3610</v>
      </c>
      <c r="J140" s="1537">
        <f ca="1">_xlfn.IFNA(VLOOKUP(E140,Data!C:I,6,FALSE),"")</f>
        <v>3</v>
      </c>
      <c r="K140" s="1511" t="str">
        <f ca="1">_xlfn.IFNA(VLOOKUP(E140,Export!G:L,3,FALSE),"")</f>
        <v/>
      </c>
      <c r="L140" s="1511" t="str">
        <f ca="1">_xlfn.IFNA(VLOOKUP(E140,Export!G:L,4,FALSE),"")</f>
        <v/>
      </c>
      <c r="M140" s="1511" t="str">
        <f ca="1">_xlfn.IFNA(VLOOKUP(E140,Export!G:L,5,FALSE),"")</f>
        <v/>
      </c>
      <c r="N140" s="1512" t="str">
        <f ca="1">_xlfn.IFNA(VLOOKUP(E140,Export!G:L,6,FALSE),"")</f>
        <v/>
      </c>
      <c r="O140" s="1445"/>
      <c r="P140" s="251"/>
    </row>
    <row r="141" spans="1:16" ht="70.8" customHeight="1" thickBot="1" x14ac:dyDescent="0.3">
      <c r="A141" s="274"/>
      <c r="B141" s="1842"/>
      <c r="C141" s="1339">
        <v>117</v>
      </c>
      <c r="D141" s="1183">
        <f>_xlfn.IFNA(VLOOKUP(E141,Data!C:I,3,FALSE),"")</f>
        <v>2</v>
      </c>
      <c r="E141" s="1643" t="s">
        <v>122</v>
      </c>
      <c r="F141" s="1170" t="str">
        <f>_xlfn.IFNA(IF(VLOOKUP(E141,Languages!$A:$D,1,TRUE)=E141,VLOOKUP(E141,Languages!$A:$D,Summary!$C$7,TRUE),NA()),"")</f>
        <v>Laitteiden, ohjelmistojen ja tietovarantojen muutoksille on määritelty dokumentointivaatimukset, joita myös ylläpidetään.</v>
      </c>
      <c r="G141" s="1540">
        <v>8</v>
      </c>
      <c r="H141" s="1169" t="s">
        <v>3761</v>
      </c>
      <c r="I141" s="1169" t="s">
        <v>3610</v>
      </c>
      <c r="J141" s="1537">
        <f ca="1">_xlfn.IFNA(VLOOKUP(E141,Data!C:I,6,FALSE),"")</f>
        <v>2</v>
      </c>
      <c r="K141" s="1511" t="str">
        <f ca="1">_xlfn.IFNA(VLOOKUP(E141,Export!G:L,3,FALSE),"")</f>
        <v/>
      </c>
      <c r="L141" s="1511" t="str">
        <f ca="1">_xlfn.IFNA(VLOOKUP(E141,Export!G:L,4,FALSE),"")</f>
        <v/>
      </c>
      <c r="M141" s="1511" t="str">
        <f ca="1">_xlfn.IFNA(VLOOKUP(E141,Export!G:L,5,FALSE),"")</f>
        <v/>
      </c>
      <c r="N141" s="1512" t="str">
        <f ca="1">_xlfn.IFNA(VLOOKUP(E141,Export!G:L,6,FALSE),"")</f>
        <v/>
      </c>
      <c r="O141" s="1445"/>
      <c r="P141" s="251"/>
    </row>
    <row r="142" spans="1:16" ht="70.8" customHeight="1" thickBot="1" x14ac:dyDescent="0.3">
      <c r="A142" s="274"/>
      <c r="B142" s="1842"/>
      <c r="C142" s="1339">
        <v>118</v>
      </c>
      <c r="D142" s="1183">
        <f>_xlfn.IFNA(VLOOKUP(E142,Data!C:I,3,FALSE),"")</f>
        <v>2</v>
      </c>
      <c r="E142" s="1643" t="s">
        <v>125</v>
      </c>
      <c r="F142" s="1170" t="str">
        <f>_xlfn.IFNA(IF(VLOOKUP(E142,Languages!$A:$D,1,TRUE)=E142,VLOOKUP(E142,Languages!$A:$D,Summary!$C$7,TRUE),NA()),"")</f>
        <v>Tärkeisiin (korkean prioriteetin) laitteisiin, ohjelmistoihin ja tietovarantoihin tehtävät muutokset testataan ennen niiden toteuttamista.</v>
      </c>
      <c r="G142" s="1540">
        <v>7</v>
      </c>
      <c r="H142" s="1169" t="s">
        <v>3760</v>
      </c>
      <c r="I142" s="1169" t="s">
        <v>3609</v>
      </c>
      <c r="J142" s="1537">
        <f ca="1">_xlfn.IFNA(VLOOKUP(E142,Data!C:I,6,FALSE),"")</f>
        <v>3</v>
      </c>
      <c r="K142" s="1511" t="str">
        <f ca="1">_xlfn.IFNA(VLOOKUP(E142,Export!G:L,3,FALSE),"")</f>
        <v/>
      </c>
      <c r="L142" s="1511" t="str">
        <f ca="1">_xlfn.IFNA(VLOOKUP(E142,Export!G:L,4,FALSE),"")</f>
        <v/>
      </c>
      <c r="M142" s="1511" t="str">
        <f ca="1">_xlfn.IFNA(VLOOKUP(E142,Export!G:L,5,FALSE),"")</f>
        <v/>
      </c>
      <c r="N142" s="1512" t="str">
        <f ca="1">_xlfn.IFNA(VLOOKUP(E142,Export!G:L,6,FALSE),"")</f>
        <v/>
      </c>
      <c r="O142" s="1445"/>
      <c r="P142" s="251"/>
    </row>
    <row r="143" spans="1:16" ht="70.8" customHeight="1" thickBot="1" x14ac:dyDescent="0.3">
      <c r="A143" s="274"/>
      <c r="B143" s="1842"/>
      <c r="C143" s="1339">
        <v>119</v>
      </c>
      <c r="D143" s="1183">
        <f>_xlfn.IFNA(VLOOKUP(E143,Data!C:I,3,FALSE),"")</f>
        <v>2</v>
      </c>
      <c r="E143" s="1643" t="s">
        <v>128</v>
      </c>
      <c r="F143" s="1170" t="str">
        <f>_xlfn.IFNA(IF(VLOOKUP(E143,Languages!$A:$D,1,TRUE)=E143,VLOOKUP(E143,Languages!$A:$D,Summary!$C$7,TRUE),NA()),"")</f>
        <v>Muutokset ja päivitykset toteutetaan turvallisesti.</v>
      </c>
      <c r="G143" s="1540">
        <v>7</v>
      </c>
      <c r="H143" s="1169" t="s">
        <v>3760</v>
      </c>
      <c r="I143" s="1169" t="s">
        <v>3609</v>
      </c>
      <c r="J143" s="1537">
        <f ca="1">_xlfn.IFNA(VLOOKUP(E143,Data!C:I,6,FALSE),"")</f>
        <v>2</v>
      </c>
      <c r="K143" s="1511" t="str">
        <f ca="1">_xlfn.IFNA(VLOOKUP(E143,Export!G:L,3,FALSE),"")</f>
        <v/>
      </c>
      <c r="L143" s="1511" t="str">
        <f ca="1">_xlfn.IFNA(VLOOKUP(E143,Export!G:L,4,FALSE),"")</f>
        <v/>
      </c>
      <c r="M143" s="1511" t="str">
        <f ca="1">_xlfn.IFNA(VLOOKUP(E143,Export!G:L,5,FALSE),"")</f>
        <v/>
      </c>
      <c r="N143" s="1512" t="str">
        <f ca="1">_xlfn.IFNA(VLOOKUP(E143,Export!G:L,6,FALSE),"")</f>
        <v/>
      </c>
      <c r="O143" s="1445"/>
      <c r="P143" s="251"/>
    </row>
    <row r="144" spans="1:16" ht="70.8" customHeight="1" thickBot="1" x14ac:dyDescent="0.3">
      <c r="A144" s="274"/>
      <c r="B144" s="1842"/>
      <c r="C144" s="1339">
        <v>120</v>
      </c>
      <c r="D144" s="1183">
        <f>_xlfn.IFNA(VLOOKUP(E144,Data!C:I,3,FALSE),"")</f>
        <v>2</v>
      </c>
      <c r="E144" s="1643" t="s">
        <v>130</v>
      </c>
      <c r="F144" s="1170" t="str">
        <f>_xlfn.IFNA(IF(VLOOKUP(E144,Languages!$A:$D,1,TRUE)=E144,VLOOKUP(E144,Languages!$A:$D,Summary!$C$7,TRUE),NA()),"")</f>
        <v>Kyvykkyys palautua muutoksia edeltävään tilaan on olemassa ja sitä ylläpidetään niiden laitteiden, ohjelmistojen ja tietovarantojen osalta, jotka ovat tärkeitä toiminnolle.</v>
      </c>
      <c r="G144" s="1540">
        <v>7</v>
      </c>
      <c r="H144" s="1169" t="s">
        <v>3760</v>
      </c>
      <c r="I144" s="1169" t="s">
        <v>3609</v>
      </c>
      <c r="J144" s="1537">
        <f ca="1">_xlfn.IFNA(VLOOKUP(E144,Data!C:I,6,FALSE),"")</f>
        <v>2</v>
      </c>
      <c r="K144" s="1511" t="str">
        <f ca="1">_xlfn.IFNA(VLOOKUP(E144,Export!G:L,3,FALSE),"")</f>
        <v/>
      </c>
      <c r="L144" s="1511" t="str">
        <f ca="1">_xlfn.IFNA(VLOOKUP(E144,Export!G:L,4,FALSE),"")</f>
        <v/>
      </c>
      <c r="M144" s="1511" t="str">
        <f ca="1">_xlfn.IFNA(VLOOKUP(E144,Export!G:L,5,FALSE),"")</f>
        <v/>
      </c>
      <c r="N144" s="1512" t="str">
        <f ca="1">_xlfn.IFNA(VLOOKUP(E144,Export!G:L,6,FALSE),"")</f>
        <v/>
      </c>
      <c r="O144" s="1445"/>
      <c r="P144" s="251"/>
    </row>
    <row r="145" spans="1:16" ht="70.8" customHeight="1" thickBot="1" x14ac:dyDescent="0.3">
      <c r="A145" s="274"/>
      <c r="B145" s="1842"/>
      <c r="C145" s="1339">
        <v>121</v>
      </c>
      <c r="D145" s="1183">
        <f>_xlfn.IFNA(VLOOKUP(E145,Data!C:I,3,FALSE),"")</f>
        <v>2</v>
      </c>
      <c r="E145" s="1643" t="s">
        <v>2535</v>
      </c>
      <c r="F145" s="1170" t="str">
        <f>_xlfn.IFNA(IF(VLOOKUP(E145,Languages!$A:$D,1,TRUE)=E145,VLOOKUP(E145,Languages!$A:$D,Summary!$C$7,TRUE),NA()),"")</f>
        <v>Muutoksenhallinnan käytännöt kattavat laitteiden, ohjelmistojen ja tiedon koko elinkaaren (esimerkiksi hankinnan, käyttöönoton, käytön ja käytöstä poiston).</v>
      </c>
      <c r="G145" s="1539" t="s">
        <v>1629</v>
      </c>
      <c r="H145" s="1169"/>
      <c r="I145" s="1169" t="s">
        <v>1629</v>
      </c>
      <c r="J145" s="1537">
        <f ca="1">_xlfn.IFNA(VLOOKUP(E145,Data!C:I,6,FALSE),"")</f>
        <v>2</v>
      </c>
      <c r="K145" s="1511" t="str">
        <f ca="1">_xlfn.IFNA(VLOOKUP(E145,Export!G:L,3,FALSE),"")</f>
        <v/>
      </c>
      <c r="L145" s="1511" t="str">
        <f ca="1">_xlfn.IFNA(VLOOKUP(E145,Export!G:L,4,FALSE),"")</f>
        <v/>
      </c>
      <c r="M145" s="1511" t="str">
        <f ca="1">_xlfn.IFNA(VLOOKUP(E145,Export!G:L,5,FALSE),"")</f>
        <v/>
      </c>
      <c r="N145" s="1512" t="str">
        <f ca="1">_xlfn.IFNA(VLOOKUP(E145,Export!G:L,6,FALSE),"")</f>
        <v/>
      </c>
      <c r="O145" s="1445"/>
      <c r="P145" s="251"/>
    </row>
    <row r="146" spans="1:16" ht="70.8" customHeight="1" thickBot="1" x14ac:dyDescent="0.3">
      <c r="A146" s="274"/>
      <c r="B146" s="1842"/>
      <c r="C146" s="1339">
        <v>122</v>
      </c>
      <c r="D146" s="1183">
        <f>_xlfn.IFNA(VLOOKUP(E146,Data!C:I,3,FALSE),"")</f>
        <v>3</v>
      </c>
      <c r="E146" s="1643" t="s">
        <v>2536</v>
      </c>
      <c r="F146" s="1170" t="str">
        <f>_xlfn.IFNA(IF(VLOOKUP(E146,Languages!$A:$D,1,TRUE)=E146,VLOOKUP(E146,Languages!$A:$D,Summary!$C$7,TRUE),NA()),"")</f>
        <v>Tärkeisiin (korkean prioriteetin) laitteisiin, ohjelmistoihin ja tietovarantoihin tehtävien muutosten kyberturvallisuusvaikutus testataan ennen niiden toteuttamista.</v>
      </c>
      <c r="G146" s="1540">
        <v>7</v>
      </c>
      <c r="H146" s="1169" t="s">
        <v>3760</v>
      </c>
      <c r="I146" s="1169" t="s">
        <v>3609</v>
      </c>
      <c r="J146" s="1537">
        <f ca="1">_xlfn.IFNA(VLOOKUP(E146,Data!C:I,6,FALSE),"")</f>
        <v>1</v>
      </c>
      <c r="K146" s="1511" t="str">
        <f ca="1">_xlfn.IFNA(VLOOKUP(E146,Export!G:L,3,FALSE),"")</f>
        <v/>
      </c>
      <c r="L146" s="1511" t="str">
        <f ca="1">_xlfn.IFNA(VLOOKUP(E146,Export!G:L,4,FALSE),"")</f>
        <v/>
      </c>
      <c r="M146" s="1511" t="str">
        <f ca="1">_xlfn.IFNA(VLOOKUP(E146,Export!G:L,5,FALSE),"")</f>
        <v/>
      </c>
      <c r="N146" s="1512" t="str">
        <f ca="1">_xlfn.IFNA(VLOOKUP(E146,Export!G:L,6,FALSE),"")</f>
        <v/>
      </c>
      <c r="O146" s="1445"/>
      <c r="P146" s="251"/>
    </row>
    <row r="147" spans="1:16" ht="70.8" customHeight="1" thickBot="1" x14ac:dyDescent="0.3">
      <c r="A147" s="274"/>
      <c r="B147" s="1842"/>
      <c r="C147" s="1339">
        <v>123</v>
      </c>
      <c r="D147" s="1183">
        <f>_xlfn.IFNA(VLOOKUP(E147,Data!C:I,3,FALSE),"")</f>
        <v>3</v>
      </c>
      <c r="E147" s="1643" t="s">
        <v>2537</v>
      </c>
      <c r="F147" s="1170" t="str">
        <f>_xlfn.IFNA(IF(VLOOKUP(E147,Languages!$A:$D,1,TRUE)=E147,VLOOKUP(E147,Languages!$A:$D,Summary!$C$7,TRUE),NA()),"")</f>
        <v>Muutoksenhallinnan lokit sisältävät tietoa sellaisista tehdyistä muutoksista, jotka vaikuttavat kyseisen laitteen, ohjelmiston tai tietovarannon kyberturvallisuusvaatimuksiin.</v>
      </c>
      <c r="G147" s="1540">
        <v>8</v>
      </c>
      <c r="H147" s="1169" t="s">
        <v>3761</v>
      </c>
      <c r="I147" s="1169" t="s">
        <v>3610</v>
      </c>
      <c r="J147" s="1537">
        <f ca="1">_xlfn.IFNA(VLOOKUP(E147,Data!C:I,6,FALSE),"")</f>
        <v>1</v>
      </c>
      <c r="K147" s="1511" t="str">
        <f ca="1">_xlfn.IFNA(VLOOKUP(E147,Export!G:L,3,FALSE),"")</f>
        <v/>
      </c>
      <c r="L147" s="1511" t="str">
        <f ca="1">_xlfn.IFNA(VLOOKUP(E147,Export!G:L,4,FALSE),"")</f>
        <v/>
      </c>
      <c r="M147" s="1511" t="str">
        <f ca="1">_xlfn.IFNA(VLOOKUP(E147,Export!G:L,5,FALSE),"")</f>
        <v/>
      </c>
      <c r="N147" s="1512" t="str">
        <f ca="1">_xlfn.IFNA(VLOOKUP(E147,Export!G:L,6,FALSE),"")</f>
        <v/>
      </c>
      <c r="O147" s="1445"/>
      <c r="P147" s="251"/>
    </row>
    <row r="148" spans="1:16" ht="70.8" customHeight="1" thickBot="1" x14ac:dyDescent="0.3">
      <c r="A148" s="274"/>
      <c r="B148" s="1842"/>
      <c r="C148" s="1339">
        <v>124</v>
      </c>
      <c r="D148" s="1183">
        <f>_xlfn.IFNA(VLOOKUP(E148,Data!C:I,3,FALSE),"")</f>
        <v>2</v>
      </c>
      <c r="E148" s="1643" t="s">
        <v>133</v>
      </c>
      <c r="F148" s="1170" t="str">
        <f>_xlfn.IFNA(IF(VLOOKUP(E148,Languages!$A:$D,1,TRUE)=E148,VLOOKUP(E148,Languages!$A:$D,Summary!$C$7,TRUE),NA()),"")</f>
        <v>ASSET-osion toimintaa varten on määritetty dokumentoidut toimintatavat, joita noudatetaan ja päivitetään säännöllisesti.</v>
      </c>
      <c r="G148" s="1539" t="s">
        <v>1629</v>
      </c>
      <c r="H148" s="1169"/>
      <c r="I148" s="1169" t="s">
        <v>1629</v>
      </c>
      <c r="J148" s="1537">
        <f ca="1">_xlfn.IFNA(VLOOKUP(E148,Data!C:I,6,FALSE),"")</f>
        <v>2</v>
      </c>
      <c r="K148" s="1511" t="str">
        <f ca="1">_xlfn.IFNA(VLOOKUP(E148,Export!G:L,3,FALSE),"")</f>
        <v/>
      </c>
      <c r="L148" s="1511" t="str">
        <f ca="1">_xlfn.IFNA(VLOOKUP(E148,Export!G:L,4,FALSE),"")</f>
        <v/>
      </c>
      <c r="M148" s="1511" t="str">
        <f ca="1">_xlfn.IFNA(VLOOKUP(E148,Export!G:L,5,FALSE),"")</f>
        <v/>
      </c>
      <c r="N148" s="1512" t="str">
        <f ca="1">_xlfn.IFNA(VLOOKUP(E148,Export!G:L,6,FALSE),"")</f>
        <v/>
      </c>
      <c r="O148" s="1445"/>
      <c r="P148" s="251"/>
    </row>
    <row r="149" spans="1:16" ht="70.8" customHeight="1" thickBot="1" x14ac:dyDescent="0.3">
      <c r="A149" s="274"/>
      <c r="B149" s="1842"/>
      <c r="C149" s="1339">
        <v>125</v>
      </c>
      <c r="D149" s="1183">
        <f>_xlfn.IFNA(VLOOKUP(E149,Data!C:I,3,FALSE),"")</f>
        <v>2</v>
      </c>
      <c r="E149" s="1643" t="s">
        <v>136</v>
      </c>
      <c r="F149" s="1170" t="str">
        <f>_xlfn.IFNA(IF(VLOOKUP(E149,Languages!$A:$D,1,TRUE)=E149,VLOOKUP(E149,Languages!$A:$D,Summary!$C$7,TRUE),NA()),"")</f>
        <v>ASSET-osion toimintaa varten on tarjolla riittävät resurssit (henkilöstö, rahoitus ja työkalut).</v>
      </c>
      <c r="G149" s="1539" t="s">
        <v>1629</v>
      </c>
      <c r="H149" s="1169"/>
      <c r="I149" s="1169" t="s">
        <v>1629</v>
      </c>
      <c r="J149" s="1537">
        <f ca="1">_xlfn.IFNA(VLOOKUP(E149,Data!C:I,6,FALSE),"")</f>
        <v>3</v>
      </c>
      <c r="K149" s="1511" t="str">
        <f ca="1">_xlfn.IFNA(VLOOKUP(E149,Export!G:L,3,FALSE),"")</f>
        <v/>
      </c>
      <c r="L149" s="1511" t="str">
        <f ca="1">_xlfn.IFNA(VLOOKUP(E149,Export!G:L,4,FALSE),"")</f>
        <v/>
      </c>
      <c r="M149" s="1511" t="str">
        <f ca="1">_xlfn.IFNA(VLOOKUP(E149,Export!G:L,5,FALSE),"")</f>
        <v/>
      </c>
      <c r="N149" s="1512" t="str">
        <f ca="1">_xlfn.IFNA(VLOOKUP(E149,Export!G:L,6,FALSE),"")</f>
        <v/>
      </c>
      <c r="O149" s="1445"/>
      <c r="P149" s="251"/>
    </row>
    <row r="150" spans="1:16" ht="70.8" customHeight="1" thickBot="1" x14ac:dyDescent="0.3">
      <c r="A150" s="274"/>
      <c r="B150" s="1842"/>
      <c r="C150" s="1339">
        <v>126</v>
      </c>
      <c r="D150" s="1183">
        <f>_xlfn.IFNA(VLOOKUP(E150,Data!C:I,3,FALSE),"")</f>
        <v>3</v>
      </c>
      <c r="E150" s="1643" t="s">
        <v>139</v>
      </c>
      <c r="F150" s="1170" t="str">
        <f>_xlfn.IFNA(IF(VLOOKUP(E150,Languages!$A:$D,1,TRUE)=E150,VLOOKUP(E150,Languages!$A:$D,Summary!$C$7,TRUE),NA()),"")</f>
        <v>ASSET-osion toimintaa ohjataan vaatimuksilla, jotka on asetettu organisaation johtotason politiikassa (tai vastaavassa ohjeistuksessa).</v>
      </c>
      <c r="G150" s="1539" t="s">
        <v>1629</v>
      </c>
      <c r="H150" s="1169"/>
      <c r="I150" s="1169" t="s">
        <v>1629</v>
      </c>
      <c r="J150" s="1537">
        <f ca="1">_xlfn.IFNA(VLOOKUP(E150,Data!C:I,6,FALSE),"")</f>
        <v>3</v>
      </c>
      <c r="K150" s="1511" t="str">
        <f ca="1">_xlfn.IFNA(VLOOKUP(E150,Export!G:L,3,FALSE),"")</f>
        <v/>
      </c>
      <c r="L150" s="1511" t="str">
        <f ca="1">_xlfn.IFNA(VLOOKUP(E150,Export!G:L,4,FALSE),"")</f>
        <v/>
      </c>
      <c r="M150" s="1511" t="str">
        <f ca="1">_xlfn.IFNA(VLOOKUP(E150,Export!G:L,5,FALSE),"")</f>
        <v/>
      </c>
      <c r="N150" s="1512" t="str">
        <f ca="1">_xlfn.IFNA(VLOOKUP(E150,Export!G:L,6,FALSE),"")</f>
        <v/>
      </c>
      <c r="O150" s="1445"/>
      <c r="P150" s="251"/>
    </row>
    <row r="151" spans="1:16" ht="70.8" customHeight="1" thickBot="1" x14ac:dyDescent="0.3">
      <c r="A151" s="274"/>
      <c r="B151" s="1842"/>
      <c r="C151" s="1339">
        <v>127</v>
      </c>
      <c r="D151" s="1183">
        <f>_xlfn.IFNA(VLOOKUP(E151,Data!C:I,3,FALSE),"")</f>
        <v>3</v>
      </c>
      <c r="E151" s="1643" t="s">
        <v>141</v>
      </c>
      <c r="F151" s="1170" t="str">
        <f>_xlfn.IFNA(IF(VLOOKUP(E151,Languages!$A:$D,1,TRUE)=E151,VLOOKUP(E151,Languages!$A:$D,Summary!$C$7,TRUE),NA()),"")</f>
        <v>ASSET-osion toiminnan suorittamiseen tarvittavat vastuut, tilivelvollisuudet ja valtuutukset on jalkautettu soveltuville työntekijöille.</v>
      </c>
      <c r="G151" s="1539" t="s">
        <v>1629</v>
      </c>
      <c r="H151" s="1169"/>
      <c r="I151" s="1169" t="s">
        <v>1629</v>
      </c>
      <c r="J151" s="1537">
        <f ca="1">_xlfn.IFNA(VLOOKUP(E151,Data!C:I,6,FALSE),"")</f>
        <v>2</v>
      </c>
      <c r="K151" s="1511" t="str">
        <f ca="1">_xlfn.IFNA(VLOOKUP(E151,Export!G:L,3,FALSE),"")</f>
        <v/>
      </c>
      <c r="L151" s="1511" t="str">
        <f ca="1">_xlfn.IFNA(VLOOKUP(E151,Export!G:L,4,FALSE),"")</f>
        <v/>
      </c>
      <c r="M151" s="1511" t="str">
        <f ca="1">_xlfn.IFNA(VLOOKUP(E151,Export!G:L,5,FALSE),"")</f>
        <v/>
      </c>
      <c r="N151" s="1512" t="str">
        <f ca="1">_xlfn.IFNA(VLOOKUP(E151,Export!G:L,6,FALSE),"")</f>
        <v/>
      </c>
      <c r="O151" s="1445"/>
      <c r="P151" s="251"/>
    </row>
    <row r="152" spans="1:16" ht="70.8" customHeight="1" thickBot="1" x14ac:dyDescent="0.3">
      <c r="A152" s="274"/>
      <c r="B152" s="1842"/>
      <c r="C152" s="1339">
        <v>128</v>
      </c>
      <c r="D152" s="1183">
        <f>_xlfn.IFNA(VLOOKUP(E152,Data!C:I,3,FALSE),"")</f>
        <v>3</v>
      </c>
      <c r="E152" s="1643" t="s">
        <v>143</v>
      </c>
      <c r="F152" s="1170" t="str">
        <f>_xlfn.IFNA(IF(VLOOKUP(E152,Languages!$A:$D,1,TRUE)=E152,VLOOKUP(E152,Languages!$A:$D,Summary!$C$7,TRUE),NA()),"")</f>
        <v>ASSET-osion toimintaa suorittavilla työntekijöillä on riittävät tiedot ja taidot tehtäviensä suorittamiseen.</v>
      </c>
      <c r="G152" s="1539" t="s">
        <v>1629</v>
      </c>
      <c r="H152" s="1169"/>
      <c r="I152" s="1169" t="s">
        <v>1629</v>
      </c>
      <c r="J152" s="1537">
        <f ca="1">_xlfn.IFNA(VLOOKUP(E152,Data!C:I,6,FALSE),"")</f>
        <v>2</v>
      </c>
      <c r="K152" s="1511" t="str">
        <f ca="1">_xlfn.IFNA(VLOOKUP(E152,Export!G:L,3,FALSE),"")</f>
        <v/>
      </c>
      <c r="L152" s="1511" t="str">
        <f ca="1">_xlfn.IFNA(VLOOKUP(E152,Export!G:L,4,FALSE),"")</f>
        <v/>
      </c>
      <c r="M152" s="1511" t="str">
        <f ca="1">_xlfn.IFNA(VLOOKUP(E152,Export!G:L,5,FALSE),"")</f>
        <v/>
      </c>
      <c r="N152" s="1512" t="str">
        <f ca="1">_xlfn.IFNA(VLOOKUP(E152,Export!G:L,6,FALSE),"")</f>
        <v/>
      </c>
      <c r="O152" s="1445"/>
      <c r="P152" s="251"/>
    </row>
    <row r="153" spans="1:16" ht="70.8" customHeight="1" thickBot="1" x14ac:dyDescent="0.3">
      <c r="A153" s="274"/>
      <c r="B153" s="1842"/>
      <c r="C153" s="1339">
        <v>129</v>
      </c>
      <c r="D153" s="1183">
        <f>_xlfn.IFNA(VLOOKUP(E153,Data!C:I,3,FALSE),"")</f>
        <v>3</v>
      </c>
      <c r="E153" s="1643" t="s">
        <v>145</v>
      </c>
      <c r="F153" s="1170" t="str">
        <f>_xlfn.IFNA(IF(VLOOKUP(E153,Languages!$A:$D,1,TRUE)=E153,VLOOKUP(E153,Languages!$A:$D,Summary!$C$7,TRUE),NA()),"")</f>
        <v>ASSET-osion toiminnan vaikuttavuutta arvioidaan ja seurataan.</v>
      </c>
      <c r="G153" s="1539" t="s">
        <v>1629</v>
      </c>
      <c r="H153" s="1169"/>
      <c r="I153" s="1169" t="s">
        <v>1629</v>
      </c>
      <c r="J153" s="1537">
        <f ca="1">_xlfn.IFNA(VLOOKUP(E153,Data!C:I,6,FALSE),"")</f>
        <v>3</v>
      </c>
      <c r="K153" s="1511" t="str">
        <f ca="1">_xlfn.IFNA(VLOOKUP(E153,Export!G:L,3,FALSE),"")</f>
        <v/>
      </c>
      <c r="L153" s="1511" t="str">
        <f ca="1">_xlfn.IFNA(VLOOKUP(E153,Export!G:L,4,FALSE),"")</f>
        <v/>
      </c>
      <c r="M153" s="1511" t="str">
        <f ca="1">_xlfn.IFNA(VLOOKUP(E153,Export!G:L,5,FALSE),"")</f>
        <v/>
      </c>
      <c r="N153" s="1512" t="str">
        <f ca="1">_xlfn.IFNA(VLOOKUP(E153,Export!G:L,6,FALSE),"")</f>
        <v/>
      </c>
      <c r="O153" s="1445"/>
      <c r="P153" s="251"/>
    </row>
    <row r="154" spans="1:16" ht="70.8" customHeight="1" thickBot="1" x14ac:dyDescent="0.3">
      <c r="A154" s="274"/>
      <c r="B154" s="1842"/>
      <c r="C154" s="1339">
        <v>130</v>
      </c>
      <c r="D154" s="1183">
        <f>_xlfn.IFNA(VLOOKUP(E154,Data!C:I,3,FALSE),"")</f>
        <v>1</v>
      </c>
      <c r="E154" s="1643" t="s">
        <v>362</v>
      </c>
      <c r="F154" s="1170" t="str">
        <f>_xlfn.IFNA(IF(VLOOKUP(E154,Languages!$A:$D,1,TRUE)=E154,VLOOKUP(E154,Languages!$A:$D,Summary!$C$7,TRUE),NA()),"")</f>
        <v>Organisaation tuottamat yhteiskunnalle kriittiset palvelut on tunnistettu ja dokumentoitu.</v>
      </c>
      <c r="G154" s="1539" t="s">
        <v>1629</v>
      </c>
      <c r="H154" s="1169"/>
      <c r="I154" s="1169" t="s">
        <v>1629</v>
      </c>
      <c r="J154" s="1537">
        <f ca="1">_xlfn.IFNA(VLOOKUP(E154,Data!C:I,6,FALSE),"")</f>
        <v>4</v>
      </c>
      <c r="K154" s="1511" t="str">
        <f ca="1">_xlfn.IFNA(VLOOKUP(E154,Export!G:L,3,FALSE),"")</f>
        <v/>
      </c>
      <c r="L154" s="1511" t="str">
        <f ca="1">_xlfn.IFNA(VLOOKUP(E154,Export!G:L,4,FALSE),"")</f>
        <v/>
      </c>
      <c r="M154" s="1511" t="str">
        <f ca="1">_xlfn.IFNA(VLOOKUP(E154,Export!G:L,5,FALSE),"")</f>
        <v/>
      </c>
      <c r="N154" s="1512" t="str">
        <f ca="1">_xlfn.IFNA(VLOOKUP(E154,Export!G:L,6,FALSE),"")</f>
        <v/>
      </c>
      <c r="O154" s="1445"/>
      <c r="P154" s="251"/>
    </row>
    <row r="155" spans="1:16" ht="70.8" customHeight="1" thickBot="1" x14ac:dyDescent="0.3">
      <c r="A155" s="274"/>
      <c r="B155" s="1842"/>
      <c r="C155" s="1339">
        <v>131</v>
      </c>
      <c r="D155" s="1183">
        <f>_xlfn.IFNA(VLOOKUP(E155,Data!C:I,3,FALSE),"")</f>
        <v>1</v>
      </c>
      <c r="E155" s="1643" t="s">
        <v>363</v>
      </c>
      <c r="F155" s="1170" t="str">
        <f>_xlfn.IFNA(IF(VLOOKUP(E155,Languages!$A:$D,1,TRUE)=E155,VLOOKUP(E155,Languages!$A:$D,Summary!$C$7,TRUE),NA()),"")</f>
        <v>(Yhteiskunnalle kriittisten) palveluiden tuottamiseen tarvittava data on tunnistettu ja dokumentoitu.</v>
      </c>
      <c r="G155" s="1539" t="s">
        <v>1629</v>
      </c>
      <c r="H155" s="1169"/>
      <c r="I155" s="1169" t="s">
        <v>1629</v>
      </c>
      <c r="J155" s="1537">
        <f ca="1">_xlfn.IFNA(VLOOKUP(E155,Data!C:I,6,FALSE),"")</f>
        <v>4</v>
      </c>
      <c r="K155" s="1511" t="str">
        <f ca="1">_xlfn.IFNA(VLOOKUP(E155,Export!G:L,3,FALSE),"")</f>
        <v/>
      </c>
      <c r="L155" s="1511" t="str">
        <f ca="1">_xlfn.IFNA(VLOOKUP(E155,Export!G:L,4,FALSE),"")</f>
        <v/>
      </c>
      <c r="M155" s="1511" t="str">
        <f ca="1">_xlfn.IFNA(VLOOKUP(E155,Export!G:L,5,FALSE),"")</f>
        <v/>
      </c>
      <c r="N155" s="1512" t="str">
        <f ca="1">_xlfn.IFNA(VLOOKUP(E155,Export!G:L,6,FALSE),"")</f>
        <v/>
      </c>
      <c r="O155" s="1445"/>
      <c r="P155" s="251"/>
    </row>
    <row r="156" spans="1:16" ht="70.8" customHeight="1" thickBot="1" x14ac:dyDescent="0.3">
      <c r="A156" s="274"/>
      <c r="B156" s="1842"/>
      <c r="C156" s="1339">
        <v>132</v>
      </c>
      <c r="D156" s="1183">
        <f>_xlfn.IFNA(VLOOKUP(E156,Data!C:I,3,FALSE),"")</f>
        <v>1</v>
      </c>
      <c r="E156" s="1643" t="s">
        <v>364</v>
      </c>
      <c r="F156" s="1170" t="str">
        <f>_xlfn.IFNA(IF(VLOOKUP(E156,Languages!$A:$D,1,TRUE)=E156,VLOOKUP(E156,Languages!$A:$D,Summary!$C$7,TRUE),NA()),"")</f>
        <v>Palveluiden tuottamiseen tarvittavat prosessit on tunnistettu ja dokumentoitu.</v>
      </c>
      <c r="G156" s="1539" t="s">
        <v>1629</v>
      </c>
      <c r="H156" s="1169"/>
      <c r="I156" s="1169" t="s">
        <v>1629</v>
      </c>
      <c r="J156" s="1537">
        <f ca="1">_xlfn.IFNA(VLOOKUP(E156,Data!C:I,6,FALSE),"")</f>
        <v>4</v>
      </c>
      <c r="K156" s="1511" t="str">
        <f ca="1">_xlfn.IFNA(VLOOKUP(E156,Export!G:L,3,FALSE),"")</f>
        <v/>
      </c>
      <c r="L156" s="1511" t="str">
        <f ca="1">_xlfn.IFNA(VLOOKUP(E156,Export!G:L,4,FALSE),"")</f>
        <v/>
      </c>
      <c r="M156" s="1511" t="str">
        <f ca="1">_xlfn.IFNA(VLOOKUP(E156,Export!G:L,5,FALSE),"")</f>
        <v/>
      </c>
      <c r="N156" s="1512" t="str">
        <f ca="1">_xlfn.IFNA(VLOOKUP(E156,Export!G:L,6,FALSE),"")</f>
        <v/>
      </c>
      <c r="O156" s="1445"/>
      <c r="P156" s="251"/>
    </row>
    <row r="157" spans="1:16" ht="70.8" customHeight="1" thickBot="1" x14ac:dyDescent="0.3">
      <c r="A157" s="274"/>
      <c r="B157" s="1842"/>
      <c r="C157" s="1339">
        <v>133</v>
      </c>
      <c r="D157" s="1183">
        <f>_xlfn.IFNA(VLOOKUP(E157,Data!C:I,3,FALSE),"")</f>
        <v>1</v>
      </c>
      <c r="E157" s="1643" t="s">
        <v>365</v>
      </c>
      <c r="F157" s="1170" t="str">
        <f>_xlfn.IFNA(IF(VLOOKUP(E157,Languages!$A:$D,1,TRUE)=E157,VLOOKUP(E157,Languages!$A:$D,Summary!$C$7,TRUE),NA()),"")</f>
        <v>Palveluiden tuottamiseen tarvittavat järjestelmät (IT- ja OT-omaisuus) on tunnistettu ja dokumentoitu.</v>
      </c>
      <c r="G157" s="1539" t="s">
        <v>1629</v>
      </c>
      <c r="H157" s="1169"/>
      <c r="I157" s="1169" t="s">
        <v>1629</v>
      </c>
      <c r="J157" s="1537">
        <f ca="1">_xlfn.IFNA(VLOOKUP(E157,Data!C:I,6,FALSE),"")</f>
        <v>2</v>
      </c>
      <c r="K157" s="1511" t="str">
        <f ca="1">_xlfn.IFNA(VLOOKUP(E157,Export!G:L,3,FALSE),"")</f>
        <v/>
      </c>
      <c r="L157" s="1511" t="str">
        <f ca="1">_xlfn.IFNA(VLOOKUP(E157,Export!G:L,4,FALSE),"")</f>
        <v/>
      </c>
      <c r="M157" s="1511" t="str">
        <f ca="1">_xlfn.IFNA(VLOOKUP(E157,Export!G:L,5,FALSE),"")</f>
        <v/>
      </c>
      <c r="N157" s="1512" t="str">
        <f ca="1">_xlfn.IFNA(VLOOKUP(E157,Export!G:L,6,FALSE),"")</f>
        <v/>
      </c>
      <c r="O157" s="1445"/>
      <c r="P157" s="251"/>
    </row>
    <row r="158" spans="1:16" ht="70.8" customHeight="1" thickBot="1" x14ac:dyDescent="0.3">
      <c r="A158" s="274"/>
      <c r="B158" s="1842"/>
      <c r="C158" s="1339">
        <v>134</v>
      </c>
      <c r="D158" s="1183">
        <f>_xlfn.IFNA(VLOOKUP(E158,Data!C:I,3,FALSE),"")</f>
        <v>2</v>
      </c>
      <c r="E158" s="1643" t="s">
        <v>366</v>
      </c>
      <c r="F158" s="1170" t="str">
        <f>_xlfn.IFNA(IF(VLOOKUP(E158,Languages!$A:$D,1,TRUE)=E158,VLOOKUP(E158,Languages!$A:$D,Summary!$C$7,TRUE),NA()),"")</f>
        <v>Palveluiden tuottamiseen tarvittavat tilat ja laitteet on tunnistettu ja dokumentoitu.</v>
      </c>
      <c r="G158" s="1539" t="s">
        <v>1629</v>
      </c>
      <c r="H158" s="1169"/>
      <c r="I158" s="1169" t="s">
        <v>1629</v>
      </c>
      <c r="J158" s="1537">
        <f ca="1">_xlfn.IFNA(VLOOKUP(E158,Data!C:I,6,FALSE),"")</f>
        <v>3</v>
      </c>
      <c r="K158" s="1511" t="str">
        <f ca="1">_xlfn.IFNA(VLOOKUP(E158,Export!G:L,3,FALSE),"")</f>
        <v/>
      </c>
      <c r="L158" s="1511" t="str">
        <f ca="1">_xlfn.IFNA(VLOOKUP(E158,Export!G:L,4,FALSE),"")</f>
        <v/>
      </c>
      <c r="M158" s="1511" t="str">
        <f ca="1">_xlfn.IFNA(VLOOKUP(E158,Export!G:L,5,FALSE),"")</f>
        <v/>
      </c>
      <c r="N158" s="1512" t="str">
        <f ca="1">_xlfn.IFNA(VLOOKUP(E158,Export!G:L,6,FALSE),"")</f>
        <v/>
      </c>
      <c r="O158" s="1445"/>
      <c r="P158" s="251"/>
    </row>
    <row r="159" spans="1:16" ht="70.8" customHeight="1" thickBot="1" x14ac:dyDescent="0.3">
      <c r="A159" s="274"/>
      <c r="B159" s="1842"/>
      <c r="C159" s="1339">
        <v>135</v>
      </c>
      <c r="D159" s="1183">
        <f>_xlfn.IFNA(VLOOKUP(E159,Data!C:I,3,FALSE),"")</f>
        <v>2</v>
      </c>
      <c r="E159" s="1643" t="s">
        <v>367</v>
      </c>
      <c r="F159" s="1170" t="str">
        <f>_xlfn.IFNA(IF(VLOOKUP(E159,Languages!$A:$D,1,TRUE)=E159,VLOOKUP(E159,Languages!$A:$D,Summary!$C$7,TRUE),NA()),"")</f>
        <v>Palveluiden tuottamiseen tarvittavat toimitusketjut on tunnistettu ja dokumentoitu.</v>
      </c>
      <c r="G159" s="1539" t="s">
        <v>1629</v>
      </c>
      <c r="H159" s="1169"/>
      <c r="I159" s="1169" t="s">
        <v>1629</v>
      </c>
      <c r="J159" s="1537">
        <f ca="1">_xlfn.IFNA(VLOOKUP(E159,Data!C:I,6,FALSE),"")</f>
        <v>3</v>
      </c>
      <c r="K159" s="1511" t="str">
        <f ca="1">_xlfn.IFNA(VLOOKUP(E159,Export!G:L,3,FALSE),"")</f>
        <v/>
      </c>
      <c r="L159" s="1511" t="str">
        <f ca="1">_xlfn.IFNA(VLOOKUP(E159,Export!G:L,4,FALSE),"")</f>
        <v/>
      </c>
      <c r="M159" s="1511" t="str">
        <f ca="1">_xlfn.IFNA(VLOOKUP(E159,Export!G:L,5,FALSE),"")</f>
        <v/>
      </c>
      <c r="N159" s="1512" t="str">
        <f ca="1">_xlfn.IFNA(VLOOKUP(E159,Export!G:L,6,FALSE),"")</f>
        <v/>
      </c>
      <c r="O159" s="1445"/>
      <c r="P159" s="251"/>
    </row>
    <row r="160" spans="1:16" ht="70.8" customHeight="1" thickBot="1" x14ac:dyDescent="0.3">
      <c r="A160" s="274"/>
      <c r="B160" s="1842"/>
      <c r="C160" s="1339">
        <v>136</v>
      </c>
      <c r="D160" s="1183">
        <f>_xlfn.IFNA(VLOOKUP(E160,Data!C:I,3,FALSE),"")</f>
        <v>2</v>
      </c>
      <c r="E160" s="1643" t="s">
        <v>368</v>
      </c>
      <c r="F160" s="1170" t="str">
        <f>_xlfn.IFNA(IF(VLOOKUP(E160,Languages!$A:$D,1,TRUE)=E160,VLOOKUP(E160,Languages!$A:$D,Summary!$C$7,TRUE),NA()),"")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160" s="1539" t="s">
        <v>1629</v>
      </c>
      <c r="H160" s="1169"/>
      <c r="I160" s="1169" t="s">
        <v>1629</v>
      </c>
      <c r="J160" s="1537">
        <f ca="1">_xlfn.IFNA(VLOOKUP(E160,Data!C:I,6,FALSE),"")</f>
        <v>0</v>
      </c>
      <c r="K160" s="1511" t="str">
        <f ca="1">_xlfn.IFNA(VLOOKUP(E160,Export!G:L,3,FALSE),"")</f>
        <v/>
      </c>
      <c r="L160" s="1511" t="str">
        <f ca="1">_xlfn.IFNA(VLOOKUP(E160,Export!G:L,4,FALSE),"")</f>
        <v/>
      </c>
      <c r="M160" s="1511" t="str">
        <f ca="1">_xlfn.IFNA(VLOOKUP(E160,Export!G:L,5,FALSE),"")</f>
        <v/>
      </c>
      <c r="N160" s="1512" t="str">
        <f ca="1">_xlfn.IFNA(VLOOKUP(E160,Export!G:L,6,FALSE),"")</f>
        <v/>
      </c>
      <c r="O160" s="1445"/>
      <c r="P160" s="251"/>
    </row>
    <row r="161" spans="1:16" ht="70.8" customHeight="1" thickBot="1" x14ac:dyDescent="0.3">
      <c r="A161" s="274"/>
      <c r="B161" s="1842"/>
      <c r="C161" s="1339">
        <v>137</v>
      </c>
      <c r="D161" s="1183">
        <f>_xlfn.IFNA(VLOOKUP(E161,Data!C:I,3,FALSE),"")</f>
        <v>3</v>
      </c>
      <c r="E161" s="1643" t="s">
        <v>369</v>
      </c>
      <c r="F161" s="1170" t="str">
        <f>_xlfn.IFNA(IF(VLOOKUP(E161,Languages!$A:$D,1,TRUE)=E161,VLOOKUP(E161,Languages!$A:$D,Summary!$C$7,TRUE),NA()),"")</f>
        <v>Palvelujen heikentymisen tai keskeytymisen aiheuttamat seurannaisvaikutukset yhteiskunnalle on tunnistettu ja dokumentoitu.</v>
      </c>
      <c r="G161" s="1539" t="s">
        <v>1629</v>
      </c>
      <c r="H161" s="1169"/>
      <c r="I161" s="1169" t="s">
        <v>1629</v>
      </c>
      <c r="J161" s="1537">
        <f ca="1">_xlfn.IFNA(VLOOKUP(E161,Data!C:I,6,FALSE),"")</f>
        <v>0</v>
      </c>
      <c r="K161" s="1511" t="str">
        <f ca="1">_xlfn.IFNA(VLOOKUP(E161,Export!G:L,3,FALSE),"")</f>
        <v/>
      </c>
      <c r="L161" s="1511" t="str">
        <f ca="1">_xlfn.IFNA(VLOOKUP(E161,Export!G:L,4,FALSE),"")</f>
        <v/>
      </c>
      <c r="M161" s="1511" t="str">
        <f ca="1">_xlfn.IFNA(VLOOKUP(E161,Export!G:L,5,FALSE),"")</f>
        <v/>
      </c>
      <c r="N161" s="1512" t="str">
        <f ca="1">_xlfn.IFNA(VLOOKUP(E161,Export!G:L,6,FALSE),"")</f>
        <v/>
      </c>
      <c r="O161" s="1445"/>
      <c r="P161" s="251"/>
    </row>
    <row r="162" spans="1:16" ht="70.8" customHeight="1" thickBot="1" x14ac:dyDescent="0.3">
      <c r="A162" s="274"/>
      <c r="B162" s="1842"/>
      <c r="C162" s="1339">
        <v>138</v>
      </c>
      <c r="D162" s="1183">
        <f>_xlfn.IFNA(VLOOKUP(E162,Data!C:I,3,FALSE),"")</f>
        <v>1</v>
      </c>
      <c r="E162" s="1643" t="s">
        <v>370</v>
      </c>
      <c r="F162" s="1170" t="str">
        <f>_xlfn.IFNA(IF(VLOOKUP(E162,Languages!$A:$D,1,TRUE)=E162,VLOOKUP(E162,Languages!$A:$D,Summary!$C$7,TRUE),NA()),"")</f>
        <v>Kaikki resurssit (data, prosessit, järjestelmät, tilat ja toimitusketjut), joita tarvitaan (yhteiskunnalle kriittisten) palveluiden tuottamiseen, ovat organisaation turvallisuuden hallinnan politiikkojen ja prosessien piirissä.</v>
      </c>
      <c r="G162" s="1539" t="s">
        <v>1629</v>
      </c>
      <c r="H162" s="1169"/>
      <c r="I162" s="1169" t="s">
        <v>1629</v>
      </c>
      <c r="J162" s="1537">
        <f ca="1">_xlfn.IFNA(VLOOKUP(E162,Data!C:I,6,FALSE),"")</f>
        <v>4</v>
      </c>
      <c r="K162" s="1511" t="str">
        <f ca="1">_xlfn.IFNA(VLOOKUP(E162,Export!G:L,3,FALSE),"")</f>
        <v/>
      </c>
      <c r="L162" s="1511" t="str">
        <f ca="1">_xlfn.IFNA(VLOOKUP(E162,Export!G:L,4,FALSE),"")</f>
        <v/>
      </c>
      <c r="M162" s="1511" t="str">
        <f ca="1">_xlfn.IFNA(VLOOKUP(E162,Export!G:L,5,FALSE),"")</f>
        <v/>
      </c>
      <c r="N162" s="1512" t="str">
        <f ca="1">_xlfn.IFNA(VLOOKUP(E162,Export!G:L,6,FALSE),"")</f>
        <v/>
      </c>
      <c r="O162" s="1445"/>
      <c r="P162" s="251"/>
    </row>
    <row r="163" spans="1:16" ht="70.8" customHeight="1" thickBot="1" x14ac:dyDescent="0.3">
      <c r="A163" s="274"/>
      <c r="B163" s="1842"/>
      <c r="C163" s="1339">
        <v>139</v>
      </c>
      <c r="D163" s="1183">
        <f>_xlfn.IFNA(VLOOKUP(E163,Data!C:I,3,FALSE),"")</f>
        <v>1</v>
      </c>
      <c r="E163" s="1643" t="s">
        <v>371</v>
      </c>
      <c r="F163" s="1170" t="str">
        <f>_xlfn.IFNA(IF(VLOOKUP(E163,Languages!$A:$D,1,TRUE)=E163,VLOOKUP(E163,Languages!$A:$D,Summary!$C$7,TRUE),NA()),"")</f>
        <v>Kaikki resurssit (data, prosessit, järjestelmät, tilat ja toimitusketjut), joita tarvitaan yhteiskunnallisesti kriittisten palvelujen tuottamiseen, ovat organisaation riskienhallinnan politiikkojen ja prosessien piirissä.</v>
      </c>
      <c r="G163" s="1539" t="s">
        <v>1629</v>
      </c>
      <c r="H163" s="1169"/>
      <c r="I163" s="1169" t="s">
        <v>1629</v>
      </c>
      <c r="J163" s="1537">
        <f ca="1">_xlfn.IFNA(VLOOKUP(E163,Data!C:I,6,FALSE),"")</f>
        <v>4</v>
      </c>
      <c r="K163" s="1511" t="str">
        <f ca="1">_xlfn.IFNA(VLOOKUP(E163,Export!G:L,3,FALSE),"")</f>
        <v/>
      </c>
      <c r="L163" s="1511" t="str">
        <f ca="1">_xlfn.IFNA(VLOOKUP(E163,Export!G:L,4,FALSE),"")</f>
        <v/>
      </c>
      <c r="M163" s="1511" t="str">
        <f ca="1">_xlfn.IFNA(VLOOKUP(E163,Export!G:L,5,FALSE),"")</f>
        <v/>
      </c>
      <c r="N163" s="1512" t="str">
        <f ca="1">_xlfn.IFNA(VLOOKUP(E163,Export!G:L,6,FALSE),"")</f>
        <v/>
      </c>
      <c r="O163" s="1445"/>
      <c r="P163" s="251"/>
    </row>
    <row r="164" spans="1:16" ht="70.8" customHeight="1" thickBot="1" x14ac:dyDescent="0.3">
      <c r="A164" s="274"/>
      <c r="B164" s="1842"/>
      <c r="C164" s="1339">
        <v>140</v>
      </c>
      <c r="D164" s="1183">
        <f>_xlfn.IFNA(VLOOKUP(E164,Data!C:I,3,FALSE),"")</f>
        <v>2</v>
      </c>
      <c r="E164" s="1643" t="s">
        <v>372</v>
      </c>
      <c r="F164" s="1170" t="str">
        <f>_xlfn.IFNA(IF(VLOOKUP(E164,Languages!$A:$D,1,TRUE)=E164,VLOOKUP(E164,Languages!$A:$D,Summary!$C$7,TRUE),NA()),"")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164" s="1539" t="s">
        <v>1629</v>
      </c>
      <c r="H164" s="1169"/>
      <c r="I164" s="1169" t="s">
        <v>1629</v>
      </c>
      <c r="J164" s="1537">
        <f ca="1">_xlfn.IFNA(VLOOKUP(E164,Data!C:I,6,FALSE),"")</f>
        <v>0</v>
      </c>
      <c r="K164" s="1511" t="str">
        <f ca="1">_xlfn.IFNA(VLOOKUP(E164,Export!G:L,3,FALSE),"")</f>
        <v/>
      </c>
      <c r="L164" s="1511" t="str">
        <f ca="1">_xlfn.IFNA(VLOOKUP(E164,Export!G:L,4,FALSE),"")</f>
        <v/>
      </c>
      <c r="M164" s="1511" t="str">
        <f ca="1">_xlfn.IFNA(VLOOKUP(E164,Export!G:L,5,FALSE),"")</f>
        <v/>
      </c>
      <c r="N164" s="1512" t="str">
        <f ca="1">_xlfn.IFNA(VLOOKUP(E164,Export!G:L,6,FALSE),"")</f>
        <v/>
      </c>
      <c r="O164" s="1445"/>
      <c r="P164" s="251"/>
    </row>
    <row r="165" spans="1:16" ht="70.8" customHeight="1" thickBot="1" x14ac:dyDescent="0.3">
      <c r="A165" s="274"/>
      <c r="B165" s="1842"/>
      <c r="C165" s="1339">
        <v>141</v>
      </c>
      <c r="D165" s="1183">
        <f>_xlfn.IFNA(VLOOKUP(E165,Data!C:I,3,FALSE),"")</f>
        <v>2</v>
      </c>
      <c r="E165" s="1643" t="s">
        <v>373</v>
      </c>
      <c r="F165" s="1170" t="str">
        <f>_xlfn.IFNA(IF(VLOOKUP(E165,Languages!$A:$D,1,TRUE)=E165,VLOOKUP(E165,Languages!$A:$D,Summary!$C$7,TRUE),NA()),"")</f>
        <v>Johtoryhmä käsittelee palveluiden tuottamiseen tarvittavien tietoverkkojen ja -järjestelmien turvallisuuden tasoa säännöllisesti; käyttäen pohjana ajantasaista ja tarkkaa tietoa sekä organisaation ammattilaisten asiantuntemusta.</v>
      </c>
      <c r="G165" s="1539" t="s">
        <v>1629</v>
      </c>
      <c r="H165" s="1169"/>
      <c r="I165" s="1169" t="s">
        <v>1629</v>
      </c>
      <c r="J165" s="1537">
        <f ca="1">_xlfn.IFNA(VLOOKUP(E165,Data!C:I,6,FALSE),"")</f>
        <v>0</v>
      </c>
      <c r="K165" s="1511" t="str">
        <f ca="1">_xlfn.IFNA(VLOOKUP(E165,Export!G:L,3,FALSE),"")</f>
        <v/>
      </c>
      <c r="L165" s="1511" t="str">
        <f ca="1">_xlfn.IFNA(VLOOKUP(E165,Export!G:L,4,FALSE),"")</f>
        <v/>
      </c>
      <c r="M165" s="1511" t="str">
        <f ca="1">_xlfn.IFNA(VLOOKUP(E165,Export!G:L,5,FALSE),"")</f>
        <v/>
      </c>
      <c r="N165" s="1512" t="str">
        <f ca="1">_xlfn.IFNA(VLOOKUP(E165,Export!G:L,6,FALSE),"")</f>
        <v/>
      </c>
      <c r="O165" s="1445"/>
      <c r="P165" s="251"/>
    </row>
    <row r="166" spans="1:16" ht="70.8" customHeight="1" thickBot="1" x14ac:dyDescent="0.3">
      <c r="A166" s="274"/>
      <c r="B166" s="1842"/>
      <c r="C166" s="1339">
        <v>142</v>
      </c>
      <c r="D166" s="1183">
        <f>_xlfn.IFNA(VLOOKUP(E166,Data!C:I,3,FALSE),"")</f>
        <v>2</v>
      </c>
      <c r="E166" s="1643" t="s">
        <v>374</v>
      </c>
      <c r="F166" s="1170" t="str">
        <f>_xlfn.IFNA(IF(VLOOKUP(E166,Languages!$A:$D,1,TRUE)=E166,VLOOKUP(E166,Languages!$A:$D,Summary!$C$7,TRUE),NA()),"")</f>
        <v>Johtoryhmän nimetyllä jäsenellä on vastuu palveluiden tuottamiseen tarvittavien tietoverkkojen ja -järjestelmien turvallisuuden tasosta. Henkilö ohjaa johtoryhmän säännöllistä keskustelua aiheesta.</v>
      </c>
      <c r="G166" s="1539" t="s">
        <v>1629</v>
      </c>
      <c r="H166" s="1169"/>
      <c r="I166" s="1169" t="s">
        <v>1629</v>
      </c>
      <c r="J166" s="1537">
        <f ca="1">_xlfn.IFNA(VLOOKUP(E166,Data!C:I,6,FALSE),"")</f>
        <v>0</v>
      </c>
      <c r="K166" s="1511" t="str">
        <f ca="1">_xlfn.IFNA(VLOOKUP(E166,Export!G:L,3,FALSE),"")</f>
        <v/>
      </c>
      <c r="L166" s="1511" t="str">
        <f ca="1">_xlfn.IFNA(VLOOKUP(E166,Export!G:L,4,FALSE),"")</f>
        <v/>
      </c>
      <c r="M166" s="1511" t="str">
        <f ca="1">_xlfn.IFNA(VLOOKUP(E166,Export!G:L,5,FALSE),"")</f>
        <v/>
      </c>
      <c r="N166" s="1512" t="str">
        <f ca="1">_xlfn.IFNA(VLOOKUP(E166,Export!G:L,6,FALSE),"")</f>
        <v/>
      </c>
      <c r="O166" s="1445"/>
      <c r="P166" s="251"/>
    </row>
    <row r="167" spans="1:16" ht="70.8" customHeight="1" thickBot="1" x14ac:dyDescent="0.3">
      <c r="A167" s="274"/>
      <c r="B167" s="1842"/>
      <c r="C167" s="1339">
        <v>143</v>
      </c>
      <c r="D167" s="1183">
        <f>_xlfn.IFNA(VLOOKUP(E167,Data!C:I,3,FALSE),"")</f>
        <v>2</v>
      </c>
      <c r="E167" s="1643" t="s">
        <v>375</v>
      </c>
      <c r="F167" s="1170" t="str">
        <f>_xlfn.IFNA(IF(VLOOKUP(E167,Languages!$A:$D,1,TRUE)=E167,VLOOKUP(E167,Languages!$A:$D,Summary!$C$7,TRUE),NA()),"")</f>
        <v>Johtoryhmä asettaa suunnan ja tahtotilan, joista johdetaan tehokkaita toimintatapoja tietoverkkojen ja -järjestelmien turvallisuuden valvontaan ja ohjaukseen.</v>
      </c>
      <c r="G167" s="1539" t="s">
        <v>1629</v>
      </c>
      <c r="H167" s="1169"/>
      <c r="I167" s="1169" t="s">
        <v>1629</v>
      </c>
      <c r="J167" s="1537">
        <f ca="1">_xlfn.IFNA(VLOOKUP(E167,Data!C:I,6,FALSE),"")</f>
        <v>0</v>
      </c>
      <c r="K167" s="1511" t="str">
        <f ca="1">_xlfn.IFNA(VLOOKUP(E167,Export!G:L,3,FALSE),"")</f>
        <v/>
      </c>
      <c r="L167" s="1511" t="str">
        <f ca="1">_xlfn.IFNA(VLOOKUP(E167,Export!G:L,4,FALSE),"")</f>
        <v/>
      </c>
      <c r="M167" s="1511" t="str">
        <f ca="1">_xlfn.IFNA(VLOOKUP(E167,Export!G:L,5,FALSE),"")</f>
        <v/>
      </c>
      <c r="N167" s="1512" t="str">
        <f ca="1">_xlfn.IFNA(VLOOKUP(E167,Export!G:L,6,FALSE),"")</f>
        <v/>
      </c>
      <c r="O167" s="1445"/>
      <c r="P167" s="251"/>
    </row>
    <row r="168" spans="1:16" ht="70.8" customHeight="1" thickBot="1" x14ac:dyDescent="0.3">
      <c r="A168" s="274"/>
      <c r="B168" s="1842"/>
      <c r="C168" s="1339">
        <v>144</v>
      </c>
      <c r="D168" s="1183">
        <f>_xlfn.IFNA(VLOOKUP(E168,Data!C:I,3,FALSE),"")</f>
        <v>2</v>
      </c>
      <c r="E168" s="1643" t="s">
        <v>376</v>
      </c>
      <c r="F168" s="1170" t="str">
        <f>_xlfn.IFNA(IF(VLOOKUP(E168,Languages!$A:$D,1,TRUE)=E168,VLOOKUP(E168,Languages!$A:$D,Summary!$C$7,TRUE),NA()),"")</f>
        <v>Organisaation ylimmällä johdolla on näkyvyys tärkeimpiin riskipäätöksiin läpi koko organisaation.</v>
      </c>
      <c r="G168" s="1539" t="s">
        <v>1629</v>
      </c>
      <c r="H168" s="1169"/>
      <c r="I168" s="1169" t="s">
        <v>1629</v>
      </c>
      <c r="J168" s="1537">
        <f ca="1">_xlfn.IFNA(VLOOKUP(E168,Data!C:I,6,FALSE),"")</f>
        <v>0</v>
      </c>
      <c r="K168" s="1511" t="str">
        <f ca="1">_xlfn.IFNA(VLOOKUP(E168,Export!G:L,3,FALSE),"")</f>
        <v/>
      </c>
      <c r="L168" s="1511" t="str">
        <f ca="1">_xlfn.IFNA(VLOOKUP(E168,Export!G:L,4,FALSE),"")</f>
        <v/>
      </c>
      <c r="M168" s="1511" t="str">
        <f ca="1">_xlfn.IFNA(VLOOKUP(E168,Export!G:L,5,FALSE),"")</f>
        <v/>
      </c>
      <c r="N168" s="1512" t="str">
        <f ca="1">_xlfn.IFNA(VLOOKUP(E168,Export!G:L,6,FALSE),"")</f>
        <v/>
      </c>
      <c r="O168" s="1445"/>
      <c r="P168" s="251"/>
    </row>
    <row r="169" spans="1:16" ht="70.8" customHeight="1" thickBot="1" x14ac:dyDescent="0.3">
      <c r="A169" s="274"/>
      <c r="B169" s="1842"/>
      <c r="C169" s="1339">
        <v>145</v>
      </c>
      <c r="D169" s="1183">
        <f>_xlfn.IFNA(VLOOKUP(E169,Data!C:I,3,FALSE),"")</f>
        <v>2</v>
      </c>
      <c r="E169" s="1643" t="s">
        <v>377</v>
      </c>
      <c r="F169" s="1170" t="str">
        <f>_xlfn.IFNA(IF(VLOOKUP(E169,Languages!$A:$D,1,TRUE)=E169,VLOOKUP(E169,Languages!$A:$D,Summary!$C$7,TRUE),NA()),"")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169" s="1539" t="s">
        <v>1629</v>
      </c>
      <c r="H169" s="1169"/>
      <c r="I169" s="1169" t="s">
        <v>1629</v>
      </c>
      <c r="J169" s="1537">
        <f ca="1">_xlfn.IFNA(VLOOKUP(E169,Data!C:I,6,FALSE),"")</f>
        <v>0</v>
      </c>
      <c r="K169" s="1511" t="str">
        <f ca="1">_xlfn.IFNA(VLOOKUP(E169,Export!G:L,3,FALSE),"")</f>
        <v/>
      </c>
      <c r="L169" s="1511" t="str">
        <f ca="1">_xlfn.IFNA(VLOOKUP(E169,Export!G:L,4,FALSE),"")</f>
        <v/>
      </c>
      <c r="M169" s="1511" t="str">
        <f ca="1">_xlfn.IFNA(VLOOKUP(E169,Export!G:L,5,FALSE),"")</f>
        <v/>
      </c>
      <c r="N169" s="1512" t="str">
        <f ca="1">_xlfn.IFNA(VLOOKUP(E169,Export!G:L,6,FALSE),"")</f>
        <v/>
      </c>
      <c r="O169" s="1445"/>
      <c r="P169" s="251"/>
    </row>
    <row r="170" spans="1:16" ht="70.8" customHeight="1" thickBot="1" x14ac:dyDescent="0.3">
      <c r="A170" s="274"/>
      <c r="B170" s="1842"/>
      <c r="C170" s="1339">
        <v>146</v>
      </c>
      <c r="D170" s="1183">
        <f>_xlfn.IFNA(VLOOKUP(E170,Data!C:I,3,FALSE),"")</f>
        <v>2</v>
      </c>
      <c r="E170" s="1643" t="s">
        <v>378</v>
      </c>
      <c r="F170" s="1170" t="str">
        <f>_xlfn.IFNA(IF(VLOOKUP(E170,Languages!$A:$D,1,TRUE)=E170,VLOOKUP(E170,Languages!$A:$D,Summary!$C$7,TRUE),NA()),"")</f>
        <v>Riskienhallinnan päätöksentekoa voidaan tarvittaessa delegoida tai korottaa ("escalate") läpi koko organisaation sellaisille henkilöille, joilla on sopivat tiedot, taidot ja valtuudet päätösten tekemiseen.</v>
      </c>
      <c r="G170" s="1539" t="s">
        <v>1629</v>
      </c>
      <c r="H170" s="1169"/>
      <c r="I170" s="1169" t="s">
        <v>1629</v>
      </c>
      <c r="J170" s="1537">
        <f ca="1">_xlfn.IFNA(VLOOKUP(E170,Data!C:I,6,FALSE),"")</f>
        <v>0</v>
      </c>
      <c r="K170" s="1511" t="str">
        <f ca="1">_xlfn.IFNA(VLOOKUP(E170,Export!G:L,3,FALSE),"")</f>
        <v/>
      </c>
      <c r="L170" s="1511" t="str">
        <f ca="1">_xlfn.IFNA(VLOOKUP(E170,Export!G:L,4,FALSE),"")</f>
        <v/>
      </c>
      <c r="M170" s="1511" t="str">
        <f ca="1">_xlfn.IFNA(VLOOKUP(E170,Export!G:L,5,FALSE),"")</f>
        <v/>
      </c>
      <c r="N170" s="1512" t="str">
        <f ca="1">_xlfn.IFNA(VLOOKUP(E170,Export!G:L,6,FALSE),"")</f>
        <v/>
      </c>
      <c r="O170" s="1445"/>
      <c r="P170" s="251"/>
    </row>
    <row r="171" spans="1:16" ht="70.8" customHeight="1" thickBot="1" x14ac:dyDescent="0.3">
      <c r="A171" s="274"/>
      <c r="B171" s="1842"/>
      <c r="C171" s="1339">
        <v>147</v>
      </c>
      <c r="D171" s="1183">
        <f>_xlfn.IFNA(VLOOKUP(E171,Data!C:I,3,FALSE),"")</f>
        <v>3</v>
      </c>
      <c r="E171" s="1643" t="s">
        <v>379</v>
      </c>
      <c r="F171" s="1170" t="str">
        <f>_xlfn.IFNA(IF(VLOOKUP(E171,Languages!$A:$D,1,TRUE)=E171,VLOOKUP(E171,Languages!$A:$D,Summary!$C$7,TRUE),NA()),"")</f>
        <v>Tehdyt riskienhallintapäätökset käydään läpi aika ajoin, jotta varmistutaan siitä, että ne ovat pysyneet relevantteina ja pätevinä.</v>
      </c>
      <c r="G171" s="1539" t="s">
        <v>1629</v>
      </c>
      <c r="H171" s="1169"/>
      <c r="I171" s="1169" t="s">
        <v>1629</v>
      </c>
      <c r="J171" s="1537">
        <f ca="1">_xlfn.IFNA(VLOOKUP(E171,Data!C:I,6,FALSE),"")</f>
        <v>0</v>
      </c>
      <c r="K171" s="1511" t="str">
        <f ca="1">_xlfn.IFNA(VLOOKUP(E171,Export!G:L,3,FALSE),"")</f>
        <v/>
      </c>
      <c r="L171" s="1511" t="str">
        <f ca="1">_xlfn.IFNA(VLOOKUP(E171,Export!G:L,4,FALSE),"")</f>
        <v/>
      </c>
      <c r="M171" s="1511" t="str">
        <f ca="1">_xlfn.IFNA(VLOOKUP(E171,Export!G:L,5,FALSE),"")</f>
        <v/>
      </c>
      <c r="N171" s="1512" t="str">
        <f ca="1">_xlfn.IFNA(VLOOKUP(E171,Export!G:L,6,FALSE),"")</f>
        <v/>
      </c>
      <c r="O171" s="1445"/>
      <c r="P171" s="251"/>
    </row>
    <row r="172" spans="1:16" ht="70.8" customHeight="1" thickBot="1" x14ac:dyDescent="0.3">
      <c r="A172" s="274"/>
      <c r="B172" s="1842"/>
      <c r="C172" s="1339">
        <v>148</v>
      </c>
      <c r="D172" s="1183">
        <f>_xlfn.IFNA(VLOOKUP(E172,Data!C:I,3,FALSE),"")</f>
        <v>3</v>
      </c>
      <c r="E172" s="1643" t="s">
        <v>380</v>
      </c>
      <c r="F172" s="1170" t="str">
        <f>_xlfn.IFNA(IF(VLOOKUP(E172,Languages!$A:$D,1,TRUE)=E172,VLOOKUP(E172,Languages!$A:$D,Summary!$C$7,TRUE),NA()),"")</f>
        <v>Riskienhallintaprosessissa ja -päätöksenteossa otetaan huomioon resurssit (data, prosessit, järjestelmät, laitteet ja toimitusketju), kriittinen ajanjakso ja seurannaisvaikutukset [kts. CRITICAL-1b-h].</v>
      </c>
      <c r="G172" s="1539" t="s">
        <v>1629</v>
      </c>
      <c r="H172" s="1169"/>
      <c r="I172" s="1169" t="s">
        <v>1629</v>
      </c>
      <c r="J172" s="1537">
        <f ca="1">_xlfn.IFNA(VLOOKUP(E172,Data!C:I,6,FALSE),"")</f>
        <v>0</v>
      </c>
      <c r="K172" s="1511" t="str">
        <f ca="1">_xlfn.IFNA(VLOOKUP(E172,Export!G:L,3,FALSE),"")</f>
        <v/>
      </c>
      <c r="L172" s="1511" t="str">
        <f ca="1">_xlfn.IFNA(VLOOKUP(E172,Export!G:L,4,FALSE),"")</f>
        <v/>
      </c>
      <c r="M172" s="1511" t="str">
        <f ca="1">_xlfn.IFNA(VLOOKUP(E172,Export!G:L,5,FALSE),"")</f>
        <v/>
      </c>
      <c r="N172" s="1512" t="str">
        <f ca="1">_xlfn.IFNA(VLOOKUP(E172,Export!G:L,6,FALSE),"")</f>
        <v/>
      </c>
      <c r="O172" s="1445"/>
      <c r="P172" s="251"/>
    </row>
    <row r="173" spans="1:16" ht="70.8" customHeight="1" thickBot="1" x14ac:dyDescent="0.3">
      <c r="A173" s="274"/>
      <c r="B173" s="1842"/>
      <c r="C173" s="1339">
        <v>149</v>
      </c>
      <c r="D173" s="1183">
        <f>_xlfn.IFNA(VLOOKUP(E173,Data!C:I,3,FALSE),"")</f>
        <v>1</v>
      </c>
      <c r="E173" s="1643" t="s">
        <v>381</v>
      </c>
      <c r="F173" s="1170" t="str">
        <f>_xlfn.IFNA(IF(VLOOKUP(E173,Languages!$A:$D,1,TRUE)=E173,VLOOKUP(E173,Languages!$A:$D,Summary!$C$7,TRUE),NA()),"")</f>
        <v>Organisaatiolla on kybertapahtumien ja -poikkeamien hallintasuunnitelma, joka kattaa kaikki (organisaation tuottamat yhteiskunnalle kriittiset) palvelut.</v>
      </c>
      <c r="G173" s="1539" t="s">
        <v>1629</v>
      </c>
      <c r="H173" s="1169"/>
      <c r="I173" s="1169" t="s">
        <v>1629</v>
      </c>
      <c r="J173" s="1537">
        <f ca="1">_xlfn.IFNA(VLOOKUP(E173,Data!C:I,6,FALSE),"")</f>
        <v>4</v>
      </c>
      <c r="K173" s="1511" t="str">
        <f ca="1">_xlfn.IFNA(VLOOKUP(E173,Export!G:L,3,FALSE),"")</f>
        <v/>
      </c>
      <c r="L173" s="1511" t="str">
        <f ca="1">_xlfn.IFNA(VLOOKUP(E173,Export!G:L,4,FALSE),"")</f>
        <v/>
      </c>
      <c r="M173" s="1511" t="str">
        <f ca="1">_xlfn.IFNA(VLOOKUP(E173,Export!G:L,5,FALSE),"")</f>
        <v/>
      </c>
      <c r="N173" s="1512" t="str">
        <f ca="1">_xlfn.IFNA(VLOOKUP(E173,Export!G:L,6,FALSE),"")</f>
        <v/>
      </c>
      <c r="O173" s="1445"/>
      <c r="P173" s="251"/>
    </row>
    <row r="174" spans="1:16" ht="70.8" customHeight="1" thickBot="1" x14ac:dyDescent="0.3">
      <c r="A174" s="274"/>
      <c r="B174" s="1842"/>
      <c r="C174" s="1339">
        <v>150</v>
      </c>
      <c r="D174" s="1183">
        <f>_xlfn.IFNA(VLOOKUP(E174,Data!C:I,3,FALSE),"")</f>
        <v>1</v>
      </c>
      <c r="E174" s="1643" t="s">
        <v>382</v>
      </c>
      <c r="F174" s="1170" t="str">
        <f>_xlfn.IFNA(IF(VLOOKUP(E174,Languages!$A:$D,1,TRUE)=E174,VLOOKUP(E174,Languages!$A:$D,Summary!$C$7,TRUE),NA()),"")</f>
        <v>Hallintasuunnitelma rajoittuu tunnettuihin hyökkäyksiin, mutta kattaa perusteellisesti näiden hyökkäysten todennäköiset vaikutukset.</v>
      </c>
      <c r="G174" s="1539" t="s">
        <v>1629</v>
      </c>
      <c r="H174" s="1169"/>
      <c r="I174" s="1169" t="s">
        <v>1629</v>
      </c>
      <c r="J174" s="1537">
        <f ca="1">_xlfn.IFNA(VLOOKUP(E174,Data!C:I,6,FALSE),"")</f>
        <v>4</v>
      </c>
      <c r="K174" s="1511" t="str">
        <f ca="1">_xlfn.IFNA(VLOOKUP(E174,Export!G:L,3,FALSE),"")</f>
        <v/>
      </c>
      <c r="L174" s="1511" t="str">
        <f ca="1">_xlfn.IFNA(VLOOKUP(E174,Export!G:L,4,FALSE),"")</f>
        <v/>
      </c>
      <c r="M174" s="1511" t="str">
        <f ca="1">_xlfn.IFNA(VLOOKUP(E174,Export!G:L,5,FALSE),"")</f>
        <v/>
      </c>
      <c r="N174" s="1512" t="str">
        <f ca="1">_xlfn.IFNA(VLOOKUP(E174,Export!G:L,6,FALSE),"")</f>
        <v/>
      </c>
      <c r="O174" s="1445"/>
      <c r="P174" s="251"/>
    </row>
    <row r="175" spans="1:16" ht="70.8" customHeight="1" thickBot="1" x14ac:dyDescent="0.3">
      <c r="A175" s="274"/>
      <c r="B175" s="1842"/>
      <c r="C175" s="1339">
        <v>151</v>
      </c>
      <c r="D175" s="1183">
        <f>_xlfn.IFNA(VLOOKUP(E175,Data!C:I,3,FALSE),"")</f>
        <v>1</v>
      </c>
      <c r="E175" s="1643" t="s">
        <v>383</v>
      </c>
      <c r="F175" s="1170" t="str">
        <f>_xlfn.IFNA(IF(VLOOKUP(E175,Languages!$A:$D,1,TRUE)=E175,VLOOKUP(E175,Languages!$A:$D,Summary!$C$7,TRUE),NA()),"")</f>
        <v>Kybertapahtumien ja -poikkeamien hallintaan osallistuva henkilöstö on sisäistänyt ja ymmärtää hallintasuunnitelman hyvin.</v>
      </c>
      <c r="G175" s="1539" t="s">
        <v>1629</v>
      </c>
      <c r="H175" s="1169"/>
      <c r="I175" s="1169" t="s">
        <v>1629</v>
      </c>
      <c r="J175" s="1537">
        <f ca="1">_xlfn.IFNA(VLOOKUP(E175,Data!C:I,6,FALSE),"")</f>
        <v>4</v>
      </c>
      <c r="K175" s="1511" t="str">
        <f ca="1">_xlfn.IFNA(VLOOKUP(E175,Export!G:L,3,FALSE),"")</f>
        <v/>
      </c>
      <c r="L175" s="1511" t="str">
        <f ca="1">_xlfn.IFNA(VLOOKUP(E175,Export!G:L,4,FALSE),"")</f>
        <v/>
      </c>
      <c r="M175" s="1511" t="str">
        <f ca="1">_xlfn.IFNA(VLOOKUP(E175,Export!G:L,5,FALSE),"")</f>
        <v/>
      </c>
      <c r="N175" s="1512" t="str">
        <f ca="1">_xlfn.IFNA(VLOOKUP(E175,Export!G:L,6,FALSE),"")</f>
        <v/>
      </c>
      <c r="O175" s="1445"/>
      <c r="P175" s="251"/>
    </row>
    <row r="176" spans="1:16" ht="70.8" customHeight="1" thickBot="1" x14ac:dyDescent="0.3">
      <c r="A176" s="274"/>
      <c r="B176" s="1842"/>
      <c r="C176" s="1339">
        <v>152</v>
      </c>
      <c r="D176" s="1183">
        <f>_xlfn.IFNA(VLOOKUP(E176,Data!C:I,3,FALSE),"")</f>
        <v>1</v>
      </c>
      <c r="E176" s="1643" t="s">
        <v>384</v>
      </c>
      <c r="F176" s="1170" t="str">
        <f>_xlfn.IFNA(IF(VLOOKUP(E176,Languages!$A:$D,1,TRUE)=E176,VLOOKUP(E176,Languages!$A:$D,Summary!$C$7,TRUE),NA()),"")</f>
        <v>Hallintasuunnitelma on dokumentoitu ja se jaetaan kaikille relevanteille sidosryhmille.</v>
      </c>
      <c r="G176" s="1539" t="s">
        <v>1629</v>
      </c>
      <c r="H176" s="1169"/>
      <c r="I176" s="1169" t="s">
        <v>1629</v>
      </c>
      <c r="J176" s="1537">
        <f ca="1">_xlfn.IFNA(VLOOKUP(E176,Data!C:I,6,FALSE),"")</f>
        <v>4</v>
      </c>
      <c r="K176" s="1511" t="str">
        <f ca="1">_xlfn.IFNA(VLOOKUP(E176,Export!G:L,3,FALSE),"")</f>
        <v/>
      </c>
      <c r="L176" s="1511" t="str">
        <f ca="1">_xlfn.IFNA(VLOOKUP(E176,Export!G:L,4,FALSE),"")</f>
        <v/>
      </c>
      <c r="M176" s="1511" t="str">
        <f ca="1">_xlfn.IFNA(VLOOKUP(E176,Export!G:L,5,FALSE),"")</f>
        <v/>
      </c>
      <c r="N176" s="1512" t="str">
        <f ca="1">_xlfn.IFNA(VLOOKUP(E176,Export!G:L,6,FALSE),"")</f>
        <v/>
      </c>
      <c r="O176" s="1445"/>
      <c r="P176" s="251"/>
    </row>
    <row r="177" spans="1:16" ht="70.8" customHeight="1" thickBot="1" x14ac:dyDescent="0.3">
      <c r="A177" s="274"/>
      <c r="B177" s="1842"/>
      <c r="C177" s="1339">
        <v>153</v>
      </c>
      <c r="D177" s="1183">
        <f>_xlfn.IFNA(VLOOKUP(E177,Data!C:I,3,FALSE),"")</f>
        <v>2</v>
      </c>
      <c r="E177" s="1643" t="s">
        <v>385</v>
      </c>
      <c r="F177" s="1170" t="str">
        <f>_xlfn.IFNA(IF(VLOOKUP(E177,Languages!$A:$D,1,TRUE)=E177,VLOOKUP(E177,Languages!$A:$D,Summary!$C$7,TRUE),NA()),"")</f>
        <v>Hallintasuunnitelma perustuu (yhteiskunnalle kriittisten palveluiden tuottamiseen tarvittavien) tietoverkkojen ja -järjestelmien riskien perusteelliseen tunnistamiseen ja ymmärtämiseen.</v>
      </c>
      <c r="G177" s="1539" t="s">
        <v>1629</v>
      </c>
      <c r="H177" s="1169"/>
      <c r="I177" s="1169" t="s">
        <v>1629</v>
      </c>
      <c r="J177" s="1537">
        <f ca="1">_xlfn.IFNA(VLOOKUP(E177,Data!C:I,6,FALSE),"")</f>
        <v>0</v>
      </c>
      <c r="K177" s="1511" t="str">
        <f ca="1">_xlfn.IFNA(VLOOKUP(E177,Export!G:L,3,FALSE),"")</f>
        <v/>
      </c>
      <c r="L177" s="1511" t="str">
        <f ca="1">_xlfn.IFNA(VLOOKUP(E177,Export!G:L,4,FALSE),"")</f>
        <v/>
      </c>
      <c r="M177" s="1511" t="str">
        <f ca="1">_xlfn.IFNA(VLOOKUP(E177,Export!G:L,5,FALSE),"")</f>
        <v/>
      </c>
      <c r="N177" s="1512" t="str">
        <f ca="1">_xlfn.IFNA(VLOOKUP(E177,Export!G:L,6,FALSE),"")</f>
        <v/>
      </c>
      <c r="O177" s="1445"/>
      <c r="P177" s="251"/>
    </row>
    <row r="178" spans="1:16" ht="70.8" customHeight="1" thickBot="1" x14ac:dyDescent="0.3">
      <c r="A178" s="274"/>
      <c r="B178" s="1842"/>
      <c r="C178" s="1339">
        <v>154</v>
      </c>
      <c r="D178" s="1183">
        <f>_xlfn.IFNA(VLOOKUP(E178,Data!C:I,3,FALSE),"")</f>
        <v>2</v>
      </c>
      <c r="E178" s="1643" t="s">
        <v>386</v>
      </c>
      <c r="F178" s="1170" t="str">
        <f>_xlfn.IFNA(IF(VLOOKUP(E178,Languages!$A:$D,1,TRUE)=E178,VLOOKUP(E178,Languages!$A:$D,Summary!$C$7,TRUE),NA()),"")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G178" s="1539" t="s">
        <v>1629</v>
      </c>
      <c r="H178" s="1169"/>
      <c r="I178" s="1169" t="s">
        <v>1629</v>
      </c>
      <c r="J178" s="1537">
        <f ca="1">_xlfn.IFNA(VLOOKUP(E178,Data!C:I,6,FALSE),"")</f>
        <v>0</v>
      </c>
      <c r="K178" s="1511" t="str">
        <f ca="1">_xlfn.IFNA(VLOOKUP(E178,Export!G:L,3,FALSE),"")</f>
        <v/>
      </c>
      <c r="L178" s="1511" t="str">
        <f ca="1">_xlfn.IFNA(VLOOKUP(E178,Export!G:L,4,FALSE),"")</f>
        <v/>
      </c>
      <c r="M178" s="1511" t="str">
        <f ca="1">_xlfn.IFNA(VLOOKUP(E178,Export!G:L,5,FALSE),"")</f>
        <v/>
      </c>
      <c r="N178" s="1512" t="str">
        <f ca="1">_xlfn.IFNA(VLOOKUP(E178,Export!G:L,6,FALSE),"")</f>
        <v/>
      </c>
      <c r="O178" s="1445"/>
      <c r="P178" s="251"/>
    </row>
    <row r="179" spans="1:16" ht="70.8" customHeight="1" thickBot="1" x14ac:dyDescent="0.3">
      <c r="A179" s="274"/>
      <c r="B179" s="1842"/>
      <c r="C179" s="1339">
        <v>155</v>
      </c>
      <c r="D179" s="1183">
        <f>_xlfn.IFNA(VLOOKUP(E179,Data!C:I,3,FALSE),"")</f>
        <v>3</v>
      </c>
      <c r="E179" s="1643" t="s">
        <v>387</v>
      </c>
      <c r="F179" s="1170" t="str">
        <f>_xlfn.IFNA(IF(VLOOKUP(E179,Languages!$A:$D,1,TRUE)=E179,VLOOKUP(E179,Languages!$A:$D,Summary!$C$7,TRUE),NA()),"")</f>
        <v>Hallintasuunnitelma on dokumentoitu ja integroitu osaksi organisaation laajempaa liiketoiminnan ja toimitusketjujen jatkuvuudenhallintaa.</v>
      </c>
      <c r="G179" s="1539" t="s">
        <v>1629</v>
      </c>
      <c r="H179" s="1169"/>
      <c r="I179" s="1169" t="s">
        <v>1629</v>
      </c>
      <c r="J179" s="1537">
        <f ca="1">_xlfn.IFNA(VLOOKUP(E179,Data!C:I,6,FALSE),"")</f>
        <v>3</v>
      </c>
      <c r="K179" s="1511" t="str">
        <f ca="1">_xlfn.IFNA(VLOOKUP(E179,Export!G:L,3,FALSE),"")</f>
        <v/>
      </c>
      <c r="L179" s="1511" t="str">
        <f ca="1">_xlfn.IFNA(VLOOKUP(E179,Export!G:L,4,FALSE),"")</f>
        <v/>
      </c>
      <c r="M179" s="1511" t="str">
        <f ca="1">_xlfn.IFNA(VLOOKUP(E179,Export!G:L,5,FALSE),"")</f>
        <v/>
      </c>
      <c r="N179" s="1512" t="str">
        <f ca="1">_xlfn.IFNA(VLOOKUP(E179,Export!G:L,6,FALSE),"")</f>
        <v/>
      </c>
      <c r="O179" s="1445"/>
      <c r="P179" s="251"/>
    </row>
    <row r="180" spans="1:16" ht="70.8" customHeight="1" thickBot="1" x14ac:dyDescent="0.3">
      <c r="A180" s="274"/>
      <c r="B180" s="1842"/>
      <c r="C180" s="1339">
        <v>156</v>
      </c>
      <c r="D180" s="1183">
        <f>_xlfn.IFNA(VLOOKUP(E180,Data!C:I,3,FALSE),"")</f>
        <v>3</v>
      </c>
      <c r="E180" s="1643" t="s">
        <v>388</v>
      </c>
      <c r="F180" s="1170" t="str">
        <f>_xlfn.IFNA(IF(VLOOKUP(E180,Languages!$A:$D,1,TRUE)=E180,VLOOKUP(E180,Languages!$A:$D,Summary!$C$7,TRUE),NA()),"")</f>
        <v>Kaikki yhteiskunnalle kriittisten palveluiden tuottamiseen osallistuvat organisaation liiketoimintayksiköt ovat saaneet ja sisäistäneet hallintasuunnitelman.</v>
      </c>
      <c r="G180" s="1539" t="s">
        <v>1629</v>
      </c>
      <c r="H180" s="1169"/>
      <c r="I180" s="1169" t="s">
        <v>1629</v>
      </c>
      <c r="J180" s="1537">
        <f ca="1">_xlfn.IFNA(VLOOKUP(E180,Data!C:I,6,FALSE),"")</f>
        <v>0</v>
      </c>
      <c r="K180" s="1511" t="str">
        <f ca="1">_xlfn.IFNA(VLOOKUP(E180,Export!G:L,3,FALSE),"")</f>
        <v/>
      </c>
      <c r="L180" s="1511" t="str">
        <f ca="1">_xlfn.IFNA(VLOOKUP(E180,Export!G:L,4,FALSE),"")</f>
        <v/>
      </c>
      <c r="M180" s="1511" t="str">
        <f ca="1">_xlfn.IFNA(VLOOKUP(E180,Export!G:L,5,FALSE),"")</f>
        <v/>
      </c>
      <c r="N180" s="1512" t="str">
        <f ca="1">_xlfn.IFNA(VLOOKUP(E180,Export!G:L,6,FALSE),"")</f>
        <v/>
      </c>
      <c r="O180" s="1445"/>
      <c r="P180" s="251"/>
    </row>
    <row r="181" spans="1:16" ht="70.8" customHeight="1" thickBot="1" x14ac:dyDescent="0.3">
      <c r="A181" s="274"/>
      <c r="B181" s="1842"/>
      <c r="C181" s="1339">
        <v>157</v>
      </c>
      <c r="D181" s="1183">
        <f>_xlfn.IFNA(VLOOKUP(E181,Data!C:I,3,FALSE),"")</f>
        <v>1</v>
      </c>
      <c r="E181" s="1643" t="s">
        <v>336</v>
      </c>
      <c r="F181" s="1170" t="str">
        <f>_xlfn.IFNA(IF(VLOOKUP(E181,Languages!$A:$D,1,TRUE)=E181,VLOOKUP(E181,Languages!$A:$D,Summary!$C$7,TRUE),NA()),"")</f>
        <v>Organisaatiolla on kyberturvallisuusstrategia. Tasolla 1 sen kehittämisen ja ylläpidon ei tarvitse olla systemaattista ja säännöllistä.</v>
      </c>
      <c r="G181" s="1540">
        <v>70</v>
      </c>
      <c r="H181" s="1169" t="s">
        <v>3781</v>
      </c>
      <c r="I181" s="1169" t="s">
        <v>3611</v>
      </c>
      <c r="J181" s="1537">
        <f ca="1">_xlfn.IFNA(VLOOKUP(E181,Data!C:I,6,FALSE),"")</f>
        <v>3</v>
      </c>
      <c r="K181" s="1511" t="str">
        <f ca="1">_xlfn.IFNA(VLOOKUP(E181,Export!G:L,3,FALSE),"")</f>
        <v/>
      </c>
      <c r="L181" s="1511" t="str">
        <f ca="1">_xlfn.IFNA(VLOOKUP(E181,Export!G:L,4,FALSE),"")</f>
        <v/>
      </c>
      <c r="M181" s="1511" t="str">
        <f ca="1">_xlfn.IFNA(VLOOKUP(E181,Export!G:L,5,FALSE),"")</f>
        <v/>
      </c>
      <c r="N181" s="1512" t="str">
        <f ca="1">_xlfn.IFNA(VLOOKUP(E181,Export!G:L,6,FALSE),"")</f>
        <v/>
      </c>
      <c r="O181" s="1445"/>
      <c r="P181" s="251"/>
    </row>
    <row r="182" spans="1:16" ht="70.8" customHeight="1" thickBot="1" x14ac:dyDescent="0.3">
      <c r="A182" s="274"/>
      <c r="B182" s="1842"/>
      <c r="C182" s="1339">
        <v>158</v>
      </c>
      <c r="D182" s="1183">
        <f>_xlfn.IFNA(VLOOKUP(E182,Data!C:I,3,FALSE),"")</f>
        <v>2</v>
      </c>
      <c r="E182" s="1643" t="s">
        <v>337</v>
      </c>
      <c r="F182" s="1170" t="str">
        <f>_xlfn.IFNA(IF(VLOOKUP(E182,Languages!$A:$D,1,TRUE)=E182,VLOOKUP(E182,Languages!$A:$D,Summary!$C$7,TRUE),NA()),"")</f>
        <v>Kyberturvallisuusstrategia määrittelee organisaation kyberturvallisuustavoitteet.</v>
      </c>
      <c r="G182" s="1540">
        <v>70</v>
      </c>
      <c r="H182" s="1169" t="s">
        <v>3781</v>
      </c>
      <c r="I182" s="1169" t="s">
        <v>3611</v>
      </c>
      <c r="J182" s="1537">
        <f ca="1">_xlfn.IFNA(VLOOKUP(E182,Data!C:I,6,FALSE),"")</f>
        <v>2</v>
      </c>
      <c r="K182" s="1511" t="str">
        <f ca="1">_xlfn.IFNA(VLOOKUP(E182,Export!G:L,3,FALSE),"")</f>
        <v/>
      </c>
      <c r="L182" s="1511" t="str">
        <f ca="1">_xlfn.IFNA(VLOOKUP(E182,Export!G:L,4,FALSE),"")</f>
        <v/>
      </c>
      <c r="M182" s="1511" t="str">
        <f ca="1">_xlfn.IFNA(VLOOKUP(E182,Export!G:L,5,FALSE),"")</f>
        <v/>
      </c>
      <c r="N182" s="1512" t="str">
        <f ca="1">_xlfn.IFNA(VLOOKUP(E182,Export!G:L,6,FALSE),"")</f>
        <v/>
      </c>
      <c r="O182" s="1445"/>
      <c r="P182" s="251"/>
    </row>
    <row r="183" spans="1:16" ht="70.8" customHeight="1" thickBot="1" x14ac:dyDescent="0.3">
      <c r="A183" s="274"/>
      <c r="B183" s="1842"/>
      <c r="C183" s="1339">
        <v>159</v>
      </c>
      <c r="D183" s="1183">
        <f>_xlfn.IFNA(VLOOKUP(E183,Data!C:I,3,FALSE),"")</f>
        <v>2</v>
      </c>
      <c r="E183" s="1643" t="s">
        <v>338</v>
      </c>
      <c r="F183" s="1170" t="str">
        <f>_xlfn.IFNA(IF(VLOOKUP(E183,Languages!$A:$D,1,TRUE)=E183,VLOOKUP(E183,Languages!$A:$D,Summary!$C$7,TRUE),NA()),"")</f>
        <v>Kyberturvallisuusstrategia ja -prioriteetit on dokumentoitu. Strategia ja prioriteetit ovat linjassa organisaation yleisten strategisten tavoitteiden ja kriittiseen infrastruktuuriin kohdistuvien riskien kanssa.</v>
      </c>
      <c r="G183" s="1540">
        <v>70</v>
      </c>
      <c r="H183" s="1169" t="s">
        <v>3781</v>
      </c>
      <c r="I183" s="1169" t="s">
        <v>3611</v>
      </c>
      <c r="J183" s="1537">
        <f ca="1">_xlfn.IFNA(VLOOKUP(E183,Data!C:I,6,FALSE),"")</f>
        <v>2</v>
      </c>
      <c r="K183" s="1511" t="str">
        <f ca="1">_xlfn.IFNA(VLOOKUP(E183,Export!G:L,3,FALSE),"")</f>
        <v/>
      </c>
      <c r="L183" s="1511" t="str">
        <f ca="1">_xlfn.IFNA(VLOOKUP(E183,Export!G:L,4,FALSE),"")</f>
        <v/>
      </c>
      <c r="M183" s="1511" t="str">
        <f ca="1">_xlfn.IFNA(VLOOKUP(E183,Export!G:L,5,FALSE),"")</f>
        <v/>
      </c>
      <c r="N183" s="1512" t="str">
        <f ca="1">_xlfn.IFNA(VLOOKUP(E183,Export!G:L,6,FALSE),"")</f>
        <v/>
      </c>
      <c r="O183" s="1445"/>
      <c r="P183" s="251"/>
    </row>
    <row r="184" spans="1:16" ht="70.8" customHeight="1" thickBot="1" x14ac:dyDescent="0.3">
      <c r="A184" s="274"/>
      <c r="B184" s="1842"/>
      <c r="C184" s="1339">
        <v>160</v>
      </c>
      <c r="D184" s="1183">
        <f>_xlfn.IFNA(VLOOKUP(E184,Data!C:I,3,FALSE),"")</f>
        <v>2</v>
      </c>
      <c r="E184" s="1643" t="s">
        <v>339</v>
      </c>
      <c r="F184" s="1170" t="str">
        <f>_xlfn.IFNA(IF(VLOOKUP(E184,Languages!$A:$D,1,TRUE)=E184,VLOOKUP(E184,Languages!$A:$D,Summary!$C$7,TRUE),NA()),"")</f>
        <v>Kyberturvallisuusstrategia määrittää organisaation kyberturvallisuuden hallintamallin ("governance") ja valvontatoimet.</v>
      </c>
      <c r="G184" s="1540">
        <v>70</v>
      </c>
      <c r="H184" s="1169" t="s">
        <v>3781</v>
      </c>
      <c r="I184" s="1169" t="s">
        <v>3611</v>
      </c>
      <c r="J184" s="1537">
        <f ca="1">_xlfn.IFNA(VLOOKUP(E184,Data!C:I,6,FALSE),"")</f>
        <v>3</v>
      </c>
      <c r="K184" s="1511" t="str">
        <f ca="1">_xlfn.IFNA(VLOOKUP(E184,Export!G:L,3,FALSE),"")</f>
        <v/>
      </c>
      <c r="L184" s="1511" t="str">
        <f ca="1">_xlfn.IFNA(VLOOKUP(E184,Export!G:L,4,FALSE),"")</f>
        <v/>
      </c>
      <c r="M184" s="1511" t="str">
        <f ca="1">_xlfn.IFNA(VLOOKUP(E184,Export!G:L,5,FALSE),"")</f>
        <v/>
      </c>
      <c r="N184" s="1512" t="str">
        <f ca="1">_xlfn.IFNA(VLOOKUP(E184,Export!G:L,6,FALSE),"")</f>
        <v/>
      </c>
      <c r="O184" s="1445"/>
      <c r="P184" s="251"/>
    </row>
    <row r="185" spans="1:16" ht="70.8" customHeight="1" thickBot="1" x14ac:dyDescent="0.3">
      <c r="A185" s="274"/>
      <c r="B185" s="1842"/>
      <c r="C185" s="1339">
        <v>161</v>
      </c>
      <c r="D185" s="1183">
        <f>_xlfn.IFNA(VLOOKUP(E185,Data!C:I,3,FALSE),"")</f>
        <v>2</v>
      </c>
      <c r="E185" s="1643" t="s">
        <v>340</v>
      </c>
      <c r="F185" s="1170" t="str">
        <f>_xlfn.IFNA(IF(VLOOKUP(E185,Languages!$A:$D,1,TRUE)=E185,VLOOKUP(E185,Languages!$A:$D,Summary!$C$7,TRUE),NA()),"")</f>
        <v>Kyberturvallisuusstrategia määrittelee kyberturvallisuuden hallinta- ja organisaatiorakenteen.</v>
      </c>
      <c r="G185" s="1540">
        <v>70</v>
      </c>
      <c r="H185" s="1169" t="s">
        <v>3781</v>
      </c>
      <c r="I185" s="1169" t="s">
        <v>3611</v>
      </c>
      <c r="J185" s="1537">
        <f ca="1">_xlfn.IFNA(VLOOKUP(E185,Data!C:I,6,FALSE),"")</f>
        <v>2</v>
      </c>
      <c r="K185" s="1511" t="str">
        <f ca="1">_xlfn.IFNA(VLOOKUP(E185,Export!G:L,3,FALSE),"")</f>
        <v/>
      </c>
      <c r="L185" s="1511" t="str">
        <f ca="1">_xlfn.IFNA(VLOOKUP(E185,Export!G:L,4,FALSE),"")</f>
        <v/>
      </c>
      <c r="M185" s="1511" t="str">
        <f ca="1">_xlfn.IFNA(VLOOKUP(E185,Export!G:L,5,FALSE),"")</f>
        <v/>
      </c>
      <c r="N185" s="1512" t="str">
        <f ca="1">_xlfn.IFNA(VLOOKUP(E185,Export!G:L,6,FALSE),"")</f>
        <v/>
      </c>
      <c r="O185" s="1445"/>
      <c r="P185" s="251"/>
    </row>
    <row r="186" spans="1:16" ht="70.8" customHeight="1" thickBot="1" x14ac:dyDescent="0.3">
      <c r="A186" s="274"/>
      <c r="B186" s="1842"/>
      <c r="C186" s="1339">
        <v>162</v>
      </c>
      <c r="D186" s="1183">
        <f>_xlfn.IFNA(VLOOKUP(E186,Data!C:I,3,FALSE),"")</f>
        <v>2</v>
      </c>
      <c r="E186" s="1643" t="s">
        <v>341</v>
      </c>
      <c r="F186" s="1170" t="str">
        <f>_xlfn.IFNA(IF(VLOOKUP(E186,Languages!$A:$D,1,TRUE)=E186,VLOOKUP(E186,Languages!$A:$D,Summary!$C$7,TRUE),NA()),"")</f>
        <v>Kyberturvallisuusstrategia nimeää ne standardit ja ohjeet, joita tulee noudattaa.</v>
      </c>
      <c r="G186" s="1540">
        <v>70</v>
      </c>
      <c r="H186" s="1169" t="s">
        <v>3781</v>
      </c>
      <c r="I186" s="1169" t="s">
        <v>3611</v>
      </c>
      <c r="J186" s="1537">
        <f ca="1">_xlfn.IFNA(VLOOKUP(E186,Data!C:I,6,FALSE),"")</f>
        <v>3</v>
      </c>
      <c r="K186" s="1511" t="str">
        <f ca="1">_xlfn.IFNA(VLOOKUP(E186,Export!G:L,3,FALSE),"")</f>
        <v/>
      </c>
      <c r="L186" s="1511" t="str">
        <f ca="1">_xlfn.IFNA(VLOOKUP(E186,Export!G:L,4,FALSE),"")</f>
        <v/>
      </c>
      <c r="M186" s="1511" t="str">
        <f ca="1">_xlfn.IFNA(VLOOKUP(E186,Export!G:L,5,FALSE),"")</f>
        <v/>
      </c>
      <c r="N186" s="1512" t="str">
        <f ca="1">_xlfn.IFNA(VLOOKUP(E186,Export!G:L,6,FALSE),"")</f>
        <v/>
      </c>
      <c r="O186" s="1445"/>
      <c r="P186" s="251"/>
    </row>
    <row r="187" spans="1:16" ht="70.8" customHeight="1" thickBot="1" x14ac:dyDescent="0.3">
      <c r="A187" s="274"/>
      <c r="B187" s="1842"/>
      <c r="C187" s="1339">
        <v>163</v>
      </c>
      <c r="D187" s="1183">
        <f>_xlfn.IFNA(VLOOKUP(E187,Data!C:I,3,FALSE),"")</f>
        <v>2</v>
      </c>
      <c r="E187" s="1643" t="s">
        <v>342</v>
      </c>
      <c r="F187" s="1170" t="str">
        <f>_xlfn.IFNA(IF(VLOOKUP(E187,Languages!$A:$D,1,TRUE)=E187,VLOOKUP(E187,Languages!$A:$D,Summary!$C$7,TRUE),NA()),"")</f>
        <v>Kyberturvallisuusstrategia nimeää / tunnistaa  kaikki soveltuvat vaatimustenmukaisuusvaatimukset, jotka ohjelman pitää noudattaa. (esimerkiksi NIST CSF, ISO, PCI DSS) (toimeenpano-ohjelma vai strategia)</v>
      </c>
      <c r="G187" s="1540">
        <v>70</v>
      </c>
      <c r="H187" s="1169" t="s">
        <v>3781</v>
      </c>
      <c r="I187" s="1169" t="s">
        <v>3611</v>
      </c>
      <c r="J187" s="1537">
        <f ca="1">_xlfn.IFNA(VLOOKUP(E187,Data!C:I,6,FALSE),"")</f>
        <v>2</v>
      </c>
      <c r="K187" s="1511" t="str">
        <f ca="1">_xlfn.IFNA(VLOOKUP(E187,Export!G:L,3,FALSE),"")</f>
        <v/>
      </c>
      <c r="L187" s="1511" t="str">
        <f ca="1">_xlfn.IFNA(VLOOKUP(E187,Export!G:L,4,FALSE),"")</f>
        <v/>
      </c>
      <c r="M187" s="1511" t="str">
        <f ca="1">_xlfn.IFNA(VLOOKUP(E187,Export!G:L,5,FALSE),"")</f>
        <v/>
      </c>
      <c r="N187" s="1512" t="str">
        <f ca="1">_xlfn.IFNA(VLOOKUP(E187,Export!G:L,6,FALSE),"")</f>
        <v/>
      </c>
      <c r="O187" s="1445"/>
      <c r="P187" s="251"/>
    </row>
    <row r="188" spans="1:16" ht="70.8" customHeight="1" thickBot="1" x14ac:dyDescent="0.3">
      <c r="A188" s="274"/>
      <c r="B188" s="1842"/>
      <c r="C188" s="1339">
        <v>164</v>
      </c>
      <c r="D188" s="1183">
        <f>_xlfn.IFNA(VLOOKUP(E188,Data!C:I,3,FALSE),"")</f>
        <v>3</v>
      </c>
      <c r="E188" s="1643" t="s">
        <v>343</v>
      </c>
      <c r="F188" s="1170" t="str">
        <f>_xlfn.IFNA(IF(VLOOKUP(E188,Languages!$A:$D,1,TRUE)=E188,VLOOKUP(E188,Languages!$A:$D,Summary!$C$7,TRUE),NA()),"")</f>
        <v>Kyberturvallisuusstrategia on päivitetty säännöllisesti ja määriteltyjen ehtojen täyttyessä kuten muutokset organisaation liiketoiminnassa, toimintaympäristössä tai uhkaprofiilissa [kts. THREAT-2e].</v>
      </c>
      <c r="G188" s="1540">
        <v>70</v>
      </c>
      <c r="H188" s="1169" t="s">
        <v>3781</v>
      </c>
      <c r="I188" s="1169" t="s">
        <v>3611</v>
      </c>
      <c r="J188" s="1537">
        <f ca="1">_xlfn.IFNA(VLOOKUP(E188,Data!C:I,6,FALSE),"")</f>
        <v>2</v>
      </c>
      <c r="K188" s="1511" t="str">
        <f ca="1">_xlfn.IFNA(VLOOKUP(E188,Export!G:L,3,FALSE),"")</f>
        <v/>
      </c>
      <c r="L188" s="1511" t="str">
        <f ca="1">_xlfn.IFNA(VLOOKUP(E188,Export!G:L,4,FALSE),"")</f>
        <v/>
      </c>
      <c r="M188" s="1511" t="str">
        <f ca="1">_xlfn.IFNA(VLOOKUP(E188,Export!G:L,5,FALSE),"")</f>
        <v/>
      </c>
      <c r="N188" s="1512" t="str">
        <f ca="1">_xlfn.IFNA(VLOOKUP(E188,Export!G:L,6,FALSE),"")</f>
        <v/>
      </c>
      <c r="O188" s="1445"/>
      <c r="P188" s="251"/>
    </row>
    <row r="189" spans="1:16" ht="70.8" customHeight="1" thickBot="1" x14ac:dyDescent="0.3">
      <c r="A189" s="274"/>
      <c r="B189" s="1842"/>
      <c r="C189" s="1339">
        <v>165</v>
      </c>
      <c r="D189" s="1183">
        <f>_xlfn.IFNA(VLOOKUP(E189,Data!C:I,3,FALSE),"")</f>
        <v>1</v>
      </c>
      <c r="E189" s="1643" t="s">
        <v>344</v>
      </c>
      <c r="F189" s="1170" t="str">
        <f>_xlfn.IFNA(IF(VLOOKUP(E189,Languages!$A:$D,1,TRUE)=E189,VLOOKUP(E189,Languages!$A:$D,Summary!$C$7,TRUE),NA()),"")</f>
        <v>Organisaation ylin johto tukee kyberturvallisuuden hallintaa. Tasolla 1 tämän ei tarvitse olla systemaattista ja säännöllistä.</v>
      </c>
      <c r="G189" s="1540">
        <v>72</v>
      </c>
      <c r="H189" s="1169" t="s">
        <v>3783</v>
      </c>
      <c r="I189" s="1169" t="s">
        <v>3612</v>
      </c>
      <c r="J189" s="1537">
        <f ca="1">_xlfn.IFNA(VLOOKUP(E189,Data!C:I,6,FALSE),"")</f>
        <v>3</v>
      </c>
      <c r="K189" s="1511" t="str">
        <f ca="1">_xlfn.IFNA(VLOOKUP(E189,Export!G:L,3,FALSE),"")</f>
        <v/>
      </c>
      <c r="L189" s="1511" t="str">
        <f ca="1">_xlfn.IFNA(VLOOKUP(E189,Export!G:L,4,FALSE),"")</f>
        <v/>
      </c>
      <c r="M189" s="1511" t="str">
        <f ca="1">_xlfn.IFNA(VLOOKUP(E189,Export!G:L,5,FALSE),"")</f>
        <v/>
      </c>
      <c r="N189" s="1512" t="str">
        <f ca="1">_xlfn.IFNA(VLOOKUP(E189,Export!G:L,6,FALSE),"")</f>
        <v/>
      </c>
      <c r="O189" s="1445"/>
      <c r="P189" s="251"/>
    </row>
    <row r="190" spans="1:16" ht="70.8" customHeight="1" thickBot="1" x14ac:dyDescent="0.3">
      <c r="A190" s="274"/>
      <c r="B190" s="1842"/>
      <c r="C190" s="1339">
        <v>166</v>
      </c>
      <c r="D190" s="1183">
        <f>_xlfn.IFNA(VLOOKUP(E190,Data!C:I,3,FALSE),"")</f>
        <v>2</v>
      </c>
      <c r="E190" s="1643" t="s">
        <v>345</v>
      </c>
      <c r="F190" s="1170" t="str">
        <f>_xlfn.IFNA(IF(VLOOKUP(E190,Languages!$A:$D,1,TRUE)=E190,VLOOKUP(E190,Languages!$A:$D,Summary!$C$7,TRUE),NA()),"")</f>
        <v>Kyberturvallisuuden hallinta perustuu kyberturvallisuusstrategiaan.</v>
      </c>
      <c r="G190" s="1540">
        <v>71</v>
      </c>
      <c r="H190" s="1169" t="s">
        <v>3782</v>
      </c>
      <c r="I190" s="1169" t="s">
        <v>3613</v>
      </c>
      <c r="J190" s="1537">
        <f ca="1">_xlfn.IFNA(VLOOKUP(E190,Data!C:I,6,FALSE),"")</f>
        <v>3</v>
      </c>
      <c r="K190" s="1511" t="str">
        <f ca="1">_xlfn.IFNA(VLOOKUP(E190,Export!G:L,3,FALSE),"")</f>
        <v/>
      </c>
      <c r="L190" s="1511" t="str">
        <f ca="1">_xlfn.IFNA(VLOOKUP(E190,Export!G:L,4,FALSE),"")</f>
        <v/>
      </c>
      <c r="M190" s="1511" t="str">
        <f ca="1">_xlfn.IFNA(VLOOKUP(E190,Export!G:L,5,FALSE),"")</f>
        <v/>
      </c>
      <c r="N190" s="1512" t="str">
        <f ca="1">_xlfn.IFNA(VLOOKUP(E190,Export!G:L,6,FALSE),"")</f>
        <v/>
      </c>
      <c r="O190" s="1445"/>
      <c r="P190" s="251"/>
    </row>
    <row r="191" spans="1:16" ht="70.8" customHeight="1" thickBot="1" x14ac:dyDescent="0.3">
      <c r="A191" s="274"/>
      <c r="B191" s="1842"/>
      <c r="C191" s="1339">
        <v>167</v>
      </c>
      <c r="D191" s="1183">
        <f>_xlfn.IFNA(VLOOKUP(E191,Data!C:I,3,FALSE),"")</f>
        <v>2</v>
      </c>
      <c r="E191" s="1643" t="s">
        <v>346</v>
      </c>
      <c r="F191" s="1170" t="str">
        <f>_xlfn.IFNA(IF(VLOOKUP(E191,Languages!$A:$D,1,TRUE)=E191,VLOOKUP(E191,Languages!$A:$D,Summary!$C$7,TRUE),NA()),"")</f>
        <v>Organisaation ylimmän johdon tuki kyberturvallisuuden hallinnalle  on näkyvää ja aktiivista.</v>
      </c>
      <c r="G191" s="1540">
        <v>72</v>
      </c>
      <c r="H191" s="1169" t="s">
        <v>3783</v>
      </c>
      <c r="I191" s="1169" t="s">
        <v>3612</v>
      </c>
      <c r="J191" s="1537">
        <f ca="1">_xlfn.IFNA(VLOOKUP(E191,Data!C:I,6,FALSE),"")</f>
        <v>2</v>
      </c>
      <c r="K191" s="1511" t="str">
        <f ca="1">_xlfn.IFNA(VLOOKUP(E191,Export!G:L,3,FALSE),"")</f>
        <v/>
      </c>
      <c r="L191" s="1511" t="str">
        <f ca="1">_xlfn.IFNA(VLOOKUP(E191,Export!G:L,4,FALSE),"")</f>
        <v/>
      </c>
      <c r="M191" s="1511" t="str">
        <f ca="1">_xlfn.IFNA(VLOOKUP(E191,Export!G:L,5,FALSE),"")</f>
        <v/>
      </c>
      <c r="N191" s="1512" t="str">
        <f ca="1">_xlfn.IFNA(VLOOKUP(E191,Export!G:L,6,FALSE),"")</f>
        <v/>
      </c>
      <c r="O191" s="1445"/>
      <c r="P191" s="251"/>
    </row>
    <row r="192" spans="1:16" ht="70.8" customHeight="1" thickBot="1" x14ac:dyDescent="0.3">
      <c r="A192" s="274"/>
      <c r="B192" s="1842"/>
      <c r="C192" s="1339">
        <v>168</v>
      </c>
      <c r="D192" s="1183">
        <f>_xlfn.IFNA(VLOOKUP(E192,Data!C:I,3,FALSE),"")</f>
        <v>2</v>
      </c>
      <c r="E192" s="1643" t="s">
        <v>347</v>
      </c>
      <c r="F192" s="1170" t="str">
        <f>_xlfn.IFNA(IF(VLOOKUP(E192,Languages!$A:$D,1,TRUE)=E192,VLOOKUP(E192,Languages!$A:$D,Summary!$C$7,TRUE),NA()),"")</f>
        <v>Organisaation ylin johto tukee kyberturvallisuuspolitiikkojen ja -ohjeiden kehittämistä, ylläpitoa ja täytäntöönpanoa.</v>
      </c>
      <c r="G192" s="1540">
        <v>72</v>
      </c>
      <c r="H192" s="1169" t="s">
        <v>3783</v>
      </c>
      <c r="I192" s="1169" t="s">
        <v>3612</v>
      </c>
      <c r="J192" s="1537">
        <f ca="1">_xlfn.IFNA(VLOOKUP(E192,Data!C:I,6,FALSE),"")</f>
        <v>3</v>
      </c>
      <c r="K192" s="1511" t="str">
        <f ca="1">_xlfn.IFNA(VLOOKUP(E192,Export!G:L,3,FALSE),"")</f>
        <v/>
      </c>
      <c r="L192" s="1511" t="str">
        <f ca="1">_xlfn.IFNA(VLOOKUP(E192,Export!G:L,4,FALSE),"")</f>
        <v/>
      </c>
      <c r="M192" s="1511" t="str">
        <f ca="1">_xlfn.IFNA(VLOOKUP(E192,Export!G:L,5,FALSE),"")</f>
        <v/>
      </c>
      <c r="N192" s="1512" t="str">
        <f ca="1">_xlfn.IFNA(VLOOKUP(E192,Export!G:L,6,FALSE),"")</f>
        <v/>
      </c>
      <c r="O192" s="1445"/>
      <c r="P192" s="251"/>
    </row>
    <row r="193" spans="1:16" ht="70.8" customHeight="1" thickBot="1" x14ac:dyDescent="0.3">
      <c r="A193" s="274"/>
      <c r="B193" s="1842"/>
      <c r="C193" s="1339">
        <v>169</v>
      </c>
      <c r="D193" s="1183">
        <f>_xlfn.IFNA(VLOOKUP(E193,Data!C:I,3,FALSE),"")</f>
        <v>2</v>
      </c>
      <c r="E193" s="1643" t="s">
        <v>348</v>
      </c>
      <c r="F193" s="1170" t="str">
        <f>_xlfn.IFNA(IF(VLOOKUP(E193,Languages!$A:$D,1,TRUE)=E193,VLOOKUP(E193,Languages!$A:$D,Summary!$C$7,TRUE),NA()),"")</f>
        <v>Vastuu kyberturvallisuuden hallinnasta on osoitettu organisaatiossa taholle, jolla on riittävät toimivaltuudet.</v>
      </c>
      <c r="G193" s="1539" t="s">
        <v>1629</v>
      </c>
      <c r="H193" s="1169"/>
      <c r="I193" s="1169" t="s">
        <v>1629</v>
      </c>
      <c r="J193" s="1537">
        <f ca="1">_xlfn.IFNA(VLOOKUP(E193,Data!C:I,6,FALSE),"")</f>
        <v>3</v>
      </c>
      <c r="K193" s="1511" t="str">
        <f ca="1">_xlfn.IFNA(VLOOKUP(E193,Export!G:L,3,FALSE),"")</f>
        <v/>
      </c>
      <c r="L193" s="1511" t="str">
        <f ca="1">_xlfn.IFNA(VLOOKUP(E193,Export!G:L,4,FALSE),"")</f>
        <v/>
      </c>
      <c r="M193" s="1511" t="str">
        <f ca="1">_xlfn.IFNA(VLOOKUP(E193,Export!G:L,5,FALSE),"")</f>
        <v/>
      </c>
      <c r="N193" s="1512" t="str">
        <f ca="1">_xlfn.IFNA(VLOOKUP(E193,Export!G:L,6,FALSE),"")</f>
        <v/>
      </c>
      <c r="O193" s="1445"/>
      <c r="P193" s="251"/>
    </row>
    <row r="194" spans="1:16" ht="70.8" customHeight="1" thickBot="1" x14ac:dyDescent="0.3">
      <c r="A194" s="274"/>
      <c r="B194" s="1842"/>
      <c r="C194" s="1339">
        <v>170</v>
      </c>
      <c r="D194" s="1183">
        <f>_xlfn.IFNA(VLOOKUP(E194,Data!C:I,3,FALSE),"")</f>
        <v>2</v>
      </c>
      <c r="E194" s="1643" t="s">
        <v>349</v>
      </c>
      <c r="F194" s="1170" t="str">
        <f>_xlfn.IFNA(IF(VLOOKUP(E194,Languages!$A:$D,1,TRUE)=E194,VLOOKUP(E194,Languages!$A:$D,Summary!$C$7,TRUE),NA()),"")</f>
        <v>Kyberturvallisuuden hallinnan sidosryhmät on tunnistettu ja osallistettu.</v>
      </c>
      <c r="G194" s="1540">
        <v>73</v>
      </c>
      <c r="H194" s="1169" t="s">
        <v>3741</v>
      </c>
      <c r="I194" s="1169" t="s">
        <v>3614</v>
      </c>
      <c r="J194" s="1537">
        <f ca="1">_xlfn.IFNA(VLOOKUP(E194,Data!C:I,6,FALSE),"")</f>
        <v>2</v>
      </c>
      <c r="K194" s="1511" t="str">
        <f ca="1">_xlfn.IFNA(VLOOKUP(E194,Export!G:L,3,FALSE),"")</f>
        <v/>
      </c>
      <c r="L194" s="1511" t="str">
        <f ca="1">_xlfn.IFNA(VLOOKUP(E194,Export!G:L,4,FALSE),"")</f>
        <v/>
      </c>
      <c r="M194" s="1511" t="str">
        <f ca="1">_xlfn.IFNA(VLOOKUP(E194,Export!G:L,5,FALSE),"")</f>
        <v/>
      </c>
      <c r="N194" s="1512" t="str">
        <f ca="1">_xlfn.IFNA(VLOOKUP(E194,Export!G:L,6,FALSE),"")</f>
        <v/>
      </c>
      <c r="O194" s="1445"/>
      <c r="P194" s="251"/>
    </row>
    <row r="195" spans="1:16" ht="70.8" customHeight="1" thickBot="1" x14ac:dyDescent="0.3">
      <c r="A195" s="274"/>
      <c r="B195" s="1842"/>
      <c r="C195" s="1339">
        <v>171</v>
      </c>
      <c r="D195" s="1183">
        <f>_xlfn.IFNA(VLOOKUP(E195,Data!C:I,3,FALSE),"")</f>
        <v>3</v>
      </c>
      <c r="E195" s="1643" t="s">
        <v>350</v>
      </c>
      <c r="F195" s="1170" t="str">
        <f>_xlfn.IFNA(IF(VLOOKUP(E195,Languages!$A:$D,1,TRUE)=E195,VLOOKUP(E195,Languages!$A:$D,Summary!$C$7,TRUE),NA()),"")</f>
        <v>Kyberturvallisuuden hallinnan toiminta tarkastetaan aika ajoin, jotta varmistetaan että toimet ovat linjassa kyberturvallisuusstrategian kanssa.</v>
      </c>
      <c r="G195" s="1540">
        <v>71</v>
      </c>
      <c r="H195" s="1169" t="s">
        <v>3782</v>
      </c>
      <c r="I195" s="1169" t="s">
        <v>3613</v>
      </c>
      <c r="J195" s="1537">
        <f ca="1">_xlfn.IFNA(VLOOKUP(E195,Data!C:I,6,FALSE),"")</f>
        <v>3</v>
      </c>
      <c r="K195" s="1511" t="str">
        <f ca="1">_xlfn.IFNA(VLOOKUP(E195,Export!G:L,3,FALSE),"")</f>
        <v/>
      </c>
      <c r="L195" s="1511" t="str">
        <f ca="1">_xlfn.IFNA(VLOOKUP(E195,Export!G:L,4,FALSE),"")</f>
        <v/>
      </c>
      <c r="M195" s="1511" t="str">
        <f ca="1">_xlfn.IFNA(VLOOKUP(E195,Export!G:L,5,FALSE),"")</f>
        <v/>
      </c>
      <c r="N195" s="1512" t="str">
        <f ca="1">_xlfn.IFNA(VLOOKUP(E195,Export!G:L,6,FALSE),"")</f>
        <v/>
      </c>
      <c r="O195" s="1445"/>
      <c r="P195" s="251"/>
    </row>
    <row r="196" spans="1:16" ht="70.8" customHeight="1" thickBot="1" x14ac:dyDescent="0.3">
      <c r="A196" s="274"/>
      <c r="B196" s="1842"/>
      <c r="C196" s="1339">
        <v>172</v>
      </c>
      <c r="D196" s="1183">
        <f>_xlfn.IFNA(VLOOKUP(E196,Data!C:I,3,FALSE),"")</f>
        <v>3</v>
      </c>
      <c r="E196" s="1643" t="s">
        <v>351</v>
      </c>
      <c r="F196" s="1170" t="str">
        <f>_xlfn.IFNA(IF(VLOOKUP(E196,Languages!$A:$D,1,TRUE)=E196,VLOOKUP(E196,Languages!$A:$D,Summary!$C$7,TRUE),NA()),"")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G196" s="1540">
        <v>71</v>
      </c>
      <c r="H196" s="1169" t="s">
        <v>3782</v>
      </c>
      <c r="I196" s="1169" t="s">
        <v>3613</v>
      </c>
      <c r="J196" s="1537">
        <f ca="1">_xlfn.IFNA(VLOOKUP(E196,Data!C:I,6,FALSE),"")</f>
        <v>3</v>
      </c>
      <c r="K196" s="1511" t="str">
        <f ca="1">_xlfn.IFNA(VLOOKUP(E196,Export!G:L,3,FALSE),"")</f>
        <v/>
      </c>
      <c r="L196" s="1511" t="str">
        <f ca="1">_xlfn.IFNA(VLOOKUP(E196,Export!G:L,4,FALSE),"")</f>
        <v/>
      </c>
      <c r="M196" s="1511" t="str">
        <f ca="1">_xlfn.IFNA(VLOOKUP(E196,Export!G:L,5,FALSE),"")</f>
        <v/>
      </c>
      <c r="N196" s="1512" t="str">
        <f ca="1">_xlfn.IFNA(VLOOKUP(E196,Export!G:L,6,FALSE),"")</f>
        <v/>
      </c>
      <c r="O196" s="1445"/>
      <c r="P196" s="251"/>
    </row>
    <row r="197" spans="1:16" ht="70.8" customHeight="1" thickBot="1" x14ac:dyDescent="0.3">
      <c r="A197" s="274"/>
      <c r="B197" s="1842"/>
      <c r="C197" s="1339">
        <v>173</v>
      </c>
      <c r="D197" s="1183">
        <f>_xlfn.IFNA(VLOOKUP(E197,Data!C:I,3,FALSE),"")</f>
        <v>3</v>
      </c>
      <c r="E197" s="1643" t="s">
        <v>352</v>
      </c>
      <c r="F197" s="1170" t="str">
        <f>_xlfn.IFNA(IF(VLOOKUP(E197,Languages!$A:$D,1,TRUE)=E197,VLOOKUP(E197,Languages!$A:$D,Summary!$C$7,TRUE),NA()),"")</f>
        <v xml:space="preserve">Kyberturvallisuuden kehittämisohjelma huomioi organisaatiota velvoittavien lakien, sääntöjen ja määräysten noudattamisen.
</v>
      </c>
      <c r="G197" s="1540">
        <v>71</v>
      </c>
      <c r="H197" s="1169" t="s">
        <v>3782</v>
      </c>
      <c r="I197" s="1169" t="s">
        <v>3613</v>
      </c>
      <c r="J197" s="1537">
        <f ca="1">_xlfn.IFNA(VLOOKUP(E197,Data!C:I,6,FALSE),"")</f>
        <v>3</v>
      </c>
      <c r="K197" s="1511" t="str">
        <f ca="1">_xlfn.IFNA(VLOOKUP(E197,Export!G:L,3,FALSE),"")</f>
        <v/>
      </c>
      <c r="L197" s="1511" t="str">
        <f ca="1">_xlfn.IFNA(VLOOKUP(E197,Export!G:L,4,FALSE),"")</f>
        <v/>
      </c>
      <c r="M197" s="1511" t="str">
        <f ca="1">_xlfn.IFNA(VLOOKUP(E197,Export!G:L,5,FALSE),"")</f>
        <v/>
      </c>
      <c r="N197" s="1512" t="str">
        <f ca="1">_xlfn.IFNA(VLOOKUP(E197,Export!G:L,6,FALSE),"")</f>
        <v/>
      </c>
      <c r="O197" s="1445"/>
      <c r="P197" s="251"/>
    </row>
    <row r="198" spans="1:16" ht="70.8" customHeight="1" thickBot="1" x14ac:dyDescent="0.3">
      <c r="A198" s="274"/>
      <c r="B198" s="1842"/>
      <c r="C198" s="1339">
        <v>174</v>
      </c>
      <c r="D198" s="1183">
        <f>_xlfn.IFNA(VLOOKUP(E198,Data!C:I,3,FALSE),"")</f>
        <v>3</v>
      </c>
      <c r="E198" s="1643" t="s">
        <v>353</v>
      </c>
      <c r="F198" s="1170" t="str">
        <f>_xlfn.IFNA(IF(VLOOKUP(E198,Languages!$A:$D,1,TRUE)=E198,VLOOKUP(E198,Languages!$A:$D,Summary!$C$7,TRUE),NA()),"")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G198" s="1540">
        <v>73</v>
      </c>
      <c r="H198" s="1169" t="s">
        <v>3741</v>
      </c>
      <c r="I198" s="1169" t="s">
        <v>3614</v>
      </c>
      <c r="J198" s="1537">
        <f ca="1">_xlfn.IFNA(VLOOKUP(E198,Data!C:I,6,FALSE),"")</f>
        <v>2</v>
      </c>
      <c r="K198" s="1511" t="str">
        <f ca="1">_xlfn.IFNA(VLOOKUP(E198,Export!G:L,3,FALSE),"")</f>
        <v/>
      </c>
      <c r="L198" s="1511" t="str">
        <f ca="1">_xlfn.IFNA(VLOOKUP(E198,Export!G:L,4,FALSE),"")</f>
        <v/>
      </c>
      <c r="M198" s="1511" t="str">
        <f ca="1">_xlfn.IFNA(VLOOKUP(E198,Export!G:L,5,FALSE),"")</f>
        <v/>
      </c>
      <c r="N198" s="1512" t="str">
        <f ca="1">_xlfn.IFNA(VLOOKUP(E198,Export!G:L,6,FALSE),"")</f>
        <v/>
      </c>
      <c r="O198" s="1445"/>
      <c r="P198" s="251"/>
    </row>
    <row r="199" spans="1:16" ht="70.8" customHeight="1" thickBot="1" x14ac:dyDescent="0.3">
      <c r="A199" s="274"/>
      <c r="B199" s="1842"/>
      <c r="C199" s="1339">
        <v>175</v>
      </c>
      <c r="D199" s="1183">
        <f>_xlfn.IFNA(VLOOKUP(E199,Data!C:I,3,FALSE),"")</f>
        <v>2</v>
      </c>
      <c r="E199" s="1643" t="s">
        <v>355</v>
      </c>
      <c r="F199" s="1170" t="str">
        <f>_xlfn.IFNA(IF(VLOOKUP(E199,Languages!$A:$D,1,TRUE)=E199,VLOOKUP(E199,Languages!$A:$D,Summary!$C$7,TRUE),NA()),"")</f>
        <v>PROGRAM-osion toimintaa varten on määritetty dokumentoidut toimintatavat, joita noudatetaan ja päivitetään säännöllisesti.</v>
      </c>
      <c r="G199" s="1539" t="s">
        <v>1629</v>
      </c>
      <c r="H199" s="1169"/>
      <c r="I199" s="1169" t="s">
        <v>1629</v>
      </c>
      <c r="J199" s="1537">
        <f ca="1">_xlfn.IFNA(VLOOKUP(E199,Data!C:I,6,FALSE),"")</f>
        <v>2</v>
      </c>
      <c r="K199" s="1511" t="str">
        <f ca="1">_xlfn.IFNA(VLOOKUP(E199,Export!G:L,3,FALSE),"")</f>
        <v/>
      </c>
      <c r="L199" s="1511" t="str">
        <f ca="1">_xlfn.IFNA(VLOOKUP(E199,Export!G:L,4,FALSE),"")</f>
        <v/>
      </c>
      <c r="M199" s="1511" t="str">
        <f ca="1">_xlfn.IFNA(VLOOKUP(E199,Export!G:L,5,FALSE),"")</f>
        <v/>
      </c>
      <c r="N199" s="1512" t="str">
        <f ca="1">_xlfn.IFNA(VLOOKUP(E199,Export!G:L,6,FALSE),"")</f>
        <v/>
      </c>
      <c r="O199" s="1445"/>
      <c r="P199" s="251"/>
    </row>
    <row r="200" spans="1:16" ht="70.8" customHeight="1" thickBot="1" x14ac:dyDescent="0.3">
      <c r="A200" s="274"/>
      <c r="B200" s="1842"/>
      <c r="C200" s="1339">
        <v>176</v>
      </c>
      <c r="D200" s="1183">
        <f>_xlfn.IFNA(VLOOKUP(E200,Data!C:I,3,FALSE),"")</f>
        <v>2</v>
      </c>
      <c r="E200" s="1643" t="s">
        <v>356</v>
      </c>
      <c r="F200" s="1170" t="str">
        <f>_xlfn.IFNA(IF(VLOOKUP(E200,Languages!$A:$D,1,TRUE)=E200,VLOOKUP(E200,Languages!$A:$D,Summary!$C$7,TRUE),NA()),"")</f>
        <v>PROGRAM-osion toimintaa varten on tarjolla riittävät resurssit (henkilöstö, rahoitus ja työkalut).</v>
      </c>
      <c r="G200" s="1539" t="s">
        <v>1629</v>
      </c>
      <c r="H200" s="1169"/>
      <c r="I200" s="1169" t="s">
        <v>1629</v>
      </c>
      <c r="J200" s="1537">
        <f ca="1">_xlfn.IFNA(VLOOKUP(E200,Data!C:I,6,FALSE),"")</f>
        <v>2</v>
      </c>
      <c r="K200" s="1511" t="str">
        <f ca="1">_xlfn.IFNA(VLOOKUP(E200,Export!G:L,3,FALSE),"")</f>
        <v/>
      </c>
      <c r="L200" s="1511" t="str">
        <f ca="1">_xlfn.IFNA(VLOOKUP(E200,Export!G:L,4,FALSE),"")</f>
        <v/>
      </c>
      <c r="M200" s="1511" t="str">
        <f ca="1">_xlfn.IFNA(VLOOKUP(E200,Export!G:L,5,FALSE),"")</f>
        <v/>
      </c>
      <c r="N200" s="1512" t="str">
        <f ca="1">_xlfn.IFNA(VLOOKUP(E200,Export!G:L,6,FALSE),"")</f>
        <v/>
      </c>
      <c r="O200" s="1445"/>
      <c r="P200" s="251"/>
    </row>
    <row r="201" spans="1:16" ht="70.8" customHeight="1" thickBot="1" x14ac:dyDescent="0.3">
      <c r="A201" s="274"/>
      <c r="B201" s="1842"/>
      <c r="C201" s="1339">
        <v>177</v>
      </c>
      <c r="D201" s="1183">
        <f>_xlfn.IFNA(VLOOKUP(E201,Data!C:I,3,FALSE),"")</f>
        <v>3</v>
      </c>
      <c r="E201" s="1643" t="s">
        <v>357</v>
      </c>
      <c r="F201" s="1170" t="str">
        <f>_xlfn.IFNA(IF(VLOOKUP(E201,Languages!$A:$D,1,TRUE)=E201,VLOOKUP(E201,Languages!$A:$D,Summary!$C$7,TRUE),NA()),"")</f>
        <v>PROGRAM-osion toimintaa ohjataan vaatimuksilla, jotka on asetettu organisaation johtotason politiikassa (tai vastaavassa ohjeistuksessa).</v>
      </c>
      <c r="G201" s="1539" t="s">
        <v>1629</v>
      </c>
      <c r="H201" s="1169"/>
      <c r="I201" s="1169" t="s">
        <v>1629</v>
      </c>
      <c r="J201" s="1537">
        <f ca="1">_xlfn.IFNA(VLOOKUP(E201,Data!C:I,6,FALSE),"")</f>
        <v>3</v>
      </c>
      <c r="K201" s="1511" t="str">
        <f ca="1">_xlfn.IFNA(VLOOKUP(E201,Export!G:L,3,FALSE),"")</f>
        <v/>
      </c>
      <c r="L201" s="1511" t="str">
        <f ca="1">_xlfn.IFNA(VLOOKUP(E201,Export!G:L,4,FALSE),"")</f>
        <v/>
      </c>
      <c r="M201" s="1511" t="str">
        <f ca="1">_xlfn.IFNA(VLOOKUP(E201,Export!G:L,5,FALSE),"")</f>
        <v/>
      </c>
      <c r="N201" s="1512" t="str">
        <f ca="1">_xlfn.IFNA(VLOOKUP(E201,Export!G:L,6,FALSE),"")</f>
        <v/>
      </c>
      <c r="O201" s="1445"/>
      <c r="P201" s="251"/>
    </row>
    <row r="202" spans="1:16" ht="70.8" customHeight="1" thickBot="1" x14ac:dyDescent="0.3">
      <c r="A202" s="274"/>
      <c r="B202" s="1842"/>
      <c r="C202" s="1339">
        <v>178</v>
      </c>
      <c r="D202" s="1183">
        <f>_xlfn.IFNA(VLOOKUP(E202,Data!C:I,3,FALSE),"")</f>
        <v>3</v>
      </c>
      <c r="E202" s="1643" t="s">
        <v>358</v>
      </c>
      <c r="F202" s="1170" t="str">
        <f>_xlfn.IFNA(IF(VLOOKUP(E202,Languages!$A:$D,1,TRUE)=E202,VLOOKUP(E202,Languages!$A:$D,Summary!$C$7,TRUE),NA()),"")</f>
        <v>PROGRAM-osion toiminnan suorittamiseen tarvittavat vastuut, tilivelvollisuudet ja valtuutukset on jalkautettu soveltuville työntekijöille.</v>
      </c>
      <c r="G202" s="1539" t="s">
        <v>1629</v>
      </c>
      <c r="H202" s="1169"/>
      <c r="I202" s="1169" t="s">
        <v>1629</v>
      </c>
      <c r="J202" s="1537">
        <f ca="1">_xlfn.IFNA(VLOOKUP(E202,Data!C:I,6,FALSE),"")</f>
        <v>2</v>
      </c>
      <c r="K202" s="1511" t="str">
        <f ca="1">_xlfn.IFNA(VLOOKUP(E202,Export!G:L,3,FALSE),"")</f>
        <v/>
      </c>
      <c r="L202" s="1511" t="str">
        <f ca="1">_xlfn.IFNA(VLOOKUP(E202,Export!G:L,4,FALSE),"")</f>
        <v/>
      </c>
      <c r="M202" s="1511" t="str">
        <f ca="1">_xlfn.IFNA(VLOOKUP(E202,Export!G:L,5,FALSE),"")</f>
        <v/>
      </c>
      <c r="N202" s="1512" t="str">
        <f ca="1">_xlfn.IFNA(VLOOKUP(E202,Export!G:L,6,FALSE),"")</f>
        <v/>
      </c>
      <c r="O202" s="1445"/>
      <c r="P202" s="251"/>
    </row>
    <row r="203" spans="1:16" ht="70.8" customHeight="1" thickBot="1" x14ac:dyDescent="0.3">
      <c r="A203" s="274"/>
      <c r="B203" s="1842"/>
      <c r="C203" s="1339">
        <v>179</v>
      </c>
      <c r="D203" s="1183">
        <f>_xlfn.IFNA(VLOOKUP(E203,Data!C:I,3,FALSE),"")</f>
        <v>3</v>
      </c>
      <c r="E203" s="1643" t="s">
        <v>359</v>
      </c>
      <c r="F203" s="1170" t="str">
        <f>_xlfn.IFNA(IF(VLOOKUP(E203,Languages!$A:$D,1,TRUE)=E203,VLOOKUP(E203,Languages!$A:$D,Summary!$C$7,TRUE),NA()),"")</f>
        <v>PROGRAM-osion toimintaa suorittavilla työntekijöillä on riittävät tiedot ja taidot tehtäviensä suorittamiseen.</v>
      </c>
      <c r="G203" s="1539" t="s">
        <v>1629</v>
      </c>
      <c r="H203" s="1169"/>
      <c r="I203" s="1169" t="s">
        <v>1629</v>
      </c>
      <c r="J203" s="1537">
        <f ca="1">_xlfn.IFNA(VLOOKUP(E203,Data!C:I,6,FALSE),"")</f>
        <v>3</v>
      </c>
      <c r="K203" s="1511" t="str">
        <f ca="1">_xlfn.IFNA(VLOOKUP(E203,Export!G:L,3,FALSE),"")</f>
        <v/>
      </c>
      <c r="L203" s="1511" t="str">
        <f ca="1">_xlfn.IFNA(VLOOKUP(E203,Export!G:L,4,FALSE),"")</f>
        <v/>
      </c>
      <c r="M203" s="1511" t="str">
        <f ca="1">_xlfn.IFNA(VLOOKUP(E203,Export!G:L,5,FALSE),"")</f>
        <v/>
      </c>
      <c r="N203" s="1512" t="str">
        <f ca="1">_xlfn.IFNA(VLOOKUP(E203,Export!G:L,6,FALSE),"")</f>
        <v/>
      </c>
      <c r="O203" s="1445"/>
      <c r="P203" s="251"/>
    </row>
    <row r="204" spans="1:16" ht="70.8" customHeight="1" thickBot="1" x14ac:dyDescent="0.3">
      <c r="A204" s="274"/>
      <c r="B204" s="1842"/>
      <c r="C204" s="1339">
        <v>180</v>
      </c>
      <c r="D204" s="1183">
        <f>_xlfn.IFNA(VLOOKUP(E204,Data!C:I,3,FALSE),"")</f>
        <v>3</v>
      </c>
      <c r="E204" s="1643" t="s">
        <v>360</v>
      </c>
      <c r="F204" s="1170" t="str">
        <f>_xlfn.IFNA(IF(VLOOKUP(E204,Languages!$A:$D,1,TRUE)=E204,VLOOKUP(E204,Languages!$A:$D,Summary!$C$7,TRUE),NA()),"")</f>
        <v>PROGRAM-osion toiminnan vaikuttavuutta arvioidaan ja seurataan.</v>
      </c>
      <c r="G204" s="1539" t="s">
        <v>1629</v>
      </c>
      <c r="H204" s="1169"/>
      <c r="I204" s="1169" t="s">
        <v>1629</v>
      </c>
      <c r="J204" s="1537">
        <f ca="1">_xlfn.IFNA(VLOOKUP(E204,Data!C:I,6,FALSE),"")</f>
        <v>2</v>
      </c>
      <c r="K204" s="1511" t="str">
        <f ca="1">_xlfn.IFNA(VLOOKUP(E204,Export!G:L,3,FALSE),"")</f>
        <v/>
      </c>
      <c r="L204" s="1511" t="str">
        <f ca="1">_xlfn.IFNA(VLOOKUP(E204,Export!G:L,4,FALSE),"")</f>
        <v/>
      </c>
      <c r="M204" s="1511" t="str">
        <f ca="1">_xlfn.IFNA(VLOOKUP(E204,Export!G:L,5,FALSE),"")</f>
        <v/>
      </c>
      <c r="N204" s="1512" t="str">
        <f ca="1">_xlfn.IFNA(VLOOKUP(E204,Export!G:L,6,FALSE),"")</f>
        <v/>
      </c>
      <c r="O204" s="1445"/>
      <c r="P204" s="251"/>
    </row>
    <row r="205" spans="1:16" ht="70.8" customHeight="1" thickBot="1" x14ac:dyDescent="0.3">
      <c r="A205" s="274"/>
      <c r="B205" s="1842"/>
      <c r="C205" s="1339">
        <v>181</v>
      </c>
      <c r="D205" s="1183">
        <f>_xlfn.IFNA(VLOOKUP(E205,Data!C:I,3,FALSE),"")</f>
        <v>1</v>
      </c>
      <c r="E205" s="1643" t="s">
        <v>240</v>
      </c>
      <c r="F205" s="1170" t="str">
        <f>_xlfn.IFNA(IF(VLOOKUP(E205,Languages!$A:$D,1,TRUE)=E205,VLOOKUP(E205,Languages!$A:$D,Summary!$C$7,TRUE),NA()),"")</f>
        <v>Havaitut kybertapahtumat raportoidaan ennalta määritellyille henkilöille tai roolien haltijoille ja ne documentoidaan (ainakin tapauskohtaisesti). Tasolla 1 tämän ei tarvitse olla systemaattista ja säännöllistä.</v>
      </c>
      <c r="G205" s="1539" t="s">
        <v>3680</v>
      </c>
      <c r="H205" s="1169" t="s">
        <v>3866</v>
      </c>
      <c r="I205" s="1169" t="s">
        <v>3615</v>
      </c>
      <c r="J205" s="1537">
        <f ca="1">_xlfn.IFNA(VLOOKUP(E205,Data!C:I,6,FALSE),"")</f>
        <v>2</v>
      </c>
      <c r="K205" s="1511" t="str">
        <f ca="1">_xlfn.IFNA(VLOOKUP(E205,Export!G:L,3,FALSE),"")</f>
        <v/>
      </c>
      <c r="L205" s="1511" t="str">
        <f ca="1">_xlfn.IFNA(VLOOKUP(E205,Export!G:L,4,FALSE),"")</f>
        <v/>
      </c>
      <c r="M205" s="1511" t="str">
        <f ca="1">_xlfn.IFNA(VLOOKUP(E205,Export!G:L,5,FALSE),"")</f>
        <v/>
      </c>
      <c r="N205" s="1512" t="str">
        <f ca="1">_xlfn.IFNA(VLOOKUP(E205,Export!G:L,6,FALSE),"")</f>
        <v/>
      </c>
      <c r="O205" s="1445"/>
      <c r="P205" s="251"/>
    </row>
    <row r="206" spans="1:16" ht="70.8" customHeight="1" thickBot="1" x14ac:dyDescent="0.3">
      <c r="A206" s="274"/>
      <c r="B206" s="1842"/>
      <c r="C206" s="1339">
        <v>182</v>
      </c>
      <c r="D206" s="1183">
        <f>_xlfn.IFNA(VLOOKUP(E206,Data!C:I,3,FALSE),"")</f>
        <v>2</v>
      </c>
      <c r="E206" s="1643" t="s">
        <v>241</v>
      </c>
      <c r="F206" s="1170" t="str">
        <f>_xlfn.IFNA(IF(VLOOKUP(E206,Languages!$A:$D,1,TRUE)=E206,VLOOKUP(E206,Languages!$A:$D,Summary!$C$7,TRUE),NA()),"")</f>
        <v>Kybertapahtumista ja niiden havaitsemisesta on laadittu kriteeristö (johon kuuluu esimerkiksi määritelmä tilanteista, jotka täyttävät kybertapahtuman määritelmän tai määritelmä siitä, missä kybertapahtumia voidaan havaita).</v>
      </c>
      <c r="G206" s="1540">
        <v>37</v>
      </c>
      <c r="H206" s="1169" t="s">
        <v>3727</v>
      </c>
      <c r="I206" s="1169" t="s">
        <v>3616</v>
      </c>
      <c r="J206" s="1537">
        <f ca="1">_xlfn.IFNA(VLOOKUP(E206,Data!C:I,6,FALSE),"")</f>
        <v>2</v>
      </c>
      <c r="K206" s="1511" t="str">
        <f ca="1">_xlfn.IFNA(VLOOKUP(E206,Export!G:L,3,FALSE),"")</f>
        <v/>
      </c>
      <c r="L206" s="1511" t="str">
        <f ca="1">_xlfn.IFNA(VLOOKUP(E206,Export!G:L,4,FALSE),"")</f>
        <v/>
      </c>
      <c r="M206" s="1511" t="str">
        <f ca="1">_xlfn.IFNA(VLOOKUP(E206,Export!G:L,5,FALSE),"")</f>
        <v/>
      </c>
      <c r="N206" s="1512" t="str">
        <f ca="1">_xlfn.IFNA(VLOOKUP(E206,Export!G:L,6,FALSE),"")</f>
        <v/>
      </c>
      <c r="O206" s="1445"/>
      <c r="P206" s="251"/>
    </row>
    <row r="207" spans="1:16" ht="70.8" customHeight="1" thickBot="1" x14ac:dyDescent="0.3">
      <c r="A207" s="274"/>
      <c r="B207" s="1842"/>
      <c r="C207" s="1339">
        <v>183</v>
      </c>
      <c r="D207" s="1183">
        <f>_xlfn.IFNA(VLOOKUP(E207,Data!C:I,3,FALSE),"")</f>
        <v>2</v>
      </c>
      <c r="E207" s="1643" t="s">
        <v>242</v>
      </c>
      <c r="F207" s="1170" t="str">
        <f>_xlfn.IFNA(IF(VLOOKUP(E207,Languages!$A:$D,1,TRUE)=E207,VLOOKUP(E207,Languages!$A:$D,Summary!$C$7,TRUE),NA()),"")</f>
        <v>Kybertapahtumat dokumentoidaan määritellyn kriteeristön mukaisesti.</v>
      </c>
      <c r="G207" s="1540">
        <v>37</v>
      </c>
      <c r="H207" s="1169" t="s">
        <v>3727</v>
      </c>
      <c r="I207" s="1169" t="s">
        <v>3616</v>
      </c>
      <c r="J207" s="1537">
        <f ca="1">_xlfn.IFNA(VLOOKUP(E207,Data!C:I,6,FALSE),"")</f>
        <v>3</v>
      </c>
      <c r="K207" s="1511" t="str">
        <f ca="1">_xlfn.IFNA(VLOOKUP(E207,Export!G:L,3,FALSE),"")</f>
        <v/>
      </c>
      <c r="L207" s="1511" t="str">
        <f ca="1">_xlfn.IFNA(VLOOKUP(E207,Export!G:L,4,FALSE),"")</f>
        <v/>
      </c>
      <c r="M207" s="1511" t="str">
        <f ca="1">_xlfn.IFNA(VLOOKUP(E207,Export!G:L,5,FALSE),"")</f>
        <v/>
      </c>
      <c r="N207" s="1512" t="str">
        <f ca="1">_xlfn.IFNA(VLOOKUP(E207,Export!G:L,6,FALSE),"")</f>
        <v/>
      </c>
      <c r="O207" s="1445"/>
      <c r="P207" s="251"/>
    </row>
    <row r="208" spans="1:16" ht="70.8" customHeight="1" thickBot="1" x14ac:dyDescent="0.3">
      <c r="A208" s="274"/>
      <c r="B208" s="1842"/>
      <c r="C208" s="1339">
        <v>184</v>
      </c>
      <c r="D208" s="1183">
        <f>_xlfn.IFNA(VLOOKUP(E208,Data!C:I,3,FALSE),"")</f>
        <v>3</v>
      </c>
      <c r="E208" s="1643" t="s">
        <v>243</v>
      </c>
      <c r="F208" s="1170" t="str">
        <f>_xlfn.IFNA(IF(VLOOKUP(E208,Languages!$A:$D,1,TRUE)=E208,VLOOKUP(E208,Languages!$A:$D,Summary!$C$7,TRUE),NA()),"")</f>
        <v>Tapahtumien tietoja verrataan keskenään, jotta niistä tunnistettaisiin mahdollisia säännönmukaisuuksia, trendejä tai muita yhteisiä piirteitä, joilla voitaisiin tukea kyberpoikkeamien analysointityötä.</v>
      </c>
      <c r="G208" s="1539" t="s">
        <v>1629</v>
      </c>
      <c r="H208" s="1169"/>
      <c r="I208" s="1169" t="s">
        <v>1629</v>
      </c>
      <c r="J208" s="1537">
        <f ca="1">_xlfn.IFNA(VLOOKUP(E208,Data!C:I,6,FALSE),"")</f>
        <v>3</v>
      </c>
      <c r="K208" s="1511" t="str">
        <f ca="1">_xlfn.IFNA(VLOOKUP(E208,Export!G:L,3,FALSE),"")</f>
        <v/>
      </c>
      <c r="L208" s="1511" t="str">
        <f ca="1">_xlfn.IFNA(VLOOKUP(E208,Export!G:L,4,FALSE),"")</f>
        <v/>
      </c>
      <c r="M208" s="1511" t="str">
        <f ca="1">_xlfn.IFNA(VLOOKUP(E208,Export!G:L,5,FALSE),"")</f>
        <v/>
      </c>
      <c r="N208" s="1512" t="str">
        <f ca="1">_xlfn.IFNA(VLOOKUP(E208,Export!G:L,6,FALSE),"")</f>
        <v/>
      </c>
      <c r="O208" s="1445"/>
      <c r="P208" s="251"/>
    </row>
    <row r="209" spans="1:16" ht="70.8" customHeight="1" thickBot="1" x14ac:dyDescent="0.3">
      <c r="A209" s="274"/>
      <c r="B209" s="1842"/>
      <c r="C209" s="1339">
        <v>185</v>
      </c>
      <c r="D209" s="1183">
        <f>_xlfn.IFNA(VLOOKUP(E209,Data!C:I,3,FALSE),"")</f>
        <v>3</v>
      </c>
      <c r="E209" s="1643" t="s">
        <v>244</v>
      </c>
      <c r="F209" s="1170" t="str">
        <f>_xlfn.IFNA(IF(VLOOKUP(E209,Languages!$A:$D,1,TRUE)=E209,VLOOKUP(E209,Languages!$A:$D,Summary!$C$7,TRUE),NA()),"")</f>
        <v>Kybertapahtumien havainnointitoimia mukautetaan perustuen tunnistettuihin riskeihin ja organisaation uhkaprofiiliin [kts. THREAT-2e].</v>
      </c>
      <c r="G209" s="1539" t="s">
        <v>1629</v>
      </c>
      <c r="H209" s="1169"/>
      <c r="I209" s="1169" t="s">
        <v>1629</v>
      </c>
      <c r="J209" s="1537">
        <f ca="1">_xlfn.IFNA(VLOOKUP(E209,Data!C:I,6,FALSE),"")</f>
        <v>2</v>
      </c>
      <c r="K209" s="1511" t="str">
        <f ca="1">_xlfn.IFNA(VLOOKUP(E209,Export!G:L,3,FALSE),"")</f>
        <v/>
      </c>
      <c r="L209" s="1511" t="str">
        <f ca="1">_xlfn.IFNA(VLOOKUP(E209,Export!G:L,4,FALSE),"")</f>
        <v/>
      </c>
      <c r="M209" s="1511" t="str">
        <f ca="1">_xlfn.IFNA(VLOOKUP(E209,Export!G:L,5,FALSE),"")</f>
        <v/>
      </c>
      <c r="N209" s="1512" t="str">
        <f ca="1">_xlfn.IFNA(VLOOKUP(E209,Export!G:L,6,FALSE),"")</f>
        <v/>
      </c>
      <c r="O209" s="1445"/>
      <c r="P209" s="251"/>
    </row>
    <row r="210" spans="1:16" ht="70.8" customHeight="1" thickBot="1" x14ac:dyDescent="0.3">
      <c r="A210" s="274"/>
      <c r="B210" s="1842"/>
      <c r="C210" s="1339">
        <v>186</v>
      </c>
      <c r="D210" s="1183">
        <f>_xlfn.IFNA(VLOOKUP(E210,Data!C:I,3,FALSE),"")</f>
        <v>3</v>
      </c>
      <c r="E210" s="1643" t="s">
        <v>245</v>
      </c>
      <c r="F210" s="1170" t="str">
        <f>_xlfn.IFNA(IF(VLOOKUP(E210,Languages!$A:$D,1,TRUE)=E210,VLOOKUP(E210,Languages!$A:$D,Summary!$C$7,TRUE),NA()),"")</f>
        <v>Toiminnon tilannekuvaa seurataan siten, että se tukee mahdollisten kybertapahtumien havaitsemista.</v>
      </c>
      <c r="G210" s="1540">
        <v>37</v>
      </c>
      <c r="H210" s="1169" t="s">
        <v>3727</v>
      </c>
      <c r="I210" s="1169" t="s">
        <v>3616</v>
      </c>
      <c r="J210" s="1537">
        <f ca="1">_xlfn.IFNA(VLOOKUP(E210,Data!C:I,6,FALSE),"")</f>
        <v>3</v>
      </c>
      <c r="K210" s="1511" t="str">
        <f ca="1">_xlfn.IFNA(VLOOKUP(E210,Export!G:L,3,FALSE),"")</f>
        <v/>
      </c>
      <c r="L210" s="1511" t="str">
        <f ca="1">_xlfn.IFNA(VLOOKUP(E210,Export!G:L,4,FALSE),"")</f>
        <v/>
      </c>
      <c r="M210" s="1511" t="str">
        <f ca="1">_xlfn.IFNA(VLOOKUP(E210,Export!G:L,5,FALSE),"")</f>
        <v/>
      </c>
      <c r="N210" s="1512" t="str">
        <f ca="1">_xlfn.IFNA(VLOOKUP(E210,Export!G:L,6,FALSE),"")</f>
        <v/>
      </c>
      <c r="O210" s="1445"/>
      <c r="P210" s="251"/>
    </row>
    <row r="211" spans="1:16" ht="70.8" customHeight="1" thickBot="1" x14ac:dyDescent="0.3">
      <c r="A211" s="274"/>
      <c r="B211" s="1842"/>
      <c r="C211" s="1339">
        <v>187</v>
      </c>
      <c r="D211" s="1183">
        <f>_xlfn.IFNA(VLOOKUP(E211,Data!C:I,3,FALSE),"")</f>
        <v>1</v>
      </c>
      <c r="E211" s="1643" t="s">
        <v>246</v>
      </c>
      <c r="F211" s="1170" t="str">
        <f>_xlfn.IFNA(IF(VLOOKUP(E211,Languages!$A:$D,1,TRUE)=E211,VLOOKUP(E211,Languages!$A:$D,Summary!$C$7,TRUE),NA()),"")</f>
        <v>Kyberpoikkeamien määrittämisestä on laadittu kriteeristö. Tasolla 1 tämän ei tarvitse olla systemaattista ja säännöllistä.</v>
      </c>
      <c r="G211" s="1540">
        <v>38</v>
      </c>
      <c r="H211" s="1169" t="s">
        <v>3767</v>
      </c>
      <c r="I211" s="1169" t="s">
        <v>3617</v>
      </c>
      <c r="J211" s="1537">
        <f ca="1">_xlfn.IFNA(VLOOKUP(E211,Data!C:I,6,FALSE),"")</f>
        <v>3</v>
      </c>
      <c r="K211" s="1511" t="str">
        <f ca="1">_xlfn.IFNA(VLOOKUP(E211,Export!G:L,3,FALSE),"")</f>
        <v/>
      </c>
      <c r="L211" s="1511" t="str">
        <f ca="1">_xlfn.IFNA(VLOOKUP(E211,Export!G:L,4,FALSE),"")</f>
        <v/>
      </c>
      <c r="M211" s="1511" t="str">
        <f ca="1">_xlfn.IFNA(VLOOKUP(E211,Export!G:L,5,FALSE),"")</f>
        <v/>
      </c>
      <c r="N211" s="1512" t="str">
        <f ca="1">_xlfn.IFNA(VLOOKUP(E211,Export!G:L,6,FALSE),"")</f>
        <v/>
      </c>
      <c r="O211" s="1445"/>
      <c r="P211" s="251"/>
    </row>
    <row r="212" spans="1:16" ht="70.8" customHeight="1" thickBot="1" x14ac:dyDescent="0.3">
      <c r="A212" s="274"/>
      <c r="B212" s="1842"/>
      <c r="C212" s="1339">
        <v>188</v>
      </c>
      <c r="D212" s="1183">
        <f>_xlfn.IFNA(VLOOKUP(E212,Data!C:I,3,FALSE),"")</f>
        <v>1</v>
      </c>
      <c r="E212" s="1643" t="s">
        <v>247</v>
      </c>
      <c r="F212" s="1170" t="str">
        <f>_xlfn.IFNA(IF(VLOOKUP(E212,Languages!$A:$D,1,TRUE)=E212,VLOOKUP(E212,Languages!$A:$D,Summary!$C$7,TRUE),NA()),"")</f>
        <v>Kybertapahtumat analysoidaan siten, että se tukee mahdollisten kyberpoikkeamien määrittämistä. Tasolla 1 tämän ei tarvitse olla systemaattista ja säännöllistä.</v>
      </c>
      <c r="G212" s="1540">
        <v>39</v>
      </c>
      <c r="H212" s="1169" t="s">
        <v>3765</v>
      </c>
      <c r="I212" s="1169" t="s">
        <v>3618</v>
      </c>
      <c r="J212" s="1537">
        <f ca="1">_xlfn.IFNA(VLOOKUP(E212,Data!C:I,6,FALSE),"")</f>
        <v>2</v>
      </c>
      <c r="K212" s="1511" t="str">
        <f ca="1">_xlfn.IFNA(VLOOKUP(E212,Export!G:L,3,FALSE),"")</f>
        <v/>
      </c>
      <c r="L212" s="1511" t="str">
        <f ca="1">_xlfn.IFNA(VLOOKUP(E212,Export!G:L,4,FALSE),"")</f>
        <v/>
      </c>
      <c r="M212" s="1511" t="str">
        <f ca="1">_xlfn.IFNA(VLOOKUP(E212,Export!G:L,5,FALSE),"")</f>
        <v/>
      </c>
      <c r="N212" s="1512" t="str">
        <f ca="1">_xlfn.IFNA(VLOOKUP(E212,Export!G:L,6,FALSE),"")</f>
        <v/>
      </c>
      <c r="O212" s="1445"/>
      <c r="P212" s="251"/>
    </row>
    <row r="213" spans="1:16" ht="70.8" customHeight="1" thickBot="1" x14ac:dyDescent="0.3">
      <c r="A213" s="274"/>
      <c r="B213" s="1842"/>
      <c r="C213" s="1339">
        <v>189</v>
      </c>
      <c r="D213" s="1183">
        <f>_xlfn.IFNA(VLOOKUP(E213,Data!C:I,3,FALSE),"")</f>
        <v>2</v>
      </c>
      <c r="E213" s="1643" t="s">
        <v>248</v>
      </c>
      <c r="F213" s="1170" t="str">
        <f>_xlfn.IFNA(IF(VLOOKUP(E213,Languages!$A:$D,1,TRUE)=E213,VLOOKUP(E213,Languages!$A:$D,Summary!$C$7,TRUE),NA()),"")</f>
        <v>Kyberpoikkeamien määrittämisestä on laadittu virallinen kriteeristö, joka perustuu siihen, miten poikkeamat voivat vaikuttaa toimintoon.</v>
      </c>
      <c r="G213" s="1540">
        <v>38</v>
      </c>
      <c r="H213" s="1169" t="s">
        <v>3767</v>
      </c>
      <c r="I213" s="1169" t="s">
        <v>3617</v>
      </c>
      <c r="J213" s="1537">
        <f ca="1">_xlfn.IFNA(VLOOKUP(E213,Data!C:I,6,FALSE),"")</f>
        <v>3</v>
      </c>
      <c r="K213" s="1511" t="str">
        <f ca="1">_xlfn.IFNA(VLOOKUP(E213,Export!G:L,3,FALSE),"")</f>
        <v/>
      </c>
      <c r="L213" s="1511" t="str">
        <f ca="1">_xlfn.IFNA(VLOOKUP(E213,Export!G:L,4,FALSE),"")</f>
        <v/>
      </c>
      <c r="M213" s="1511" t="str">
        <f ca="1">_xlfn.IFNA(VLOOKUP(E213,Export!G:L,5,FALSE),"")</f>
        <v/>
      </c>
      <c r="N213" s="1512" t="str">
        <f ca="1">_xlfn.IFNA(VLOOKUP(E213,Export!G:L,6,FALSE),"")</f>
        <v/>
      </c>
      <c r="O213" s="1445"/>
      <c r="P213" s="251"/>
    </row>
    <row r="214" spans="1:16" ht="70.8" customHeight="1" thickBot="1" x14ac:dyDescent="0.3">
      <c r="A214" s="274"/>
      <c r="B214" s="1842"/>
      <c r="C214" s="1339">
        <v>190</v>
      </c>
      <c r="D214" s="1183">
        <f>_xlfn.IFNA(VLOOKUP(E214,Data!C:I,3,FALSE),"")</f>
        <v>2</v>
      </c>
      <c r="E214" s="1643" t="s">
        <v>249</v>
      </c>
      <c r="F214" s="1170" t="str">
        <f>_xlfn.IFNA(IF(VLOOKUP(E214,Languages!$A:$D,1,TRUE)=E214,VLOOKUP(E214,Languages!$A:$D,Summary!$C$7,TRUE),NA()),"")</f>
        <v>Kybertapahtumat määritetään kyberpoikkeamiksi laaditun kriteeristön mukaisesti.</v>
      </c>
      <c r="G214" s="1540">
        <v>39</v>
      </c>
      <c r="H214" s="1169" t="s">
        <v>3765</v>
      </c>
      <c r="I214" s="1169" t="s">
        <v>3618</v>
      </c>
      <c r="J214" s="1537">
        <f ca="1">_xlfn.IFNA(VLOOKUP(E214,Data!C:I,6,FALSE),"")</f>
        <v>2</v>
      </c>
      <c r="K214" s="1511" t="str">
        <f ca="1">_xlfn.IFNA(VLOOKUP(E214,Export!G:L,3,FALSE),"")</f>
        <v/>
      </c>
      <c r="L214" s="1511" t="str">
        <f ca="1">_xlfn.IFNA(VLOOKUP(E214,Export!G:L,4,FALSE),"")</f>
        <v/>
      </c>
      <c r="M214" s="1511" t="str">
        <f ca="1">_xlfn.IFNA(VLOOKUP(E214,Export!G:L,5,FALSE),"")</f>
        <v/>
      </c>
      <c r="N214" s="1512" t="str">
        <f ca="1">_xlfn.IFNA(VLOOKUP(E214,Export!G:L,6,FALSE),"")</f>
        <v/>
      </c>
      <c r="O214" s="1445"/>
      <c r="P214" s="251"/>
    </row>
    <row r="215" spans="1:16" ht="70.8" customHeight="1" thickBot="1" x14ac:dyDescent="0.3">
      <c r="A215" s="274"/>
      <c r="B215" s="1842"/>
      <c r="C215" s="1339">
        <v>191</v>
      </c>
      <c r="D215" s="1183">
        <f>_xlfn.IFNA(VLOOKUP(E215,Data!C:I,3,FALSE),"")</f>
        <v>2</v>
      </c>
      <c r="E215" s="1643" t="s">
        <v>250</v>
      </c>
      <c r="F215" s="1170" t="str">
        <f>_xlfn.IFNA(IF(VLOOKUP(E215,Languages!$A:$D,1,TRUE)=E215,VLOOKUP(E215,Languages!$A:$D,Summary!$C$7,TRUE),NA()),"")</f>
        <v>Kyberpoikkeamien määrittämisen kriteeristö päivitetään aika ajoin ja määriteltyjen tilanteiden kuten organisaatiomuutosten, harjoitustoiminnasta saatujen kokemusten tai uusien havaittujen uhkien perusteella.</v>
      </c>
      <c r="G215" s="1540">
        <v>38</v>
      </c>
      <c r="H215" s="1169" t="s">
        <v>3767</v>
      </c>
      <c r="I215" s="1169" t="s">
        <v>3617</v>
      </c>
      <c r="J215" s="1537">
        <f ca="1">_xlfn.IFNA(VLOOKUP(E215,Data!C:I,6,FALSE),"")</f>
        <v>2</v>
      </c>
      <c r="K215" s="1511" t="str">
        <f ca="1">_xlfn.IFNA(VLOOKUP(E215,Export!G:L,3,FALSE),"")</f>
        <v/>
      </c>
      <c r="L215" s="1511" t="str">
        <f ca="1">_xlfn.IFNA(VLOOKUP(E215,Export!G:L,4,FALSE),"")</f>
        <v/>
      </c>
      <c r="M215" s="1511" t="str">
        <f ca="1">_xlfn.IFNA(VLOOKUP(E215,Export!G:L,5,FALSE),"")</f>
        <v/>
      </c>
      <c r="N215" s="1512" t="str">
        <f ca="1">_xlfn.IFNA(VLOOKUP(E215,Export!G:L,6,FALSE),"")</f>
        <v/>
      </c>
      <c r="O215" s="1445"/>
      <c r="P215" s="251"/>
    </row>
    <row r="216" spans="1:16" ht="70.8" customHeight="1" thickBot="1" x14ac:dyDescent="0.3">
      <c r="A216" s="274"/>
      <c r="B216" s="1842"/>
      <c r="C216" s="1339">
        <v>192</v>
      </c>
      <c r="D216" s="1183">
        <f>_xlfn.IFNA(VLOOKUP(E216,Data!C:I,3,FALSE),"")</f>
        <v>2</v>
      </c>
      <c r="E216" s="1643" t="s">
        <v>251</v>
      </c>
      <c r="F216" s="1170" t="str">
        <f>_xlfn.IFNA(IF(VLOOKUP(E216,Languages!$A:$D,1,TRUE)=E216,VLOOKUP(E216,Languages!$A:$D,Summary!$C$7,TRUE),NA()),"")</f>
        <v>Kybertapahtumista ja -poikkeamista pidetään rekisteriä / kantaa, johon tapahtumat ja poikkeamat kirjataan ja jossa niitä seurataan päättymiseen asti.</v>
      </c>
      <c r="G216" s="1539" t="s">
        <v>3682</v>
      </c>
      <c r="H216" s="1169" t="s">
        <v>3867</v>
      </c>
      <c r="I216" s="1169" t="s">
        <v>3619</v>
      </c>
      <c r="J216" s="1537">
        <f ca="1">_xlfn.IFNA(VLOOKUP(E216,Data!C:I,6,FALSE),"")</f>
        <v>3</v>
      </c>
      <c r="K216" s="1511" t="str">
        <f ca="1">_xlfn.IFNA(VLOOKUP(E216,Export!G:L,3,FALSE),"")</f>
        <v/>
      </c>
      <c r="L216" s="1511" t="str">
        <f ca="1">_xlfn.IFNA(VLOOKUP(E216,Export!G:L,4,FALSE),"")</f>
        <v/>
      </c>
      <c r="M216" s="1511" t="str">
        <f ca="1">_xlfn.IFNA(VLOOKUP(E216,Export!G:L,5,FALSE),"")</f>
        <v/>
      </c>
      <c r="N216" s="1512" t="str">
        <f ca="1">_xlfn.IFNA(VLOOKUP(E216,Export!G:L,6,FALSE),"")</f>
        <v/>
      </c>
      <c r="O216" s="1445"/>
      <c r="P216" s="251"/>
    </row>
    <row r="217" spans="1:16" ht="70.8" customHeight="1" thickBot="1" x14ac:dyDescent="0.3">
      <c r="A217" s="274"/>
      <c r="B217" s="1842"/>
      <c r="C217" s="1339">
        <v>193</v>
      </c>
      <c r="D217" s="1183">
        <f>_xlfn.IFNA(VLOOKUP(E217,Data!C:I,3,FALSE),"")</f>
        <v>2</v>
      </c>
      <c r="E217" s="1643" t="s">
        <v>252</v>
      </c>
      <c r="F217" s="1170" t="str">
        <f>_xlfn.IFNA(IF(VLOOKUP(E217,Languages!$A:$D,1,TRUE)=E217,VLOOKUP(E217,Languages!$A:$D,Summary!$C$7,TRUE),NA()),"")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217" s="1539" t="s">
        <v>1629</v>
      </c>
      <c r="H217" s="1169"/>
      <c r="I217" s="1169" t="s">
        <v>1629</v>
      </c>
      <c r="J217" s="1537">
        <f ca="1">_xlfn.IFNA(VLOOKUP(E217,Data!C:I,6,FALSE),"")</f>
        <v>3</v>
      </c>
      <c r="K217" s="1511" t="str">
        <f ca="1">_xlfn.IFNA(VLOOKUP(E217,Export!G:L,3,FALSE),"")</f>
        <v/>
      </c>
      <c r="L217" s="1511" t="str">
        <f ca="1">_xlfn.IFNA(VLOOKUP(E217,Export!G:L,4,FALSE),"")</f>
        <v/>
      </c>
      <c r="M217" s="1511" t="str">
        <f ca="1">_xlfn.IFNA(VLOOKUP(E217,Export!G:L,5,FALSE),"")</f>
        <v/>
      </c>
      <c r="N217" s="1512" t="str">
        <f ca="1">_xlfn.IFNA(VLOOKUP(E217,Export!G:L,6,FALSE),"")</f>
        <v/>
      </c>
      <c r="O217" s="1445"/>
      <c r="P217" s="251"/>
    </row>
    <row r="218" spans="1:16" ht="70.8" customHeight="1" thickBot="1" x14ac:dyDescent="0.3">
      <c r="A218" s="274"/>
      <c r="B218" s="1842"/>
      <c r="C218" s="1339">
        <v>194</v>
      </c>
      <c r="D218" s="1183">
        <f>_xlfn.IFNA(VLOOKUP(E218,Data!C:I,3,FALSE),"")</f>
        <v>3</v>
      </c>
      <c r="E218" s="1643" t="s">
        <v>253</v>
      </c>
      <c r="F218" s="1170" t="str">
        <f>_xlfn.IFNA(IF(VLOOKUP(E218,Languages!$A:$D,1,TRUE)=E218,VLOOKUP(E218,Languages!$A:$D,Summary!$C$7,TRUE),NA()),"")</f>
        <v>Kyberpoikkeamien määrittämisen kriteeristö on linjassa kyberriskien priorisoinnin kriteereiden kanssa [kts. RISK-3b].</v>
      </c>
      <c r="G218" s="1540">
        <v>38</v>
      </c>
      <c r="H218" s="1169" t="s">
        <v>3767</v>
      </c>
      <c r="I218" s="1169" t="s">
        <v>3617</v>
      </c>
      <c r="J218" s="1537">
        <f ca="1">_xlfn.IFNA(VLOOKUP(E218,Data!C:I,6,FALSE),"")</f>
        <v>2</v>
      </c>
      <c r="K218" s="1511" t="str">
        <f ca="1">_xlfn.IFNA(VLOOKUP(E218,Export!G:L,3,FALSE),"")</f>
        <v/>
      </c>
      <c r="L218" s="1511" t="str">
        <f ca="1">_xlfn.IFNA(VLOOKUP(E218,Export!G:L,4,FALSE),"")</f>
        <v/>
      </c>
      <c r="M218" s="1511" t="str">
        <f ca="1">_xlfn.IFNA(VLOOKUP(E218,Export!G:L,5,FALSE),"")</f>
        <v/>
      </c>
      <c r="N218" s="1512" t="str">
        <f ca="1">_xlfn.IFNA(VLOOKUP(E218,Export!G:L,6,FALSE),"")</f>
        <v/>
      </c>
      <c r="O218" s="1445"/>
      <c r="P218" s="251"/>
    </row>
    <row r="219" spans="1:16" ht="70.8" customHeight="1" thickBot="1" x14ac:dyDescent="0.3">
      <c r="A219" s="274"/>
      <c r="B219" s="1842"/>
      <c r="C219" s="1339">
        <v>195</v>
      </c>
      <c r="D219" s="1183">
        <f>_xlfn.IFNA(VLOOKUP(E219,Data!C:I,3,FALSE),"")</f>
        <v>3</v>
      </c>
      <c r="E219" s="1643" t="s">
        <v>254</v>
      </c>
      <c r="F219" s="1170" t="str">
        <f>_xlfn.IFNA(IF(VLOOKUP(E219,Languages!$A:$D,1,TRUE)=E219,VLOOKUP(E219,Languages!$A:$D,Summary!$C$7,TRUE),NA()),"")</f>
        <v>Kyberpoikkeamien tietoja verrataan keskenään, jotta niistä tunnistettaisiin mahdollisia säännönmukaisuuksia, trendejä tai muita poikkeamille yhteisiä piirteitä.</v>
      </c>
      <c r="G219" s="1540">
        <v>39</v>
      </c>
      <c r="H219" s="1169" t="s">
        <v>3765</v>
      </c>
      <c r="I219" s="1169" t="s">
        <v>3618</v>
      </c>
      <c r="J219" s="1537">
        <f ca="1">_xlfn.IFNA(VLOOKUP(E219,Data!C:I,6,FALSE),"")</f>
        <v>3</v>
      </c>
      <c r="K219" s="1511" t="str">
        <f ca="1">_xlfn.IFNA(VLOOKUP(E219,Export!G:L,3,FALSE),"")</f>
        <v/>
      </c>
      <c r="L219" s="1511" t="str">
        <f ca="1">_xlfn.IFNA(VLOOKUP(E219,Export!G:L,4,FALSE),"")</f>
        <v/>
      </c>
      <c r="M219" s="1511" t="str">
        <f ca="1">_xlfn.IFNA(VLOOKUP(E219,Export!G:L,5,FALSE),"")</f>
        <v/>
      </c>
      <c r="N219" s="1512" t="str">
        <f ca="1">_xlfn.IFNA(VLOOKUP(E219,Export!G:L,6,FALSE),"")</f>
        <v/>
      </c>
      <c r="O219" s="1445"/>
      <c r="P219" s="251"/>
    </row>
    <row r="220" spans="1:16" ht="70.8" customHeight="1" thickBot="1" x14ac:dyDescent="0.3">
      <c r="A220" s="274"/>
      <c r="B220" s="1842"/>
      <c r="C220" s="1339">
        <v>196</v>
      </c>
      <c r="D220" s="1183">
        <f>_xlfn.IFNA(VLOOKUP(E220,Data!C:I,3,FALSE),"")</f>
        <v>1</v>
      </c>
      <c r="E220" s="1643" t="s">
        <v>255</v>
      </c>
      <c r="F220" s="1170" t="str">
        <f>_xlfn.IFNA(IF(VLOOKUP(E220,Languages!$A:$D,1,TRUE)=E220,VLOOKUP(E220,Languages!$A:$D,Summary!$C$7,TRUE),NA()),"")</f>
        <v>Kyberpoikkeamiin reagoimista varten on tunnistettu soveltuvat työntekijät ja heille on annettu roolit (ainakin tapauskohtaisesti). Tasolla 1 tämän ei tarvitse olla systemaattista ja säännöllistä.</v>
      </c>
      <c r="G220" s="1540">
        <v>41</v>
      </c>
      <c r="H220" s="1169" t="s">
        <v>3768</v>
      </c>
      <c r="I220" s="1169" t="s">
        <v>3620</v>
      </c>
      <c r="J220" s="1537">
        <f ca="1">_xlfn.IFNA(VLOOKUP(E220,Data!C:I,6,FALSE),"")</f>
        <v>4</v>
      </c>
      <c r="K220" s="1511" t="str">
        <f ca="1">_xlfn.IFNA(VLOOKUP(E220,Export!G:L,3,FALSE),"")</f>
        <v/>
      </c>
      <c r="L220" s="1511" t="str">
        <f ca="1">_xlfn.IFNA(VLOOKUP(E220,Export!G:L,4,FALSE),"")</f>
        <v/>
      </c>
      <c r="M220" s="1511" t="str">
        <f ca="1">_xlfn.IFNA(VLOOKUP(E220,Export!G:L,5,FALSE),"")</f>
        <v/>
      </c>
      <c r="N220" s="1512" t="str">
        <f ca="1">_xlfn.IFNA(VLOOKUP(E220,Export!G:L,6,FALSE),"")</f>
        <v/>
      </c>
      <c r="O220" s="1445"/>
      <c r="P220" s="251"/>
    </row>
    <row r="221" spans="1:16" ht="70.8" customHeight="1" thickBot="1" x14ac:dyDescent="0.3">
      <c r="A221" s="274"/>
      <c r="B221" s="1842"/>
      <c r="C221" s="1339">
        <v>197</v>
      </c>
      <c r="D221" s="1183">
        <f>_xlfn.IFNA(VLOOKUP(E221,Data!C:I,3,FALSE),"")</f>
        <v>1</v>
      </c>
      <c r="E221" s="1643" t="s">
        <v>256</v>
      </c>
      <c r="F221" s="1170" t="str">
        <f>_xlfn.IFNA(IF(VLOOKUP(E221,Languages!$A:$D,1,TRUE)=E221,VLOOKUP(E221,Languages!$A:$D,Summary!$C$7,TRUE),NA()),"")</f>
        <v>Kyberpoikkeamiin reagoidaan siten, että toiminnalla (voidaan toteuttaa tapauskohtaisesti) rajoitetaan toimintoon kohdistuvaa vaikutusta ja palautetaan toiminta normaaliksi. Tasolla 1 tämän ei tarvitse olla systemaattista ja säännöllistä.</v>
      </c>
      <c r="G221" s="1540">
        <v>42</v>
      </c>
      <c r="H221" s="1169" t="s">
        <v>3754</v>
      </c>
      <c r="I221" s="1169" t="s">
        <v>3621</v>
      </c>
      <c r="J221" s="1537">
        <f ca="1">_xlfn.IFNA(VLOOKUP(E221,Data!C:I,6,FALSE),"")</f>
        <v>3</v>
      </c>
      <c r="K221" s="1511" t="str">
        <f ca="1">_xlfn.IFNA(VLOOKUP(E221,Export!G:L,3,FALSE),"")</f>
        <v/>
      </c>
      <c r="L221" s="1511" t="str">
        <f ca="1">_xlfn.IFNA(VLOOKUP(E221,Export!G:L,4,FALSE),"")</f>
        <v/>
      </c>
      <c r="M221" s="1511" t="str">
        <f ca="1">_xlfn.IFNA(VLOOKUP(E221,Export!G:L,5,FALSE),"")</f>
        <v/>
      </c>
      <c r="N221" s="1512" t="str">
        <f ca="1">_xlfn.IFNA(VLOOKUP(E221,Export!G:L,6,FALSE),"")</f>
        <v/>
      </c>
      <c r="O221" s="1445"/>
      <c r="P221" s="251"/>
    </row>
    <row r="222" spans="1:16" ht="70.8" customHeight="1" thickBot="1" x14ac:dyDescent="0.3">
      <c r="A222" s="274"/>
      <c r="B222" s="1842"/>
      <c r="C222" s="1339">
        <v>198</v>
      </c>
      <c r="D222" s="1183">
        <f>_xlfn.IFNA(VLOOKUP(E222,Data!C:I,3,FALSE),"")</f>
        <v>1</v>
      </c>
      <c r="E222" s="1643" t="s">
        <v>257</v>
      </c>
      <c r="F222" s="1170" t="str">
        <f>_xlfn.IFNA(IF(VLOOKUP(E222,Languages!$A:$D,1,TRUE)=E222,VLOOKUP(E222,Languages!$A:$D,Summary!$C$7,TRUE),NA()),"")</f>
        <v>Kyberpoikkeamista tuotetaan raportointia (esimerkiksi sisäisesti, CERT-FI tai soveltuville ISAC-ryhmille). Tasolla 1 tämän ei tarvitse olla systemaattista ja säännöllistä.</v>
      </c>
      <c r="G222" s="1539" t="s">
        <v>1629</v>
      </c>
      <c r="H222" s="1169"/>
      <c r="I222" s="1169" t="s">
        <v>1629</v>
      </c>
      <c r="J222" s="1537">
        <f ca="1">_xlfn.IFNA(VLOOKUP(E222,Data!C:I,6,FALSE),"")</f>
        <v>3</v>
      </c>
      <c r="K222" s="1511" t="str">
        <f ca="1">_xlfn.IFNA(VLOOKUP(E222,Export!G:L,3,FALSE),"")</f>
        <v/>
      </c>
      <c r="L222" s="1511" t="str">
        <f ca="1">_xlfn.IFNA(VLOOKUP(E222,Export!G:L,4,FALSE),"")</f>
        <v/>
      </c>
      <c r="M222" s="1511" t="str">
        <f ca="1">_xlfn.IFNA(VLOOKUP(E222,Export!G:L,5,FALSE),"")</f>
        <v/>
      </c>
      <c r="N222" s="1512" t="str">
        <f ca="1">_xlfn.IFNA(VLOOKUP(E222,Export!G:L,6,FALSE),"")</f>
        <v/>
      </c>
      <c r="O222" s="1445"/>
      <c r="P222" s="251"/>
    </row>
    <row r="223" spans="1:16" ht="70.8" customHeight="1" thickBot="1" x14ac:dyDescent="0.3">
      <c r="A223" s="274"/>
      <c r="B223" s="1842"/>
      <c r="C223" s="1339">
        <v>199</v>
      </c>
      <c r="D223" s="1183">
        <f>_xlfn.IFNA(VLOOKUP(E223,Data!C:I,3,FALSE),"")</f>
        <v>2</v>
      </c>
      <c r="E223" s="1643" t="s">
        <v>258</v>
      </c>
      <c r="F223" s="1170" t="str">
        <f>_xlfn.IFNA(IF(VLOOKUP(E223,Languages!$A:$D,1,TRUE)=E223,VLOOKUP(E223,Languages!$A:$D,Summary!$C$7,TRUE),NA()),"")</f>
        <v>Kyberpoikkeamiin reagoimisen varalle on luotu suunnitelma, jota pidetään yllä ja joka kattaa koko poikkeamanhallinnan elinkaaren.</v>
      </c>
      <c r="G223" s="1540">
        <v>41</v>
      </c>
      <c r="H223" s="1169" t="s">
        <v>3768</v>
      </c>
      <c r="I223" s="1169" t="s">
        <v>3620</v>
      </c>
      <c r="J223" s="1537">
        <f ca="1">_xlfn.IFNA(VLOOKUP(E223,Data!C:I,6,FALSE),"")</f>
        <v>3</v>
      </c>
      <c r="K223" s="1511" t="str">
        <f ca="1">_xlfn.IFNA(VLOOKUP(E223,Export!G:L,3,FALSE),"")</f>
        <v/>
      </c>
      <c r="L223" s="1511" t="str">
        <f ca="1">_xlfn.IFNA(VLOOKUP(E223,Export!G:L,4,FALSE),"")</f>
        <v/>
      </c>
      <c r="M223" s="1511" t="str">
        <f ca="1">_xlfn.IFNA(VLOOKUP(E223,Export!G:L,5,FALSE),"")</f>
        <v/>
      </c>
      <c r="N223" s="1512" t="str">
        <f ca="1">_xlfn.IFNA(VLOOKUP(E223,Export!G:L,6,FALSE),"")</f>
        <v/>
      </c>
      <c r="O223" s="1445"/>
      <c r="P223" s="251"/>
    </row>
    <row r="224" spans="1:16" ht="70.8" customHeight="1" thickBot="1" x14ac:dyDescent="0.3">
      <c r="A224" s="274"/>
      <c r="B224" s="1842"/>
      <c r="C224" s="1339">
        <v>200</v>
      </c>
      <c r="D224" s="1183">
        <f>_xlfn.IFNA(VLOOKUP(E224,Data!C:I,3,FALSE),"")</f>
        <v>2</v>
      </c>
      <c r="E224" s="1643" t="s">
        <v>259</v>
      </c>
      <c r="F224" s="1170" t="str">
        <f>_xlfn.IFNA(IF(VLOOKUP(E224,Languages!$A:$D,1,TRUE)=E224,VLOOKUP(E224,Languages!$A:$D,Summary!$C$7,TRUE),NA()),"")</f>
        <v>Kyberpoikkeamiin reagoidaan määriteltyjen suunnitelmien ja menettelytapojen mukaisesti.</v>
      </c>
      <c r="G224" s="1540">
        <v>42</v>
      </c>
      <c r="H224" s="1169" t="s">
        <v>3754</v>
      </c>
      <c r="I224" s="1169" t="s">
        <v>3621</v>
      </c>
      <c r="J224" s="1537">
        <f ca="1">_xlfn.IFNA(VLOOKUP(E224,Data!C:I,6,FALSE),"")</f>
        <v>3</v>
      </c>
      <c r="K224" s="1511" t="str">
        <f ca="1">_xlfn.IFNA(VLOOKUP(E224,Export!G:L,3,FALSE),"")</f>
        <v/>
      </c>
      <c r="L224" s="1511" t="str">
        <f ca="1">_xlfn.IFNA(VLOOKUP(E224,Export!G:L,4,FALSE),"")</f>
        <v/>
      </c>
      <c r="M224" s="1511" t="str">
        <f ca="1">_xlfn.IFNA(VLOOKUP(E224,Export!G:L,5,FALSE),"")</f>
        <v/>
      </c>
      <c r="N224" s="1512" t="str">
        <f ca="1">_xlfn.IFNA(VLOOKUP(E224,Export!G:L,6,FALSE),"")</f>
        <v/>
      </c>
      <c r="O224" s="1445"/>
      <c r="P224" s="251"/>
    </row>
    <row r="225" spans="1:16" ht="70.8" customHeight="1" thickBot="1" x14ac:dyDescent="0.3">
      <c r="A225" s="274"/>
      <c r="B225" s="1842"/>
      <c r="C225" s="1339">
        <v>201</v>
      </c>
      <c r="D225" s="1183">
        <f>_xlfn.IFNA(VLOOKUP(E225,Data!C:I,3,FALSE),"")</f>
        <v>2</v>
      </c>
      <c r="E225" s="1643" t="s">
        <v>260</v>
      </c>
      <c r="F225" s="1170" t="str">
        <f>_xlfn.IFNA(IF(VLOOKUP(E225,Languages!$A:$D,1,TRUE)=E225,VLOOKUP(E225,Languages!$A:$D,Summary!$C$7,TRUE),NA()),"")</f>
        <v>Kyberpoikkeamien hallintasuunnitelma sisältää viestintäsuunnitelman, joka kattaa sekä sisäiset että ulkoiset sidosryhmät</v>
      </c>
      <c r="G225" s="1540">
        <v>41</v>
      </c>
      <c r="H225" s="1169" t="s">
        <v>3768</v>
      </c>
      <c r="I225" s="1169" t="s">
        <v>3620</v>
      </c>
      <c r="J225" s="1537">
        <f ca="1">_xlfn.IFNA(VLOOKUP(E225,Data!C:I,6,FALSE),"")</f>
        <v>2</v>
      </c>
      <c r="K225" s="1511" t="str">
        <f ca="1">_xlfn.IFNA(VLOOKUP(E225,Export!G:L,3,FALSE),"")</f>
        <v/>
      </c>
      <c r="L225" s="1511" t="str">
        <f ca="1">_xlfn.IFNA(VLOOKUP(E225,Export!G:L,4,FALSE),"")</f>
        <v/>
      </c>
      <c r="M225" s="1511" t="str">
        <f ca="1">_xlfn.IFNA(VLOOKUP(E225,Export!G:L,5,FALSE),"")</f>
        <v/>
      </c>
      <c r="N225" s="1512" t="str">
        <f ca="1">_xlfn.IFNA(VLOOKUP(E225,Export!G:L,6,FALSE),"")</f>
        <v/>
      </c>
      <c r="O225" s="1445"/>
      <c r="P225" s="251"/>
    </row>
    <row r="226" spans="1:16" ht="70.8" customHeight="1" thickBot="1" x14ac:dyDescent="0.3">
      <c r="A226" s="274"/>
      <c r="B226" s="1842"/>
      <c r="C226" s="1339">
        <v>202</v>
      </c>
      <c r="D226" s="1183">
        <f>_xlfn.IFNA(VLOOKUP(E226,Data!C:I,3,FALSE),"")</f>
        <v>2</v>
      </c>
      <c r="E226" s="1643" t="s">
        <v>261</v>
      </c>
      <c r="F226" s="1170" t="str">
        <f>_xlfn.IFNA(IF(VLOOKUP(E226,Languages!$A:$D,1,TRUE)=E226,VLOOKUP(E226,Languages!$A:$D,Summary!$C$7,TRUE),NA()),"")</f>
        <v>Kyberpoikkeamiin reagoinnin suunnitelmia harjoitellaan määräajoin ja määriteltyjen tilanteiden kuten järjestelmämuutosten tai ulkoisten tapahtumien yhteydessä.</v>
      </c>
      <c r="G226" s="1539" t="s">
        <v>3683</v>
      </c>
      <c r="H226" s="1169" t="s">
        <v>3869</v>
      </c>
      <c r="I226" s="1169" t="s">
        <v>3622</v>
      </c>
      <c r="J226" s="1537">
        <f ca="1">_xlfn.IFNA(VLOOKUP(E226,Data!C:I,6,FALSE),"")</f>
        <v>4</v>
      </c>
      <c r="K226" s="1511" t="str">
        <f ca="1">_xlfn.IFNA(VLOOKUP(E226,Export!G:L,3,FALSE),"")</f>
        <v/>
      </c>
      <c r="L226" s="1511" t="str">
        <f ca="1">_xlfn.IFNA(VLOOKUP(E226,Export!G:L,4,FALSE),"")</f>
        <v/>
      </c>
      <c r="M226" s="1511" t="str">
        <f ca="1">_xlfn.IFNA(VLOOKUP(E226,Export!G:L,5,FALSE),"")</f>
        <v/>
      </c>
      <c r="N226" s="1512" t="str">
        <f ca="1">_xlfn.IFNA(VLOOKUP(E226,Export!G:L,6,FALSE),"")</f>
        <v/>
      </c>
      <c r="O226" s="1445"/>
      <c r="P226" s="251"/>
    </row>
    <row r="227" spans="1:16" ht="70.8" customHeight="1" thickBot="1" x14ac:dyDescent="0.3">
      <c r="A227" s="274"/>
      <c r="B227" s="1842"/>
      <c r="C227" s="1339">
        <v>203</v>
      </c>
      <c r="D227" s="1183">
        <f>_xlfn.IFNA(VLOOKUP(E227,Data!C:I,3,FALSE),"")</f>
        <v>2</v>
      </c>
      <c r="E227" s="1643" t="s">
        <v>262</v>
      </c>
      <c r="F227" s="1170" t="str">
        <f>_xlfn.IFNA(IF(VLOOKUP(E227,Languages!$A:$D,1,TRUE)=E227,VLOOKUP(E227,Languages!$A:$D,Summary!$C$7,TRUE),NA()),"")</f>
        <v>Kyberpoikkeamista saadut kokemukset käsitellään ja toimista otetaan opiksi (lessons learned). Korjaavia toimenpiteitä toteutetaan, mukaan lukien toimintasuunnitelmien päivittäminen.</v>
      </c>
      <c r="G227" s="1539" t="s">
        <v>3684</v>
      </c>
      <c r="H227" s="1169" t="s">
        <v>3868</v>
      </c>
      <c r="I227" s="1169" t="s">
        <v>3623</v>
      </c>
      <c r="J227" s="1537">
        <f ca="1">_xlfn.IFNA(VLOOKUP(E227,Data!C:I,6,FALSE),"")</f>
        <v>2</v>
      </c>
      <c r="K227" s="1511" t="str">
        <f ca="1">_xlfn.IFNA(VLOOKUP(E227,Export!G:L,3,FALSE),"")</f>
        <v/>
      </c>
      <c r="L227" s="1511" t="str">
        <f ca="1">_xlfn.IFNA(VLOOKUP(E227,Export!G:L,4,FALSE),"")</f>
        <v/>
      </c>
      <c r="M227" s="1511" t="str">
        <f ca="1">_xlfn.IFNA(VLOOKUP(E227,Export!G:L,5,FALSE),"")</f>
        <v/>
      </c>
      <c r="N227" s="1512" t="str">
        <f ca="1">_xlfn.IFNA(VLOOKUP(E227,Export!G:L,6,FALSE),"")</f>
        <v/>
      </c>
      <c r="O227" s="1445"/>
      <c r="P227" s="251"/>
    </row>
    <row r="228" spans="1:16" ht="70.8" customHeight="1" thickBot="1" x14ac:dyDescent="0.3">
      <c r="A228" s="274"/>
      <c r="B228" s="1842"/>
      <c r="C228" s="1339">
        <v>204</v>
      </c>
      <c r="D228" s="1183">
        <f>_xlfn.IFNA(VLOOKUP(E228,Data!C:I,3,FALSE),"")</f>
        <v>3</v>
      </c>
      <c r="E228" s="1643" t="s">
        <v>263</v>
      </c>
      <c r="F228" s="1170" t="str">
        <f>_xlfn.IFNA(IF(VLOOKUP(E228,Languages!$A:$D,1,TRUE)=E228,VLOOKUP(E228,Languages!$A:$D,Summary!$C$7,TRUE),NA()),"")</f>
        <v>Kyberpoikkeamien juurisyyt analysoidaan ja korjaavia toimenpiteitä toteutetaan, mukaan lukien toimintasuunnitelmien päivittäminen.</v>
      </c>
      <c r="G228" s="1539" t="s">
        <v>3684</v>
      </c>
      <c r="H228" s="1169" t="s">
        <v>3868</v>
      </c>
      <c r="I228" s="1169" t="s">
        <v>3623</v>
      </c>
      <c r="J228" s="1537">
        <f ca="1">_xlfn.IFNA(VLOOKUP(E228,Data!C:I,6,FALSE),"")</f>
        <v>3</v>
      </c>
      <c r="K228" s="1511" t="str">
        <f ca="1">_xlfn.IFNA(VLOOKUP(E228,Export!G:L,3,FALSE),"")</f>
        <v/>
      </c>
      <c r="L228" s="1511" t="str">
        <f ca="1">_xlfn.IFNA(VLOOKUP(E228,Export!G:L,4,FALSE),"")</f>
        <v/>
      </c>
      <c r="M228" s="1511" t="str">
        <f ca="1">_xlfn.IFNA(VLOOKUP(E228,Export!G:L,5,FALSE),"")</f>
        <v/>
      </c>
      <c r="N228" s="1512" t="str">
        <f ca="1">_xlfn.IFNA(VLOOKUP(E228,Export!G:L,6,FALSE),"")</f>
        <v/>
      </c>
      <c r="O228" s="1445"/>
      <c r="P228" s="251"/>
    </row>
    <row r="229" spans="1:16" ht="70.8" customHeight="1" thickBot="1" x14ac:dyDescent="0.3">
      <c r="A229" s="274"/>
      <c r="B229" s="1842"/>
      <c r="C229" s="1339">
        <v>205</v>
      </c>
      <c r="D229" s="1183">
        <f>_xlfn.IFNA(VLOOKUP(E229,Data!C:I,3,FALSE),"")</f>
        <v>3</v>
      </c>
      <c r="E229" s="1643" t="s">
        <v>265</v>
      </c>
      <c r="F229" s="1170" t="str">
        <f>_xlfn.IFNA(IF(VLOOKUP(E229,Languages!$A:$D,1,TRUE)=E229,VLOOKUP(E229,Languages!$A:$D,Summary!$C$7,TRUE),NA()),"")</f>
        <v>Kyberpoikkeamiin reagointi koordinoidaan soveltuvin osin toimittajien, viranomaisten ja muiden ulkopuolisten tahojen kanssa. Tähän kuuluu tukitoimet todistusaineiston keräämiselle ja säilyttämiselle.</v>
      </c>
      <c r="G229" s="1539" t="s">
        <v>1629</v>
      </c>
      <c r="H229" s="1169"/>
      <c r="I229" s="1169" t="s">
        <v>1629</v>
      </c>
      <c r="J229" s="1537">
        <f ca="1">_xlfn.IFNA(VLOOKUP(E229,Data!C:I,6,FALSE),"")</f>
        <v>2</v>
      </c>
      <c r="K229" s="1511" t="str">
        <f ca="1">_xlfn.IFNA(VLOOKUP(E229,Export!G:L,3,FALSE),"")</f>
        <v/>
      </c>
      <c r="L229" s="1511" t="str">
        <f ca="1">_xlfn.IFNA(VLOOKUP(E229,Export!G:L,4,FALSE),"")</f>
        <v/>
      </c>
      <c r="M229" s="1511" t="str">
        <f ca="1">_xlfn.IFNA(VLOOKUP(E229,Export!G:L,5,FALSE),"")</f>
        <v/>
      </c>
      <c r="N229" s="1512" t="str">
        <f ca="1">_xlfn.IFNA(VLOOKUP(E229,Export!G:L,6,FALSE),"")</f>
        <v/>
      </c>
      <c r="O229" s="1445"/>
      <c r="P229" s="251"/>
    </row>
    <row r="230" spans="1:16" ht="70.8" customHeight="1" thickBot="1" x14ac:dyDescent="0.3">
      <c r="A230" s="274"/>
      <c r="B230" s="1842"/>
      <c r="C230" s="1339">
        <v>206</v>
      </c>
      <c r="D230" s="1183">
        <f>_xlfn.IFNA(VLOOKUP(E230,Data!C:I,3,FALSE),"")</f>
        <v>3</v>
      </c>
      <c r="E230" s="1643" t="s">
        <v>943</v>
      </c>
      <c r="F230" s="1170" t="str">
        <f>_xlfn.IFNA(IF(VLOOKUP(E230,Languages!$A:$D,1,TRUE)=E230,VLOOKUP(E230,Languages!$A:$D,Summary!$C$7,TRUE),NA()),"")</f>
        <v>Kyberpoikkeamien käsittelyyn ja reagointiin osallistuvat työntekijät ottavat osaa yhteisiin harjoituksiin muiden organisaatioiden kanssa (esim. työpöytäharjoitukset, simulaatiot).</v>
      </c>
      <c r="G230" s="1540">
        <v>43</v>
      </c>
      <c r="H230" s="1169" t="s">
        <v>3755</v>
      </c>
      <c r="I230" s="1169" t="s">
        <v>3624</v>
      </c>
      <c r="J230" s="1537">
        <f ca="1">_xlfn.IFNA(VLOOKUP(E230,Data!C:I,6,FALSE),"")</f>
        <v>3</v>
      </c>
      <c r="K230" s="1511" t="str">
        <f ca="1">_xlfn.IFNA(VLOOKUP(E230,Export!G:L,3,FALSE),"")</f>
        <v/>
      </c>
      <c r="L230" s="1511" t="str">
        <f ca="1">_xlfn.IFNA(VLOOKUP(E230,Export!G:L,4,FALSE),"")</f>
        <v/>
      </c>
      <c r="M230" s="1511" t="str">
        <f ca="1">_xlfn.IFNA(VLOOKUP(E230,Export!G:L,5,FALSE),"")</f>
        <v/>
      </c>
      <c r="N230" s="1512" t="str">
        <f ca="1">_xlfn.IFNA(VLOOKUP(E230,Export!G:L,6,FALSE),"")</f>
        <v/>
      </c>
      <c r="O230" s="1445"/>
      <c r="P230" s="251"/>
    </row>
    <row r="231" spans="1:16" ht="70.8" customHeight="1" thickBot="1" x14ac:dyDescent="0.3">
      <c r="A231" s="274"/>
      <c r="B231" s="1842"/>
      <c r="C231" s="1339">
        <v>207</v>
      </c>
      <c r="D231" s="1183">
        <f>_xlfn.IFNA(VLOOKUP(E231,Data!C:I,3,FALSE),"")</f>
        <v>3</v>
      </c>
      <c r="E231" s="1643" t="s">
        <v>2538</v>
      </c>
      <c r="F231" s="1170" t="str">
        <f>_xlfn.IFNA(IF(VLOOKUP(E231,Languages!$A:$D,1,TRUE)=E231,VLOOKUP(E231,Languages!$A:$D,Summary!$C$7,TRUE),NA()),"")</f>
        <v>Kyberpoikkeamiin reagoinnissa noudatetaan ennalta määriteltyjä toimintatiloja [kts. SITUATION-3g].</v>
      </c>
      <c r="G231" s="1540">
        <v>42</v>
      </c>
      <c r="H231" s="1169" t="s">
        <v>3754</v>
      </c>
      <c r="I231" s="1169" t="s">
        <v>3621</v>
      </c>
      <c r="J231" s="1537">
        <f ca="1">_xlfn.IFNA(VLOOKUP(E231,Data!C:I,6,FALSE),"")</f>
        <v>3</v>
      </c>
      <c r="K231" s="1511" t="str">
        <f ca="1">_xlfn.IFNA(VLOOKUP(E231,Export!G:L,3,FALSE),"")</f>
        <v/>
      </c>
      <c r="L231" s="1511" t="str">
        <f ca="1">_xlfn.IFNA(VLOOKUP(E231,Export!G:L,4,FALSE),"")</f>
        <v/>
      </c>
      <c r="M231" s="1511" t="str">
        <f ca="1">_xlfn.IFNA(VLOOKUP(E231,Export!G:L,5,FALSE),"")</f>
        <v/>
      </c>
      <c r="N231" s="1512" t="str">
        <f ca="1">_xlfn.IFNA(VLOOKUP(E231,Export!G:L,6,FALSE),"")</f>
        <v/>
      </c>
      <c r="O231" s="1445"/>
      <c r="P231" s="251"/>
    </row>
    <row r="232" spans="1:16" ht="70.8" customHeight="1" thickBot="1" x14ac:dyDescent="0.3">
      <c r="A232" s="274"/>
      <c r="B232" s="1842"/>
      <c r="C232" s="1339">
        <v>208</v>
      </c>
      <c r="D232" s="1183">
        <f>_xlfn.IFNA(VLOOKUP(E232,Data!C:I,3,FALSE),"")</f>
        <v>1</v>
      </c>
      <c r="E232" s="1643" t="s">
        <v>267</v>
      </c>
      <c r="F232" s="1170" t="str">
        <f>_xlfn.IFNA(IF(VLOOKUP(E232,Languages!$A:$D,1,TRUE)=E232,VLOOKUP(E232,Languages!$A:$D,Summary!$C$7,TRUE),NA()),"")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232" s="1540">
        <v>44</v>
      </c>
      <c r="H232" s="1169" t="s">
        <v>3728</v>
      </c>
      <c r="I232" s="1169" t="s">
        <v>3625</v>
      </c>
      <c r="J232" s="1537">
        <f ca="1">_xlfn.IFNA(VLOOKUP(E232,Data!C:I,6,FALSE),"")</f>
        <v>3</v>
      </c>
      <c r="K232" s="1511" t="str">
        <f ca="1">_xlfn.IFNA(VLOOKUP(E232,Export!G:L,3,FALSE),"")</f>
        <v/>
      </c>
      <c r="L232" s="1511" t="str">
        <f ca="1">_xlfn.IFNA(VLOOKUP(E232,Export!G:L,4,FALSE),"")</f>
        <v/>
      </c>
      <c r="M232" s="1511" t="str">
        <f ca="1">_xlfn.IFNA(VLOOKUP(E232,Export!G:L,5,FALSE),"")</f>
        <v/>
      </c>
      <c r="N232" s="1512" t="str">
        <f ca="1">_xlfn.IFNA(VLOOKUP(E232,Export!G:L,6,FALSE),"")</f>
        <v/>
      </c>
      <c r="O232" s="1445"/>
      <c r="P232" s="251"/>
    </row>
    <row r="233" spans="1:16" ht="70.8" customHeight="1" thickBot="1" x14ac:dyDescent="0.3">
      <c r="A233" s="274"/>
      <c r="B233" s="1842"/>
      <c r="C233" s="1339">
        <v>209</v>
      </c>
      <c r="D233" s="1183">
        <f>_xlfn.IFNA(VLOOKUP(E233,Data!C:I,3,FALSE),"")</f>
        <v>1</v>
      </c>
      <c r="E233" s="1643" t="s">
        <v>268</v>
      </c>
      <c r="F233" s="1170" t="str">
        <f>_xlfn.IFNA(IF(VLOOKUP(E233,Languages!$A:$D,1,TRUE)=E233,VLOOKUP(E233,Languages!$A:$D,Summary!$C$7,TRUE),NA()),"")</f>
        <v>Tiedoista on saatavilla varmuuskopiot, joita testaan. Tasolla 1 tämän ei tarvitse olla systemaattista ja säännöllistä.</v>
      </c>
      <c r="G233" s="1540">
        <v>45</v>
      </c>
      <c r="H233" s="1169" t="s">
        <v>3729</v>
      </c>
      <c r="I233" s="1169" t="s">
        <v>3626</v>
      </c>
      <c r="J233" s="1537">
        <f ca="1">_xlfn.IFNA(VLOOKUP(E233,Data!C:I,6,FALSE),"")</f>
        <v>3</v>
      </c>
      <c r="K233" s="1511" t="str">
        <f ca="1">_xlfn.IFNA(VLOOKUP(E233,Export!G:L,3,FALSE),"")</f>
        <v/>
      </c>
      <c r="L233" s="1511" t="str">
        <f ca="1">_xlfn.IFNA(VLOOKUP(E233,Export!G:L,4,FALSE),"")</f>
        <v/>
      </c>
      <c r="M233" s="1511" t="str">
        <f ca="1">_xlfn.IFNA(VLOOKUP(E233,Export!G:L,5,FALSE),"")</f>
        <v/>
      </c>
      <c r="N233" s="1512" t="str">
        <f ca="1">_xlfn.IFNA(VLOOKUP(E233,Export!G:L,6,FALSE),"")</f>
        <v/>
      </c>
      <c r="O233" s="1445"/>
      <c r="P233" s="251"/>
    </row>
    <row r="234" spans="1:16" ht="70.8" customHeight="1" thickBot="1" x14ac:dyDescent="0.3">
      <c r="A234" s="274"/>
      <c r="B234" s="1842"/>
      <c r="C234" s="1339">
        <v>210</v>
      </c>
      <c r="D234" s="1183">
        <f>_xlfn.IFNA(VLOOKUP(E234,Data!C:I,3,FALSE),"")</f>
        <v>1</v>
      </c>
      <c r="E234" s="1643" t="s">
        <v>269</v>
      </c>
      <c r="F234" s="1170" t="str">
        <f>_xlfn.IFNA(IF(VLOOKUP(E234,Languages!$A:$D,1,TRUE)=E234,VLOOKUP(E234,Languages!$A:$D,Summary!$C$7,TRUE),NA()),"")</f>
        <v>Varaosia tarvitsevat IT-laitteet (ja mahdolliset OT-laitteet) on tunnistettu. Tasolla 1 tämän ei tarvitse olla systemaattista ja säännöllistä.</v>
      </c>
      <c r="G234" s="1540">
        <v>46</v>
      </c>
      <c r="H234" s="1169" t="s">
        <v>3769</v>
      </c>
      <c r="I234" s="1169" t="s">
        <v>3627</v>
      </c>
      <c r="J234" s="1537">
        <f ca="1">_xlfn.IFNA(VLOOKUP(E234,Data!C:I,6,FALSE),"")</f>
        <v>4</v>
      </c>
      <c r="K234" s="1511" t="str">
        <f ca="1">_xlfn.IFNA(VLOOKUP(E234,Export!G:L,3,FALSE),"")</f>
        <v/>
      </c>
      <c r="L234" s="1511" t="str">
        <f ca="1">_xlfn.IFNA(VLOOKUP(E234,Export!G:L,4,FALSE),"")</f>
        <v/>
      </c>
      <c r="M234" s="1511" t="str">
        <f ca="1">_xlfn.IFNA(VLOOKUP(E234,Export!G:L,5,FALSE),"")</f>
        <v/>
      </c>
      <c r="N234" s="1512" t="str">
        <f ca="1">_xlfn.IFNA(VLOOKUP(E234,Export!G:L,6,FALSE),"")</f>
        <v/>
      </c>
      <c r="O234" s="1445"/>
      <c r="P234" s="251"/>
    </row>
    <row r="235" spans="1:16" ht="70.8" customHeight="1" thickBot="1" x14ac:dyDescent="0.3">
      <c r="A235" s="274"/>
      <c r="B235" s="1842"/>
      <c r="C235" s="1339">
        <v>211</v>
      </c>
      <c r="D235" s="1183">
        <f>_xlfn.IFNA(VLOOKUP(E235,Data!C:I,3,FALSE),"")</f>
        <v>2</v>
      </c>
      <c r="E235" s="1643" t="s">
        <v>270</v>
      </c>
      <c r="F235" s="1170" t="str">
        <f>_xlfn.IFNA(IF(VLOOKUP(E235,Languages!$A:$D,1,TRUE)=E235,VLOOKUP(E235,Languages!$A:$D,Summary!$C$7,TRUE),NA()),"")</f>
        <v>Jatkuvuussuunnitelmat sisältävät arviot mahdollisten kyberpoikkeamien vaikutuksista.</v>
      </c>
      <c r="G235" s="1540">
        <v>44</v>
      </c>
      <c r="H235" s="1169" t="s">
        <v>3728</v>
      </c>
      <c r="I235" s="1169" t="s">
        <v>3625</v>
      </c>
      <c r="J235" s="1537">
        <f ca="1">_xlfn.IFNA(VLOOKUP(E235,Data!C:I,6,FALSE),"")</f>
        <v>3</v>
      </c>
      <c r="K235" s="1511" t="str">
        <f ca="1">_xlfn.IFNA(VLOOKUP(E235,Export!G:L,3,FALSE),"")</f>
        <v/>
      </c>
      <c r="L235" s="1511" t="str">
        <f ca="1">_xlfn.IFNA(VLOOKUP(E235,Export!G:L,4,FALSE),"")</f>
        <v/>
      </c>
      <c r="M235" s="1511" t="str">
        <f ca="1">_xlfn.IFNA(VLOOKUP(E235,Export!G:L,5,FALSE),"")</f>
        <v/>
      </c>
      <c r="N235" s="1512" t="str">
        <f ca="1">_xlfn.IFNA(VLOOKUP(E235,Export!G:L,6,FALSE),"")</f>
        <v/>
      </c>
      <c r="O235" s="1445"/>
      <c r="P235" s="251"/>
    </row>
    <row r="236" spans="1:16" ht="70.8" customHeight="1" thickBot="1" x14ac:dyDescent="0.3">
      <c r="A236" s="274"/>
      <c r="B236" s="1842"/>
      <c r="C236" s="1339">
        <v>212</v>
      </c>
      <c r="D236" s="1183">
        <f>_xlfn.IFNA(VLOOKUP(E236,Data!C:I,3,FALSE),"")</f>
        <v>2</v>
      </c>
      <c r="E236" s="1643" t="s">
        <v>271</v>
      </c>
      <c r="F236" s="1170" t="str">
        <f>_xlfn.IFNA(IF(VLOOKUP(E236,Languages!$A:$D,1,TRUE)=E236,VLOOKUP(E236,Languages!$A:$D,Summary!$C$7,TRUE),NA()),"")</f>
        <v>Jatkuvuussuunnitelmissa on tunnistettu ja dokumentoitu ne laitteet, ohjelmistot ja tietovarannot sekä toiminnat, jotka minimissään tarvitaan toiminnon toiminnan ylläpitämiseksi.</v>
      </c>
      <c r="G236" s="1540">
        <v>44</v>
      </c>
      <c r="H236" s="1169" t="s">
        <v>3728</v>
      </c>
      <c r="I236" s="1169" t="s">
        <v>3625</v>
      </c>
      <c r="J236" s="1537">
        <f ca="1">_xlfn.IFNA(VLOOKUP(E236,Data!C:I,6,FALSE),"")</f>
        <v>3</v>
      </c>
      <c r="K236" s="1511" t="str">
        <f ca="1">_xlfn.IFNA(VLOOKUP(E236,Export!G:L,3,FALSE),"")</f>
        <v/>
      </c>
      <c r="L236" s="1511" t="str">
        <f ca="1">_xlfn.IFNA(VLOOKUP(E236,Export!G:L,4,FALSE),"")</f>
        <v/>
      </c>
      <c r="M236" s="1511" t="str">
        <f ca="1">_xlfn.IFNA(VLOOKUP(E236,Export!G:L,5,FALSE),"")</f>
        <v/>
      </c>
      <c r="N236" s="1512" t="str">
        <f ca="1">_xlfn.IFNA(VLOOKUP(E236,Export!G:L,6,FALSE),"")</f>
        <v/>
      </c>
      <c r="O236" s="1445"/>
      <c r="P236" s="251"/>
    </row>
    <row r="237" spans="1:16" ht="70.8" customHeight="1" thickBot="1" x14ac:dyDescent="0.3">
      <c r="A237" s="274"/>
      <c r="B237" s="1842"/>
      <c r="C237" s="1339">
        <v>213</v>
      </c>
      <c r="D237" s="1183">
        <f>_xlfn.IFNA(VLOOKUP(E237,Data!C:I,3,FALSE),"")</f>
        <v>2</v>
      </c>
      <c r="E237" s="1643" t="s">
        <v>272</v>
      </c>
      <c r="F237" s="1170" t="str">
        <f>_xlfn.IFNA(IF(VLOOKUP(E237,Languages!$A:$D,1,TRUE)=E237,VLOOKUP(E237,Languages!$A:$D,Summary!$C$7,TRUE),NA()),"")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237" s="1539" t="s">
        <v>3685</v>
      </c>
      <c r="H237" s="1169" t="s">
        <v>3872</v>
      </c>
      <c r="I237" s="1169" t="s">
        <v>3628</v>
      </c>
      <c r="J237" s="1537">
        <f ca="1">_xlfn.IFNA(VLOOKUP(E237,Data!C:I,6,FALSE),"")</f>
        <v>2</v>
      </c>
      <c r="K237" s="1511" t="str">
        <f ca="1">_xlfn.IFNA(VLOOKUP(E237,Export!G:L,3,FALSE),"")</f>
        <v/>
      </c>
      <c r="L237" s="1511" t="str">
        <f ca="1">_xlfn.IFNA(VLOOKUP(E237,Export!G:L,4,FALSE),"")</f>
        <v/>
      </c>
      <c r="M237" s="1511" t="str">
        <f ca="1">_xlfn.IFNA(VLOOKUP(E237,Export!G:L,5,FALSE),"")</f>
        <v/>
      </c>
      <c r="N237" s="1512" t="str">
        <f ca="1">_xlfn.IFNA(VLOOKUP(E237,Export!G:L,6,FALSE),"")</f>
        <v/>
      </c>
      <c r="O237" s="1445"/>
      <c r="P237" s="251"/>
    </row>
    <row r="238" spans="1:16" ht="70.8" customHeight="1" thickBot="1" x14ac:dyDescent="0.3">
      <c r="A238" s="274"/>
      <c r="B238" s="1842"/>
      <c r="C238" s="1339">
        <v>214</v>
      </c>
      <c r="D238" s="1183">
        <f>_xlfn.IFNA(VLOOKUP(E238,Data!C:I,3,FALSE),"")</f>
        <v>2</v>
      </c>
      <c r="E238" s="1643" t="s">
        <v>273</v>
      </c>
      <c r="F238" s="1170" t="str">
        <f>_xlfn.IFNA(IF(VLOOKUP(E238,Languages!$A:$D,1,TRUE)=E238,VLOOKUP(E238,Languages!$A:$D,Summary!$C$7,TRUE),NA()),"")</f>
        <v>Jatkuvuussuunnitelmiin kuuluu toipumisajan ("RTO, Recovery Time Objective") ja toipumispisteen ("Recovery Point Objective, RPO") määrittely toiminnon kannalta tärkeille laitteille, ohjelmistoille ja tietovarannoille.</v>
      </c>
      <c r="G238" s="1540">
        <v>44</v>
      </c>
      <c r="H238" s="1169" t="s">
        <v>3728</v>
      </c>
      <c r="I238" s="1169" t="s">
        <v>3625</v>
      </c>
      <c r="J238" s="1537">
        <f ca="1">_xlfn.IFNA(VLOOKUP(E238,Data!C:I,6,FALSE),"")</f>
        <v>3</v>
      </c>
      <c r="K238" s="1511" t="str">
        <f ca="1">_xlfn.IFNA(VLOOKUP(E238,Export!G:L,3,FALSE),"")</f>
        <v/>
      </c>
      <c r="L238" s="1511" t="str">
        <f ca="1">_xlfn.IFNA(VLOOKUP(E238,Export!G:L,4,FALSE),"")</f>
        <v/>
      </c>
      <c r="M238" s="1511" t="str">
        <f ca="1">_xlfn.IFNA(VLOOKUP(E238,Export!G:L,5,FALSE),"")</f>
        <v/>
      </c>
      <c r="N238" s="1512" t="str">
        <f ca="1">_xlfn.IFNA(VLOOKUP(E238,Export!G:L,6,FALSE),"")</f>
        <v/>
      </c>
      <c r="O238" s="1445"/>
      <c r="P238" s="251"/>
    </row>
    <row r="239" spans="1:16" ht="70.8" customHeight="1" thickBot="1" x14ac:dyDescent="0.3">
      <c r="A239" s="274"/>
      <c r="B239" s="1842"/>
      <c r="C239" s="1339">
        <v>215</v>
      </c>
      <c r="D239" s="1183">
        <f>_xlfn.IFNA(VLOOKUP(E239,Data!C:I,3,FALSE),"")</f>
        <v>2</v>
      </c>
      <c r="E239" s="1643" t="s">
        <v>944</v>
      </c>
      <c r="F239" s="1170" t="str">
        <f>_xlfn.IFNA(IF(VLOOKUP(E239,Languages!$A:$D,1,TRUE)=E239,VLOOKUP(E239,Languages!$A:$D,Summary!$C$7,TRUE),NA()),"")</f>
        <v>Jatkuvuussuunnitelman käyttöönottamisen kriteerit kyberpoikkeamatilanteissa on määritetty ja viestitty poikkeamien käsittelystä ja valmiussuunnitelmista vastuussa oleville työntekijöille.</v>
      </c>
      <c r="G239" s="1539" t="s">
        <v>1629</v>
      </c>
      <c r="H239" s="1169"/>
      <c r="I239" s="1169" t="s">
        <v>1629</v>
      </c>
      <c r="J239" s="1537">
        <f ca="1">_xlfn.IFNA(VLOOKUP(E239,Data!C:I,6,FALSE),"")</f>
        <v>2</v>
      </c>
      <c r="K239" s="1511" t="str">
        <f ca="1">_xlfn.IFNA(VLOOKUP(E239,Export!G:L,3,FALSE),"")</f>
        <v/>
      </c>
      <c r="L239" s="1511" t="str">
        <f ca="1">_xlfn.IFNA(VLOOKUP(E239,Export!G:L,4,FALSE),"")</f>
        <v/>
      </c>
      <c r="M239" s="1511" t="str">
        <f ca="1">_xlfn.IFNA(VLOOKUP(E239,Export!G:L,5,FALSE),"")</f>
        <v/>
      </c>
      <c r="N239" s="1512" t="str">
        <f ca="1">_xlfn.IFNA(VLOOKUP(E239,Export!G:L,6,FALSE),"")</f>
        <v/>
      </c>
      <c r="O239" s="1445"/>
      <c r="P239" s="251"/>
    </row>
    <row r="240" spans="1:16" ht="70.8" customHeight="1" thickBot="1" x14ac:dyDescent="0.3">
      <c r="A240" s="274"/>
      <c r="B240" s="1842"/>
      <c r="C240" s="1339">
        <v>216</v>
      </c>
      <c r="D240" s="1183">
        <f>_xlfn.IFNA(VLOOKUP(E240,Data!C:I,3,FALSE),"")</f>
        <v>2</v>
      </c>
      <c r="E240" s="1643" t="s">
        <v>945</v>
      </c>
      <c r="F240" s="1170" t="str">
        <f>_xlfn.IFNA(IF(VLOOKUP(E240,Languages!$A:$D,1,TRUE)=E240,VLOOKUP(E240,Languages!$A:$D,Summary!$C$7,TRUE),NA()),"")</f>
        <v>Jatkuvuussuunnitelmat testataan arvioimalla ja/tai harjoittelemalla aika ajoin ja määriteltyjen tilanteiden kuten järjestelmämuutosten tai ulkoisten tapahtumien yhteydessä.</v>
      </c>
      <c r="G240" s="1540">
        <v>47</v>
      </c>
      <c r="H240" s="1169" t="s">
        <v>3770</v>
      </c>
      <c r="I240" s="1169" t="s">
        <v>3629</v>
      </c>
      <c r="J240" s="1537">
        <f ca="1">_xlfn.IFNA(VLOOKUP(E240,Data!C:I,6,FALSE),"")</f>
        <v>3</v>
      </c>
      <c r="K240" s="1511" t="str">
        <f ca="1">_xlfn.IFNA(VLOOKUP(E240,Export!G:L,3,FALSE),"")</f>
        <v/>
      </c>
      <c r="L240" s="1511" t="str">
        <f ca="1">_xlfn.IFNA(VLOOKUP(E240,Export!G:L,4,FALSE),"")</f>
        <v/>
      </c>
      <c r="M240" s="1511" t="str">
        <f ca="1">_xlfn.IFNA(VLOOKUP(E240,Export!G:L,5,FALSE),"")</f>
        <v/>
      </c>
      <c r="N240" s="1512" t="str">
        <f ca="1">_xlfn.IFNA(VLOOKUP(E240,Export!G:L,6,FALSE),"")</f>
        <v/>
      </c>
      <c r="O240" s="1445"/>
      <c r="P240" s="251"/>
    </row>
    <row r="241" spans="1:16" ht="70.8" customHeight="1" thickBot="1" x14ac:dyDescent="0.3">
      <c r="A241" s="274"/>
      <c r="B241" s="1842"/>
      <c r="C241" s="1339">
        <v>217</v>
      </c>
      <c r="D241" s="1183">
        <f>_xlfn.IFNA(VLOOKUP(E241,Data!C:I,3,FALSE),"")</f>
        <v>2</v>
      </c>
      <c r="E241" s="1643" t="s">
        <v>946</v>
      </c>
      <c r="F241" s="1170" t="str">
        <f>_xlfn.IFNA(IF(VLOOKUP(E241,Languages!$A:$D,1,TRUE)=E241,VLOOKUP(E241,Languages!$A:$D,Summary!$C$7,TRUE),NA()),"")</f>
        <v xml:space="preserve"> Varmuuskopiota suojaavat kyberturvallisuus kontrollit / hallintakeinot ovat yhtä hyvät tai perusteellisemmat kuin kontrollit, jotka suojaavat varmuuskopioitavaa tietoa.</v>
      </c>
      <c r="G241" s="1540">
        <v>45</v>
      </c>
      <c r="H241" s="1169" t="s">
        <v>3729</v>
      </c>
      <c r="I241" s="1169" t="s">
        <v>3626</v>
      </c>
      <c r="J241" s="1537">
        <f ca="1">_xlfn.IFNA(VLOOKUP(E241,Data!C:I,6,FALSE),"")</f>
        <v>2</v>
      </c>
      <c r="K241" s="1511" t="str">
        <f ca="1">_xlfn.IFNA(VLOOKUP(E241,Export!G:L,3,FALSE),"")</f>
        <v/>
      </c>
      <c r="L241" s="1511" t="str">
        <f ca="1">_xlfn.IFNA(VLOOKUP(E241,Export!G:L,4,FALSE),"")</f>
        <v/>
      </c>
      <c r="M241" s="1511" t="str">
        <f ca="1">_xlfn.IFNA(VLOOKUP(E241,Export!G:L,5,FALSE),"")</f>
        <v/>
      </c>
      <c r="N241" s="1512" t="str">
        <f ca="1">_xlfn.IFNA(VLOOKUP(E241,Export!G:L,6,FALSE),"")</f>
        <v/>
      </c>
      <c r="O241" s="1445"/>
      <c r="P241" s="251"/>
    </row>
    <row r="242" spans="1:16" ht="70.8" customHeight="1" thickBot="1" x14ac:dyDescent="0.3">
      <c r="A242" s="274"/>
      <c r="B242" s="1842"/>
      <c r="C242" s="1339">
        <v>218</v>
      </c>
      <c r="D242" s="1183">
        <f>_xlfn.IFNA(VLOOKUP(E242,Data!C:I,3,FALSE),"")</f>
        <v>2</v>
      </c>
      <c r="E242" s="1643" t="s">
        <v>947</v>
      </c>
      <c r="F242" s="1170" t="str">
        <f>_xlfn.IFNA(IF(VLOOKUP(E242,Languages!$A:$D,1,TRUE)=E242,VLOOKUP(E242,Languages!$A:$D,Summary!$C$7,TRUE),NA()),"")</f>
        <v>Varmuuskopiot on erotettu sekä loogisesti että fyysisesti varmuuskopioidusta tiedosta.</v>
      </c>
      <c r="G242" s="1540">
        <v>45</v>
      </c>
      <c r="H242" s="1169" t="s">
        <v>3729</v>
      </c>
      <c r="I242" s="1169" t="s">
        <v>3626</v>
      </c>
      <c r="J242" s="1537">
        <f ca="1">_xlfn.IFNA(VLOOKUP(E242,Data!C:I,6,FALSE),"")</f>
        <v>3</v>
      </c>
      <c r="K242" s="1511" t="str">
        <f ca="1">_xlfn.IFNA(VLOOKUP(E242,Export!G:L,3,FALSE),"")</f>
        <v/>
      </c>
      <c r="L242" s="1511" t="str">
        <f ca="1">_xlfn.IFNA(VLOOKUP(E242,Export!G:L,4,FALSE),"")</f>
        <v/>
      </c>
      <c r="M242" s="1511" t="str">
        <f ca="1">_xlfn.IFNA(VLOOKUP(E242,Export!G:L,5,FALSE),"")</f>
        <v/>
      </c>
      <c r="N242" s="1512" t="str">
        <f ca="1">_xlfn.IFNA(VLOOKUP(E242,Export!G:L,6,FALSE),"")</f>
        <v/>
      </c>
      <c r="O242" s="1445"/>
      <c r="P242" s="251"/>
    </row>
    <row r="243" spans="1:16" ht="70.8" customHeight="1" thickBot="1" x14ac:dyDescent="0.3">
      <c r="A243" s="274"/>
      <c r="B243" s="1842"/>
      <c r="C243" s="1339">
        <v>219</v>
      </c>
      <c r="D243" s="1183">
        <f>_xlfn.IFNA(VLOOKUP(E243,Data!C:I,3,FALSE),"")</f>
        <v>2</v>
      </c>
      <c r="E243" s="1643" t="s">
        <v>948</v>
      </c>
      <c r="F243" s="1170" t="str">
        <f>_xlfn.IFNA(IF(VLOOKUP(E243,Languages!$A:$D,1,TRUE)=E243,VLOOKUP(E243,Languages!$A:$D,Summary!$C$7,TRUE),NA()),"")</f>
        <v>Varaosia on saatavilla niitä tarvitseviin IT-laitteisiin (ja mahdollisiin OT-laitteisiin).</v>
      </c>
      <c r="G243" s="1540">
        <v>46</v>
      </c>
      <c r="H243" s="1169" t="s">
        <v>3769</v>
      </c>
      <c r="I243" s="1169" t="s">
        <v>3627</v>
      </c>
      <c r="J243" s="1537">
        <f ca="1">_xlfn.IFNA(VLOOKUP(E243,Data!C:I,6,FALSE),"")</f>
        <v>2</v>
      </c>
      <c r="K243" s="1511" t="str">
        <f ca="1">_xlfn.IFNA(VLOOKUP(E243,Export!G:L,3,FALSE),"")</f>
        <v/>
      </c>
      <c r="L243" s="1511" t="str">
        <f ca="1">_xlfn.IFNA(VLOOKUP(E243,Export!G:L,4,FALSE),"")</f>
        <v/>
      </c>
      <c r="M243" s="1511" t="str">
        <f ca="1">_xlfn.IFNA(VLOOKUP(E243,Export!G:L,5,FALSE),"")</f>
        <v/>
      </c>
      <c r="N243" s="1512" t="str">
        <f ca="1">_xlfn.IFNA(VLOOKUP(E243,Export!G:L,6,FALSE),"")</f>
        <v/>
      </c>
      <c r="O243" s="1445"/>
      <c r="P243" s="251"/>
    </row>
    <row r="244" spans="1:16" ht="70.8" customHeight="1" thickBot="1" x14ac:dyDescent="0.3">
      <c r="A244" s="274"/>
      <c r="B244" s="1842"/>
      <c r="C244" s="1339">
        <v>220</v>
      </c>
      <c r="D244" s="1183">
        <f>_xlfn.IFNA(VLOOKUP(E244,Data!C:I,3,FALSE),"")</f>
        <v>3</v>
      </c>
      <c r="E244" s="1643" t="s">
        <v>949</v>
      </c>
      <c r="F244" s="1170" t="str">
        <f>_xlfn.IFNA(IF(VLOOKUP(E244,Languages!$A:$D,1,TRUE)=E244,VLOOKUP(E244,Languages!$A:$D,Summary!$C$7,TRUE),NA()),"")</f>
        <v>Jatkuvuussuunnitelmissa on huomioitu tunnistetut riskit ja organisaation uhkaprofiili [kts. THREAT-2e], jotta katetaan tunnistetut riskikategoriat ja uhat.</v>
      </c>
      <c r="G244" s="1540">
        <v>44</v>
      </c>
      <c r="H244" s="1169" t="s">
        <v>3728</v>
      </c>
      <c r="I244" s="1169" t="s">
        <v>3625</v>
      </c>
      <c r="J244" s="1537">
        <f ca="1">_xlfn.IFNA(VLOOKUP(E244,Data!C:I,6,FALSE),"")</f>
        <v>2</v>
      </c>
      <c r="K244" s="1511" t="str">
        <f ca="1">_xlfn.IFNA(VLOOKUP(E244,Export!G:L,3,FALSE),"")</f>
        <v/>
      </c>
      <c r="L244" s="1511" t="str">
        <f ca="1">_xlfn.IFNA(VLOOKUP(E244,Export!G:L,4,FALSE),"")</f>
        <v/>
      </c>
      <c r="M244" s="1511" t="str">
        <f ca="1">_xlfn.IFNA(VLOOKUP(E244,Export!G:L,5,FALSE),"")</f>
        <v/>
      </c>
      <c r="N244" s="1512" t="str">
        <f ca="1">_xlfn.IFNA(VLOOKUP(E244,Export!G:L,6,FALSE),"")</f>
        <v/>
      </c>
      <c r="O244" s="1445"/>
      <c r="P244" s="251"/>
    </row>
    <row r="245" spans="1:16" ht="70.8" customHeight="1" thickBot="1" x14ac:dyDescent="0.3">
      <c r="A245" s="274"/>
      <c r="B245" s="1842"/>
      <c r="C245" s="1339">
        <v>221</v>
      </c>
      <c r="D245" s="1183">
        <f>_xlfn.IFNA(VLOOKUP(E245,Data!C:I,3,FALSE),"")</f>
        <v>3</v>
      </c>
      <c r="E245" s="1643" t="s">
        <v>950</v>
      </c>
      <c r="F245" s="1170" t="str">
        <f>_xlfn.IFNA(IF(VLOOKUP(E245,Languages!$A:$D,1,TRUE)=E245,VLOOKUP(E245,Languages!$A:$D,Summary!$C$7,TRUE),NA()),"")</f>
        <v>Jatkuvuusharjoituksiin sisältyy korkean prioriteetin riskeihin varautuminen.</v>
      </c>
      <c r="G245" s="1540">
        <v>47</v>
      </c>
      <c r="H245" s="1169" t="s">
        <v>3770</v>
      </c>
      <c r="I245" s="1169" t="s">
        <v>3629</v>
      </c>
      <c r="J245" s="1537">
        <f ca="1">_xlfn.IFNA(VLOOKUP(E245,Data!C:I,6,FALSE),"")</f>
        <v>3</v>
      </c>
      <c r="K245" s="1511" t="str">
        <f ca="1">_xlfn.IFNA(VLOOKUP(E245,Export!G:L,3,FALSE),"")</f>
        <v/>
      </c>
      <c r="L245" s="1511" t="str">
        <f ca="1">_xlfn.IFNA(VLOOKUP(E245,Export!G:L,4,FALSE),"")</f>
        <v/>
      </c>
      <c r="M245" s="1511" t="str">
        <f ca="1">_xlfn.IFNA(VLOOKUP(E245,Export!G:L,5,FALSE),"")</f>
        <v/>
      </c>
      <c r="N245" s="1512" t="str">
        <f ca="1">_xlfn.IFNA(VLOOKUP(E245,Export!G:L,6,FALSE),"")</f>
        <v/>
      </c>
      <c r="O245" s="1445"/>
      <c r="P245" s="251"/>
    </row>
    <row r="246" spans="1:16" ht="70.8" customHeight="1" thickBot="1" x14ac:dyDescent="0.3">
      <c r="A246" s="274"/>
      <c r="B246" s="1842"/>
      <c r="C246" s="1339">
        <v>222</v>
      </c>
      <c r="D246" s="1183">
        <f>_xlfn.IFNA(VLOOKUP(E246,Data!C:I,3,FALSE),"")</f>
        <v>3</v>
      </c>
      <c r="E246" s="1643" t="s">
        <v>951</v>
      </c>
      <c r="F246" s="1170" t="str">
        <f>_xlfn.IFNA(IF(VLOOKUP(E246,Languages!$A:$D,1,TRUE)=E246,VLOOKUP(E246,Languages!$A:$D,Summary!$C$7,TRUE),NA()),"")</f>
        <v>Jatkuvuussuunnitelmien testauksesta tai tositilanteista saatuja havaintoja verrataan asetettuihin toipumistavoitteisiin ja suunnitelmia kehitetään näiden havaintojen perusteella.</v>
      </c>
      <c r="G246" s="1539" t="s">
        <v>1629</v>
      </c>
      <c r="H246" s="1169"/>
      <c r="I246" s="1169" t="s">
        <v>1629</v>
      </c>
      <c r="J246" s="1537">
        <f ca="1">_xlfn.IFNA(VLOOKUP(E246,Data!C:I,6,FALSE),"")</f>
        <v>2</v>
      </c>
      <c r="K246" s="1511" t="str">
        <f ca="1">_xlfn.IFNA(VLOOKUP(E246,Export!G:L,3,FALSE),"")</f>
        <v/>
      </c>
      <c r="L246" s="1511" t="str">
        <f ca="1">_xlfn.IFNA(VLOOKUP(E246,Export!G:L,4,FALSE),"")</f>
        <v/>
      </c>
      <c r="M246" s="1511" t="str">
        <f ca="1">_xlfn.IFNA(VLOOKUP(E246,Export!G:L,5,FALSE),"")</f>
        <v/>
      </c>
      <c r="N246" s="1512" t="str">
        <f ca="1">_xlfn.IFNA(VLOOKUP(E246,Export!G:L,6,FALSE),"")</f>
        <v/>
      </c>
      <c r="O246" s="1445"/>
      <c r="P246" s="251"/>
    </row>
    <row r="247" spans="1:16" ht="70.8" customHeight="1" thickBot="1" x14ac:dyDescent="0.3">
      <c r="A247" s="274"/>
      <c r="B247" s="1842"/>
      <c r="C247" s="1339">
        <v>223</v>
      </c>
      <c r="D247" s="1183">
        <f>_xlfn.IFNA(VLOOKUP(E247,Data!C:I,3,FALSE),"")</f>
        <v>3</v>
      </c>
      <c r="E247" s="1643" t="s">
        <v>952</v>
      </c>
      <c r="F247" s="1170" t="str">
        <f>_xlfn.IFNA(IF(VLOOKUP(E247,Languages!$A:$D,1,TRUE)=E247,VLOOKUP(E247,Languages!$A:$D,Summary!$C$7,TRUE),NA()),"")</f>
        <v>Jatkuvuussuunnitelmien sisältö tarkastetaan ja päivitetään määräajoin.</v>
      </c>
      <c r="G247" s="1540">
        <v>44</v>
      </c>
      <c r="H247" s="1169" t="s">
        <v>3728</v>
      </c>
      <c r="I247" s="1169" t="s">
        <v>3625</v>
      </c>
      <c r="J247" s="1537">
        <f ca="1">_xlfn.IFNA(VLOOKUP(E247,Data!C:I,6,FALSE),"")</f>
        <v>3</v>
      </c>
      <c r="K247" s="1511" t="str">
        <f ca="1">_xlfn.IFNA(VLOOKUP(E247,Export!G:L,3,FALSE),"")</f>
        <v/>
      </c>
      <c r="L247" s="1511" t="str">
        <f ca="1">_xlfn.IFNA(VLOOKUP(E247,Export!G:L,4,FALSE),"")</f>
        <v/>
      </c>
      <c r="M247" s="1511" t="str">
        <f ca="1">_xlfn.IFNA(VLOOKUP(E247,Export!G:L,5,FALSE),"")</f>
        <v/>
      </c>
      <c r="N247" s="1512" t="str">
        <f ca="1">_xlfn.IFNA(VLOOKUP(E247,Export!G:L,6,FALSE),"")</f>
        <v/>
      </c>
      <c r="O247" s="1445"/>
      <c r="P247" s="251"/>
    </row>
    <row r="248" spans="1:16" ht="70.8" customHeight="1" thickBot="1" x14ac:dyDescent="0.3">
      <c r="A248" s="274"/>
      <c r="B248" s="1842"/>
      <c r="C248" s="1339">
        <v>224</v>
      </c>
      <c r="D248" s="1183">
        <f>_xlfn.IFNA(VLOOKUP(E248,Data!C:I,3,FALSE),"")</f>
        <v>2</v>
      </c>
      <c r="E248" s="1643" t="s">
        <v>954</v>
      </c>
      <c r="F248" s="1170" t="str">
        <f>_xlfn.IFNA(IF(VLOOKUP(E248,Languages!$A:$D,1,TRUE)=E248,VLOOKUP(E248,Languages!$A:$D,Summary!$C$7,TRUE),NA()),"")</f>
        <v>RESPONSE-osion toimintaa varten on määritetty dokumentoidut toimintatavat, joita noudatetaan ja päivitetään säännöllisesti.</v>
      </c>
      <c r="G248" s="1539" t="s">
        <v>1629</v>
      </c>
      <c r="H248" s="1169"/>
      <c r="I248" s="1169" t="s">
        <v>1629</v>
      </c>
      <c r="J248" s="1537">
        <f ca="1">_xlfn.IFNA(VLOOKUP(E248,Data!C:I,6,FALSE),"")</f>
        <v>3</v>
      </c>
      <c r="K248" s="1511" t="str">
        <f ca="1">_xlfn.IFNA(VLOOKUP(E248,Export!G:L,3,FALSE),"")</f>
        <v/>
      </c>
      <c r="L248" s="1511" t="str">
        <f ca="1">_xlfn.IFNA(VLOOKUP(E248,Export!G:L,4,FALSE),"")</f>
        <v/>
      </c>
      <c r="M248" s="1511" t="str">
        <f ca="1">_xlfn.IFNA(VLOOKUP(E248,Export!G:L,5,FALSE),"")</f>
        <v/>
      </c>
      <c r="N248" s="1512" t="str">
        <f ca="1">_xlfn.IFNA(VLOOKUP(E248,Export!G:L,6,FALSE),"")</f>
        <v/>
      </c>
      <c r="O248" s="1445"/>
      <c r="P248" s="251"/>
    </row>
    <row r="249" spans="1:16" ht="70.8" customHeight="1" thickBot="1" x14ac:dyDescent="0.3">
      <c r="A249" s="274"/>
      <c r="B249" s="1842"/>
      <c r="C249" s="1339">
        <v>225</v>
      </c>
      <c r="D249" s="1183">
        <f>_xlfn.IFNA(VLOOKUP(E249,Data!C:I,3,FALSE),"")</f>
        <v>2</v>
      </c>
      <c r="E249" s="1643" t="s">
        <v>955</v>
      </c>
      <c r="F249" s="1170" t="str">
        <f>_xlfn.IFNA(IF(VLOOKUP(E249,Languages!$A:$D,1,TRUE)=E249,VLOOKUP(E249,Languages!$A:$D,Summary!$C$7,TRUE),NA()),"")</f>
        <v>RESPONSE-osion toimintaa varten on tarjolla riittävät resurssit (henkilöstö, rahoitus ja työkalut).</v>
      </c>
      <c r="G249" s="1539" t="s">
        <v>1629</v>
      </c>
      <c r="H249" s="1169"/>
      <c r="I249" s="1169" t="s">
        <v>1629</v>
      </c>
      <c r="J249" s="1537">
        <f ca="1">_xlfn.IFNA(VLOOKUP(E249,Data!C:I,6,FALSE),"")</f>
        <v>2</v>
      </c>
      <c r="K249" s="1511" t="str">
        <f ca="1">_xlfn.IFNA(VLOOKUP(E249,Export!G:L,3,FALSE),"")</f>
        <v/>
      </c>
      <c r="L249" s="1511" t="str">
        <f ca="1">_xlfn.IFNA(VLOOKUP(E249,Export!G:L,4,FALSE),"")</f>
        <v/>
      </c>
      <c r="M249" s="1511" t="str">
        <f ca="1">_xlfn.IFNA(VLOOKUP(E249,Export!G:L,5,FALSE),"")</f>
        <v/>
      </c>
      <c r="N249" s="1512" t="str">
        <f ca="1">_xlfn.IFNA(VLOOKUP(E249,Export!G:L,6,FALSE),"")</f>
        <v/>
      </c>
      <c r="O249" s="1445"/>
      <c r="P249" s="251"/>
    </row>
    <row r="250" spans="1:16" ht="70.8" customHeight="1" thickBot="1" x14ac:dyDescent="0.3">
      <c r="A250" s="274"/>
      <c r="B250" s="1842"/>
      <c r="C250" s="1339">
        <v>226</v>
      </c>
      <c r="D250" s="1183">
        <f>_xlfn.IFNA(VLOOKUP(E250,Data!C:I,3,FALSE),"")</f>
        <v>3</v>
      </c>
      <c r="E250" s="1643" t="s">
        <v>956</v>
      </c>
      <c r="F250" s="1170" t="str">
        <f>_xlfn.IFNA(IF(VLOOKUP(E250,Languages!$A:$D,1,TRUE)=E250,VLOOKUP(E250,Languages!$A:$D,Summary!$C$7,TRUE),NA()),"")</f>
        <v>RESPONSE-osion toimintaa ohjataan vaatimuksilla, jotka on asetettu organisaation johtotason politiikassa (tai vastaavassa ohjeistuksessa).</v>
      </c>
      <c r="G250" s="1539" t="s">
        <v>1629</v>
      </c>
      <c r="H250" s="1169"/>
      <c r="I250" s="1169" t="s">
        <v>1629</v>
      </c>
      <c r="J250" s="1537">
        <f ca="1">_xlfn.IFNA(VLOOKUP(E250,Data!C:I,6,FALSE),"")</f>
        <v>3</v>
      </c>
      <c r="K250" s="1511" t="str">
        <f ca="1">_xlfn.IFNA(VLOOKUP(E250,Export!G:L,3,FALSE),"")</f>
        <v/>
      </c>
      <c r="L250" s="1511" t="str">
        <f ca="1">_xlfn.IFNA(VLOOKUP(E250,Export!G:L,4,FALSE),"")</f>
        <v/>
      </c>
      <c r="M250" s="1511" t="str">
        <f ca="1">_xlfn.IFNA(VLOOKUP(E250,Export!G:L,5,FALSE),"")</f>
        <v/>
      </c>
      <c r="N250" s="1512" t="str">
        <f ca="1">_xlfn.IFNA(VLOOKUP(E250,Export!G:L,6,FALSE),"")</f>
        <v/>
      </c>
      <c r="O250" s="1445"/>
      <c r="P250" s="251"/>
    </row>
    <row r="251" spans="1:16" ht="70.8" customHeight="1" thickBot="1" x14ac:dyDescent="0.3">
      <c r="A251" s="274"/>
      <c r="B251" s="1842"/>
      <c r="C251" s="1339">
        <v>227</v>
      </c>
      <c r="D251" s="1183">
        <f>_xlfn.IFNA(VLOOKUP(E251,Data!C:I,3,FALSE),"")</f>
        <v>3</v>
      </c>
      <c r="E251" s="1643" t="s">
        <v>957</v>
      </c>
      <c r="F251" s="1170" t="str">
        <f>_xlfn.IFNA(IF(VLOOKUP(E251,Languages!$A:$D,1,TRUE)=E251,VLOOKUP(E251,Languages!$A:$D,Summary!$C$7,TRUE),NA()),"")</f>
        <v>RESPONSE-osion toimintaa suorittaville työntekijöille on määritelty vastuut, velvoitteet ja valtuutukset tehtäviensä suorittamista varten.</v>
      </c>
      <c r="G251" s="1539" t="s">
        <v>1629</v>
      </c>
      <c r="H251" s="1169"/>
      <c r="I251" s="1169" t="s">
        <v>1629</v>
      </c>
      <c r="J251" s="1537">
        <f ca="1">_xlfn.IFNA(VLOOKUP(E251,Data!C:I,6,FALSE),"")</f>
        <v>4</v>
      </c>
      <c r="K251" s="1511" t="str">
        <f ca="1">_xlfn.IFNA(VLOOKUP(E251,Export!G:L,3,FALSE),"")</f>
        <v/>
      </c>
      <c r="L251" s="1511" t="str">
        <f ca="1">_xlfn.IFNA(VLOOKUP(E251,Export!G:L,4,FALSE),"")</f>
        <v/>
      </c>
      <c r="M251" s="1511" t="str">
        <f ca="1">_xlfn.IFNA(VLOOKUP(E251,Export!G:L,5,FALSE),"")</f>
        <v/>
      </c>
      <c r="N251" s="1512" t="str">
        <f ca="1">_xlfn.IFNA(VLOOKUP(E251,Export!G:L,6,FALSE),"")</f>
        <v/>
      </c>
      <c r="O251" s="1445"/>
      <c r="P251" s="251"/>
    </row>
    <row r="252" spans="1:16" ht="70.8" customHeight="1" thickBot="1" x14ac:dyDescent="0.3">
      <c r="A252" s="274"/>
      <c r="B252" s="1842"/>
      <c r="C252" s="1339">
        <v>228</v>
      </c>
      <c r="D252" s="1183">
        <f>_xlfn.IFNA(VLOOKUP(E252,Data!C:I,3,FALSE),"")</f>
        <v>3</v>
      </c>
      <c r="E252" s="1643" t="s">
        <v>958</v>
      </c>
      <c r="F252" s="1170" t="str">
        <f>_xlfn.IFNA(IF(VLOOKUP(E252,Languages!$A:$D,1,TRUE)=E252,VLOOKUP(E252,Languages!$A:$D,Summary!$C$7,TRUE),NA()),"")</f>
        <v>RESPONSE-osion toimintaa suorittavilla työntekijöillä on riittävät tiedot ja taidot tehtäviensä suorittamiseen.</v>
      </c>
      <c r="G252" s="1539" t="s">
        <v>1629</v>
      </c>
      <c r="H252" s="1169"/>
      <c r="I252" s="1169" t="s">
        <v>1629</v>
      </c>
      <c r="J252" s="1537">
        <f ca="1">_xlfn.IFNA(VLOOKUP(E252,Data!C:I,6,FALSE),"")</f>
        <v>2</v>
      </c>
      <c r="K252" s="1511" t="str">
        <f ca="1">_xlfn.IFNA(VLOOKUP(E252,Export!G:L,3,FALSE),"")</f>
        <v/>
      </c>
      <c r="L252" s="1511" t="str">
        <f ca="1">_xlfn.IFNA(VLOOKUP(E252,Export!G:L,4,FALSE),"")</f>
        <v/>
      </c>
      <c r="M252" s="1511" t="str">
        <f ca="1">_xlfn.IFNA(VLOOKUP(E252,Export!G:L,5,FALSE),"")</f>
        <v/>
      </c>
      <c r="N252" s="1512" t="str">
        <f ca="1">_xlfn.IFNA(VLOOKUP(E252,Export!G:L,6,FALSE),"")</f>
        <v/>
      </c>
      <c r="O252" s="1445"/>
      <c r="P252" s="251"/>
    </row>
    <row r="253" spans="1:16" ht="70.8" customHeight="1" thickBot="1" x14ac:dyDescent="0.3">
      <c r="A253" s="274"/>
      <c r="B253" s="1842"/>
      <c r="C253" s="1339">
        <v>229</v>
      </c>
      <c r="D253" s="1183">
        <f>_xlfn.IFNA(VLOOKUP(E253,Data!C:I,3,FALSE),"")</f>
        <v>3</v>
      </c>
      <c r="E253" s="1643" t="s">
        <v>959</v>
      </c>
      <c r="F253" s="1170" t="str">
        <f>_xlfn.IFNA(IF(VLOOKUP(E253,Languages!$A:$D,1,TRUE)=E253,VLOOKUP(E253,Languages!$A:$D,Summary!$C$7,TRUE),NA()),"")</f>
        <v>RESPONSE-osion toiminnan vaikuttavuutta arvioidaan ja seurataan.</v>
      </c>
      <c r="G253" s="1539" t="s">
        <v>1629</v>
      </c>
      <c r="H253" s="1169"/>
      <c r="I253" s="1169" t="s">
        <v>1629</v>
      </c>
      <c r="J253" s="1537">
        <f ca="1">_xlfn.IFNA(VLOOKUP(E253,Data!C:I,6,FALSE),"")</f>
        <v>3</v>
      </c>
      <c r="K253" s="1511" t="str">
        <f ca="1">_xlfn.IFNA(VLOOKUP(E253,Export!G:L,3,FALSE),"")</f>
        <v/>
      </c>
      <c r="L253" s="1511" t="str">
        <f ca="1">_xlfn.IFNA(VLOOKUP(E253,Export!G:L,4,FALSE),"")</f>
        <v/>
      </c>
      <c r="M253" s="1511" t="str">
        <f ca="1">_xlfn.IFNA(VLOOKUP(E253,Export!G:L,5,FALSE),"")</f>
        <v/>
      </c>
      <c r="N253" s="1512" t="str">
        <f ca="1">_xlfn.IFNA(VLOOKUP(E253,Export!G:L,6,FALSE),"")</f>
        <v/>
      </c>
      <c r="O253" s="1445"/>
      <c r="P253" s="251"/>
    </row>
    <row r="254" spans="1:16" ht="70.8" customHeight="1" thickBot="1" x14ac:dyDescent="0.3">
      <c r="A254" s="274"/>
      <c r="B254" s="1842"/>
      <c r="C254" s="1339">
        <v>230</v>
      </c>
      <c r="D254" s="1183">
        <f>_xlfn.IFNA(VLOOKUP(E254,Data!C:I,3,FALSE),"")</f>
        <v>1</v>
      </c>
      <c r="E254" s="1643" t="s">
        <v>41</v>
      </c>
      <c r="F254" s="1170" t="str">
        <f>_xlfn.IFNA(IF(VLOOKUP(E254,Languages!$A:$D,1,TRUE)=E254,VLOOKUP(E254,Languages!$A:$D,Summary!$C$7,TRUE),NA()),"")</f>
        <v>Organisaation kyberriskienhallintaa ohjaa suunnitelma (esimerkiksi strategia tai vastaava johtotason politiikka). Tasolla 1 sen kehittämisen ja ylläpidon ei tarvitse olla systemaattista ja säännöllistä.</v>
      </c>
      <c r="G254" s="1540">
        <v>17</v>
      </c>
      <c r="H254" s="1169" t="s">
        <v>3745</v>
      </c>
      <c r="I254" s="1169" t="s">
        <v>3630</v>
      </c>
      <c r="J254" s="1537">
        <f ca="1">_xlfn.IFNA(VLOOKUP(E254,Data!C:I,6,FALSE),"")</f>
        <v>3</v>
      </c>
      <c r="K254" s="1511" t="str">
        <f ca="1">_xlfn.IFNA(VLOOKUP(E254,Export!G:L,3,FALSE),"")</f>
        <v/>
      </c>
      <c r="L254" s="1511" t="str">
        <f ca="1">_xlfn.IFNA(VLOOKUP(E254,Export!G:L,4,FALSE),"")</f>
        <v/>
      </c>
      <c r="M254" s="1511" t="str">
        <f ca="1">_xlfn.IFNA(VLOOKUP(E254,Export!G:L,5,FALSE),"")</f>
        <v/>
      </c>
      <c r="N254" s="1512" t="str">
        <f ca="1">_xlfn.IFNA(VLOOKUP(E254,Export!G:L,6,FALSE),"")</f>
        <v/>
      </c>
      <c r="O254" s="1445"/>
      <c r="P254" s="251"/>
    </row>
    <row r="255" spans="1:16" ht="70.8" customHeight="1" thickBot="1" x14ac:dyDescent="0.3">
      <c r="A255" s="274"/>
      <c r="B255" s="1842"/>
      <c r="C255" s="1339">
        <v>231</v>
      </c>
      <c r="D255" s="1183">
        <f>_xlfn.IFNA(VLOOKUP(E255,Data!C:I,3,FALSE),"")</f>
        <v>2</v>
      </c>
      <c r="E255" s="1643" t="s">
        <v>42</v>
      </c>
      <c r="F255" s="1170" t="str">
        <f>_xlfn.IFNA(IF(VLOOKUP(E255,Languages!$A:$D,1,TRUE)=E255,VLOOKUP(E255,Languages!$A:$D,Summary!$C$7,TRUE),NA()),"")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55" s="1540">
        <v>17</v>
      </c>
      <c r="H255" s="1169" t="s">
        <v>3745</v>
      </c>
      <c r="I255" s="1169" t="s">
        <v>3630</v>
      </c>
      <c r="J255" s="1537">
        <f ca="1">_xlfn.IFNA(VLOOKUP(E255,Data!C:I,6,FALSE),"")</f>
        <v>2</v>
      </c>
      <c r="K255" s="1511" t="str">
        <f ca="1">_xlfn.IFNA(VLOOKUP(E255,Export!G:L,3,FALSE),"")</f>
        <v/>
      </c>
      <c r="L255" s="1511" t="str">
        <f ca="1">_xlfn.IFNA(VLOOKUP(E255,Export!G:L,4,FALSE),"")</f>
        <v/>
      </c>
      <c r="M255" s="1511" t="str">
        <f ca="1">_xlfn.IFNA(VLOOKUP(E255,Export!G:L,5,FALSE),"")</f>
        <v/>
      </c>
      <c r="N255" s="1512" t="str">
        <f ca="1">_xlfn.IFNA(VLOOKUP(E255,Export!G:L,6,FALSE),"")</f>
        <v/>
      </c>
      <c r="O255" s="1445"/>
      <c r="P255" s="251"/>
    </row>
    <row r="256" spans="1:16" ht="70.8" customHeight="1" thickBot="1" x14ac:dyDescent="0.3">
      <c r="A256" s="274"/>
      <c r="B256" s="1842"/>
      <c r="C256" s="1339">
        <v>232</v>
      </c>
      <c r="D256" s="1183">
        <f>_xlfn.IFNA(VLOOKUP(E256,Data!C:I,3,FALSE),"")</f>
        <v>2</v>
      </c>
      <c r="E256" s="1643" t="s">
        <v>43</v>
      </c>
      <c r="F256" s="1170" t="str">
        <f>_xlfn.IFNA(IF(VLOOKUP(E256,Languages!$A:$D,1,TRUE)=E256,VLOOKUP(E256,Languages!$A:$D,Summary!$C$7,TRUE),NA()),"")</f>
        <v>Kyberriskienhallintaohjelma on määritelty ja sitä ylläpidetään. Se määrittää kyberriskienhallintatoimet, jotka perustuvat organisaation kyberriskienhallintastrategiaan / toimintasuunnitelmaan.</v>
      </c>
      <c r="G256" s="1540">
        <v>17</v>
      </c>
      <c r="H256" s="1169" t="s">
        <v>3745</v>
      </c>
      <c r="I256" s="1169" t="s">
        <v>3630</v>
      </c>
      <c r="J256" s="1537">
        <f ca="1">_xlfn.IFNA(VLOOKUP(E256,Data!C:I,6,FALSE),"")</f>
        <v>3</v>
      </c>
      <c r="K256" s="1511" t="str">
        <f ca="1">_xlfn.IFNA(VLOOKUP(E256,Export!G:L,3,FALSE),"")</f>
        <v/>
      </c>
      <c r="L256" s="1511" t="str">
        <f ca="1">_xlfn.IFNA(VLOOKUP(E256,Export!G:L,4,FALSE),"")</f>
        <v/>
      </c>
      <c r="M256" s="1511" t="str">
        <f ca="1">_xlfn.IFNA(VLOOKUP(E256,Export!G:L,5,FALSE),"")</f>
        <v/>
      </c>
      <c r="N256" s="1512" t="str">
        <f ca="1">_xlfn.IFNA(VLOOKUP(E256,Export!G:L,6,FALSE),"")</f>
        <v/>
      </c>
      <c r="O256" s="1445"/>
      <c r="P256" s="251"/>
    </row>
    <row r="257" spans="1:16" ht="70.8" customHeight="1" thickBot="1" x14ac:dyDescent="0.3">
      <c r="A257" s="274"/>
      <c r="B257" s="1842"/>
      <c r="C257" s="1339">
        <v>233</v>
      </c>
      <c r="D257" s="1183">
        <f>_xlfn.IFNA(VLOOKUP(E257,Data!C:I,3,FALSE),"")</f>
        <v>2</v>
      </c>
      <c r="E257" s="1643" t="s">
        <v>45</v>
      </c>
      <c r="F257" s="1170" t="str">
        <f>_xlfn.IFNA(IF(VLOOKUP(E257,Languages!$A:$D,1,TRUE)=E257,VLOOKUP(E257,Languages!$A:$D,Summary!$C$7,TRUE),NA()),"")</f>
        <v>Kyberriskienhallinnan toimenpiteistä jaetaan tietoa soveltuville sidosryhmille.</v>
      </c>
      <c r="G257" s="1539" t="s">
        <v>1629</v>
      </c>
      <c r="H257" s="1169"/>
      <c r="I257" s="1169" t="s">
        <v>1629</v>
      </c>
      <c r="J257" s="1537">
        <f ca="1">_xlfn.IFNA(VLOOKUP(E257,Data!C:I,6,FALSE),"")</f>
        <v>3</v>
      </c>
      <c r="K257" s="1511" t="str">
        <f ca="1">_xlfn.IFNA(VLOOKUP(E257,Export!G:L,3,FALSE),"")</f>
        <v/>
      </c>
      <c r="L257" s="1511" t="str">
        <f ca="1">_xlfn.IFNA(VLOOKUP(E257,Export!G:L,4,FALSE),"")</f>
        <v/>
      </c>
      <c r="M257" s="1511" t="str">
        <f ca="1">_xlfn.IFNA(VLOOKUP(E257,Export!G:L,5,FALSE),"")</f>
        <v/>
      </c>
      <c r="N257" s="1512" t="str">
        <f ca="1">_xlfn.IFNA(VLOOKUP(E257,Export!G:L,6,FALSE),"")</f>
        <v/>
      </c>
      <c r="O257" s="1445"/>
      <c r="P257" s="251"/>
    </row>
    <row r="258" spans="1:16" ht="70.8" customHeight="1" thickBot="1" x14ac:dyDescent="0.3">
      <c r="A258" s="274"/>
      <c r="B258" s="1842"/>
      <c r="C258" s="1339">
        <v>234</v>
      </c>
      <c r="D258" s="1183">
        <f>_xlfn.IFNA(VLOOKUP(E258,Data!C:I,3,FALSE),"")</f>
        <v>2</v>
      </c>
      <c r="E258" s="1643" t="s">
        <v>47</v>
      </c>
      <c r="F258" s="1170" t="str">
        <f>_xlfn.IFNA(IF(VLOOKUP(E258,Languages!$A:$D,1,TRUE)=E258,VLOOKUP(E258,Languages!$A:$D,Summary!$C$7,TRUE),NA()),"")</f>
        <v>Kyberriskienhallintaa varten on määritetty hallintamalli (ref. "governance"), jota ylläpidetään säännöllisesti. Hallintamalliin kuuluvat mm. riskienhallinnan vastuut, velvollisuudet ja päätöksentekorakenteet.</v>
      </c>
      <c r="G258" s="1540">
        <v>18</v>
      </c>
      <c r="H258" s="1169" t="s">
        <v>3763</v>
      </c>
      <c r="I258" s="1169" t="s">
        <v>3631</v>
      </c>
      <c r="J258" s="1537">
        <f ca="1">_xlfn.IFNA(VLOOKUP(E258,Data!C:I,6,FALSE),"")</f>
        <v>2</v>
      </c>
      <c r="K258" s="1511" t="str">
        <f ca="1">_xlfn.IFNA(VLOOKUP(E258,Export!G:L,3,FALSE),"")</f>
        <v/>
      </c>
      <c r="L258" s="1511" t="str">
        <f ca="1">_xlfn.IFNA(VLOOKUP(E258,Export!G:L,4,FALSE),"")</f>
        <v/>
      </c>
      <c r="M258" s="1511" t="str">
        <f ca="1">_xlfn.IFNA(VLOOKUP(E258,Export!G:L,5,FALSE),"")</f>
        <v/>
      </c>
      <c r="N258" s="1512" t="str">
        <f ca="1">_xlfn.IFNA(VLOOKUP(E258,Export!G:L,6,FALSE),"")</f>
        <v/>
      </c>
      <c r="O258" s="1445"/>
      <c r="P258" s="251"/>
    </row>
    <row r="259" spans="1:16" ht="70.8" customHeight="1" thickBot="1" x14ac:dyDescent="0.3">
      <c r="A259" s="274"/>
      <c r="B259" s="1842"/>
      <c r="C259" s="1339">
        <v>235</v>
      </c>
      <c r="D259" s="1183">
        <f>_xlfn.IFNA(VLOOKUP(E259,Data!C:I,3,FALSE),"")</f>
        <v>2</v>
      </c>
      <c r="E259" s="1643" t="s">
        <v>49</v>
      </c>
      <c r="F259" s="1170" t="str">
        <f>_xlfn.IFNA(IF(VLOOKUP(E259,Languages!$A:$D,1,TRUE)=E259,VLOOKUP(E259,Languages!$A:$D,Summary!$C$7,TRUE),NA()),"")</f>
        <v xml:space="preserve">Organisaation johto tukee aktiivisesti ja näkyvästi organisaation kyberriskienhallintaohjelmaa . </v>
      </c>
      <c r="G259" s="1540">
        <v>18</v>
      </c>
      <c r="H259" s="1169" t="s">
        <v>3763</v>
      </c>
      <c r="I259" s="1169" t="s">
        <v>3631</v>
      </c>
      <c r="J259" s="1537">
        <f ca="1">_xlfn.IFNA(VLOOKUP(E259,Data!C:I,6,FALSE),"")</f>
        <v>1</v>
      </c>
      <c r="K259" s="1511" t="str">
        <f ca="1">_xlfn.IFNA(VLOOKUP(E259,Export!G:L,3,FALSE),"")</f>
        <v/>
      </c>
      <c r="L259" s="1511" t="str">
        <f ca="1">_xlfn.IFNA(VLOOKUP(E259,Export!G:L,4,FALSE),"")</f>
        <v/>
      </c>
      <c r="M259" s="1511" t="str">
        <f ca="1">_xlfn.IFNA(VLOOKUP(E259,Export!G:L,5,FALSE),"")</f>
        <v/>
      </c>
      <c r="N259" s="1512" t="str">
        <f ca="1">_xlfn.IFNA(VLOOKUP(E259,Export!G:L,6,FALSE),"")</f>
        <v/>
      </c>
      <c r="O259" s="1445"/>
      <c r="P259" s="251"/>
    </row>
    <row r="260" spans="1:16" ht="70.8" customHeight="1" thickBot="1" x14ac:dyDescent="0.3">
      <c r="A260" s="274"/>
      <c r="B260" s="1842"/>
      <c r="C260" s="1339">
        <v>236</v>
      </c>
      <c r="D260" s="1183">
        <f>_xlfn.IFNA(VLOOKUP(E260,Data!C:I,3,FALSE),"")</f>
        <v>3</v>
      </c>
      <c r="E260" s="1643" t="s">
        <v>51</v>
      </c>
      <c r="F260" s="1170" t="str">
        <f>_xlfn.IFNA(IF(VLOOKUP(E260,Languages!$A:$D,1,TRUE)=E260,VLOOKUP(E260,Languages!$A:$D,Summary!$C$7,TRUE),NA()),"")</f>
        <v>Organisaation kyberriskienhallinnan ohjelma on linjassa organisaation toiminta-ajatuksen (missio) ja tavoitteiden kanssa.</v>
      </c>
      <c r="G260" s="1540">
        <v>17</v>
      </c>
      <c r="H260" s="1169" t="s">
        <v>3745</v>
      </c>
      <c r="I260" s="1169" t="s">
        <v>3630</v>
      </c>
      <c r="J260" s="1537">
        <f ca="1">_xlfn.IFNA(VLOOKUP(E260,Data!C:I,6,FALSE),"")</f>
        <v>1</v>
      </c>
      <c r="K260" s="1511" t="str">
        <f ca="1">_xlfn.IFNA(VLOOKUP(E260,Export!G:L,3,FALSE),"")</f>
        <v/>
      </c>
      <c r="L260" s="1511" t="str">
        <f ca="1">_xlfn.IFNA(VLOOKUP(E260,Export!G:L,4,FALSE),"")</f>
        <v/>
      </c>
      <c r="M260" s="1511" t="str">
        <f ca="1">_xlfn.IFNA(VLOOKUP(E260,Export!G:L,5,FALSE),"")</f>
        <v/>
      </c>
      <c r="N260" s="1512" t="str">
        <f ca="1">_xlfn.IFNA(VLOOKUP(E260,Export!G:L,6,FALSE),"")</f>
        <v/>
      </c>
      <c r="O260" s="1445"/>
      <c r="P260" s="251"/>
    </row>
    <row r="261" spans="1:16" ht="70.8" customHeight="1" thickBot="1" x14ac:dyDescent="0.3">
      <c r="A261" s="274"/>
      <c r="B261" s="1842"/>
      <c r="C261" s="1339">
        <v>237</v>
      </c>
      <c r="D261" s="1183">
        <f>_xlfn.IFNA(VLOOKUP(E261,Data!C:I,3,FALSE),"")</f>
        <v>3</v>
      </c>
      <c r="E261" s="1643" t="s">
        <v>53</v>
      </c>
      <c r="F261" s="1170" t="str">
        <f>_xlfn.IFNA(IF(VLOOKUP(E261,Languages!$A:$D,1,TRUE)=E261,VLOOKUP(E261,Languages!$A:$D,Summary!$C$7,TRUE),NA()),"")</f>
        <v>Kyberriskienhallintaohjelma on yhteensovitettu koko organisaation laajuisen riskienhallintaohjelman kanssa.</v>
      </c>
      <c r="G261" s="1540">
        <v>17</v>
      </c>
      <c r="H261" s="1169" t="s">
        <v>3745</v>
      </c>
      <c r="I261" s="1169" t="s">
        <v>3630</v>
      </c>
      <c r="J261" s="1537">
        <f ca="1">_xlfn.IFNA(VLOOKUP(E261,Data!C:I,6,FALSE),"")</f>
        <v>3</v>
      </c>
      <c r="K261" s="1511" t="str">
        <f ca="1">_xlfn.IFNA(VLOOKUP(E261,Export!G:L,3,FALSE),"")</f>
        <v/>
      </c>
      <c r="L261" s="1511" t="str">
        <f ca="1">_xlfn.IFNA(VLOOKUP(E261,Export!G:L,4,FALSE),"")</f>
        <v/>
      </c>
      <c r="M261" s="1511" t="str">
        <f ca="1">_xlfn.IFNA(VLOOKUP(E261,Export!G:L,5,FALSE),"")</f>
        <v/>
      </c>
      <c r="N261" s="1512" t="str">
        <f ca="1">_xlfn.IFNA(VLOOKUP(E261,Export!G:L,6,FALSE),"")</f>
        <v/>
      </c>
      <c r="O261" s="1445"/>
      <c r="P261" s="251"/>
    </row>
    <row r="262" spans="1:16" ht="70.8" customHeight="1" thickBot="1" x14ac:dyDescent="0.3">
      <c r="A262" s="274"/>
      <c r="B262" s="1842"/>
      <c r="C262" s="1339">
        <v>238</v>
      </c>
      <c r="D262" s="1183">
        <f>_xlfn.IFNA(VLOOKUP(E262,Data!C:I,3,FALSE),"")</f>
        <v>1</v>
      </c>
      <c r="E262" s="1643" t="s">
        <v>58</v>
      </c>
      <c r="F262" s="1170" t="str">
        <f>_xlfn.IFNA(IF(VLOOKUP(E262,Languages!$A:$D,1,TRUE)=E262,VLOOKUP(E262,Languages!$A:$D,Summary!$C$7,TRUE),NA()),"")</f>
        <v>Kyberriskejä tunnistetaan. Tasolla 1 tämän ei tarvitse olla systemaattista ja säännöllistä.</v>
      </c>
      <c r="G262" s="1540">
        <v>19</v>
      </c>
      <c r="H262" s="1169" t="s">
        <v>1251</v>
      </c>
      <c r="I262" s="1169" t="s">
        <v>3632</v>
      </c>
      <c r="J262" s="1537">
        <f ca="1">_xlfn.IFNA(VLOOKUP(E262,Data!C:I,6,FALSE),"")</f>
        <v>3</v>
      </c>
      <c r="K262" s="1511" t="str">
        <f ca="1">_xlfn.IFNA(VLOOKUP(E262,Export!G:L,3,FALSE),"")</f>
        <v/>
      </c>
      <c r="L262" s="1511" t="str">
        <f ca="1">_xlfn.IFNA(VLOOKUP(E262,Export!G:L,4,FALSE),"")</f>
        <v/>
      </c>
      <c r="M262" s="1511" t="str">
        <f ca="1">_xlfn.IFNA(VLOOKUP(E262,Export!G:L,5,FALSE),"")</f>
        <v/>
      </c>
      <c r="N262" s="1512" t="str">
        <f ca="1">_xlfn.IFNA(VLOOKUP(E262,Export!G:L,6,FALSE),"")</f>
        <v/>
      </c>
      <c r="O262" s="1445"/>
      <c r="P262" s="251"/>
    </row>
    <row r="263" spans="1:16" ht="70.8" customHeight="1" thickBot="1" x14ac:dyDescent="0.3">
      <c r="A263" s="274"/>
      <c r="B263" s="1842"/>
      <c r="C263" s="1339">
        <v>239</v>
      </c>
      <c r="D263" s="1183">
        <f>_xlfn.IFNA(VLOOKUP(E263,Data!C:I,3,FALSE),"")</f>
        <v>2</v>
      </c>
      <c r="E263" s="1643" t="s">
        <v>60</v>
      </c>
      <c r="F263" s="1170" t="str">
        <f>_xlfn.IFNA(IF(VLOOKUP(E263,Languages!$A:$D,1,TRUE)=E263,VLOOKUP(E263,Languages!$A:$D,Summary!$C$7,TRUE),NA()),"")</f>
        <v>Kyberriskien tunnistamiseen käytetään määriteltyjä menetelmiä.</v>
      </c>
      <c r="G263" s="1540">
        <v>19</v>
      </c>
      <c r="H263" s="1169" t="s">
        <v>1251</v>
      </c>
      <c r="I263" s="1169" t="s">
        <v>3632</v>
      </c>
      <c r="J263" s="1537">
        <f ca="1">_xlfn.IFNA(VLOOKUP(E263,Data!C:I,6,FALSE),"")</f>
        <v>2</v>
      </c>
      <c r="K263" s="1511" t="str">
        <f ca="1">_xlfn.IFNA(VLOOKUP(E263,Export!G:L,3,FALSE),"")</f>
        <v/>
      </c>
      <c r="L263" s="1511" t="str">
        <f ca="1">_xlfn.IFNA(VLOOKUP(E263,Export!G:L,4,FALSE),"")</f>
        <v/>
      </c>
      <c r="M263" s="1511" t="str">
        <f ca="1">_xlfn.IFNA(VLOOKUP(E263,Export!G:L,5,FALSE),"")</f>
        <v/>
      </c>
      <c r="N263" s="1512" t="str">
        <f ca="1">_xlfn.IFNA(VLOOKUP(E263,Export!G:L,6,FALSE),"")</f>
        <v/>
      </c>
      <c r="O263" s="1445"/>
      <c r="P263" s="251"/>
    </row>
    <row r="264" spans="1:16" ht="70.8" customHeight="1" thickBot="1" x14ac:dyDescent="0.3">
      <c r="A264" s="274"/>
      <c r="B264" s="1842"/>
      <c r="C264" s="1339">
        <v>240</v>
      </c>
      <c r="D264" s="1183">
        <f>_xlfn.IFNA(VLOOKUP(E264,Data!C:I,3,FALSE),"")</f>
        <v>2</v>
      </c>
      <c r="E264" s="1643" t="s">
        <v>62</v>
      </c>
      <c r="F264" s="1170" t="str">
        <f>_xlfn.IFNA(IF(VLOOKUP(E264,Languages!$A:$D,1,TRUE)=E264,VLOOKUP(E264,Languages!$A:$D,Summary!$C$7,TRUE),NA()),"")</f>
        <v xml:space="preserve">Kyberriskien tunnistamiseen osallistuu soveltuvilta osin sidosryhmiä operatiivisista ja liiketoimintayksiköistä. </v>
      </c>
      <c r="G264" s="1540">
        <v>19</v>
      </c>
      <c r="H264" s="1169" t="s">
        <v>1251</v>
      </c>
      <c r="I264" s="1169" t="s">
        <v>3632</v>
      </c>
      <c r="J264" s="1537">
        <f ca="1">_xlfn.IFNA(VLOOKUP(E264,Data!C:I,6,FALSE),"")</f>
        <v>3</v>
      </c>
      <c r="K264" s="1511" t="str">
        <f ca="1">_xlfn.IFNA(VLOOKUP(E264,Export!G:L,3,FALSE),"")</f>
        <v/>
      </c>
      <c r="L264" s="1511" t="str">
        <f ca="1">_xlfn.IFNA(VLOOKUP(E264,Export!G:L,4,FALSE),"")</f>
        <v/>
      </c>
      <c r="M264" s="1511" t="str">
        <f ca="1">_xlfn.IFNA(VLOOKUP(E264,Export!G:L,5,FALSE),"")</f>
        <v/>
      </c>
      <c r="N264" s="1512" t="str">
        <f ca="1">_xlfn.IFNA(VLOOKUP(E264,Export!G:L,6,FALSE),"")</f>
        <v/>
      </c>
      <c r="O264" s="1445"/>
      <c r="P264" s="251"/>
    </row>
    <row r="265" spans="1:16" ht="70.8" customHeight="1" thickBot="1" x14ac:dyDescent="0.3">
      <c r="A265" s="274"/>
      <c r="B265" s="1842"/>
      <c r="C265" s="1339">
        <v>241</v>
      </c>
      <c r="D265" s="1183">
        <f>_xlfn.IFNA(VLOOKUP(E265,Data!C:I,3,FALSE),"")</f>
        <v>2</v>
      </c>
      <c r="E265" s="1643" t="s">
        <v>65</v>
      </c>
      <c r="F265" s="1170" t="str">
        <f>_xlfn.IFNA(IF(VLOOKUP(E265,Languages!$A:$D,1,TRUE)=E265,VLOOKUP(E265,Languages!$A:$D,Summary!$C$7,TRUE),NA()),"")</f>
        <v>Tunnistetut kyberriskit jaetaan erillisiin kategorioihin, jotta riskejä voidaan hallita kategoriakohtaisesti (kategorioita voivat olla esimerkiksi tietovuodot, sisäiset virheet, ransomware tai OT-laitteiden kaappaus).</v>
      </c>
      <c r="G265" s="1540">
        <v>20</v>
      </c>
      <c r="H265" s="1169" t="s">
        <v>3746</v>
      </c>
      <c r="I265" s="1169" t="s">
        <v>3633</v>
      </c>
      <c r="J265" s="1537">
        <f ca="1">_xlfn.IFNA(VLOOKUP(E265,Data!C:I,6,FALSE),"")</f>
        <v>3</v>
      </c>
      <c r="K265" s="1511" t="str">
        <f ca="1">_xlfn.IFNA(VLOOKUP(E265,Export!G:L,3,FALSE),"")</f>
        <v/>
      </c>
      <c r="L265" s="1511" t="str">
        <f ca="1">_xlfn.IFNA(VLOOKUP(E265,Export!G:L,4,FALSE),"")</f>
        <v/>
      </c>
      <c r="M265" s="1511" t="str">
        <f ca="1">_xlfn.IFNA(VLOOKUP(E265,Export!G:L,5,FALSE),"")</f>
        <v/>
      </c>
      <c r="N265" s="1512" t="str">
        <f ca="1">_xlfn.IFNA(VLOOKUP(E265,Export!G:L,6,FALSE),"")</f>
        <v/>
      </c>
      <c r="O265" s="1445"/>
      <c r="P265" s="251"/>
    </row>
    <row r="266" spans="1:16" ht="70.8" customHeight="1" thickBot="1" x14ac:dyDescent="0.3">
      <c r="A266" s="274"/>
      <c r="B266" s="1842"/>
      <c r="C266" s="1339">
        <v>242</v>
      </c>
      <c r="D266" s="1183">
        <f>_xlfn.IFNA(VLOOKUP(E266,Data!C:I,3,FALSE),"")</f>
        <v>2</v>
      </c>
      <c r="E266" s="1643" t="s">
        <v>68</v>
      </c>
      <c r="F266" s="1170" t="str">
        <f>_xlfn.IFNA(IF(VLOOKUP(E266,Languages!$A:$D,1,TRUE)=E266,VLOOKUP(E266,Languages!$A:$D,Summary!$C$7,TRUE),NA()),"")</f>
        <v>Kyberriskit ja kyberriskikategoriat dokumentoidaan riskirekisteriin (tai vastaavaan tietovarastoon).</v>
      </c>
      <c r="G266" s="1540">
        <v>20</v>
      </c>
      <c r="H266" s="1169" t="s">
        <v>3746</v>
      </c>
      <c r="I266" s="1169" t="s">
        <v>3633</v>
      </c>
      <c r="J266" s="1537">
        <f ca="1">_xlfn.IFNA(VLOOKUP(E266,Data!C:I,6,FALSE),"")</f>
        <v>2</v>
      </c>
      <c r="K266" s="1511" t="str">
        <f ca="1">_xlfn.IFNA(VLOOKUP(E266,Export!G:L,3,FALSE),"")</f>
        <v/>
      </c>
      <c r="L266" s="1511" t="str">
        <f ca="1">_xlfn.IFNA(VLOOKUP(E266,Export!G:L,4,FALSE),"")</f>
        <v/>
      </c>
      <c r="M266" s="1511" t="str">
        <f ca="1">_xlfn.IFNA(VLOOKUP(E266,Export!G:L,5,FALSE),"")</f>
        <v/>
      </c>
      <c r="N266" s="1512" t="str">
        <f ca="1">_xlfn.IFNA(VLOOKUP(E266,Export!G:L,6,FALSE),"")</f>
        <v/>
      </c>
      <c r="O266" s="1445"/>
      <c r="P266" s="251"/>
    </row>
    <row r="267" spans="1:16" ht="70.8" customHeight="1" thickBot="1" x14ac:dyDescent="0.3">
      <c r="A267" s="274"/>
      <c r="B267" s="1842"/>
      <c r="C267" s="1339">
        <v>243</v>
      </c>
      <c r="D267" s="1183">
        <f>_xlfn.IFNA(VLOOKUP(E267,Data!C:I,3,FALSE),"")</f>
        <v>2</v>
      </c>
      <c r="E267" s="1643" t="s">
        <v>914</v>
      </c>
      <c r="F267" s="1170" t="str">
        <f>_xlfn.IFNA(IF(VLOOKUP(E267,Languages!$A:$D,1,TRUE)=E267,VLOOKUP(E267,Languages!$A:$D,Summary!$C$7,TRUE),NA()),"")</f>
        <v>Kyberriskeille ja kyberriskikategorioille on nimitetty omistajat.</v>
      </c>
      <c r="G267" s="1540">
        <v>20</v>
      </c>
      <c r="H267" s="1169" t="s">
        <v>3746</v>
      </c>
      <c r="I267" s="1169" t="s">
        <v>3633</v>
      </c>
      <c r="J267" s="1537">
        <f ca="1">_xlfn.IFNA(VLOOKUP(E267,Data!C:I,6,FALSE),"")</f>
        <v>3</v>
      </c>
      <c r="K267" s="1511" t="str">
        <f ca="1">_xlfn.IFNA(VLOOKUP(E267,Export!G:L,3,FALSE),"")</f>
        <v/>
      </c>
      <c r="L267" s="1511" t="str">
        <f ca="1">_xlfn.IFNA(VLOOKUP(E267,Export!G:L,4,FALSE),"")</f>
        <v/>
      </c>
      <c r="M267" s="1511" t="str">
        <f ca="1">_xlfn.IFNA(VLOOKUP(E267,Export!G:L,5,FALSE),"")</f>
        <v/>
      </c>
      <c r="N267" s="1512" t="str">
        <f ca="1">_xlfn.IFNA(VLOOKUP(E267,Export!G:L,6,FALSE),"")</f>
        <v/>
      </c>
      <c r="O267" s="1445"/>
      <c r="P267" s="251"/>
    </row>
    <row r="268" spans="1:16" ht="70.8" customHeight="1" thickBot="1" x14ac:dyDescent="0.3">
      <c r="A268" s="274"/>
      <c r="B268" s="1842"/>
      <c r="C268" s="1339">
        <v>244</v>
      </c>
      <c r="D268" s="1183">
        <f>_xlfn.IFNA(VLOOKUP(E268,Data!C:I,3,FALSE),"")</f>
        <v>2</v>
      </c>
      <c r="E268" s="1643" t="s">
        <v>915</v>
      </c>
      <c r="F268" s="1170" t="str">
        <f>_xlfn.IFNA(IF(VLOOKUP(E268,Languages!$A:$D,1,TRUE)=E268,VLOOKUP(E268,Languages!$A:$D,Summary!$C$7,TRUE),NA()),"")</f>
        <v>Kyberriskien tunnistamista tehdään aika ajoin ja määriteltyjen tilanteiden, kuten järjestelmämuutosten tai ulkoisten kybertapahtumien yhteydessä.</v>
      </c>
      <c r="G268" s="1540">
        <v>19</v>
      </c>
      <c r="H268" s="1169" t="s">
        <v>1251</v>
      </c>
      <c r="I268" s="1169" t="s">
        <v>3632</v>
      </c>
      <c r="J268" s="1537">
        <f ca="1">_xlfn.IFNA(VLOOKUP(E268,Data!C:I,6,FALSE),"")</f>
        <v>3</v>
      </c>
      <c r="K268" s="1511" t="str">
        <f ca="1">_xlfn.IFNA(VLOOKUP(E268,Export!G:L,3,FALSE),"")</f>
        <v/>
      </c>
      <c r="L268" s="1511" t="str">
        <f ca="1">_xlfn.IFNA(VLOOKUP(E268,Export!G:L,4,FALSE),"")</f>
        <v/>
      </c>
      <c r="M268" s="1511" t="str">
        <f ca="1">_xlfn.IFNA(VLOOKUP(E268,Export!G:L,5,FALSE),"")</f>
        <v/>
      </c>
      <c r="N268" s="1512" t="str">
        <f ca="1">_xlfn.IFNA(VLOOKUP(E268,Export!G:L,6,FALSE),"")</f>
        <v/>
      </c>
      <c r="O268" s="1445"/>
      <c r="P268" s="251"/>
    </row>
    <row r="269" spans="1:16" ht="70.8" customHeight="1" thickBot="1" x14ac:dyDescent="0.3">
      <c r="A269" s="274"/>
      <c r="B269" s="1842"/>
      <c r="C269" s="1339">
        <v>245</v>
      </c>
      <c r="D269" s="1183">
        <f>_xlfn.IFNA(VLOOKUP(E269,Data!C:I,3,FALSE),"")</f>
        <v>3</v>
      </c>
      <c r="E269" s="1643" t="s">
        <v>916</v>
      </c>
      <c r="F269" s="1170" t="str">
        <f>_xlfn.IFNA(IF(VLOOKUP(E269,Languages!$A:$D,1,TRUE)=E269,VLOOKUP(E269,Languages!$A:$D,Summary!$C$7,TRUE),NA()),"")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269" s="1540">
        <v>19</v>
      </c>
      <c r="H269" s="1169" t="s">
        <v>1251</v>
      </c>
      <c r="I269" s="1169" t="s">
        <v>3632</v>
      </c>
      <c r="J269" s="1537">
        <f ca="1">_xlfn.IFNA(VLOOKUP(E269,Data!C:I,6,FALSE),"")</f>
        <v>2</v>
      </c>
      <c r="K269" s="1511" t="str">
        <f ca="1">_xlfn.IFNA(VLOOKUP(E269,Export!G:L,3,FALSE),"")</f>
        <v/>
      </c>
      <c r="L269" s="1511" t="str">
        <f ca="1">_xlfn.IFNA(VLOOKUP(E269,Export!G:L,4,FALSE),"")</f>
        <v/>
      </c>
      <c r="M269" s="1511" t="str">
        <f ca="1">_xlfn.IFNA(VLOOKUP(E269,Export!G:L,5,FALSE),"")</f>
        <v/>
      </c>
      <c r="N269" s="1512" t="str">
        <f ca="1">_xlfn.IFNA(VLOOKUP(E269,Export!G:L,6,FALSE),"")</f>
        <v/>
      </c>
      <c r="O269" s="1445"/>
      <c r="P269" s="251"/>
    </row>
    <row r="270" spans="1:16" ht="70.8" customHeight="1" thickBot="1" x14ac:dyDescent="0.3">
      <c r="A270" s="274"/>
      <c r="B270" s="1842"/>
      <c r="C270" s="1339">
        <v>246</v>
      </c>
      <c r="D270" s="1183">
        <f>_xlfn.IFNA(VLOOKUP(E270,Data!C:I,3,FALSE),"")</f>
        <v>3</v>
      </c>
      <c r="E270" s="1643" t="s">
        <v>917</v>
      </c>
      <c r="F270" s="1170" t="str">
        <f>_xlfn.IFNA(IF(VLOOKUP(E270,Languages!$A:$D,1,TRUE)=E270,VLOOKUP(E270,Languages!$A:$D,Summary!$C$7,TRUE),NA()),"")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270" s="1539" t="s">
        <v>3686</v>
      </c>
      <c r="H270" s="1169" t="s">
        <v>3862</v>
      </c>
      <c r="I270" s="1169" t="s">
        <v>3634</v>
      </c>
      <c r="J270" s="1537">
        <f ca="1">_xlfn.IFNA(VLOOKUP(E270,Data!C:I,6,FALSE),"")</f>
        <v>1</v>
      </c>
      <c r="K270" s="1511" t="str">
        <f ca="1">_xlfn.IFNA(VLOOKUP(E270,Export!G:L,3,FALSE),"")</f>
        <v/>
      </c>
      <c r="L270" s="1511" t="str">
        <f ca="1">_xlfn.IFNA(VLOOKUP(E270,Export!G:L,4,FALSE),"")</f>
        <v/>
      </c>
      <c r="M270" s="1511" t="str">
        <f ca="1">_xlfn.IFNA(VLOOKUP(E270,Export!G:L,5,FALSE),"")</f>
        <v/>
      </c>
      <c r="N270" s="1512" t="str">
        <f ca="1">_xlfn.IFNA(VLOOKUP(E270,Export!G:L,6,FALSE),"")</f>
        <v/>
      </c>
      <c r="O270" s="1445"/>
      <c r="P270" s="251"/>
    </row>
    <row r="271" spans="1:16" ht="70.8" customHeight="1" thickBot="1" x14ac:dyDescent="0.3">
      <c r="A271" s="274"/>
      <c r="B271" s="1842"/>
      <c r="C271" s="1339">
        <v>247</v>
      </c>
      <c r="D271" s="1183">
        <f>_xlfn.IFNA(VLOOKUP(E271,Data!C:I,3,FALSE),"")</f>
        <v>3</v>
      </c>
      <c r="E271" s="1643" t="s">
        <v>918</v>
      </c>
      <c r="F271" s="1170" t="str">
        <f>_xlfn.IFNA(IF(VLOOKUP(E271,Languages!$A:$D,1,TRUE)=E271,VLOOKUP(E271,Languages!$A:$D,Summary!$C$7,TRUE),NA()),"")</f>
        <v>Uhkatietoa uhkien hallinnan osiosta [kts. THREAT] käytetään uusien kyberriskien tunnistamiseen ja olemassa olevien kyberriskien päivittämiseen.</v>
      </c>
      <c r="G271" s="1539" t="s">
        <v>3686</v>
      </c>
      <c r="H271" s="1169" t="s">
        <v>3862</v>
      </c>
      <c r="I271" s="1169" t="s">
        <v>3634</v>
      </c>
      <c r="J271" s="1537">
        <f ca="1">_xlfn.IFNA(VLOOKUP(E271,Data!C:I,6,FALSE),"")</f>
        <v>2</v>
      </c>
      <c r="K271" s="1511" t="str">
        <f ca="1">_xlfn.IFNA(VLOOKUP(E271,Export!G:L,3,FALSE),"")</f>
        <v/>
      </c>
      <c r="L271" s="1511" t="str">
        <f ca="1">_xlfn.IFNA(VLOOKUP(E271,Export!G:L,4,FALSE),"")</f>
        <v/>
      </c>
      <c r="M271" s="1511" t="str">
        <f ca="1">_xlfn.IFNA(VLOOKUP(E271,Export!G:L,5,FALSE),"")</f>
        <v/>
      </c>
      <c r="N271" s="1512" t="str">
        <f ca="1">_xlfn.IFNA(VLOOKUP(E271,Export!G:L,6,FALSE),"")</f>
        <v/>
      </c>
      <c r="O271" s="1445"/>
      <c r="P271" s="251"/>
    </row>
    <row r="272" spans="1:16" ht="70.8" customHeight="1" thickBot="1" x14ac:dyDescent="0.3">
      <c r="A272" s="274"/>
      <c r="B272" s="1842"/>
      <c r="C272" s="1339">
        <v>248</v>
      </c>
      <c r="D272" s="1183">
        <f>_xlfn.IFNA(VLOOKUP(E272,Data!C:I,3,FALSE),"")</f>
        <v>3</v>
      </c>
      <c r="E272" s="1643" t="s">
        <v>919</v>
      </c>
      <c r="F272" s="1170" t="str">
        <f>_xlfn.IFNA(IF(VLOOKUP(E272,Languages!$A:$D,1,TRUE)=E272,VLOOKUP(E272,Languages!$A:$D,Summary!$C$7,TRUE),NA()),"")</f>
        <v>Kumppaniverkoston riskienhallinnan osion toimenpiteistä [kts. THIRD-PARTIES] saatua tietoa käytetään uusien kyberriskien tunnistamiseen ja olemassa olevien kyberriskien päivittämiseen.</v>
      </c>
      <c r="G272" s="1539" t="s">
        <v>3686</v>
      </c>
      <c r="H272" s="1169" t="s">
        <v>3862</v>
      </c>
      <c r="I272" s="1169" t="s">
        <v>3634</v>
      </c>
      <c r="J272" s="1537">
        <f ca="1">_xlfn.IFNA(VLOOKUP(E272,Data!C:I,6,FALSE),"")</f>
        <v>2</v>
      </c>
      <c r="K272" s="1511" t="str">
        <f ca="1">_xlfn.IFNA(VLOOKUP(E272,Export!G:L,3,FALSE),"")</f>
        <v/>
      </c>
      <c r="L272" s="1511" t="str">
        <f ca="1">_xlfn.IFNA(VLOOKUP(E272,Export!G:L,4,FALSE),"")</f>
        <v/>
      </c>
      <c r="M272" s="1511" t="str">
        <f ca="1">_xlfn.IFNA(VLOOKUP(E272,Export!G:L,5,FALSE),"")</f>
        <v/>
      </c>
      <c r="N272" s="1512" t="str">
        <f ca="1">_xlfn.IFNA(VLOOKUP(E272,Export!G:L,6,FALSE),"")</f>
        <v/>
      </c>
      <c r="O272" s="1445"/>
      <c r="P272" s="251"/>
    </row>
    <row r="273" spans="1:16" ht="70.8" customHeight="1" thickBot="1" x14ac:dyDescent="0.3">
      <c r="A273" s="274"/>
      <c r="B273" s="1842"/>
      <c r="C273" s="1339">
        <v>249</v>
      </c>
      <c r="D273" s="1183">
        <f>_xlfn.IFNA(VLOOKUP(E273,Data!C:I,3,FALSE),"")</f>
        <v>3</v>
      </c>
      <c r="E273" s="1643" t="s">
        <v>920</v>
      </c>
      <c r="F273" s="1170" t="str">
        <f>_xlfn.IFNA(IF(VLOOKUP(E273,Languages!$A:$D,1,TRUE)=E273,VLOOKUP(E273,Languages!$A:$D,Summary!$C$7,TRUE),NA()),"")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G273" s="1539" t="s">
        <v>3686</v>
      </c>
      <c r="H273" s="1169" t="s">
        <v>3862</v>
      </c>
      <c r="I273" s="1169" t="s">
        <v>3634</v>
      </c>
      <c r="J273" s="1537">
        <f ca="1">_xlfn.IFNA(VLOOKUP(E273,Data!C:I,6,FALSE),"")</f>
        <v>2</v>
      </c>
      <c r="K273" s="1511" t="str">
        <f ca="1">_xlfn.IFNA(VLOOKUP(E273,Export!G:L,3,FALSE),"")</f>
        <v/>
      </c>
      <c r="L273" s="1511" t="str">
        <f ca="1">_xlfn.IFNA(VLOOKUP(E273,Export!G:L,4,FALSE),"")</f>
        <v/>
      </c>
      <c r="M273" s="1511" t="str">
        <f ca="1">_xlfn.IFNA(VLOOKUP(E273,Export!G:L,5,FALSE),"")</f>
        <v/>
      </c>
      <c r="N273" s="1512" t="str">
        <f ca="1">_xlfn.IFNA(VLOOKUP(E273,Export!G:L,6,FALSE),"")</f>
        <v/>
      </c>
      <c r="O273" s="1445"/>
      <c r="P273" s="251"/>
    </row>
    <row r="274" spans="1:16" ht="70.8" customHeight="1" thickBot="1" x14ac:dyDescent="0.3">
      <c r="A274" s="274"/>
      <c r="B274" s="1842"/>
      <c r="C274" s="1339">
        <v>250</v>
      </c>
      <c r="D274" s="1183">
        <f>_xlfn.IFNA(VLOOKUP(E274,Data!C:I,3,FALSE),"")</f>
        <v>3</v>
      </c>
      <c r="E274" s="1643" t="s">
        <v>921</v>
      </c>
      <c r="F274" s="1170" t="str">
        <f>_xlfn.IFNA(IF(VLOOKUP(E274,Languages!$A:$D,1,TRUE)=E274,VLOOKUP(E274,Languages!$A:$D,Summary!$C$7,TRUE),NA()),"")</f>
        <v>Kyberriskien tunnistamisessa huomioidaan riskit, jotka aiheutuvat kriittisestä infrastruktuurista tai keskinäisriippuvaisista organisaatioista tai kohdistuvat niihin.</v>
      </c>
      <c r="G274" s="1540">
        <v>19</v>
      </c>
      <c r="H274" s="1169" t="s">
        <v>1251</v>
      </c>
      <c r="I274" s="1169" t="s">
        <v>3632</v>
      </c>
      <c r="J274" s="1537">
        <f ca="1">_xlfn.IFNA(VLOOKUP(E274,Data!C:I,6,FALSE),"")</f>
        <v>2</v>
      </c>
      <c r="K274" s="1511" t="str">
        <f ca="1">_xlfn.IFNA(VLOOKUP(E274,Export!G:L,3,FALSE),"")</f>
        <v/>
      </c>
      <c r="L274" s="1511" t="str">
        <f ca="1">_xlfn.IFNA(VLOOKUP(E274,Export!G:L,4,FALSE),"")</f>
        <v/>
      </c>
      <c r="M274" s="1511" t="str">
        <f ca="1">_xlfn.IFNA(VLOOKUP(E274,Export!G:L,5,FALSE),"")</f>
        <v/>
      </c>
      <c r="N274" s="1512" t="str">
        <f ca="1">_xlfn.IFNA(VLOOKUP(E274,Export!G:L,6,FALSE),"")</f>
        <v/>
      </c>
      <c r="O274" s="1445"/>
      <c r="P274" s="251"/>
    </row>
    <row r="275" spans="1:16" ht="70.8" customHeight="1" thickBot="1" x14ac:dyDescent="0.3">
      <c r="A275" s="274"/>
      <c r="B275" s="1842"/>
      <c r="C275" s="1339">
        <v>251</v>
      </c>
      <c r="D275" s="1183">
        <f>_xlfn.IFNA(VLOOKUP(E275,Data!C:I,3,FALSE),"")</f>
        <v>1</v>
      </c>
      <c r="E275" s="1643" t="s">
        <v>70</v>
      </c>
      <c r="F275" s="1170" t="str">
        <f>_xlfn.IFNA(IF(VLOOKUP(E275,Languages!$A:$D,1,TRUE)=E275,VLOOKUP(E275,Languages!$A:$D,Summary!$C$7,TRUE),NA()),"")</f>
        <v>Kyberriskit priorisoidaan niiden arvioidun vaikutuksen perusteella. Tasolla 1 tämän ei tarvitse olla systemaattista ja säännöllistä.</v>
      </c>
      <c r="G275" s="1540">
        <v>21</v>
      </c>
      <c r="H275" s="1169" t="s">
        <v>3720</v>
      </c>
      <c r="I275" s="1169" t="s">
        <v>3635</v>
      </c>
      <c r="J275" s="1537">
        <f ca="1">_xlfn.IFNA(VLOOKUP(E275,Data!C:I,6,FALSE),"")</f>
        <v>3</v>
      </c>
      <c r="K275" s="1511" t="str">
        <f ca="1">_xlfn.IFNA(VLOOKUP(E275,Export!G:L,3,FALSE),"")</f>
        <v/>
      </c>
      <c r="L275" s="1511" t="str">
        <f ca="1">_xlfn.IFNA(VLOOKUP(E275,Export!G:L,4,FALSE),"")</f>
        <v/>
      </c>
      <c r="M275" s="1511" t="str">
        <f ca="1">_xlfn.IFNA(VLOOKUP(E275,Export!G:L,5,FALSE),"")</f>
        <v/>
      </c>
      <c r="N275" s="1512" t="str">
        <f ca="1">_xlfn.IFNA(VLOOKUP(E275,Export!G:L,6,FALSE),"")</f>
        <v/>
      </c>
      <c r="O275" s="1445"/>
      <c r="P275" s="251"/>
    </row>
    <row r="276" spans="1:16" ht="70.8" customHeight="1" thickBot="1" x14ac:dyDescent="0.3">
      <c r="A276" s="274"/>
      <c r="B276" s="1842"/>
      <c r="C276" s="1339">
        <v>252</v>
      </c>
      <c r="D276" s="1183">
        <f>_xlfn.IFNA(VLOOKUP(E276,Data!C:I,3,FALSE),"")</f>
        <v>2</v>
      </c>
      <c r="E276" s="1643" t="s">
        <v>72</v>
      </c>
      <c r="F276" s="1170" t="str">
        <f>_xlfn.IFNA(IF(VLOOKUP(E276,Languages!$A:$D,1,TRUE)=E276,VLOOKUP(E276,Languages!$A:$D,Summary!$C$7,TRUE),NA()),"")</f>
        <v>Määriteltyjä kriteerejä käytetään kyberriskien priorisoinnissa (esimerkiksi vaikutus organisaatioon, yhteiskunnallinen vaikutus,  todennäköisyys, alttius, riskinsietokyky).</v>
      </c>
      <c r="G276" s="1539" t="s">
        <v>3687</v>
      </c>
      <c r="H276" s="1169" t="s">
        <v>3863</v>
      </c>
      <c r="I276" s="1169" t="s">
        <v>3636</v>
      </c>
      <c r="J276" s="1537">
        <f ca="1">_xlfn.IFNA(VLOOKUP(E276,Data!C:I,6,FALSE),"")</f>
        <v>2</v>
      </c>
      <c r="K276" s="1511" t="str">
        <f ca="1">_xlfn.IFNA(VLOOKUP(E276,Export!G:L,3,FALSE),"")</f>
        <v/>
      </c>
      <c r="L276" s="1511" t="str">
        <f ca="1">_xlfn.IFNA(VLOOKUP(E276,Export!G:L,4,FALSE),"")</f>
        <v/>
      </c>
      <c r="M276" s="1511" t="str">
        <f ca="1">_xlfn.IFNA(VLOOKUP(E276,Export!G:L,5,FALSE),"")</f>
        <v/>
      </c>
      <c r="N276" s="1512" t="str">
        <f ca="1">_xlfn.IFNA(VLOOKUP(E276,Export!G:L,6,FALSE),"")</f>
        <v/>
      </c>
      <c r="O276" s="1445"/>
      <c r="P276" s="251"/>
    </row>
    <row r="277" spans="1:16" ht="70.8" customHeight="1" thickBot="1" x14ac:dyDescent="0.3">
      <c r="A277" s="274"/>
      <c r="B277" s="1842"/>
      <c r="C277" s="1339">
        <v>253</v>
      </c>
      <c r="D277" s="1183">
        <f>_xlfn.IFNA(VLOOKUP(E277,Data!C:I,3,FALSE),"")</f>
        <v>2</v>
      </c>
      <c r="E277" s="1643" t="s">
        <v>75</v>
      </c>
      <c r="F277" s="1170" t="str">
        <f>_xlfn.IFNA(IF(VLOOKUP(E277,Languages!$A:$D,1,TRUE)=E277,VLOOKUP(E277,Languages!$A:$D,Summary!$C$7,TRUE),NA()),"")</f>
        <v>Korkean prioriteetin kyberriskien vaikutusta (impact) arvioidaan noudattaen määriteltyjä menetelmiä (esimerkiksi vertaamalla toteutuneisiin tapauksiin tai kvantifioimalla riski).G228</v>
      </c>
      <c r="G277" s="1539" t="s">
        <v>3688</v>
      </c>
      <c r="H277" s="1169" t="s">
        <v>3864</v>
      </c>
      <c r="I277" s="1169" t="s">
        <v>3637</v>
      </c>
      <c r="J277" s="1537">
        <f ca="1">_xlfn.IFNA(VLOOKUP(E277,Data!C:I,6,FALSE),"")</f>
        <v>2</v>
      </c>
      <c r="K277" s="1511" t="str">
        <f ca="1">_xlfn.IFNA(VLOOKUP(E277,Export!G:L,3,FALSE),"")</f>
        <v/>
      </c>
      <c r="L277" s="1511" t="str">
        <f ca="1">_xlfn.IFNA(VLOOKUP(E277,Export!G:L,4,FALSE),"")</f>
        <v/>
      </c>
      <c r="M277" s="1511" t="str">
        <f ca="1">_xlfn.IFNA(VLOOKUP(E277,Export!G:L,5,FALSE),"")</f>
        <v/>
      </c>
      <c r="N277" s="1512" t="str">
        <f ca="1">_xlfn.IFNA(VLOOKUP(E277,Export!G:L,6,FALSE),"")</f>
        <v/>
      </c>
      <c r="O277" s="1445"/>
      <c r="P277" s="251"/>
    </row>
    <row r="278" spans="1:16" ht="70.8" customHeight="1" thickBot="1" x14ac:dyDescent="0.3">
      <c r="A278" s="274"/>
      <c r="B278" s="1842"/>
      <c r="C278" s="1339">
        <v>254</v>
      </c>
      <c r="D278" s="1183">
        <f>_xlfn.IFNA(VLOOKUP(E278,Data!C:I,3,FALSE),"")</f>
        <v>2</v>
      </c>
      <c r="E278" s="1643" t="s">
        <v>78</v>
      </c>
      <c r="F278" s="1170" t="str">
        <f>_xlfn.IFNA(IF(VLOOKUP(E278,Languages!$A:$D,1,TRUE)=E278,VLOOKUP(E278,Languages!$A:$D,Summary!$C$7,TRUE),NA()),"")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278" s="1540">
        <v>23</v>
      </c>
      <c r="H278" s="1169" t="s">
        <v>3722</v>
      </c>
      <c r="I278" s="1169" t="s">
        <v>3638</v>
      </c>
      <c r="J278" s="1537">
        <f ca="1">_xlfn.IFNA(VLOOKUP(E278,Data!C:I,6,FALSE),"")</f>
        <v>3</v>
      </c>
      <c r="K278" s="1511" t="str">
        <f ca="1">_xlfn.IFNA(VLOOKUP(E278,Export!G:L,3,FALSE),"")</f>
        <v/>
      </c>
      <c r="L278" s="1511" t="str">
        <f ca="1">_xlfn.IFNA(VLOOKUP(E278,Export!G:L,4,FALSE),"")</f>
        <v/>
      </c>
      <c r="M278" s="1511" t="str">
        <f ca="1">_xlfn.IFNA(VLOOKUP(E278,Export!G:L,5,FALSE),"")</f>
        <v/>
      </c>
      <c r="N278" s="1512" t="str">
        <f ca="1">_xlfn.IFNA(VLOOKUP(E278,Export!G:L,6,FALSE),"")</f>
        <v/>
      </c>
      <c r="O278" s="1445"/>
      <c r="P278" s="251"/>
    </row>
    <row r="279" spans="1:16" ht="70.8" customHeight="1" thickBot="1" x14ac:dyDescent="0.3">
      <c r="A279" s="274"/>
      <c r="B279" s="1842"/>
      <c r="C279" s="1339">
        <v>255</v>
      </c>
      <c r="D279" s="1183">
        <f>_xlfn.IFNA(VLOOKUP(E279,Data!C:I,3,FALSE),"")</f>
        <v>2</v>
      </c>
      <c r="E279" s="1644" t="s">
        <v>80</v>
      </c>
      <c r="F279" s="1170" t="str">
        <f>_xlfn.IFNA(IF(VLOOKUP(E279,Languages!$A:$D,1,TRUE)=E279,VLOOKUP(E279,Languages!$A:$D,Summary!$C$7,TRUE),NA()),"")</f>
        <v>Organisaation sidosryhmät soveltuvista operatiivisen toiminnan ja liiketoiminnan yksiköistä osallistuvat korkeamman prioriteetin kyberriskien analysointiin.</v>
      </c>
      <c r="G279" s="1540">
        <v>23</v>
      </c>
      <c r="H279" s="1169" t="s">
        <v>3722</v>
      </c>
      <c r="I279" s="1169" t="s">
        <v>3638</v>
      </c>
      <c r="J279" s="1537">
        <f ca="1">_xlfn.IFNA(VLOOKUP(E279,Data!C:I,6,FALSE),"")</f>
        <v>2</v>
      </c>
      <c r="K279" s="1511" t="str">
        <f ca="1">_xlfn.IFNA(VLOOKUP(E279,Export!G:L,3,FALSE),"")</f>
        <v/>
      </c>
      <c r="L279" s="1511" t="str">
        <f ca="1">_xlfn.IFNA(VLOOKUP(E279,Export!G:L,4,FALSE),"")</f>
        <v/>
      </c>
      <c r="M279" s="1511" t="str">
        <f ca="1">_xlfn.IFNA(VLOOKUP(E279,Export!G:L,5,FALSE),"")</f>
        <v/>
      </c>
      <c r="N279" s="1512" t="str">
        <f ca="1">_xlfn.IFNA(VLOOKUP(E279,Export!G:L,6,FALSE),"")</f>
        <v/>
      </c>
      <c r="O279" s="1445"/>
      <c r="P279" s="251"/>
    </row>
    <row r="280" spans="1:16" ht="70.8" customHeight="1" thickBot="1" x14ac:dyDescent="0.3">
      <c r="A280" s="274"/>
      <c r="B280" s="1842"/>
      <c r="C280" s="1339">
        <v>256</v>
      </c>
      <c r="D280" s="1183">
        <f>_xlfn.IFNA(VLOOKUP(E280,Data!C:I,3,FALSE),"")</f>
        <v>2</v>
      </c>
      <c r="E280" s="1644" t="s">
        <v>82</v>
      </c>
      <c r="F280" s="1170" t="str">
        <f>_xlfn.IFNA(IF(VLOOKUP(E280,Languages!$A:$D,1,TRUE)=E280,VLOOKUP(E280,Languages!$A:$D,Summary!$C$7,TRUE),NA()),"")</f>
        <v xml:space="preserve">Kun kyberriskit eivät enää vaadi seurantaa tai toimenpiteitä, ne poistetaan riskirekisteristä tai muusta tallennuspaikasta, jota on käytetty riskin dokumentointiin ja hallintaan. </v>
      </c>
      <c r="G280" s="1540">
        <v>20</v>
      </c>
      <c r="H280" s="1169" t="s">
        <v>3746</v>
      </c>
      <c r="I280" s="1169" t="s">
        <v>3633</v>
      </c>
      <c r="J280" s="1537">
        <f ca="1">_xlfn.IFNA(VLOOKUP(E280,Data!C:I,6,FALSE),"")</f>
        <v>2</v>
      </c>
      <c r="K280" s="1511" t="str">
        <f ca="1">_xlfn.IFNA(VLOOKUP(E280,Export!G:L,3,FALSE),"")</f>
        <v/>
      </c>
      <c r="L280" s="1511" t="str">
        <f ca="1">_xlfn.IFNA(VLOOKUP(E280,Export!G:L,4,FALSE),"")</f>
        <v/>
      </c>
      <c r="M280" s="1511" t="str">
        <f ca="1">_xlfn.IFNA(VLOOKUP(E280,Export!G:L,5,FALSE),"")</f>
        <v/>
      </c>
      <c r="N280" s="1512" t="str">
        <f ca="1">_xlfn.IFNA(VLOOKUP(E280,Export!G:L,6,FALSE),"")</f>
        <v/>
      </c>
      <c r="O280" s="1445"/>
      <c r="P280" s="251"/>
    </row>
    <row r="281" spans="1:16" ht="70.8" customHeight="1" thickBot="1" x14ac:dyDescent="0.3">
      <c r="A281" s="274"/>
      <c r="B281" s="1842"/>
      <c r="C281" s="1339">
        <v>257</v>
      </c>
      <c r="D281" s="1183">
        <f>_xlfn.IFNA(VLOOKUP(E281,Data!C:I,3,FALSE),"")</f>
        <v>3</v>
      </c>
      <c r="E281" s="1644" t="s">
        <v>84</v>
      </c>
      <c r="F281" s="1170" t="str">
        <f>_xlfn.IFNA(IF(VLOOKUP(E281,Languages!$A:$D,1,TRUE)=E281,VLOOKUP(E281,Languages!$A:$D,Summary!$C$7,TRUE),NA()),"")</f>
        <v xml:space="preserve">Kyberriskianalyysit päivitetään määräajoin ja määriteltyjen tilanteiden kuten järjestelmämuutosten tai ulkoisten tapahtumien yhteydessä.  </v>
      </c>
      <c r="G281" s="1539" t="s">
        <v>1629</v>
      </c>
      <c r="H281" s="1169"/>
      <c r="I281" s="1169" t="s">
        <v>1629</v>
      </c>
      <c r="J281" s="1537">
        <f ca="1">_xlfn.IFNA(VLOOKUP(E281,Data!C:I,6,FALSE),"")</f>
        <v>1</v>
      </c>
      <c r="K281" s="1511" t="str">
        <f ca="1">_xlfn.IFNA(VLOOKUP(E281,Export!G:L,3,FALSE),"")</f>
        <v/>
      </c>
      <c r="L281" s="1511" t="str">
        <f ca="1">_xlfn.IFNA(VLOOKUP(E281,Export!G:L,4,FALSE),"")</f>
        <v/>
      </c>
      <c r="M281" s="1511" t="str">
        <f ca="1">_xlfn.IFNA(VLOOKUP(E281,Export!G:L,5,FALSE),"")</f>
        <v/>
      </c>
      <c r="N281" s="1512" t="str">
        <f ca="1">_xlfn.IFNA(VLOOKUP(E281,Export!G:L,6,FALSE),"")</f>
        <v/>
      </c>
      <c r="O281" s="1445"/>
      <c r="P281" s="251"/>
    </row>
    <row r="282" spans="1:16" ht="70.8" customHeight="1" thickBot="1" x14ac:dyDescent="0.3">
      <c r="A282" s="274"/>
      <c r="B282" s="1842"/>
      <c r="C282" s="1339">
        <v>258</v>
      </c>
      <c r="D282" s="1183">
        <f>_xlfn.IFNA(VLOOKUP(E282,Data!C:I,3,FALSE),"")</f>
        <v>1</v>
      </c>
      <c r="E282" s="1644" t="s">
        <v>922</v>
      </c>
      <c r="F282" s="1170" t="str">
        <f>_xlfn.IFNA(IF(VLOOKUP(E282,Languages!$A:$D,1,TRUE)=E282,VLOOKUP(E282,Languages!$A:$D,Summary!$C$7,TRUE),NA()),"")</f>
        <v>Riskeihin reagointikeinot (kuten riskin pienentäminen, hyväksyminen, välttäminen tai siirtäminen) ovat käytössä kyberriskeille. Tasolla 1 tämän ei tarvitse olla systemaattista ja säännöllistä.</v>
      </c>
      <c r="G282" s="1540">
        <v>24</v>
      </c>
      <c r="H282" s="1169" t="s">
        <v>1253</v>
      </c>
      <c r="I282" s="1169" t="s">
        <v>3639</v>
      </c>
      <c r="J282" s="1537">
        <f ca="1">_xlfn.IFNA(VLOOKUP(E282,Data!C:I,6,FALSE),"")</f>
        <v>3</v>
      </c>
      <c r="K282" s="1511" t="str">
        <f ca="1">_xlfn.IFNA(VLOOKUP(E282,Export!G:L,3,FALSE),"")</f>
        <v/>
      </c>
      <c r="L282" s="1511" t="str">
        <f ca="1">_xlfn.IFNA(VLOOKUP(E282,Export!G:L,4,FALSE),"")</f>
        <v/>
      </c>
      <c r="M282" s="1511" t="str">
        <f ca="1">_xlfn.IFNA(VLOOKUP(E282,Export!G:L,5,FALSE),"")</f>
        <v/>
      </c>
      <c r="N282" s="1512" t="str">
        <f ca="1">_xlfn.IFNA(VLOOKUP(E282,Export!G:L,6,FALSE),"")</f>
        <v/>
      </c>
      <c r="O282" s="1445"/>
      <c r="P282" s="251"/>
    </row>
    <row r="283" spans="1:16" ht="70.8" customHeight="1" thickBot="1" x14ac:dyDescent="0.3">
      <c r="A283" s="274"/>
      <c r="B283" s="1842"/>
      <c r="C283" s="1339">
        <v>259</v>
      </c>
      <c r="D283" s="1183">
        <f>_xlfn.IFNA(VLOOKUP(E283,Data!C:I,3,FALSE),"")</f>
        <v>2</v>
      </c>
      <c r="E283" s="1644" t="s">
        <v>923</v>
      </c>
      <c r="F283" s="1170" t="str">
        <f>_xlfn.IFNA(IF(VLOOKUP(E283,Languages!$A:$D,1,TRUE)=E283,VLOOKUP(E283,Languages!$A:$D,Summary!$C$7,TRUE),NA()),"")</f>
        <v>Riskeihin reagoimisen keinot valitaan ja toteutetaan noudattaen määriteltyjä menetelmiä, jotka pohjautuvat analysointiin ja priorisointiin.</v>
      </c>
      <c r="G283" s="1540">
        <v>24</v>
      </c>
      <c r="H283" s="1169" t="s">
        <v>1253</v>
      </c>
      <c r="I283" s="1169" t="s">
        <v>3639</v>
      </c>
      <c r="J283" s="1537">
        <f ca="1">_xlfn.IFNA(VLOOKUP(E283,Data!C:I,6,FALSE),"")</f>
        <v>2</v>
      </c>
      <c r="K283" s="1511" t="str">
        <f ca="1">_xlfn.IFNA(VLOOKUP(E283,Export!G:L,3,FALSE),"")</f>
        <v/>
      </c>
      <c r="L283" s="1511" t="str">
        <f ca="1">_xlfn.IFNA(VLOOKUP(E283,Export!G:L,4,FALSE),"")</f>
        <v/>
      </c>
      <c r="M283" s="1511" t="str">
        <f ca="1">_xlfn.IFNA(VLOOKUP(E283,Export!G:L,5,FALSE),"")</f>
        <v/>
      </c>
      <c r="N283" s="1512" t="str">
        <f ca="1">_xlfn.IFNA(VLOOKUP(E283,Export!G:L,6,FALSE),"")</f>
        <v/>
      </c>
      <c r="O283" s="1445"/>
      <c r="P283" s="251"/>
    </row>
    <row r="284" spans="1:16" ht="70.8" customHeight="1" thickBot="1" x14ac:dyDescent="0.3">
      <c r="A284" s="274"/>
      <c r="B284" s="1842"/>
      <c r="C284" s="1339">
        <v>260</v>
      </c>
      <c r="D284" s="1183">
        <f>_xlfn.IFNA(VLOOKUP(E284,Data!C:I,3,FALSE),"")</f>
        <v>3</v>
      </c>
      <c r="E284" s="1644" t="s">
        <v>924</v>
      </c>
      <c r="F284" s="1170" t="str">
        <f>_xlfn.IFNA(IF(VLOOKUP(E284,Languages!$A:$D,1,TRUE)=E284,VLOOKUP(E284,Languages!$A:$D,Summary!$C$7,TRUE),NA()),"")</f>
        <v>Kyberturvallisuuden suojausmekanismien suunnittelun onnistumista ja niiden tosiasiallista vaikutusta kyberriskien pienenemiseen arvioidaan.</v>
      </c>
      <c r="G284" s="1540">
        <v>22</v>
      </c>
      <c r="H284" s="1169" t="s">
        <v>3721</v>
      </c>
      <c r="I284" s="1169" t="s">
        <v>3640</v>
      </c>
      <c r="J284" s="1537">
        <f ca="1">_xlfn.IFNA(VLOOKUP(E284,Data!C:I,6,FALSE),"")</f>
        <v>1</v>
      </c>
      <c r="K284" s="1511" t="str">
        <f ca="1">_xlfn.IFNA(VLOOKUP(E284,Export!G:L,3,FALSE),"")</f>
        <v/>
      </c>
      <c r="L284" s="1511" t="str">
        <f ca="1">_xlfn.IFNA(VLOOKUP(E284,Export!G:L,4,FALSE),"")</f>
        <v/>
      </c>
      <c r="M284" s="1511" t="str">
        <f ca="1">_xlfn.IFNA(VLOOKUP(E284,Export!G:L,5,FALSE),"")</f>
        <v/>
      </c>
      <c r="N284" s="1512" t="str">
        <f ca="1">_xlfn.IFNA(VLOOKUP(E284,Export!G:L,6,FALSE),"")</f>
        <v/>
      </c>
      <c r="O284" s="1445"/>
      <c r="P284" s="251"/>
    </row>
    <row r="285" spans="1:16" ht="70.8" customHeight="1" thickBot="1" x14ac:dyDescent="0.3">
      <c r="A285" s="274"/>
      <c r="B285" s="1842"/>
      <c r="C285" s="1339">
        <v>261</v>
      </c>
      <c r="D285" s="1183">
        <f>_xlfn.IFNA(VLOOKUP(E285,Data!C:I,3,FALSE),"")</f>
        <v>3</v>
      </c>
      <c r="E285" s="1643" t="s">
        <v>925</v>
      </c>
      <c r="F285" s="1170" t="str">
        <f>_xlfn.IFNA(IF(VLOOKUP(E285,Languages!$A:$D,1,TRUE)=E285,VLOOKUP(E285,Languages!$A:$D,Summary!$C$7,TRUE),NA()),"")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G285" s="1540">
        <v>22</v>
      </c>
      <c r="H285" s="1169" t="s">
        <v>3721</v>
      </c>
      <c r="I285" s="1169" t="s">
        <v>3640</v>
      </c>
      <c r="J285" s="1537">
        <f ca="1">_xlfn.IFNA(VLOOKUP(E285,Data!C:I,6,FALSE),"")</f>
        <v>2</v>
      </c>
      <c r="K285" s="1511" t="str">
        <f ca="1">_xlfn.IFNA(VLOOKUP(E285,Export!G:L,3,FALSE),"")</f>
        <v/>
      </c>
      <c r="L285" s="1511" t="str">
        <f ca="1">_xlfn.IFNA(VLOOKUP(E285,Export!G:L,4,FALSE),"")</f>
        <v/>
      </c>
      <c r="M285" s="1511" t="str">
        <f ca="1">_xlfn.IFNA(VLOOKUP(E285,Export!G:L,5,FALSE),"")</f>
        <v/>
      </c>
      <c r="N285" s="1512" t="str">
        <f ca="1">_xlfn.IFNA(VLOOKUP(E285,Export!G:L,6,FALSE),"")</f>
        <v/>
      </c>
      <c r="O285" s="1445"/>
      <c r="P285" s="251"/>
    </row>
    <row r="286" spans="1:16" ht="70.8" customHeight="1" thickBot="1" x14ac:dyDescent="0.3">
      <c r="A286" s="274"/>
      <c r="B286" s="1842"/>
      <c r="C286" s="1339">
        <v>262</v>
      </c>
      <c r="D286" s="1183">
        <f>_xlfn.IFNA(VLOOKUP(E286,Data!C:I,3,FALSE),"")</f>
        <v>3</v>
      </c>
      <c r="E286" s="1645" t="s">
        <v>926</v>
      </c>
      <c r="F286" s="1170" t="str">
        <f>_xlfn.IFNA(IF(VLOOKUP(E286,Languages!$A:$D,1,TRUE)=E286,VLOOKUP(E286,Languages!$A:$D,Summary!$C$7,TRUE),NA()),"")</f>
        <v>Yritysjohto tarkastaa riskeihin reagoimisen keinot (kuten riskin pienentäminen, hyväksyminen, välttäminen tai siirtäminen) aika ajoin varmistuakseen niiden soveltuvuudesta.</v>
      </c>
      <c r="G286" s="1540">
        <v>24</v>
      </c>
      <c r="H286" s="1169" t="s">
        <v>1253</v>
      </c>
      <c r="I286" s="1169" t="s">
        <v>3639</v>
      </c>
      <c r="J286" s="1537">
        <f ca="1">_xlfn.IFNA(VLOOKUP(E286,Data!C:I,6,FALSE),"")</f>
        <v>3</v>
      </c>
      <c r="K286" s="1511" t="str">
        <f ca="1">_xlfn.IFNA(VLOOKUP(E286,Export!G:L,3,FALSE),"")</f>
        <v/>
      </c>
      <c r="L286" s="1511" t="str">
        <f ca="1">_xlfn.IFNA(VLOOKUP(E286,Export!G:L,4,FALSE),"")</f>
        <v/>
      </c>
      <c r="M286" s="1511" t="str">
        <f ca="1">_xlfn.IFNA(VLOOKUP(E286,Export!G:L,5,FALSE),"")</f>
        <v/>
      </c>
      <c r="N286" s="1512" t="str">
        <f ca="1">_xlfn.IFNA(VLOOKUP(E286,Export!G:L,6,FALSE),"")</f>
        <v/>
      </c>
      <c r="O286" s="1445"/>
      <c r="P286" s="251"/>
    </row>
    <row r="287" spans="1:16" ht="70.8" customHeight="1" thickBot="1" x14ac:dyDescent="0.3">
      <c r="A287" s="274"/>
      <c r="B287" s="1842"/>
      <c r="C287" s="1339">
        <v>263</v>
      </c>
      <c r="D287" s="1183">
        <f>_xlfn.IFNA(VLOOKUP(E287,Data!C:I,3,FALSE),"")</f>
        <v>2</v>
      </c>
      <c r="E287" s="1646" t="s">
        <v>927</v>
      </c>
      <c r="F287" s="1170" t="str">
        <f>_xlfn.IFNA(IF(VLOOKUP(E287,Languages!$A:$D,1,TRUE)=E287,VLOOKUP(E287,Languages!$A:$D,Summary!$C$7,TRUE),NA()),"")</f>
        <v>RISK-osion toimintaa varten on määritetty dokumentoidut toimintatavat, joita noudatetaan ja päivitetään säännöllisesti.</v>
      </c>
      <c r="G287" s="1539" t="s">
        <v>1629</v>
      </c>
      <c r="H287" s="1169"/>
      <c r="I287" s="1169" t="s">
        <v>1629</v>
      </c>
      <c r="J287" s="1537">
        <f ca="1">_xlfn.IFNA(VLOOKUP(E287,Data!C:I,6,FALSE),"")</f>
        <v>3</v>
      </c>
      <c r="K287" s="1511" t="str">
        <f ca="1">_xlfn.IFNA(VLOOKUP(E287,Export!G:L,3,FALSE),"")</f>
        <v/>
      </c>
      <c r="L287" s="1511" t="str">
        <f ca="1">_xlfn.IFNA(VLOOKUP(E287,Export!G:L,4,FALSE),"")</f>
        <v/>
      </c>
      <c r="M287" s="1511" t="str">
        <f ca="1">_xlfn.IFNA(VLOOKUP(E287,Export!G:L,5,FALSE),"")</f>
        <v/>
      </c>
      <c r="N287" s="1512" t="str">
        <f ca="1">_xlfn.IFNA(VLOOKUP(E287,Export!G:L,6,FALSE),"")</f>
        <v/>
      </c>
      <c r="O287" s="1445"/>
      <c r="P287" s="251"/>
    </row>
    <row r="288" spans="1:16" ht="70.8" customHeight="1" thickBot="1" x14ac:dyDescent="0.3">
      <c r="A288" s="274"/>
      <c r="B288" s="1842"/>
      <c r="C288" s="1339">
        <v>264</v>
      </c>
      <c r="D288" s="1183">
        <f>_xlfn.IFNA(VLOOKUP(E288,Data!C:I,3,FALSE),"")</f>
        <v>2</v>
      </c>
      <c r="E288" s="1646" t="s">
        <v>928</v>
      </c>
      <c r="F288" s="1170" t="str">
        <f>_xlfn.IFNA(IF(VLOOKUP(E288,Languages!$A:$D,1,TRUE)=E288,VLOOKUP(E288,Languages!$A:$D,Summary!$C$7,TRUE),NA()),"")</f>
        <v>RISK-osion toimintaa varten on tarjolla riittävät resurssit (henkilöstö, rahoitus ja työkalut).</v>
      </c>
      <c r="G288" s="1539" t="s">
        <v>1629</v>
      </c>
      <c r="H288" s="1169"/>
      <c r="I288" s="1169" t="s">
        <v>1629</v>
      </c>
      <c r="J288" s="1537">
        <f ca="1">_xlfn.IFNA(VLOOKUP(E288,Data!C:I,6,FALSE),"")</f>
        <v>3</v>
      </c>
      <c r="K288" s="1511" t="str">
        <f ca="1">_xlfn.IFNA(VLOOKUP(E288,Export!G:L,3,FALSE),"")</f>
        <v/>
      </c>
      <c r="L288" s="1511" t="str">
        <f ca="1">_xlfn.IFNA(VLOOKUP(E288,Export!G:L,4,FALSE),"")</f>
        <v/>
      </c>
      <c r="M288" s="1511" t="str">
        <f ca="1">_xlfn.IFNA(VLOOKUP(E288,Export!G:L,5,FALSE),"")</f>
        <v/>
      </c>
      <c r="N288" s="1512" t="str">
        <f ca="1">_xlfn.IFNA(VLOOKUP(E288,Export!G:L,6,FALSE),"")</f>
        <v/>
      </c>
      <c r="O288" s="1445"/>
      <c r="P288" s="251"/>
    </row>
    <row r="289" spans="1:16" ht="70.8" customHeight="1" thickBot="1" x14ac:dyDescent="0.3">
      <c r="A289" s="274"/>
      <c r="B289" s="1842"/>
      <c r="C289" s="1339">
        <v>265</v>
      </c>
      <c r="D289" s="1183">
        <f>_xlfn.IFNA(VLOOKUP(E289,Data!C:I,3,FALSE),"")</f>
        <v>3</v>
      </c>
      <c r="E289" s="1644" t="s">
        <v>929</v>
      </c>
      <c r="F289" s="1170" t="str">
        <f>_xlfn.IFNA(IF(VLOOKUP(E289,Languages!$A:$D,1,TRUE)=E289,VLOOKUP(E289,Languages!$A:$D,Summary!$C$7,TRUE),NA()),"")</f>
        <v>RISK-osion toimintaa ohjataan vaatimuksilla, jotka on asetettu organisaation johtotason politiikassa (tai vastaavassa ohjeistuksessa).</v>
      </c>
      <c r="G289" s="1539" t="s">
        <v>1629</v>
      </c>
      <c r="H289" s="1169"/>
      <c r="I289" s="1169" t="s">
        <v>1629</v>
      </c>
      <c r="J289" s="1537">
        <f ca="1">_xlfn.IFNA(VLOOKUP(E289,Data!C:I,6,FALSE),"")</f>
        <v>3</v>
      </c>
      <c r="K289" s="1511" t="str">
        <f ca="1">_xlfn.IFNA(VLOOKUP(E289,Export!G:L,3,FALSE),"")</f>
        <v/>
      </c>
      <c r="L289" s="1511" t="str">
        <f ca="1">_xlfn.IFNA(VLOOKUP(E289,Export!G:L,4,FALSE),"")</f>
        <v/>
      </c>
      <c r="M289" s="1511" t="str">
        <f ca="1">_xlfn.IFNA(VLOOKUP(E289,Export!G:L,5,FALSE),"")</f>
        <v/>
      </c>
      <c r="N289" s="1512" t="str">
        <f ca="1">_xlfn.IFNA(VLOOKUP(E289,Export!G:L,6,FALSE),"")</f>
        <v/>
      </c>
      <c r="O289" s="1445"/>
      <c r="P289" s="251"/>
    </row>
    <row r="290" spans="1:16" ht="70.8" customHeight="1" thickBot="1" x14ac:dyDescent="0.3">
      <c r="A290" s="274"/>
      <c r="B290" s="1842"/>
      <c r="C290" s="1339">
        <v>266</v>
      </c>
      <c r="D290" s="1183">
        <f>_xlfn.IFNA(VLOOKUP(E290,Data!C:I,3,FALSE),"")</f>
        <v>3</v>
      </c>
      <c r="E290" s="1644" t="s">
        <v>930</v>
      </c>
      <c r="F290" s="1170" t="str">
        <f>_xlfn.IFNA(IF(VLOOKUP(E290,Languages!$A:$D,1,TRUE)=E290,VLOOKUP(E290,Languages!$A:$D,Summary!$C$7,TRUE),NA()),"")</f>
        <v>RISK-osion toiminnan suorittamiseen tarvittavat vastuut, tilivelvollisuudet ja valtuutukset on jalkautettu soveltuville työntekijöille.</v>
      </c>
      <c r="G290" s="1539" t="s">
        <v>1629</v>
      </c>
      <c r="H290" s="1169"/>
      <c r="I290" s="1169" t="s">
        <v>1629</v>
      </c>
      <c r="J290" s="1537">
        <f ca="1">_xlfn.IFNA(VLOOKUP(E290,Data!C:I,6,FALSE),"")</f>
        <v>2</v>
      </c>
      <c r="K290" s="1511" t="str">
        <f ca="1">_xlfn.IFNA(VLOOKUP(E290,Export!G:L,3,FALSE),"")</f>
        <v/>
      </c>
      <c r="L290" s="1511" t="str">
        <f ca="1">_xlfn.IFNA(VLOOKUP(E290,Export!G:L,4,FALSE),"")</f>
        <v/>
      </c>
      <c r="M290" s="1511" t="str">
        <f ca="1">_xlfn.IFNA(VLOOKUP(E290,Export!G:L,5,FALSE),"")</f>
        <v/>
      </c>
      <c r="N290" s="1512" t="str">
        <f ca="1">_xlfn.IFNA(VLOOKUP(E290,Export!G:L,6,FALSE),"")</f>
        <v/>
      </c>
      <c r="O290" s="1445"/>
      <c r="P290" s="251"/>
    </row>
    <row r="291" spans="1:16" ht="70.8" customHeight="1" thickBot="1" x14ac:dyDescent="0.3">
      <c r="A291" s="274"/>
      <c r="B291" s="1842"/>
      <c r="C291" s="1339">
        <v>267</v>
      </c>
      <c r="D291" s="1183">
        <f>_xlfn.IFNA(VLOOKUP(E291,Data!C:I,3,FALSE),"")</f>
        <v>3</v>
      </c>
      <c r="E291" s="1644" t="s">
        <v>931</v>
      </c>
      <c r="F291" s="1170" t="str">
        <f>_xlfn.IFNA(IF(VLOOKUP(E291,Languages!$A:$D,1,TRUE)=E291,VLOOKUP(E291,Languages!$A:$D,Summary!$C$7,TRUE),NA()),"")</f>
        <v>RISK-osion toimintaa suorittavilla työntekijöillä on riittävät tiedot ja taidot tehtäviensä suorittamiseen.</v>
      </c>
      <c r="G291" s="1539" t="s">
        <v>1629</v>
      </c>
      <c r="H291" s="1169"/>
      <c r="I291" s="1169" t="s">
        <v>1629</v>
      </c>
      <c r="J291" s="1537">
        <f ca="1">_xlfn.IFNA(VLOOKUP(E291,Data!C:I,6,FALSE),"")</f>
        <v>3</v>
      </c>
      <c r="K291" s="1511" t="str">
        <f ca="1">_xlfn.IFNA(VLOOKUP(E291,Export!G:L,3,FALSE),"")</f>
        <v/>
      </c>
      <c r="L291" s="1511" t="str">
        <f ca="1">_xlfn.IFNA(VLOOKUP(E291,Export!G:L,4,FALSE),"")</f>
        <v/>
      </c>
      <c r="M291" s="1511" t="str">
        <f ca="1">_xlfn.IFNA(VLOOKUP(E291,Export!G:L,5,FALSE),"")</f>
        <v/>
      </c>
      <c r="N291" s="1512" t="str">
        <f ca="1">_xlfn.IFNA(VLOOKUP(E291,Export!G:L,6,FALSE),"")</f>
        <v/>
      </c>
      <c r="O291" s="1445"/>
      <c r="P291" s="251"/>
    </row>
    <row r="292" spans="1:16" ht="70.8" customHeight="1" thickBot="1" x14ac:dyDescent="0.3">
      <c r="A292" s="274"/>
      <c r="B292" s="1842"/>
      <c r="C292" s="1339">
        <v>268</v>
      </c>
      <c r="D292" s="1183">
        <f>_xlfn.IFNA(VLOOKUP(E292,Data!C:I,3,FALSE),"")</f>
        <v>3</v>
      </c>
      <c r="E292" s="1644" t="s">
        <v>932</v>
      </c>
      <c r="F292" s="1170" t="str">
        <f>_xlfn.IFNA(IF(VLOOKUP(E292,Languages!$A:$D,1,TRUE)=E292,VLOOKUP(E292,Languages!$A:$D,Summary!$C$7,TRUE),NA()),"")</f>
        <v>RISK-osion toiminnan vaikuttavuutta arvioidaan ja seurataan.</v>
      </c>
      <c r="G292" s="1539" t="s">
        <v>1629</v>
      </c>
      <c r="H292" s="1169"/>
      <c r="I292" s="1169" t="s">
        <v>1629</v>
      </c>
      <c r="J292" s="1537">
        <f ca="1">_xlfn.IFNA(VLOOKUP(E292,Data!C:I,6,FALSE),"")</f>
        <v>2</v>
      </c>
      <c r="K292" s="1511" t="str">
        <f ca="1">_xlfn.IFNA(VLOOKUP(E292,Export!G:L,3,FALSE),"")</f>
        <v/>
      </c>
      <c r="L292" s="1511" t="str">
        <f ca="1">_xlfn.IFNA(VLOOKUP(E292,Export!G:L,4,FALSE),"")</f>
        <v/>
      </c>
      <c r="M292" s="1511" t="str">
        <f ca="1">_xlfn.IFNA(VLOOKUP(E292,Export!G:L,5,FALSE),"")</f>
        <v/>
      </c>
      <c r="N292" s="1512" t="str">
        <f ca="1">_xlfn.IFNA(VLOOKUP(E292,Export!G:L,6,FALSE),"")</f>
        <v/>
      </c>
      <c r="O292" s="1445"/>
      <c r="P292" s="251"/>
    </row>
    <row r="293" spans="1:16" ht="70.8" customHeight="1" thickBot="1" x14ac:dyDescent="0.3">
      <c r="A293" s="274"/>
      <c r="B293" s="1842"/>
      <c r="C293" s="1339">
        <v>269</v>
      </c>
      <c r="D293" s="1183">
        <f>_xlfn.IFNA(VLOOKUP(E293,Data!C:I,3,FALSE),"")</f>
        <v>1</v>
      </c>
      <c r="E293" s="1644" t="s">
        <v>211</v>
      </c>
      <c r="F293" s="1170" t="str">
        <f>_xlfn.IFNA(IF(VLOOKUP(E293,Languages!$A:$D,1,TRUE)=E293,VLOOKUP(E293,Languages!$A:$D,Summary!$C$7,TRUE),NA()),"")</f>
        <v>Lokitietoa kerätään toiminnon kannalta tärkeistä laitteista, ohjelmistoista ja tietovarannoista (ainakin tapauskohtaisesti). Tasolla 1 tämän ei tarvitse olla systemaattista ja säännöllistä.</v>
      </c>
      <c r="G293" s="1540">
        <v>32</v>
      </c>
      <c r="H293" s="1169" t="s">
        <v>3749</v>
      </c>
      <c r="I293" s="1169" t="s">
        <v>3641</v>
      </c>
      <c r="J293" s="1537">
        <f ca="1">_xlfn.IFNA(VLOOKUP(E293,Data!C:I,6,FALSE),"")</f>
        <v>3</v>
      </c>
      <c r="K293" s="1511" t="str">
        <f ca="1">_xlfn.IFNA(VLOOKUP(E293,Export!G:L,3,FALSE),"")</f>
        <v/>
      </c>
      <c r="L293" s="1511" t="str">
        <f ca="1">_xlfn.IFNA(VLOOKUP(E293,Export!G:L,4,FALSE),"")</f>
        <v/>
      </c>
      <c r="M293" s="1511" t="str">
        <f ca="1">_xlfn.IFNA(VLOOKUP(E293,Export!G:L,5,FALSE),"")</f>
        <v/>
      </c>
      <c r="N293" s="1512" t="str">
        <f ca="1">_xlfn.IFNA(VLOOKUP(E293,Export!G:L,6,FALSE),"")</f>
        <v/>
      </c>
      <c r="O293" s="1445"/>
      <c r="P293" s="251"/>
    </row>
    <row r="294" spans="1:16" ht="70.8" customHeight="1" thickBot="1" x14ac:dyDescent="0.3">
      <c r="A294" s="274"/>
      <c r="B294" s="1842"/>
      <c r="C294" s="1339">
        <v>270</v>
      </c>
      <c r="D294" s="1183">
        <f>_xlfn.IFNA(VLOOKUP(E294,Data!C:I,3,FALSE),"")</f>
        <v>2</v>
      </c>
      <c r="E294" s="1644" t="s">
        <v>212</v>
      </c>
      <c r="F294" s="1170" t="str">
        <f>_xlfn.IFNA(IF(VLOOKUP(E294,Languages!$A:$D,1,TRUE)=E294,VLOOKUP(E294,Languages!$A:$D,Summary!$C$7,TRUE),NA()),"")</f>
        <v>Lokitietoa kerätään sellaisista laitteista, ohjelmistoista ja tietovarannoista, joita voitaisiin käyttää hyökkääjän tavoitteen saavuttamiseen.</v>
      </c>
      <c r="G294" s="1540">
        <v>32</v>
      </c>
      <c r="H294" s="1169" t="s">
        <v>3749</v>
      </c>
      <c r="I294" s="1169" t="s">
        <v>3641</v>
      </c>
      <c r="J294" s="1537">
        <f ca="1">_xlfn.IFNA(VLOOKUP(E294,Data!C:I,6,FALSE),"")</f>
        <v>3</v>
      </c>
      <c r="K294" s="1511" t="str">
        <f ca="1">_xlfn.IFNA(VLOOKUP(E294,Export!G:L,3,FALSE),"")</f>
        <v/>
      </c>
      <c r="L294" s="1511" t="str">
        <f ca="1">_xlfn.IFNA(VLOOKUP(E294,Export!G:L,4,FALSE),"")</f>
        <v/>
      </c>
      <c r="M294" s="1511" t="str">
        <f ca="1">_xlfn.IFNA(VLOOKUP(E294,Export!G:L,5,FALSE),"")</f>
        <v/>
      </c>
      <c r="N294" s="1512" t="str">
        <f ca="1">_xlfn.IFNA(VLOOKUP(E294,Export!G:L,6,FALSE),"")</f>
        <v/>
      </c>
      <c r="O294" s="1445"/>
      <c r="P294" s="251"/>
    </row>
    <row r="295" spans="1:16" ht="70.8" customHeight="1" thickBot="1" x14ac:dyDescent="0.3">
      <c r="A295" s="274"/>
      <c r="B295" s="1842"/>
      <c r="C295" s="1339">
        <v>271</v>
      </c>
      <c r="D295" s="1183">
        <f>_xlfn.IFNA(VLOOKUP(E295,Data!C:I,3,FALSE),"")</f>
        <v>2</v>
      </c>
      <c r="E295" s="1644" t="s">
        <v>213</v>
      </c>
      <c r="F295" s="1170" t="str">
        <f>_xlfn.IFNA(IF(VLOOKUP(E295,Languages!$A:$D,1,TRUE)=E295,VLOOKUP(E295,Languages!$A:$D,Summary!$C$7,TRUE),NA()),"")</f>
        <v xml:space="preserve">IT- ja OT-laitteille, ohjelmistoille ja tietovarannoille, jotka ovat tärkeitä toiminnon kannalta tai joita hyökkääjä voisi hyödyntää tavoitteensa saavuttamiseen, on määritetty ja ylläpidetty lokitusvaatimuksia. </v>
      </c>
      <c r="G295" s="1540">
        <v>32</v>
      </c>
      <c r="H295" s="1169" t="s">
        <v>3749</v>
      </c>
      <c r="I295" s="1169" t="s">
        <v>3641</v>
      </c>
      <c r="J295" s="1537">
        <f ca="1">_xlfn.IFNA(VLOOKUP(E295,Data!C:I,6,FALSE),"")</f>
        <v>2</v>
      </c>
      <c r="K295" s="1511" t="str">
        <f ca="1">_xlfn.IFNA(VLOOKUP(E295,Export!G:L,3,FALSE),"")</f>
        <v/>
      </c>
      <c r="L295" s="1511" t="str">
        <f ca="1">_xlfn.IFNA(VLOOKUP(E295,Export!G:L,4,FALSE),"")</f>
        <v/>
      </c>
      <c r="M295" s="1511" t="str">
        <f ca="1">_xlfn.IFNA(VLOOKUP(E295,Export!G:L,5,FALSE),"")</f>
        <v/>
      </c>
      <c r="N295" s="1512" t="str">
        <f ca="1">_xlfn.IFNA(VLOOKUP(E295,Export!G:L,6,FALSE),"")</f>
        <v/>
      </c>
      <c r="O295" s="1445"/>
      <c r="P295" s="251"/>
    </row>
    <row r="296" spans="1:16" ht="70.8" customHeight="1" thickBot="1" x14ac:dyDescent="0.3">
      <c r="A296" s="274"/>
      <c r="B296" s="1842"/>
      <c r="C296" s="1339">
        <v>272</v>
      </c>
      <c r="D296" s="1183">
        <f>_xlfn.IFNA(VLOOKUP(E296,Data!C:I,3,FALSE),"")</f>
        <v>2</v>
      </c>
      <c r="E296" s="1644" t="s">
        <v>214</v>
      </c>
      <c r="F296" s="1170" t="str">
        <f>_xlfn.IFNA(IF(VLOOKUP(E296,Languages!$A:$D,1,TRUE)=E296,VLOOKUP(E296,Languages!$A:$D,Summary!$C$7,TRUE),NA()),"")</f>
        <v>Verkko- ja päätelaitteiden valvontainfrastruktuurille on määritetty lokitusvaatimukset, joita myös ylläpidetään. (esimerkiksi internetyhdyskäytäville (gateway), EDR ohjelmistot, IDPS tunkeutumisen havaitsemis- ja estojärjestelmät)</v>
      </c>
      <c r="G296" s="1540">
        <v>32</v>
      </c>
      <c r="H296" s="1169" t="s">
        <v>3749</v>
      </c>
      <c r="I296" s="1169" t="s">
        <v>3641</v>
      </c>
      <c r="J296" s="1537">
        <f ca="1">_xlfn.IFNA(VLOOKUP(E296,Data!C:I,6,FALSE),"")</f>
        <v>3</v>
      </c>
      <c r="K296" s="1511" t="str">
        <f ca="1">_xlfn.IFNA(VLOOKUP(E296,Export!G:L,3,FALSE),"")</f>
        <v/>
      </c>
      <c r="L296" s="1511" t="str">
        <f ca="1">_xlfn.IFNA(VLOOKUP(E296,Export!G:L,4,FALSE),"")</f>
        <v/>
      </c>
      <c r="M296" s="1511" t="str">
        <f ca="1">_xlfn.IFNA(VLOOKUP(E296,Export!G:L,5,FALSE),"")</f>
        <v/>
      </c>
      <c r="N296" s="1512" t="str">
        <f ca="1">_xlfn.IFNA(VLOOKUP(E296,Export!G:L,6,FALSE),"")</f>
        <v/>
      </c>
      <c r="O296" s="1445"/>
      <c r="P296" s="251"/>
    </row>
    <row r="297" spans="1:16" ht="70.8" customHeight="1" thickBot="1" x14ac:dyDescent="0.3">
      <c r="A297" s="274"/>
      <c r="B297" s="1842"/>
      <c r="C297" s="1339">
        <v>273</v>
      </c>
      <c r="D297" s="1183">
        <f>_xlfn.IFNA(VLOOKUP(E297,Data!C:I,3,FALSE),"")</f>
        <v>2</v>
      </c>
      <c r="E297" s="1644" t="s">
        <v>942</v>
      </c>
      <c r="F297" s="1170" t="str">
        <f>_xlfn.IFNA(IF(VLOOKUP(E297,Languages!$A:$D,1,TRUE)=E297,VLOOKUP(E297,Languages!$A:$D,Summary!$C$7,TRUE),NA()),"")</f>
        <v>Lokitieto koostetaan yhteen keskitetysti toiminnon sisällä.</v>
      </c>
      <c r="G297" s="1539" t="s">
        <v>1629</v>
      </c>
      <c r="H297" s="1169"/>
      <c r="I297" s="1169" t="s">
        <v>1629</v>
      </c>
      <c r="J297" s="1537">
        <f ca="1">_xlfn.IFNA(VLOOKUP(E297,Data!C:I,6,FALSE),"")</f>
        <v>3</v>
      </c>
      <c r="K297" s="1511" t="str">
        <f ca="1">_xlfn.IFNA(VLOOKUP(E297,Export!G:L,3,FALSE),"")</f>
        <v/>
      </c>
      <c r="L297" s="1511" t="str">
        <f ca="1">_xlfn.IFNA(VLOOKUP(E297,Export!G:L,4,FALSE),"")</f>
        <v/>
      </c>
      <c r="M297" s="1511" t="str">
        <f ca="1">_xlfn.IFNA(VLOOKUP(E297,Export!G:L,5,FALSE),"")</f>
        <v/>
      </c>
      <c r="N297" s="1512" t="str">
        <f ca="1">_xlfn.IFNA(VLOOKUP(E297,Export!G:L,6,FALSE),"")</f>
        <v/>
      </c>
      <c r="O297" s="1445"/>
      <c r="P297" s="251"/>
    </row>
    <row r="298" spans="1:16" ht="70.8" customHeight="1" thickBot="1" x14ac:dyDescent="0.3">
      <c r="A298" s="274"/>
      <c r="B298" s="1842"/>
      <c r="C298" s="1339">
        <v>274</v>
      </c>
      <c r="D298" s="1183">
        <f>_xlfn.IFNA(VLOOKUP(E298,Data!C:I,3,FALSE),"")</f>
        <v>3</v>
      </c>
      <c r="E298" s="1644" t="s">
        <v>2539</v>
      </c>
      <c r="F298" s="1170" t="str">
        <f>_xlfn.IFNA(IF(VLOOKUP(E298,Languages!$A:$D,1,TRUE)=E298,VLOOKUP(E298,Languages!$A:$D,Summary!$C$7,TRUE),NA()),"")</f>
        <v>Korkean prioriteetin laitteista, ohjelmistoista ja tietovarannoista kerätään tarkempaa lokitietoa.</v>
      </c>
      <c r="G298" s="1540">
        <v>32</v>
      </c>
      <c r="H298" s="1169" t="s">
        <v>3749</v>
      </c>
      <c r="I298" s="1169" t="s">
        <v>3641</v>
      </c>
      <c r="J298" s="1537">
        <f ca="1">_xlfn.IFNA(VLOOKUP(E298,Data!C:I,6,FALSE),"")</f>
        <v>3</v>
      </c>
      <c r="K298" s="1511" t="str">
        <f ca="1">_xlfn.IFNA(VLOOKUP(E298,Export!G:L,3,FALSE),"")</f>
        <v/>
      </c>
      <c r="L298" s="1511" t="str">
        <f ca="1">_xlfn.IFNA(VLOOKUP(E298,Export!G:L,4,FALSE),"")</f>
        <v/>
      </c>
      <c r="M298" s="1511" t="str">
        <f ca="1">_xlfn.IFNA(VLOOKUP(E298,Export!G:L,5,FALSE),"")</f>
        <v/>
      </c>
      <c r="N298" s="1512" t="str">
        <f ca="1">_xlfn.IFNA(VLOOKUP(E298,Export!G:L,6,FALSE),"")</f>
        <v/>
      </c>
      <c r="O298" s="1445"/>
      <c r="P298" s="251"/>
    </row>
    <row r="299" spans="1:16" ht="70.8" customHeight="1" thickBot="1" x14ac:dyDescent="0.3">
      <c r="A299" s="274"/>
      <c r="B299" s="1842"/>
      <c r="C299" s="1339">
        <v>275</v>
      </c>
      <c r="D299" s="1183">
        <f>_xlfn.IFNA(VLOOKUP(E299,Data!C:I,3,FALSE),"")</f>
        <v>1</v>
      </c>
      <c r="E299" s="1644" t="s">
        <v>215</v>
      </c>
      <c r="F299" s="1170" t="str">
        <f>_xlfn.IFNA(IF(VLOOKUP(E299,Languages!$A:$D,1,TRUE)=E299,VLOOKUP(E299,Languages!$A:$D,Summary!$C$7,TRUE),NA()),"")</f>
        <v>Lokitietojen tarkastelua ja muuta kyberturvallisuusvalvontaa tehdään. Tasolla 1 tämän ei tarvitse olla systemaattista ja säännöllistä.</v>
      </c>
      <c r="G299" s="1540">
        <v>33</v>
      </c>
      <c r="H299" s="1169" t="s">
        <v>3750</v>
      </c>
      <c r="I299" s="1169" t="s">
        <v>3642</v>
      </c>
      <c r="J299" s="1537">
        <f ca="1">_xlfn.IFNA(VLOOKUP(E299,Data!C:I,6,FALSE),"")</f>
        <v>4</v>
      </c>
      <c r="K299" s="1511" t="str">
        <f ca="1">_xlfn.IFNA(VLOOKUP(E299,Export!G:L,3,FALSE),"")</f>
        <v/>
      </c>
      <c r="L299" s="1511" t="str">
        <f ca="1">_xlfn.IFNA(VLOOKUP(E299,Export!G:L,4,FALSE),"")</f>
        <v/>
      </c>
      <c r="M299" s="1511" t="str">
        <f ca="1">_xlfn.IFNA(VLOOKUP(E299,Export!G:L,5,FALSE),"")</f>
        <v/>
      </c>
      <c r="N299" s="1512" t="str">
        <f ca="1">_xlfn.IFNA(VLOOKUP(E299,Export!G:L,6,FALSE),"")</f>
        <v/>
      </c>
      <c r="O299" s="1445"/>
      <c r="P299" s="251"/>
    </row>
    <row r="300" spans="1:16" ht="70.8" customHeight="1" thickBot="1" x14ac:dyDescent="0.3">
      <c r="A300" s="274"/>
      <c r="B300" s="1842"/>
      <c r="C300" s="1339">
        <v>276</v>
      </c>
      <c r="D300" s="1183">
        <f>_xlfn.IFNA(VLOOKUP(E300,Data!C:I,3,FALSE),"")</f>
        <v>1</v>
      </c>
      <c r="E300" s="1644" t="s">
        <v>216</v>
      </c>
      <c r="F300" s="1170" t="str">
        <f>_xlfn.IFNA(IF(VLOOKUP(E300,Languages!$A:$D,1,TRUE)=E300,VLOOKUP(E300,Languages!$A:$D,Summary!$C$7,TRUE),NA()),"")</f>
        <v>IT- ja OT-ympäristöjen valvontatietoja katselmoidaan säännöllisesti poikkeavan toiminnan ja mahdollisten kybertapahtumien varalta (ainakin tapauskohtaisesti). Tasolla 1 tämän ei tarvitse olla systemaattista.</v>
      </c>
      <c r="G300" s="1540">
        <v>33</v>
      </c>
      <c r="H300" s="1169" t="s">
        <v>3750</v>
      </c>
      <c r="I300" s="1169" t="s">
        <v>3642</v>
      </c>
      <c r="J300" s="1537">
        <f ca="1">_xlfn.IFNA(VLOOKUP(E300,Data!C:I,6,FALSE),"")</f>
        <v>3</v>
      </c>
      <c r="K300" s="1511" t="str">
        <f ca="1">_xlfn.IFNA(VLOOKUP(E300,Export!G:L,3,FALSE),"")</f>
        <v/>
      </c>
      <c r="L300" s="1511" t="str">
        <f ca="1">_xlfn.IFNA(VLOOKUP(E300,Export!G:L,4,FALSE),"")</f>
        <v/>
      </c>
      <c r="M300" s="1511" t="str">
        <f ca="1">_xlfn.IFNA(VLOOKUP(E300,Export!G:L,5,FALSE),"")</f>
        <v/>
      </c>
      <c r="N300" s="1512" t="str">
        <f ca="1">_xlfn.IFNA(VLOOKUP(E300,Export!G:L,6,FALSE),"")</f>
        <v/>
      </c>
      <c r="O300" s="1445"/>
      <c r="P300" s="251"/>
    </row>
    <row r="301" spans="1:16" ht="70.8" customHeight="1" thickBot="1" x14ac:dyDescent="0.3">
      <c r="A301" s="274"/>
      <c r="B301" s="1842"/>
      <c r="C301" s="1339">
        <v>277</v>
      </c>
      <c r="D301" s="1183">
        <f>_xlfn.IFNA(VLOOKUP(E301,Data!C:I,3,FALSE),"")</f>
        <v>2</v>
      </c>
      <c r="E301" s="1644" t="s">
        <v>217</v>
      </c>
      <c r="F301" s="1170" t="str">
        <f>_xlfn.IFNA(IF(VLOOKUP(E301,Languages!$A:$D,1,TRUE)=E301,VLOOKUP(E301,Languages!$A:$D,Summary!$C$7,TRUE),NA()),"")</f>
        <v>Valvonnalle ja havaintojen analysoinnille on määritetty tarkempia vaatimuksia, joita päivitetään säännöllisesti ja jotka kattavat tapahtumatietojen oikea-aikaisen tarkastelun.</v>
      </c>
      <c r="G301" s="1540">
        <v>33</v>
      </c>
      <c r="H301" s="1169" t="s">
        <v>3750</v>
      </c>
      <c r="I301" s="1169" t="s">
        <v>3642</v>
      </c>
      <c r="J301" s="1537">
        <f ca="1">_xlfn.IFNA(VLOOKUP(E301,Data!C:I,6,FALSE),"")</f>
        <v>3</v>
      </c>
      <c r="K301" s="1511" t="str">
        <f ca="1">_xlfn.IFNA(VLOOKUP(E301,Export!G:L,3,FALSE),"")</f>
        <v/>
      </c>
      <c r="L301" s="1511" t="str">
        <f ca="1">_xlfn.IFNA(VLOOKUP(E301,Export!G:L,4,FALSE),"")</f>
        <v/>
      </c>
      <c r="M301" s="1511" t="str">
        <f ca="1">_xlfn.IFNA(VLOOKUP(E301,Export!G:L,5,FALSE),"")</f>
        <v/>
      </c>
      <c r="N301" s="1512" t="str">
        <f ca="1">_xlfn.IFNA(VLOOKUP(E301,Export!G:L,6,FALSE),"")</f>
        <v/>
      </c>
      <c r="O301" s="1445"/>
      <c r="P301" s="251"/>
    </row>
    <row r="302" spans="1:16" ht="70.8" customHeight="1" thickBot="1" x14ac:dyDescent="0.3">
      <c r="A302" s="274"/>
      <c r="B302" s="1842"/>
      <c r="C302" s="1339">
        <v>278</v>
      </c>
      <c r="D302" s="1183">
        <f>_xlfn.IFNA(VLOOKUP(E302,Data!C:I,3,FALSE),"")</f>
        <v>2</v>
      </c>
      <c r="E302" s="1644" t="s">
        <v>218</v>
      </c>
      <c r="F302" s="1170" t="str">
        <f>_xlfn.IFNA(IF(VLOOKUP(E302,Languages!$A:$D,1,TRUE)=E302,VLOOKUP(E302,Languages!$A:$D,Summary!$C$7,TRUE),NA()),"")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02" s="1540">
        <v>34</v>
      </c>
      <c r="H302" s="1169" t="s">
        <v>3751</v>
      </c>
      <c r="I302" s="1169" t="s">
        <v>3643</v>
      </c>
      <c r="J302" s="1537">
        <f ca="1">_xlfn.IFNA(VLOOKUP(E302,Data!C:I,6,FALSE),"")</f>
        <v>3</v>
      </c>
      <c r="K302" s="1511" t="str">
        <f ca="1">_xlfn.IFNA(VLOOKUP(E302,Export!G:L,3,FALSE),"")</f>
        <v/>
      </c>
      <c r="L302" s="1511" t="str">
        <f ca="1">_xlfn.IFNA(VLOOKUP(E302,Export!G:L,4,FALSE),"")</f>
        <v/>
      </c>
      <c r="M302" s="1511" t="str">
        <f ca="1">_xlfn.IFNA(VLOOKUP(E302,Export!G:L,5,FALSE),"")</f>
        <v/>
      </c>
      <c r="N302" s="1512" t="str">
        <f ca="1">_xlfn.IFNA(VLOOKUP(E302,Export!G:L,6,FALSE),"")</f>
        <v/>
      </c>
      <c r="O302" s="1445"/>
      <c r="P302" s="251"/>
    </row>
    <row r="303" spans="1:16" ht="70.8" customHeight="1" thickBot="1" x14ac:dyDescent="0.3">
      <c r="A303" s="274"/>
      <c r="B303" s="1842"/>
      <c r="C303" s="1339">
        <v>279</v>
      </c>
      <c r="D303" s="1183">
        <f>_xlfn.IFNA(VLOOKUP(E303,Data!C:I,3,FALSE),"")</f>
        <v>2</v>
      </c>
      <c r="E303" s="1644" t="s">
        <v>219</v>
      </c>
      <c r="F303" s="1170" t="str">
        <f>_xlfn.IFNA(IF(VLOOKUP(E303,Languages!$A:$D,1,TRUE)=E303,VLOOKUP(E303,Languages!$A:$D,Summary!$C$7,TRUE),NA()),"")</f>
        <v>Kybertapahtumien tunnistamista varten on määritetty erilaisia hälytyksiä ja ilmoituksia, joita päivitetään säännöllisesti.</v>
      </c>
      <c r="G303" s="1539" t="s">
        <v>1629</v>
      </c>
      <c r="H303" s="1169"/>
      <c r="I303" s="1169" t="s">
        <v>1629</v>
      </c>
      <c r="J303" s="1537">
        <f ca="1">_xlfn.IFNA(VLOOKUP(E303,Data!C:I,6,FALSE),"")</f>
        <v>3</v>
      </c>
      <c r="K303" s="1511" t="str">
        <f ca="1">_xlfn.IFNA(VLOOKUP(E303,Export!G:L,3,FALSE),"")</f>
        <v/>
      </c>
      <c r="L303" s="1511" t="str">
        <f ca="1">_xlfn.IFNA(VLOOKUP(E303,Export!G:L,4,FALSE),"")</f>
        <v/>
      </c>
      <c r="M303" s="1511" t="str">
        <f ca="1">_xlfn.IFNA(VLOOKUP(E303,Export!G:L,5,FALSE),"")</f>
        <v/>
      </c>
      <c r="N303" s="1512" t="str">
        <f ca="1">_xlfn.IFNA(VLOOKUP(E303,Export!G:L,6,FALSE),"")</f>
        <v/>
      </c>
      <c r="O303" s="1445"/>
      <c r="P303" s="251"/>
    </row>
    <row r="304" spans="1:16" ht="70.8" customHeight="1" thickBot="1" x14ac:dyDescent="0.3">
      <c r="A304" s="274"/>
      <c r="B304" s="1842"/>
      <c r="C304" s="1339">
        <v>280</v>
      </c>
      <c r="D304" s="1183">
        <f>_xlfn.IFNA(VLOOKUP(E304,Data!C:I,3,FALSE),"")</f>
        <v>2</v>
      </c>
      <c r="E304" s="1644" t="s">
        <v>220</v>
      </c>
      <c r="F304" s="1170" t="str">
        <f>_xlfn.IFNA(IF(VLOOKUP(E304,Languages!$A:$D,1,TRUE)=E304,VLOOKUP(E304,Languages!$A:$D,Summary!$C$7,TRUE),NA()),"")</f>
        <v>Valvontatoimenpiteet ovat linjassa toiminnon uhkaprofiilin kanssa [kts. THREAT-2e].</v>
      </c>
      <c r="G304" s="1540">
        <v>33</v>
      </c>
      <c r="H304" s="1169" t="s">
        <v>3750</v>
      </c>
      <c r="I304" s="1169" t="s">
        <v>3642</v>
      </c>
      <c r="J304" s="1537">
        <f ca="1">_xlfn.IFNA(VLOOKUP(E304,Data!C:I,6,FALSE),"")</f>
        <v>2</v>
      </c>
      <c r="K304" s="1511" t="str">
        <f ca="1">_xlfn.IFNA(VLOOKUP(E304,Export!G:L,3,FALSE),"")</f>
        <v/>
      </c>
      <c r="L304" s="1511" t="str">
        <f ca="1">_xlfn.IFNA(VLOOKUP(E304,Export!G:L,4,FALSE),"")</f>
        <v/>
      </c>
      <c r="M304" s="1511" t="str">
        <f ca="1">_xlfn.IFNA(VLOOKUP(E304,Export!G:L,5,FALSE),"")</f>
        <v/>
      </c>
      <c r="N304" s="1512" t="str">
        <f ca="1">_xlfn.IFNA(VLOOKUP(E304,Export!G:L,6,FALSE),"")</f>
        <v/>
      </c>
      <c r="O304" s="1445"/>
      <c r="P304" s="251"/>
    </row>
    <row r="305" spans="1:16" ht="70.8" customHeight="1" thickBot="1" x14ac:dyDescent="0.3">
      <c r="A305" s="274"/>
      <c r="B305" s="1842"/>
      <c r="C305" s="1339">
        <v>281</v>
      </c>
      <c r="D305" s="1183">
        <f>_xlfn.IFNA(VLOOKUP(E305,Data!C:I,3,FALSE),"")</f>
        <v>3</v>
      </c>
      <c r="E305" s="1644" t="s">
        <v>221</v>
      </c>
      <c r="F305" s="1170" t="str">
        <f>_xlfn.IFNA(IF(VLOOKUP(E305,Languages!$A:$D,1,TRUE)=E305,VLOOKUP(E305,Languages!$A:$D,Summary!$C$7,TRUE),NA()),"")</f>
        <v xml:space="preserve">Korkean prioriteetin laitteita, ohjelmistoija ja tietovarantoja valvotaan tarkemmin. </v>
      </c>
      <c r="G305" s="1540">
        <v>33</v>
      </c>
      <c r="H305" s="1169" t="s">
        <v>3750</v>
      </c>
      <c r="I305" s="1169" t="s">
        <v>3642</v>
      </c>
      <c r="J305" s="1537">
        <f ca="1">_xlfn.IFNA(VLOOKUP(E305,Data!C:I,6,FALSE),"")</f>
        <v>3</v>
      </c>
      <c r="K305" s="1511" t="str">
        <f ca="1">_xlfn.IFNA(VLOOKUP(E305,Export!G:L,3,FALSE),"")</f>
        <v/>
      </c>
      <c r="L305" s="1511" t="str">
        <f ca="1">_xlfn.IFNA(VLOOKUP(E305,Export!G:L,4,FALSE),"")</f>
        <v/>
      </c>
      <c r="M305" s="1511" t="str">
        <f ca="1">_xlfn.IFNA(VLOOKUP(E305,Export!G:L,5,FALSE),"")</f>
        <v/>
      </c>
      <c r="N305" s="1512" t="str">
        <f ca="1">_xlfn.IFNA(VLOOKUP(E305,Export!G:L,6,FALSE),"")</f>
        <v/>
      </c>
      <c r="O305" s="1445"/>
      <c r="P305" s="251"/>
    </row>
    <row r="306" spans="1:16" ht="70.8" customHeight="1" thickBot="1" x14ac:dyDescent="0.3">
      <c r="A306" s="274"/>
      <c r="B306" s="1842"/>
      <c r="C306" s="1339">
        <v>282</v>
      </c>
      <c r="D306" s="1183">
        <f>_xlfn.IFNA(VLOOKUP(E306,Data!C:I,3,FALSE),"")</f>
        <v>3</v>
      </c>
      <c r="E306" s="1644" t="s">
        <v>222</v>
      </c>
      <c r="F306" s="1170" t="str">
        <f>_xlfn.IFNA(IF(VLOOKUP(E306,Languages!$A:$D,1,TRUE)=E306,VLOOKUP(E306,Languages!$A:$D,Summary!$C$7,TRUE),NA()),"")</f>
        <v>Riskianalyyseistä saatua tietoa [kts. RISK-3d] hyödynnetään, kun määritetään poikkeavan toiminnan indikaattoreita.</v>
      </c>
      <c r="G306" s="1540">
        <v>34</v>
      </c>
      <c r="H306" s="1169" t="s">
        <v>3751</v>
      </c>
      <c r="I306" s="1169" t="s">
        <v>3643</v>
      </c>
      <c r="J306" s="1537">
        <f ca="1">_xlfn.IFNA(VLOOKUP(E306,Data!C:I,6,FALSE),"")</f>
        <v>3</v>
      </c>
      <c r="K306" s="1511" t="str">
        <f ca="1">_xlfn.IFNA(VLOOKUP(E306,Export!G:L,3,FALSE),"")</f>
        <v/>
      </c>
      <c r="L306" s="1511" t="str">
        <f ca="1">_xlfn.IFNA(VLOOKUP(E306,Export!G:L,4,FALSE),"")</f>
        <v/>
      </c>
      <c r="M306" s="1511" t="str">
        <f ca="1">_xlfn.IFNA(VLOOKUP(E306,Export!G:L,5,FALSE),"")</f>
        <v/>
      </c>
      <c r="N306" s="1512" t="str">
        <f ca="1">_xlfn.IFNA(VLOOKUP(E306,Export!G:L,6,FALSE),"")</f>
        <v/>
      </c>
      <c r="O306" s="1445"/>
      <c r="P306" s="251"/>
    </row>
    <row r="307" spans="1:16" ht="70.8" customHeight="1" thickBot="1" x14ac:dyDescent="0.3">
      <c r="A307" s="274"/>
      <c r="B307" s="1842"/>
      <c r="C307" s="1339">
        <v>283</v>
      </c>
      <c r="D307" s="1183">
        <f>_xlfn.IFNA(VLOOKUP(E307,Data!C:I,3,FALSE),"")</f>
        <v>3</v>
      </c>
      <c r="E307" s="1644" t="s">
        <v>223</v>
      </c>
      <c r="F307" s="1170" t="str">
        <f>_xlfn.IFNA(IF(VLOOKUP(E307,Languages!$A:$D,1,TRUE)=E307,VLOOKUP(E307,Languages!$A:$D,Summary!$C$7,TRUE),NA()),"")</f>
        <v xml:space="preserve">Poikkeavan toiminnan havaitsemiseksi on luotuja indikaattoreita arvioidaan ja päivitetään säännöllisesti ja määriteltyjen tilanteiden kuten järjestelmämuutosten tai ulkoisten tapahtumien yhteydessä. </v>
      </c>
      <c r="G307" s="1540">
        <v>34</v>
      </c>
      <c r="H307" s="1169" t="s">
        <v>3751</v>
      </c>
      <c r="I307" s="1169" t="s">
        <v>3643</v>
      </c>
      <c r="J307" s="1537">
        <f ca="1">_xlfn.IFNA(VLOOKUP(E307,Data!C:I,6,FALSE),"")</f>
        <v>2</v>
      </c>
      <c r="K307" s="1511" t="str">
        <f ca="1">_xlfn.IFNA(VLOOKUP(E307,Export!G:L,3,FALSE),"")</f>
        <v/>
      </c>
      <c r="L307" s="1511" t="str">
        <f ca="1">_xlfn.IFNA(VLOOKUP(E307,Export!G:L,4,FALSE),"")</f>
        <v/>
      </c>
      <c r="M307" s="1511" t="str">
        <f ca="1">_xlfn.IFNA(VLOOKUP(E307,Export!G:L,5,FALSE),"")</f>
        <v/>
      </c>
      <c r="N307" s="1512" t="str">
        <f ca="1">_xlfn.IFNA(VLOOKUP(E307,Export!G:L,6,FALSE),"")</f>
        <v/>
      </c>
      <c r="O307" s="1445"/>
      <c r="P307" s="251"/>
    </row>
    <row r="308" spans="1:16" ht="70.8" customHeight="1" thickBot="1" x14ac:dyDescent="0.3">
      <c r="A308" s="274"/>
      <c r="B308" s="1842"/>
      <c r="C308" s="1339">
        <v>284</v>
      </c>
      <c r="D308" s="1183">
        <f>_xlfn.IFNA(VLOOKUP(E308,Data!C:I,3,FALSE),"")</f>
        <v>2</v>
      </c>
      <c r="E308" s="1644" t="s">
        <v>225</v>
      </c>
      <c r="F308" s="1170" t="str">
        <f>_xlfn.IFNA(IF(VLOOKUP(E308,Languages!$A:$D,1,TRUE)=E308,VLOOKUP(E308,Languages!$A:$D,Summary!$C$7,TRUE),NA()),"")</f>
        <v>Toiminnon kyberturvallisuuden tilannekuvan viestimiseksi on määritetty menetelmät, joita päivitetään säännöllisesti.</v>
      </c>
      <c r="G308" s="1539" t="s">
        <v>1629</v>
      </c>
      <c r="H308" s="1169"/>
      <c r="I308" s="1169" t="s">
        <v>1629</v>
      </c>
      <c r="J308" s="1537">
        <f ca="1">_xlfn.IFNA(VLOOKUP(E308,Data!C:I,6,FALSE),"")</f>
        <v>3</v>
      </c>
      <c r="K308" s="1511" t="str">
        <f ca="1">_xlfn.IFNA(VLOOKUP(E308,Export!G:L,3,FALSE),"")</f>
        <v/>
      </c>
      <c r="L308" s="1511" t="str">
        <f ca="1">_xlfn.IFNA(VLOOKUP(E308,Export!G:L,4,FALSE),"")</f>
        <v/>
      </c>
      <c r="M308" s="1511" t="str">
        <f ca="1">_xlfn.IFNA(VLOOKUP(E308,Export!G:L,5,FALSE),"")</f>
        <v/>
      </c>
      <c r="N308" s="1512" t="str">
        <f ca="1">_xlfn.IFNA(VLOOKUP(E308,Export!G:L,6,FALSE),"")</f>
        <v/>
      </c>
      <c r="O308" s="1445"/>
      <c r="P308" s="251"/>
    </row>
    <row r="309" spans="1:16" ht="70.8" customHeight="1" thickBot="1" x14ac:dyDescent="0.3">
      <c r="A309" s="274"/>
      <c r="B309" s="1842"/>
      <c r="C309" s="1339">
        <v>285</v>
      </c>
      <c r="D309" s="1183">
        <f>_xlfn.IFNA(VLOOKUP(E309,Data!C:I,3,FALSE),"")</f>
        <v>2</v>
      </c>
      <c r="E309" s="1644" t="s">
        <v>226</v>
      </c>
      <c r="F309" s="1170" t="str">
        <f>_xlfn.IFNA(IF(VLOOKUP(E309,Languages!$A:$D,1,TRUE)=E309,VLOOKUP(E309,Languages!$A:$D,Summary!$C$7,TRUE),NA()),"")</f>
        <v>Valvontatieto kootaan yhteen toiminnon operatiivisen tilannekuvan muodostamiseksi.</v>
      </c>
      <c r="G309" s="1540">
        <v>35</v>
      </c>
      <c r="H309" s="1169" t="s">
        <v>3752</v>
      </c>
      <c r="I309" s="1169" t="s">
        <v>3644</v>
      </c>
      <c r="J309" s="1537">
        <f ca="1">_xlfn.IFNA(VLOOKUP(E309,Data!C:I,6,FALSE),"")</f>
        <v>4</v>
      </c>
      <c r="K309" s="1511" t="str">
        <f ca="1">_xlfn.IFNA(VLOOKUP(E309,Export!G:L,3,FALSE),"")</f>
        <v/>
      </c>
      <c r="L309" s="1511" t="str">
        <f ca="1">_xlfn.IFNA(VLOOKUP(E309,Export!G:L,4,FALSE),"")</f>
        <v/>
      </c>
      <c r="M309" s="1511" t="str">
        <f ca="1">_xlfn.IFNA(VLOOKUP(E309,Export!G:L,5,FALSE),"")</f>
        <v/>
      </c>
      <c r="N309" s="1512" t="str">
        <f ca="1">_xlfn.IFNA(VLOOKUP(E309,Export!G:L,6,FALSE),"")</f>
        <v/>
      </c>
      <c r="O309" s="1445"/>
      <c r="P309" s="251"/>
    </row>
    <row r="310" spans="1:16" ht="70.8" customHeight="1" thickBot="1" x14ac:dyDescent="0.3">
      <c r="A310" s="274"/>
      <c r="B310" s="1842"/>
      <c r="C310" s="1339">
        <v>286</v>
      </c>
      <c r="D310" s="1183">
        <f>_xlfn.IFNA(VLOOKUP(E310,Data!C:I,3,FALSE),"")</f>
        <v>2</v>
      </c>
      <c r="E310" s="1644" t="s">
        <v>227</v>
      </c>
      <c r="F310" s="1170" t="str">
        <f>_xlfn.IFNA(IF(VLOOKUP(E310,Languages!$A:$D,1,TRUE)=E310,VLOOKUP(E310,Languages!$A:$D,Summary!$C$7,TRUE),NA()),"")</f>
        <v>Tilannekuvan rikastamiseksi on saatavilla soveltuvaa tietoa eri puolilta organisaatiota.</v>
      </c>
      <c r="G310" s="1540">
        <v>36</v>
      </c>
      <c r="H310" s="1169" t="s">
        <v>3753</v>
      </c>
      <c r="I310" s="1169" t="s">
        <v>3645</v>
      </c>
      <c r="J310" s="1537">
        <f ca="1">_xlfn.IFNA(VLOOKUP(E310,Data!C:I,6,FALSE),"")</f>
        <v>3</v>
      </c>
      <c r="K310" s="1511" t="str">
        <f ca="1">_xlfn.IFNA(VLOOKUP(E310,Export!G:L,3,FALSE),"")</f>
        <v/>
      </c>
      <c r="L310" s="1511" t="str">
        <f ca="1">_xlfn.IFNA(VLOOKUP(E310,Export!G:L,4,FALSE),"")</f>
        <v/>
      </c>
      <c r="M310" s="1511" t="str">
        <f ca="1">_xlfn.IFNA(VLOOKUP(E310,Export!G:L,5,FALSE),"")</f>
        <v/>
      </c>
      <c r="N310" s="1512" t="str">
        <f ca="1">_xlfn.IFNA(VLOOKUP(E310,Export!G:L,6,FALSE),"")</f>
        <v/>
      </c>
      <c r="O310" s="1445"/>
      <c r="P310" s="251"/>
    </row>
    <row r="311" spans="1:16" ht="70.8" customHeight="1" thickBot="1" x14ac:dyDescent="0.3">
      <c r="A311" s="274"/>
      <c r="B311" s="1842"/>
      <c r="C311" s="1339">
        <v>287</v>
      </c>
      <c r="D311" s="1183">
        <f>_xlfn.IFNA(VLOOKUP(E311,Data!C:I,3,FALSE),"")</f>
        <v>3</v>
      </c>
      <c r="E311" s="1644" t="s">
        <v>228</v>
      </c>
      <c r="F311" s="1170" t="str">
        <f>_xlfn.IFNA(IF(VLOOKUP(E311,Languages!$A:$D,1,TRUE)=E311,VLOOKUP(E311,Languages!$A:$D,Summary!$C$7,TRUE),NA()),"")</f>
        <v>Tilannekuvan raportoinnista on määritetty vaatimuksia, joihin kuuluu oikea-aikaisen kyberturvallisuustiedon jakaminen organisaation määrittelemille sidosryhmille.</v>
      </c>
      <c r="G311" s="1539" t="s">
        <v>1629</v>
      </c>
      <c r="H311" s="1169"/>
      <c r="I311" s="1169" t="s">
        <v>1629</v>
      </c>
      <c r="J311" s="1537">
        <f ca="1">_xlfn.IFNA(VLOOKUP(E311,Data!C:I,6,FALSE),"")</f>
        <v>2</v>
      </c>
      <c r="K311" s="1511" t="str">
        <f ca="1">_xlfn.IFNA(VLOOKUP(E311,Export!G:L,3,FALSE),"")</f>
        <v/>
      </c>
      <c r="L311" s="1511" t="str">
        <f ca="1">_xlfn.IFNA(VLOOKUP(E311,Export!G:L,4,FALSE),"")</f>
        <v/>
      </c>
      <c r="M311" s="1511" t="str">
        <f ca="1">_xlfn.IFNA(VLOOKUP(E311,Export!G:L,5,FALSE),"")</f>
        <v/>
      </c>
      <c r="N311" s="1512" t="str">
        <f ca="1">_xlfn.IFNA(VLOOKUP(E311,Export!G:L,6,FALSE),"")</f>
        <v/>
      </c>
      <c r="O311" s="1445"/>
      <c r="P311" s="251"/>
    </row>
    <row r="312" spans="1:16" ht="70.8" customHeight="1" thickBot="1" x14ac:dyDescent="0.3">
      <c r="A312" s="274"/>
      <c r="B312" s="1842"/>
      <c r="C312" s="1339">
        <v>288</v>
      </c>
      <c r="D312" s="1183">
        <f>_xlfn.IFNA(VLOOKUP(E312,Data!C:I,3,FALSE),"")</f>
        <v>3</v>
      </c>
      <c r="E312" s="1644" t="s">
        <v>229</v>
      </c>
      <c r="F312" s="1170" t="str">
        <f>_xlfn.IFNA(IF(VLOOKUP(E312,Languages!$A:$D,1,TRUE)=E312,VLOOKUP(E312,Languages!$A:$D,Summary!$C$7,TRUE),NA()),"")</f>
        <v>Tilannekuvan rikastamiseksi kerätään soveltuvaa tietoa organisaation ulkopuolelta. Lisäksi tätä tietoa jaetaan organisaation määrittelemille sisäisille sidosryhmille.</v>
      </c>
      <c r="G312" s="1540">
        <v>36</v>
      </c>
      <c r="H312" s="1169" t="s">
        <v>3753</v>
      </c>
      <c r="I312" s="1169" t="s">
        <v>3645</v>
      </c>
      <c r="J312" s="1537">
        <f ca="1">_xlfn.IFNA(VLOOKUP(E312,Data!C:I,6,FALSE),"")</f>
        <v>3</v>
      </c>
      <c r="K312" s="1511" t="str">
        <f ca="1">_xlfn.IFNA(VLOOKUP(E312,Export!G:L,3,FALSE),"")</f>
        <v/>
      </c>
      <c r="L312" s="1511" t="str">
        <f ca="1">_xlfn.IFNA(VLOOKUP(E312,Export!G:L,4,FALSE),"")</f>
        <v/>
      </c>
      <c r="M312" s="1511" t="str">
        <f ca="1">_xlfn.IFNA(VLOOKUP(E312,Export!G:L,5,FALSE),"")</f>
        <v/>
      </c>
      <c r="N312" s="1512" t="str">
        <f ca="1">_xlfn.IFNA(VLOOKUP(E312,Export!G:L,6,FALSE),"")</f>
        <v/>
      </c>
      <c r="O312" s="1445"/>
      <c r="P312" s="251"/>
    </row>
    <row r="313" spans="1:16" ht="70.8" customHeight="1" thickBot="1" x14ac:dyDescent="0.3">
      <c r="A313" s="274"/>
      <c r="B313" s="1842"/>
      <c r="C313" s="1339">
        <v>289</v>
      </c>
      <c r="D313" s="1183">
        <f>_xlfn.IFNA(VLOOKUP(E313,Data!C:I,3,FALSE),"")</f>
        <v>3</v>
      </c>
      <c r="E313" s="1644" t="s">
        <v>230</v>
      </c>
      <c r="F313" s="1170" t="str">
        <f>_xlfn.IFNA(IF(VLOOKUP(E313,Languages!$A:$D,1,TRUE)=E313,VLOOKUP(E313,Languages!$A:$D,Summary!$C$7,TRUE),NA()),"")</f>
        <v>Kyvykkyys kerätä, ryhmitellä, vertailla ja analysoida valvonnalla tuottua tietoa sekä muodostaa liki reaaliaikaista tilannekuvaa toinnon kyberturvallisuuden tilasta.  Kyvykkyyttä myös ylläpidetään.</v>
      </c>
      <c r="G313" s="1539" t="s">
        <v>3689</v>
      </c>
      <c r="H313" s="1169" t="s">
        <v>3865</v>
      </c>
      <c r="I313" s="1169" t="s">
        <v>3646</v>
      </c>
      <c r="J313" s="1537">
        <f ca="1">_xlfn.IFNA(VLOOKUP(E313,Data!C:I,6,FALSE),"")</f>
        <v>3</v>
      </c>
      <c r="K313" s="1511" t="str">
        <f ca="1">_xlfn.IFNA(VLOOKUP(E313,Export!G:L,3,FALSE),"")</f>
        <v/>
      </c>
      <c r="L313" s="1511" t="str">
        <f ca="1">_xlfn.IFNA(VLOOKUP(E313,Export!G:L,4,FALSE),"")</f>
        <v/>
      </c>
      <c r="M313" s="1511" t="str">
        <f ca="1">_xlfn.IFNA(VLOOKUP(E313,Export!G:L,5,FALSE),"")</f>
        <v/>
      </c>
      <c r="N313" s="1512" t="str">
        <f ca="1">_xlfn.IFNA(VLOOKUP(E313,Export!G:L,6,FALSE),"")</f>
        <v/>
      </c>
      <c r="O313" s="1445"/>
      <c r="P313" s="251"/>
    </row>
    <row r="314" spans="1:16" ht="70.8" customHeight="1" thickBot="1" x14ac:dyDescent="0.3">
      <c r="A314" s="274"/>
      <c r="B314" s="1842"/>
      <c r="C314" s="1339">
        <v>290</v>
      </c>
      <c r="D314" s="1183">
        <f>_xlfn.IFNA(VLOOKUP(E314,Data!C:I,3,FALSE),"")</f>
        <v>3</v>
      </c>
      <c r="E314" s="1644" t="s">
        <v>231</v>
      </c>
      <c r="F314" s="1170" t="str">
        <f>_xlfn.IFNA(IF(VLOOKUP(E314,Languages!$A:$D,1,TRUE)=E314,VLOOKUP(E314,Languages!$A:$D,Summary!$C$7,TRUE),NA()),"")</f>
        <v>Toiminnassa noudatetaan ennalta määriteltyjä, dokumentoituja toimintatiloja, jotka otetaan käyttöön toiminnon kyberurvallisuustilanteen mukaisesti tai muiden osa-alueiden toimintojen käynnistämänä.</v>
      </c>
      <c r="G314" s="1539" t="s">
        <v>1629</v>
      </c>
      <c r="H314" s="1169"/>
      <c r="I314" s="1169" t="s">
        <v>1629</v>
      </c>
      <c r="J314" s="1537">
        <f ca="1">_xlfn.IFNA(VLOOKUP(E314,Data!C:I,6,FALSE),"")</f>
        <v>2</v>
      </c>
      <c r="K314" s="1511" t="str">
        <f ca="1">_xlfn.IFNA(VLOOKUP(E314,Export!G:L,3,FALSE),"")</f>
        <v/>
      </c>
      <c r="L314" s="1511" t="str">
        <f ca="1">_xlfn.IFNA(VLOOKUP(E314,Export!G:L,4,FALSE),"")</f>
        <v/>
      </c>
      <c r="M314" s="1511" t="str">
        <f ca="1">_xlfn.IFNA(VLOOKUP(E314,Export!G:L,5,FALSE),"")</f>
        <v/>
      </c>
      <c r="N314" s="1512" t="str">
        <f ca="1">_xlfn.IFNA(VLOOKUP(E314,Export!G:L,6,FALSE),"")</f>
        <v/>
      </c>
      <c r="O314" s="1445"/>
      <c r="P314" s="251"/>
    </row>
    <row r="315" spans="1:16" ht="70.8" customHeight="1" thickBot="1" x14ac:dyDescent="0.3">
      <c r="A315" s="274"/>
      <c r="B315" s="1842"/>
      <c r="C315" s="1339">
        <v>291</v>
      </c>
      <c r="D315" s="1183">
        <f>_xlfn.IFNA(VLOOKUP(E315,Data!C:I,3,FALSE),"")</f>
        <v>2</v>
      </c>
      <c r="E315" s="1644" t="s">
        <v>233</v>
      </c>
      <c r="F315" s="1170" t="str">
        <f>_xlfn.IFNA(IF(VLOOKUP(E315,Languages!$A:$D,1,TRUE)=E315,VLOOKUP(E315,Languages!$A:$D,Summary!$C$7,TRUE),NA()),"")</f>
        <v>SITUATION-osion toimintaa varten on määritetty dokumentoidut toimintatavat, joita noudatetaan ja päivitetään säännöllisesti.</v>
      </c>
      <c r="G315" s="1539" t="s">
        <v>1629</v>
      </c>
      <c r="H315" s="1169"/>
      <c r="I315" s="1169" t="s">
        <v>1629</v>
      </c>
      <c r="J315" s="1537">
        <f ca="1">_xlfn.IFNA(VLOOKUP(E315,Data!C:I,6,FALSE),"")</f>
        <v>2</v>
      </c>
      <c r="K315" s="1511" t="str">
        <f ca="1">_xlfn.IFNA(VLOOKUP(E315,Export!G:L,3,FALSE),"")</f>
        <v/>
      </c>
      <c r="L315" s="1511" t="str">
        <f ca="1">_xlfn.IFNA(VLOOKUP(E315,Export!G:L,4,FALSE),"")</f>
        <v/>
      </c>
      <c r="M315" s="1511" t="str">
        <f ca="1">_xlfn.IFNA(VLOOKUP(E315,Export!G:L,5,FALSE),"")</f>
        <v/>
      </c>
      <c r="N315" s="1512" t="str">
        <f ca="1">_xlfn.IFNA(VLOOKUP(E315,Export!G:L,6,FALSE),"")</f>
        <v/>
      </c>
      <c r="O315" s="1445"/>
      <c r="P315" s="251"/>
    </row>
    <row r="316" spans="1:16" ht="70.8" customHeight="1" thickBot="1" x14ac:dyDescent="0.3">
      <c r="A316" s="274"/>
      <c r="B316" s="1842"/>
      <c r="C316" s="1339">
        <v>292</v>
      </c>
      <c r="D316" s="1183">
        <f>_xlfn.IFNA(VLOOKUP(E316,Data!C:I,3,FALSE),"")</f>
        <v>2</v>
      </c>
      <c r="E316" s="1644" t="s">
        <v>234</v>
      </c>
      <c r="F316" s="1170" t="str">
        <f>_xlfn.IFNA(IF(VLOOKUP(E316,Languages!$A:$D,1,TRUE)=E316,VLOOKUP(E316,Languages!$A:$D,Summary!$C$7,TRUE),NA()),"")</f>
        <v>SITUATION-osion toimintaa varten on tarjolla riittävät resurssit (henkilöstö, rahoitus ja työkalut).</v>
      </c>
      <c r="G316" s="1539" t="s">
        <v>1629</v>
      </c>
      <c r="H316" s="1169"/>
      <c r="I316" s="1169" t="s">
        <v>1629</v>
      </c>
      <c r="J316" s="1537">
        <f ca="1">_xlfn.IFNA(VLOOKUP(E316,Data!C:I,6,FALSE),"")</f>
        <v>3</v>
      </c>
      <c r="K316" s="1511" t="str">
        <f ca="1">_xlfn.IFNA(VLOOKUP(E316,Export!G:L,3,FALSE),"")</f>
        <v/>
      </c>
      <c r="L316" s="1511" t="str">
        <f ca="1">_xlfn.IFNA(VLOOKUP(E316,Export!G:L,4,FALSE),"")</f>
        <v/>
      </c>
      <c r="M316" s="1511" t="str">
        <f ca="1">_xlfn.IFNA(VLOOKUP(E316,Export!G:L,5,FALSE),"")</f>
        <v/>
      </c>
      <c r="N316" s="1512" t="str">
        <f ca="1">_xlfn.IFNA(VLOOKUP(E316,Export!G:L,6,FALSE),"")</f>
        <v/>
      </c>
      <c r="O316" s="1445"/>
      <c r="P316" s="251"/>
    </row>
    <row r="317" spans="1:16" ht="70.8" customHeight="1" thickBot="1" x14ac:dyDescent="0.3">
      <c r="A317" s="274"/>
      <c r="B317" s="1842"/>
      <c r="C317" s="1339">
        <v>293</v>
      </c>
      <c r="D317" s="1183">
        <f>_xlfn.IFNA(VLOOKUP(E317,Data!C:I,3,FALSE),"")</f>
        <v>3</v>
      </c>
      <c r="E317" s="1644" t="s">
        <v>235</v>
      </c>
      <c r="F317" s="1170" t="str">
        <f>_xlfn.IFNA(IF(VLOOKUP(E317,Languages!$A:$D,1,TRUE)=E317,VLOOKUP(E317,Languages!$A:$D,Summary!$C$7,TRUE),NA()),"")</f>
        <v>SITUATION-osion toimintaa ohjataan vaatimuksilla, jotka on asetettu organisaation johtotason politiikassa (tai vastaavassa ohjeistuksessa).</v>
      </c>
      <c r="G317" s="1539" t="s">
        <v>1629</v>
      </c>
      <c r="H317" s="1169"/>
      <c r="I317" s="1169" t="s">
        <v>1629</v>
      </c>
      <c r="J317" s="1537">
        <f ca="1">_xlfn.IFNA(VLOOKUP(E317,Data!C:I,6,FALSE),"")</f>
        <v>3</v>
      </c>
      <c r="K317" s="1511" t="str">
        <f ca="1">_xlfn.IFNA(VLOOKUP(E317,Export!G:L,3,FALSE),"")</f>
        <v/>
      </c>
      <c r="L317" s="1511" t="str">
        <f ca="1">_xlfn.IFNA(VLOOKUP(E317,Export!G:L,4,FALSE),"")</f>
        <v/>
      </c>
      <c r="M317" s="1511" t="str">
        <f ca="1">_xlfn.IFNA(VLOOKUP(E317,Export!G:L,5,FALSE),"")</f>
        <v/>
      </c>
      <c r="N317" s="1512" t="str">
        <f ca="1">_xlfn.IFNA(VLOOKUP(E317,Export!G:L,6,FALSE),"")</f>
        <v/>
      </c>
      <c r="O317" s="1445"/>
      <c r="P317" s="251"/>
    </row>
    <row r="318" spans="1:16" ht="70.8" customHeight="1" thickBot="1" x14ac:dyDescent="0.3">
      <c r="A318" s="274"/>
      <c r="B318" s="1842"/>
      <c r="C318" s="1339">
        <v>294</v>
      </c>
      <c r="D318" s="1183">
        <f>_xlfn.IFNA(VLOOKUP(E318,Data!C:I,3,FALSE),"")</f>
        <v>3</v>
      </c>
      <c r="E318" s="1644" t="s">
        <v>236</v>
      </c>
      <c r="F318" s="1170" t="str">
        <f>_xlfn.IFNA(IF(VLOOKUP(E318,Languages!$A:$D,1,TRUE)=E318,VLOOKUP(E318,Languages!$A:$D,Summary!$C$7,TRUE),NA()),"")</f>
        <v>SITUATION-osion toiminnan suorittamiseen tarvittavat vastuut, tilivelvollisuudet ja valtuutukset on jalkautettu soveltuville työntekijöille.</v>
      </c>
      <c r="G318" s="1539" t="s">
        <v>1629</v>
      </c>
      <c r="H318" s="1169"/>
      <c r="I318" s="1169" t="s">
        <v>1629</v>
      </c>
      <c r="J318" s="1537">
        <f ca="1">_xlfn.IFNA(VLOOKUP(E318,Data!C:I,6,FALSE),"")</f>
        <v>2</v>
      </c>
      <c r="K318" s="1511" t="str">
        <f ca="1">_xlfn.IFNA(VLOOKUP(E318,Export!G:L,3,FALSE),"")</f>
        <v/>
      </c>
      <c r="L318" s="1511" t="str">
        <f ca="1">_xlfn.IFNA(VLOOKUP(E318,Export!G:L,4,FALSE),"")</f>
        <v/>
      </c>
      <c r="M318" s="1511" t="str">
        <f ca="1">_xlfn.IFNA(VLOOKUP(E318,Export!G:L,5,FALSE),"")</f>
        <v/>
      </c>
      <c r="N318" s="1512" t="str">
        <f ca="1">_xlfn.IFNA(VLOOKUP(E318,Export!G:L,6,FALSE),"")</f>
        <v/>
      </c>
      <c r="O318" s="1445"/>
      <c r="P318" s="251"/>
    </row>
    <row r="319" spans="1:16" ht="70.8" customHeight="1" thickBot="1" x14ac:dyDescent="0.3">
      <c r="A319" s="274"/>
      <c r="B319" s="1842"/>
      <c r="C319" s="1339">
        <v>295</v>
      </c>
      <c r="D319" s="1183">
        <f>_xlfn.IFNA(VLOOKUP(E319,Data!C:I,3,FALSE),"")</f>
        <v>3</v>
      </c>
      <c r="E319" s="1644" t="s">
        <v>237</v>
      </c>
      <c r="F319" s="1170" t="str">
        <f>_xlfn.IFNA(IF(VLOOKUP(E319,Languages!$A:$D,1,TRUE)=E319,VLOOKUP(E319,Languages!$A:$D,Summary!$C$7,TRUE),NA()),"")</f>
        <v>SITUATION-osion toimintaa suorittavilla työntekijöillä on riittävät tiedot ja taidot tehtäviensä suorittamiseen.</v>
      </c>
      <c r="G319" s="1539" t="s">
        <v>1629</v>
      </c>
      <c r="H319" s="1169"/>
      <c r="I319" s="1169" t="s">
        <v>1629</v>
      </c>
      <c r="J319" s="1537">
        <f ca="1">_xlfn.IFNA(VLOOKUP(E319,Data!C:I,6,FALSE),"")</f>
        <v>3</v>
      </c>
      <c r="K319" s="1511" t="str">
        <f ca="1">_xlfn.IFNA(VLOOKUP(E319,Export!G:L,3,FALSE),"")</f>
        <v/>
      </c>
      <c r="L319" s="1511" t="str">
        <f ca="1">_xlfn.IFNA(VLOOKUP(E319,Export!G:L,4,FALSE),"")</f>
        <v/>
      </c>
      <c r="M319" s="1511" t="str">
        <f ca="1">_xlfn.IFNA(VLOOKUP(E319,Export!G:L,5,FALSE),"")</f>
        <v/>
      </c>
      <c r="N319" s="1512" t="str">
        <f ca="1">_xlfn.IFNA(VLOOKUP(E319,Export!G:L,6,FALSE),"")</f>
        <v/>
      </c>
      <c r="O319" s="1445"/>
      <c r="P319" s="251"/>
    </row>
    <row r="320" spans="1:16" ht="70.8" customHeight="1" thickBot="1" x14ac:dyDescent="0.3">
      <c r="A320" s="274"/>
      <c r="B320" s="1842"/>
      <c r="C320" s="1339">
        <v>296</v>
      </c>
      <c r="D320" s="1183">
        <f>_xlfn.IFNA(VLOOKUP(E320,Data!C:I,3,FALSE),"")</f>
        <v>3</v>
      </c>
      <c r="E320" s="1644" t="s">
        <v>238</v>
      </c>
      <c r="F320" s="1170" t="str">
        <f>_xlfn.IFNA(IF(VLOOKUP(E320,Languages!$A:$D,1,TRUE)=E320,VLOOKUP(E320,Languages!$A:$D,Summary!$C$7,TRUE),NA()),"")</f>
        <v>SITUATION-osion toiminnan vaikuttavuutta arvioidaan ja seurataan.</v>
      </c>
      <c r="G320" s="1539" t="s">
        <v>1629</v>
      </c>
      <c r="H320" s="1169"/>
      <c r="I320" s="1169" t="s">
        <v>1629</v>
      </c>
      <c r="J320" s="1537">
        <f ca="1">_xlfn.IFNA(VLOOKUP(E320,Data!C:I,6,FALSE),"")</f>
        <v>3</v>
      </c>
      <c r="K320" s="1511" t="str">
        <f ca="1">_xlfn.IFNA(VLOOKUP(E320,Export!G:L,3,FALSE),"")</f>
        <v/>
      </c>
      <c r="L320" s="1511" t="str">
        <f ca="1">_xlfn.IFNA(VLOOKUP(E320,Export!G:L,4,FALSE),"")</f>
        <v/>
      </c>
      <c r="M320" s="1511" t="str">
        <f ca="1">_xlfn.IFNA(VLOOKUP(E320,Export!G:L,5,FALSE),"")</f>
        <v/>
      </c>
      <c r="N320" s="1512" t="str">
        <f ca="1">_xlfn.IFNA(VLOOKUP(E320,Export!G:L,6,FALSE),"")</f>
        <v/>
      </c>
      <c r="O320" s="1445"/>
      <c r="P320" s="251"/>
    </row>
    <row r="321" spans="1:16" ht="70.8" customHeight="1" thickBot="1" x14ac:dyDescent="0.3">
      <c r="A321" s="274"/>
      <c r="B321" s="1842"/>
      <c r="C321" s="1339">
        <v>297</v>
      </c>
      <c r="D321" s="1183">
        <f>_xlfn.IFNA(VLOOKUP(E321,Data!C:I,3,FALSE),"")</f>
        <v>1</v>
      </c>
      <c r="E321" s="1644" t="s">
        <v>2544</v>
      </c>
      <c r="F321" s="1170" t="str">
        <f>_xlfn.IFNA(IF(VLOOKUP(E321,Languages!$A:$D,1,TRUE)=E321,VLOOKUP(E321,Languages!$A:$D,Summary!$C$7,TRUE),NA()),"")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321" s="1540">
        <v>48</v>
      </c>
      <c r="H321" s="1169" t="s">
        <v>3730</v>
      </c>
      <c r="I321" s="1169" t="s">
        <v>3647</v>
      </c>
      <c r="J321" s="1537">
        <f ca="1">_xlfn.IFNA(VLOOKUP(E321,Data!C:I,6,FALSE),"")</f>
        <v>3</v>
      </c>
      <c r="K321" s="1511" t="str">
        <f ca="1">_xlfn.IFNA(VLOOKUP(E321,Export!G:L,3,FALSE),"")</f>
        <v/>
      </c>
      <c r="L321" s="1511" t="str">
        <f ca="1">_xlfn.IFNA(VLOOKUP(E321,Export!G:L,4,FALSE),"")</f>
        <v/>
      </c>
      <c r="M321" s="1511" t="str">
        <f ca="1">_xlfn.IFNA(VLOOKUP(E321,Export!G:L,5,FALSE),"")</f>
        <v/>
      </c>
      <c r="N321" s="1512" t="str">
        <f ca="1">_xlfn.IFNA(VLOOKUP(E321,Export!G:L,6,FALSE),"")</f>
        <v/>
      </c>
      <c r="O321" s="1445"/>
      <c r="P321" s="251"/>
    </row>
    <row r="322" spans="1:16" ht="70.8" customHeight="1" thickBot="1" x14ac:dyDescent="0.3">
      <c r="A322" s="274"/>
      <c r="B322" s="1842"/>
      <c r="C322" s="1339">
        <v>298</v>
      </c>
      <c r="D322" s="1183">
        <f>_xlfn.IFNA(VLOOKUP(E322,Data!C:I,3,FALSE),"")</f>
        <v>1</v>
      </c>
      <c r="E322" s="1644" t="s">
        <v>2545</v>
      </c>
      <c r="F322" s="1170" t="str">
        <f>_xlfn.IFNA(IF(VLOOKUP(E322,Languages!$A:$D,1,TRUE)=E322,VLOOKUP(E322,Languages!$A:$D,Summary!$C$7,TRUE),NA()),"")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322" s="1540">
        <v>48</v>
      </c>
      <c r="H322" s="1169" t="s">
        <v>3730</v>
      </c>
      <c r="I322" s="1169" t="s">
        <v>3647</v>
      </c>
      <c r="J322" s="1537">
        <f ca="1">_xlfn.IFNA(VLOOKUP(E322,Data!C:I,6,FALSE),"")</f>
        <v>4</v>
      </c>
      <c r="K322" s="1511" t="str">
        <f ca="1">_xlfn.IFNA(VLOOKUP(E322,Export!G:L,3,FALSE),"")</f>
        <v/>
      </c>
      <c r="L322" s="1511" t="str">
        <f ca="1">_xlfn.IFNA(VLOOKUP(E322,Export!G:L,4,FALSE),"")</f>
        <v/>
      </c>
      <c r="M322" s="1511" t="str">
        <f ca="1">_xlfn.IFNA(VLOOKUP(E322,Export!G:L,5,FALSE),"")</f>
        <v/>
      </c>
      <c r="N322" s="1512" t="str">
        <f ca="1">_xlfn.IFNA(VLOOKUP(E322,Export!G:L,6,FALSE),"")</f>
        <v/>
      </c>
      <c r="O322" s="1445"/>
      <c r="P322" s="251"/>
    </row>
    <row r="323" spans="1:16" ht="70.8" customHeight="1" thickBot="1" x14ac:dyDescent="0.3">
      <c r="A323" s="274"/>
      <c r="B323" s="1842"/>
      <c r="C323" s="1339">
        <v>299</v>
      </c>
      <c r="D323" s="1183">
        <f>_xlfn.IFNA(VLOOKUP(E323,Data!C:I,3,FALSE),"")</f>
        <v>2</v>
      </c>
      <c r="E323" s="1644" t="s">
        <v>2546</v>
      </c>
      <c r="F323" s="1170" t="str">
        <f>_xlfn.IFNA(IF(VLOOKUP(E323,Languages!$A:$D,1,TRUE)=E323,VLOOKUP(E323,Languages!$A:$D,Summary!$C$7,TRUE),NA()),"")</f>
        <v>Toimittajista ja muista kumppaneista aiheutuvien riskien tunnistamiseen käytetään määriteltyjä menetelmiä.</v>
      </c>
      <c r="G323" s="1540">
        <v>48</v>
      </c>
      <c r="H323" s="1169" t="s">
        <v>3730</v>
      </c>
      <c r="I323" s="1169" t="s">
        <v>3647</v>
      </c>
      <c r="J323" s="1537">
        <f ca="1">_xlfn.IFNA(VLOOKUP(E323,Data!C:I,6,FALSE),"")</f>
        <v>2</v>
      </c>
      <c r="K323" s="1511" t="str">
        <f ca="1">_xlfn.IFNA(VLOOKUP(E323,Export!G:L,3,FALSE),"")</f>
        <v/>
      </c>
      <c r="L323" s="1511" t="str">
        <f ca="1">_xlfn.IFNA(VLOOKUP(E323,Export!G:L,4,FALSE),"")</f>
        <v/>
      </c>
      <c r="M323" s="1511" t="str">
        <f ca="1">_xlfn.IFNA(VLOOKUP(E323,Export!G:L,5,FALSE),"")</f>
        <v/>
      </c>
      <c r="N323" s="1512" t="str">
        <f ca="1">_xlfn.IFNA(VLOOKUP(E323,Export!G:L,6,FALSE),"")</f>
        <v/>
      </c>
      <c r="O323" s="1445"/>
      <c r="P323" s="251"/>
    </row>
    <row r="324" spans="1:16" ht="70.8" customHeight="1" thickBot="1" x14ac:dyDescent="0.3">
      <c r="A324" s="274"/>
      <c r="B324" s="1842"/>
      <c r="C324" s="1339">
        <v>300</v>
      </c>
      <c r="D324" s="1183">
        <f>_xlfn.IFNA(VLOOKUP(E324,Data!C:I,3,FALSE),"")</f>
        <v>2</v>
      </c>
      <c r="E324" s="1644" t="s">
        <v>2547</v>
      </c>
      <c r="F324" s="1170" t="str">
        <f>_xlfn.IFNA(IF(VLOOKUP(E324,Languages!$A:$D,1,TRUE)=E324,VLOOKUP(E324,Languages!$A:$D,Summary!$C$7,TRUE),NA()),"")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G324" s="1540">
        <v>48</v>
      </c>
      <c r="H324" s="1169" t="s">
        <v>3730</v>
      </c>
      <c r="I324" s="1169" t="s">
        <v>3647</v>
      </c>
      <c r="J324" s="1537">
        <f ca="1">_xlfn.IFNA(VLOOKUP(E324,Data!C:I,6,FALSE),"")</f>
        <v>3</v>
      </c>
      <c r="K324" s="1511" t="str">
        <f ca="1">_xlfn.IFNA(VLOOKUP(E324,Export!G:L,3,FALSE),"")</f>
        <v/>
      </c>
      <c r="L324" s="1511" t="str">
        <f ca="1">_xlfn.IFNA(VLOOKUP(E324,Export!G:L,4,FALSE),"")</f>
        <v/>
      </c>
      <c r="M324" s="1511" t="str">
        <f ca="1">_xlfn.IFNA(VLOOKUP(E324,Export!G:L,5,FALSE),"")</f>
        <v/>
      </c>
      <c r="N324" s="1512" t="str">
        <f ca="1">_xlfn.IFNA(VLOOKUP(E324,Export!G:L,6,FALSE),"")</f>
        <v/>
      </c>
      <c r="O324" s="1445"/>
      <c r="P324" s="251"/>
    </row>
    <row r="325" spans="1:16" ht="70.8" customHeight="1" thickBot="1" x14ac:dyDescent="0.3">
      <c r="A325" s="274"/>
      <c r="B325" s="1842"/>
      <c r="C325" s="1339">
        <v>301</v>
      </c>
      <c r="D325" s="1183">
        <f>_xlfn.IFNA(VLOOKUP(E325,Data!C:I,3,FALSE),"")</f>
        <v>2</v>
      </c>
      <c r="E325" s="1644" t="s">
        <v>2548</v>
      </c>
      <c r="F325" s="1170" t="str">
        <f>_xlfn.IFNA(IF(VLOOKUP(E325,Languages!$A:$D,1,TRUE)=E325,VLOOKUP(E325,Languages!$A:$D,Summary!$C$7,TRUE),NA()),"")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325" s="1540">
        <v>48</v>
      </c>
      <c r="H325" s="1169" t="s">
        <v>3730</v>
      </c>
      <c r="I325" s="1169" t="s">
        <v>3647</v>
      </c>
      <c r="J325" s="1537">
        <f ca="1">_xlfn.IFNA(VLOOKUP(E325,Data!C:I,6,FALSE),"")</f>
        <v>2</v>
      </c>
      <c r="K325" s="1511" t="str">
        <f ca="1">_xlfn.IFNA(VLOOKUP(E325,Export!G:L,3,FALSE),"")</f>
        <v/>
      </c>
      <c r="L325" s="1511" t="str">
        <f ca="1">_xlfn.IFNA(VLOOKUP(E325,Export!G:L,4,FALSE),"")</f>
        <v/>
      </c>
      <c r="M325" s="1511" t="str">
        <f ca="1">_xlfn.IFNA(VLOOKUP(E325,Export!G:L,5,FALSE),"")</f>
        <v/>
      </c>
      <c r="N325" s="1512" t="str">
        <f ca="1">_xlfn.IFNA(VLOOKUP(E325,Export!G:L,6,FALSE),"")</f>
        <v/>
      </c>
      <c r="O325" s="1445"/>
      <c r="P325" s="251"/>
    </row>
    <row r="326" spans="1:16" ht="70.8" customHeight="1" thickBot="1" x14ac:dyDescent="0.3">
      <c r="A326" s="274"/>
      <c r="B326" s="1842"/>
      <c r="C326" s="1339">
        <v>302</v>
      </c>
      <c r="D326" s="1183">
        <f>_xlfn.IFNA(VLOOKUP(E326,Data!C:I,3,FALSE),"")</f>
        <v>3</v>
      </c>
      <c r="E326" s="1644" t="s">
        <v>2549</v>
      </c>
      <c r="F326" s="1170" t="str">
        <f>_xlfn.IFNA(IF(VLOOKUP(E326,Languages!$A:$D,1,TRUE)=E326,VLOOKUP(E326,Languages!$A:$D,Summary!$C$7,TRUE),NA()),"")</f>
        <v>Toimittajien ja muiden kumppaniverkoston toimijoiden priorisointia päivitetään aika ajoin ja määriteltyjen tilanteiden kuten järjestelmämuutosten tai ulkoisten tapahtumien yhteydessä.</v>
      </c>
      <c r="G326" s="1540">
        <v>48</v>
      </c>
      <c r="H326" s="1169" t="s">
        <v>3730</v>
      </c>
      <c r="I326" s="1169" t="s">
        <v>3647</v>
      </c>
      <c r="J326" s="1537">
        <f ca="1">_xlfn.IFNA(VLOOKUP(E326,Data!C:I,6,FALSE),"")</f>
        <v>3</v>
      </c>
      <c r="K326" s="1511" t="str">
        <f ca="1">_xlfn.IFNA(VLOOKUP(E326,Export!G:L,3,FALSE),"")</f>
        <v/>
      </c>
      <c r="L326" s="1511" t="str">
        <f ca="1">_xlfn.IFNA(VLOOKUP(E326,Export!G:L,4,FALSE),"")</f>
        <v/>
      </c>
      <c r="M326" s="1511" t="str">
        <f ca="1">_xlfn.IFNA(VLOOKUP(E326,Export!G:L,5,FALSE),"")</f>
        <v/>
      </c>
      <c r="N326" s="1512" t="str">
        <f ca="1">_xlfn.IFNA(VLOOKUP(E326,Export!G:L,6,FALSE),"")</f>
        <v/>
      </c>
      <c r="O326" s="1445"/>
      <c r="P326" s="251"/>
    </row>
    <row r="327" spans="1:16" ht="70.8" customHeight="1" thickBot="1" x14ac:dyDescent="0.3">
      <c r="A327" s="274"/>
      <c r="B327" s="1842"/>
      <c r="C327" s="1339">
        <v>303</v>
      </c>
      <c r="D327" s="1183">
        <f>_xlfn.IFNA(VLOOKUP(E327,Data!C:I,3,FALSE),"")</f>
        <v>1</v>
      </c>
      <c r="E327" s="1644" t="s">
        <v>2552</v>
      </c>
      <c r="F327" s="1170" t="str">
        <f>_xlfn.IFNA(IF(VLOOKUP(E327,Languages!$A:$D,1,TRUE)=E327,VLOOKUP(E327,Languages!$A:$D,Summary!$C$7,TRUE),NA()),"")</f>
        <v>Toimittajien ja muiden kumppaniverkoston toimijoiden valintaan vaikuttaa arvio niiden kyberturvallisuuskelpoisuuksista. Tasolla 1 tämän ei tarvitse olla systemaattista ja säännöllistä.</v>
      </c>
      <c r="G327" s="1540">
        <v>49</v>
      </c>
      <c r="H327" s="1169" t="s">
        <v>3731</v>
      </c>
      <c r="I327" s="1169" t="s">
        <v>3648</v>
      </c>
      <c r="J327" s="1537">
        <f ca="1">_xlfn.IFNA(VLOOKUP(E327,Data!C:I,6,FALSE),"")</f>
        <v>3</v>
      </c>
      <c r="K327" s="1511" t="str">
        <f ca="1">_xlfn.IFNA(VLOOKUP(E327,Export!G:L,3,FALSE),"")</f>
        <v/>
      </c>
      <c r="L327" s="1511" t="str">
        <f ca="1">_xlfn.IFNA(VLOOKUP(E327,Export!G:L,4,FALSE),"")</f>
        <v/>
      </c>
      <c r="M327" s="1511" t="str">
        <f ca="1">_xlfn.IFNA(VLOOKUP(E327,Export!G:L,5,FALSE),"")</f>
        <v/>
      </c>
      <c r="N327" s="1512" t="str">
        <f ca="1">_xlfn.IFNA(VLOOKUP(E327,Export!G:L,6,FALSE),"")</f>
        <v/>
      </c>
      <c r="O327" s="1445"/>
      <c r="P327" s="251"/>
    </row>
    <row r="328" spans="1:16" ht="70.8" customHeight="1" thickBot="1" x14ac:dyDescent="0.3">
      <c r="A328" s="274"/>
      <c r="B328" s="1842"/>
      <c r="C328" s="1339">
        <v>304</v>
      </c>
      <c r="D328" s="1183">
        <f>_xlfn.IFNA(VLOOKUP(E328,Data!C:I,3,FALSE),"")</f>
        <v>1</v>
      </c>
      <c r="E328" s="1644" t="s">
        <v>2553</v>
      </c>
      <c r="F328" s="1170" t="str">
        <f>_xlfn.IFNA(IF(VLOOKUP(E328,Languages!$A:$D,1,TRUE)=E328,VLOOKUP(E328,Languages!$A:$D,Summary!$C$7,TRUE),NA()),"")</f>
        <v>Tuotteiden ja palveluiden valintaan vaikuttaa arvio niiden kyberkyvykkyyksistä. Tasolla 1 tämän ei tarvitse olla systemaattista ja säännöllistä.</v>
      </c>
      <c r="G328" s="1540">
        <v>50</v>
      </c>
      <c r="H328" s="1169" t="s">
        <v>3732</v>
      </c>
      <c r="I328" s="1169" t="s">
        <v>3649</v>
      </c>
      <c r="J328" s="1537">
        <f ca="1">_xlfn.IFNA(VLOOKUP(E328,Data!C:I,6,FALSE),"")</f>
        <v>3</v>
      </c>
      <c r="K328" s="1511" t="str">
        <f ca="1">_xlfn.IFNA(VLOOKUP(E328,Export!G:L,3,FALSE),"")</f>
        <v/>
      </c>
      <c r="L328" s="1511" t="str">
        <f ca="1">_xlfn.IFNA(VLOOKUP(E328,Export!G:L,4,FALSE),"")</f>
        <v/>
      </c>
      <c r="M328" s="1511" t="str">
        <f ca="1">_xlfn.IFNA(VLOOKUP(E328,Export!G:L,5,FALSE),"")</f>
        <v/>
      </c>
      <c r="N328" s="1512" t="str">
        <f ca="1">_xlfn.IFNA(VLOOKUP(E328,Export!G:L,6,FALSE),"")</f>
        <v/>
      </c>
      <c r="O328" s="1445"/>
      <c r="P328" s="251"/>
    </row>
    <row r="329" spans="1:16" ht="70.8" customHeight="1" thickBot="1" x14ac:dyDescent="0.3">
      <c r="A329" s="274"/>
      <c r="B329" s="1842"/>
      <c r="C329" s="1339">
        <v>305</v>
      </c>
      <c r="D329" s="1183">
        <f>_xlfn.IFNA(VLOOKUP(E329,Data!C:I,3,FALSE),"")</f>
        <v>2</v>
      </c>
      <c r="E329" s="1644" t="s">
        <v>2554</v>
      </c>
      <c r="F329" s="1170" t="str">
        <f>_xlfn.IFNA(IF(VLOOKUP(E329,Languages!$A:$D,1,TRUE)=E329,VLOOKUP(E329,Languages!$A:$D,Summary!$C$7,TRUE),NA()),"")</f>
        <v>Määriteltyjä menetelmiä noudatetaan, kun tunnistetaan kyberturvallisuusvaatimuksia ja toteutetaan niihin liittyviä suojaustoimia, joilla suojaudutaan toimittajista ja kumppaniverkoston toimijoista aiheutuvilta riskeiltä.</v>
      </c>
      <c r="G329" s="1539" t="s">
        <v>3690</v>
      </c>
      <c r="H329" s="1169" t="s">
        <v>3870</v>
      </c>
      <c r="I329" s="1169" t="s">
        <v>3650</v>
      </c>
      <c r="J329" s="1537">
        <f ca="1">_xlfn.IFNA(VLOOKUP(E329,Data!C:I,6,FALSE),"")</f>
        <v>3</v>
      </c>
      <c r="K329" s="1511" t="str">
        <f ca="1">_xlfn.IFNA(VLOOKUP(E329,Export!G:L,3,FALSE),"")</f>
        <v/>
      </c>
      <c r="L329" s="1511" t="str">
        <f ca="1">_xlfn.IFNA(VLOOKUP(E329,Export!G:L,4,FALSE),"")</f>
        <v/>
      </c>
      <c r="M329" s="1511" t="str">
        <f ca="1">_xlfn.IFNA(VLOOKUP(E329,Export!G:L,5,FALSE),"")</f>
        <v/>
      </c>
      <c r="N329" s="1512" t="str">
        <f ca="1">_xlfn.IFNA(VLOOKUP(E329,Export!G:L,6,FALSE),"")</f>
        <v/>
      </c>
      <c r="O329" s="1445"/>
      <c r="P329" s="251"/>
    </row>
    <row r="330" spans="1:16" ht="70.8" customHeight="1" thickBot="1" x14ac:dyDescent="0.3">
      <c r="A330" s="274"/>
      <c r="B330" s="1842"/>
      <c r="C330" s="1339">
        <v>306</v>
      </c>
      <c r="D330" s="1183">
        <f>_xlfn.IFNA(VLOOKUP(E330,Data!C:I,3,FALSE),"")</f>
        <v>2</v>
      </c>
      <c r="E330" s="1644" t="s">
        <v>2555</v>
      </c>
      <c r="F330" s="1170" t="str">
        <f>_xlfn.IFNA(IF(VLOOKUP(E330,Languages!$A:$D,1,TRUE)=E330,VLOOKUP(E330,Languages!$A:$D,Summary!$C$7,TRUE),NA()),"")</f>
        <v>Määriteltyjä menetelmiä noudatetaan, kun arvioidaan ja valitaan toimittajia ja muita kumppaniverkoston toimijoita.</v>
      </c>
      <c r="G330" s="1540">
        <v>49</v>
      </c>
      <c r="H330" s="1169" t="s">
        <v>3731</v>
      </c>
      <c r="I330" s="1169" t="s">
        <v>3648</v>
      </c>
      <c r="J330" s="1537">
        <f ca="1">_xlfn.IFNA(VLOOKUP(E330,Data!C:I,6,FALSE),"")</f>
        <v>2</v>
      </c>
      <c r="K330" s="1511" t="str">
        <f ca="1">_xlfn.IFNA(VLOOKUP(E330,Export!G:L,3,FALSE),"")</f>
        <v/>
      </c>
      <c r="L330" s="1511" t="str">
        <f ca="1">_xlfn.IFNA(VLOOKUP(E330,Export!G:L,4,FALSE),"")</f>
        <v/>
      </c>
      <c r="M330" s="1511" t="str">
        <f ca="1">_xlfn.IFNA(VLOOKUP(E330,Export!G:L,5,FALSE),"")</f>
        <v/>
      </c>
      <c r="N330" s="1512" t="str">
        <f ca="1">_xlfn.IFNA(VLOOKUP(E330,Export!G:L,6,FALSE),"")</f>
        <v/>
      </c>
      <c r="O330" s="1445"/>
      <c r="P330" s="251"/>
    </row>
    <row r="331" spans="1:16" ht="70.8" customHeight="1" thickBot="1" x14ac:dyDescent="0.3">
      <c r="A331" s="274"/>
      <c r="B331" s="1842"/>
      <c r="C331" s="1339">
        <v>307</v>
      </c>
      <c r="D331" s="1183">
        <f>_xlfn.IFNA(VLOOKUP(E331,Data!C:I,3,FALSE),"")</f>
        <v>2</v>
      </c>
      <c r="E331" s="1644" t="s">
        <v>2556</v>
      </c>
      <c r="F331" s="1170" t="str">
        <f>_xlfn.IFNA(IF(VLOOKUP(E331,Languages!$A:$D,1,TRUE)=E331,VLOOKUP(E331,Languages!$A:$D,Summary!$C$7,TRUE),NA()),"")</f>
        <v>Tiukempia suojaustoimia toteutetaan korkean prioriteetin toimittajille ja muille kumppaniverkoston toimijoille.</v>
      </c>
      <c r="G331" s="1540">
        <v>51</v>
      </c>
      <c r="H331" s="1169" t="s">
        <v>3733</v>
      </c>
      <c r="I331" s="1169" t="s">
        <v>3651</v>
      </c>
      <c r="J331" s="1537">
        <f ca="1">_xlfn.IFNA(VLOOKUP(E331,Data!C:I,6,FALSE),"")</f>
        <v>3</v>
      </c>
      <c r="K331" s="1511" t="str">
        <f ca="1">_xlfn.IFNA(VLOOKUP(E331,Export!G:L,3,FALSE),"")</f>
        <v/>
      </c>
      <c r="L331" s="1511" t="str">
        <f ca="1">_xlfn.IFNA(VLOOKUP(E331,Export!G:L,4,FALSE),"")</f>
        <v/>
      </c>
      <c r="M331" s="1511" t="str">
        <f ca="1">_xlfn.IFNA(VLOOKUP(E331,Export!G:L,5,FALSE),"")</f>
        <v/>
      </c>
      <c r="N331" s="1512" t="str">
        <f ca="1">_xlfn.IFNA(VLOOKUP(E331,Export!G:L,6,FALSE),"")</f>
        <v/>
      </c>
      <c r="O331" s="1445"/>
      <c r="P331" s="251"/>
    </row>
    <row r="332" spans="1:16" ht="70.8" customHeight="1" thickBot="1" x14ac:dyDescent="0.3">
      <c r="A332" s="274"/>
      <c r="B332" s="1842"/>
      <c r="C332" s="1339">
        <v>308</v>
      </c>
      <c r="D332" s="1183">
        <f>_xlfn.IFNA(VLOOKUP(E332,Data!C:I,3,FALSE),"")</f>
        <v>2</v>
      </c>
      <c r="E332" s="1644" t="s">
        <v>2557</v>
      </c>
      <c r="F332" s="1170" t="str">
        <f>_xlfn.IFNA(IF(VLOOKUP(E332,Languages!$A:$D,1,TRUE)=E332,VLOOKUP(E332,Languages!$A:$D,Summary!$C$7,TRUE),NA()),"")</f>
        <v>Kyberturvallisuusvaatimukset (esimerkiksi haavoittuvuustiedotus, poikkeamatapausten SLA vaatimukset) ovat osa toimittajien ja muiden kumppaniverkoston toimijoiden kanssa laadittavia sopimuksia.</v>
      </c>
      <c r="G332" s="1540">
        <v>52</v>
      </c>
      <c r="H332" s="1169" t="s">
        <v>3734</v>
      </c>
      <c r="I332" s="1169" t="s">
        <v>3652</v>
      </c>
      <c r="J332" s="1537">
        <f ca="1">_xlfn.IFNA(VLOOKUP(E332,Data!C:I,6,FALSE),"")</f>
        <v>2</v>
      </c>
      <c r="K332" s="1511" t="str">
        <f ca="1">_xlfn.IFNA(VLOOKUP(E332,Export!G:L,3,FALSE),"")</f>
        <v/>
      </c>
      <c r="L332" s="1511" t="str">
        <f ca="1">_xlfn.IFNA(VLOOKUP(E332,Export!G:L,4,FALSE),"")</f>
        <v/>
      </c>
      <c r="M332" s="1511" t="str">
        <f ca="1">_xlfn.IFNA(VLOOKUP(E332,Export!G:L,5,FALSE),"")</f>
        <v/>
      </c>
      <c r="N332" s="1512" t="str">
        <f ca="1">_xlfn.IFNA(VLOOKUP(E332,Export!G:L,6,FALSE),"")</f>
        <v/>
      </c>
      <c r="O332" s="1445"/>
      <c r="P332" s="251"/>
    </row>
    <row r="333" spans="1:16" ht="70.8" customHeight="1" thickBot="1" x14ac:dyDescent="0.3">
      <c r="A333" s="274"/>
      <c r="B333" s="1842"/>
      <c r="C333" s="1339">
        <v>309</v>
      </c>
      <c r="D333" s="1183">
        <f>_xlfn.IFNA(VLOOKUP(E333,Data!C:I,3,FALSE),"")</f>
        <v>2</v>
      </c>
      <c r="E333" s="1644" t="s">
        <v>2558</v>
      </c>
      <c r="F333" s="1170" t="str">
        <f>_xlfn.IFNA(IF(VLOOKUP(E333,Languages!$A:$D,1,TRUE)=E333,VLOOKUP(E333,Languages!$A:$D,Summary!$C$7,TRUE),NA()),"")</f>
        <v>Toimittajat ja muut kumppaniverkoston toimijat osoittavat aika ajoin kykynsä täyttää asetetut kyberturvallisuusvaatimukset.</v>
      </c>
      <c r="G333" s="1540">
        <v>52</v>
      </c>
      <c r="H333" s="1169" t="s">
        <v>3734</v>
      </c>
      <c r="I333" s="1169" t="s">
        <v>3652</v>
      </c>
      <c r="J333" s="1537">
        <f ca="1">_xlfn.IFNA(VLOOKUP(E333,Data!C:I,6,FALSE),"")</f>
        <v>3</v>
      </c>
      <c r="K333" s="1511" t="str">
        <f ca="1">_xlfn.IFNA(VLOOKUP(E333,Export!G:L,3,FALSE),"")</f>
        <v/>
      </c>
      <c r="L333" s="1511" t="str">
        <f ca="1">_xlfn.IFNA(VLOOKUP(E333,Export!G:L,4,FALSE),"")</f>
        <v/>
      </c>
      <c r="M333" s="1511" t="str">
        <f ca="1">_xlfn.IFNA(VLOOKUP(E333,Export!G:L,5,FALSE),"")</f>
        <v/>
      </c>
      <c r="N333" s="1512" t="str">
        <f ca="1">_xlfn.IFNA(VLOOKUP(E333,Export!G:L,6,FALSE),"")</f>
        <v/>
      </c>
      <c r="O333" s="1445"/>
      <c r="P333" s="251"/>
    </row>
    <row r="334" spans="1:16" ht="70.8" customHeight="1" thickBot="1" x14ac:dyDescent="0.3">
      <c r="A334" s="274"/>
      <c r="B334" s="1842"/>
      <c r="C334" s="1339">
        <v>310</v>
      </c>
      <c r="D334" s="1183">
        <f>_xlfn.IFNA(VLOOKUP(E334,Data!C:I,3,FALSE),"")</f>
        <v>3</v>
      </c>
      <c r="E334" s="1644" t="s">
        <v>2559</v>
      </c>
      <c r="F334" s="1170" t="str">
        <f>_xlfn.IFNA(IF(VLOOKUP(E334,Languages!$A:$D,1,TRUE)=E334,VLOOKUP(E334,Languages!$A:$D,Summary!$C$7,TRUE),NA()),"")</f>
        <v>Toimittajille ja muille kumppaniverkoston toimijoille asetetut kyberturvallisuusvaatimukset sisältävät soveltuvin osin vaatimuksia turvallisesta ohjelmisto- ja tuotekehityksestä.</v>
      </c>
      <c r="G334" s="1540">
        <v>52</v>
      </c>
      <c r="H334" s="1169" t="s">
        <v>3734</v>
      </c>
      <c r="I334" s="1169" t="s">
        <v>3652</v>
      </c>
      <c r="J334" s="1537">
        <f ca="1">_xlfn.IFNA(VLOOKUP(E334,Data!C:I,6,FALSE),"")</f>
        <v>3</v>
      </c>
      <c r="K334" s="1511" t="str">
        <f ca="1">_xlfn.IFNA(VLOOKUP(E334,Export!G:L,3,FALSE),"")</f>
        <v/>
      </c>
      <c r="L334" s="1511" t="str">
        <f ca="1">_xlfn.IFNA(VLOOKUP(E334,Export!G:L,4,FALSE),"")</f>
        <v/>
      </c>
      <c r="M334" s="1511" t="str">
        <f ca="1">_xlfn.IFNA(VLOOKUP(E334,Export!G:L,5,FALSE),"")</f>
        <v/>
      </c>
      <c r="N334" s="1512" t="str">
        <f ca="1">_xlfn.IFNA(VLOOKUP(E334,Export!G:L,6,FALSE),"")</f>
        <v/>
      </c>
      <c r="O334" s="1445"/>
      <c r="P334" s="251"/>
    </row>
    <row r="335" spans="1:16" ht="70.8" customHeight="1" thickBot="1" x14ac:dyDescent="0.3">
      <c r="A335" s="274"/>
      <c r="B335" s="1842"/>
      <c r="C335" s="1339">
        <v>311</v>
      </c>
      <c r="D335" s="1183">
        <f>_xlfn.IFNA(VLOOKUP(E335,Data!C:I,3,FALSE),"")</f>
        <v>3</v>
      </c>
      <c r="E335" s="1644" t="s">
        <v>2560</v>
      </c>
      <c r="F335" s="1170" t="str">
        <f>_xlfn.IFNA(IF(VLOOKUP(E335,Languages!$A:$D,1,TRUE)=E335,VLOOKUP(E335,Languages!$A:$D,Summary!$C$7,TRUE),NA()),"")</f>
        <v>Tuotteiden valintakriteereissä on huomioitu asianmukaisesti käyttöiän tai käyttötuen päättymisen ajankohdat.</v>
      </c>
      <c r="G335" s="1540">
        <v>50</v>
      </c>
      <c r="H335" s="1169" t="s">
        <v>3732</v>
      </c>
      <c r="I335" s="1169" t="s">
        <v>3649</v>
      </c>
      <c r="J335" s="1537">
        <f ca="1">_xlfn.IFNA(VLOOKUP(E335,Data!C:I,6,FALSE),"")</f>
        <v>2</v>
      </c>
      <c r="K335" s="1511" t="str">
        <f ca="1">_xlfn.IFNA(VLOOKUP(E335,Export!G:L,3,FALSE),"")</f>
        <v/>
      </c>
      <c r="L335" s="1511" t="str">
        <f ca="1">_xlfn.IFNA(VLOOKUP(E335,Export!G:L,4,FALSE),"")</f>
        <v/>
      </c>
      <c r="M335" s="1511" t="str">
        <f ca="1">_xlfn.IFNA(VLOOKUP(E335,Export!G:L,5,FALSE),"")</f>
        <v/>
      </c>
      <c r="N335" s="1512" t="str">
        <f ca="1">_xlfn.IFNA(VLOOKUP(E335,Export!G:L,6,FALSE),"")</f>
        <v/>
      </c>
      <c r="O335" s="1445"/>
      <c r="P335" s="251"/>
    </row>
    <row r="336" spans="1:16" ht="70.8" customHeight="1" thickBot="1" x14ac:dyDescent="0.3">
      <c r="A336" s="274"/>
      <c r="B336" s="1842"/>
      <c r="C336" s="1339">
        <v>312</v>
      </c>
      <c r="D336" s="1183">
        <f>_xlfn.IFNA(VLOOKUP(E336,Data!C:I,3,FALSE),"")</f>
        <v>3</v>
      </c>
      <c r="E336" s="1644" t="s">
        <v>2561</v>
      </c>
      <c r="F336" s="1170" t="str">
        <f>_xlfn.IFNA(IF(VLOOKUP(E336,Languages!$A:$D,1,TRUE)=E336,VLOOKUP(E336,Languages!$A:$D,Summary!$C$7,TRUE),NA()),"")</f>
        <v>Valintakriteereiden osana on huomioitu asianmukaisesti toimet väärennettyjä tai vaarantuneita ohjelmistoja, laitteita tai palveluita vastaan.</v>
      </c>
      <c r="G336" s="1540">
        <v>50</v>
      </c>
      <c r="H336" s="1169" t="s">
        <v>3732</v>
      </c>
      <c r="I336" s="1169" t="s">
        <v>3649</v>
      </c>
      <c r="J336" s="1537">
        <f ca="1">_xlfn.IFNA(VLOOKUP(E336,Data!C:I,6,FALSE),"")</f>
        <v>3</v>
      </c>
      <c r="K336" s="1511" t="str">
        <f ca="1">_xlfn.IFNA(VLOOKUP(E336,Export!G:L,3,FALSE),"")</f>
        <v/>
      </c>
      <c r="L336" s="1511" t="str">
        <f ca="1">_xlfn.IFNA(VLOOKUP(E336,Export!G:L,4,FALSE),"")</f>
        <v/>
      </c>
      <c r="M336" s="1511" t="str">
        <f ca="1">_xlfn.IFNA(VLOOKUP(E336,Export!G:L,5,FALSE),"")</f>
        <v/>
      </c>
      <c r="N336" s="1512" t="str">
        <f ca="1">_xlfn.IFNA(VLOOKUP(E336,Export!G:L,6,FALSE),"")</f>
        <v/>
      </c>
      <c r="O336" s="1445"/>
      <c r="P336" s="251"/>
    </row>
    <row r="337" spans="1:16" ht="70.8" customHeight="1" thickBot="1" x14ac:dyDescent="0.3">
      <c r="A337" s="274"/>
      <c r="B337" s="1842"/>
      <c r="C337" s="1339">
        <v>313</v>
      </c>
      <c r="D337" s="1183">
        <f>_xlfn.IFNA(VLOOKUP(E337,Data!C:I,3,FALSE),"")</f>
        <v>3</v>
      </c>
      <c r="E337" s="1644" t="s">
        <v>2562</v>
      </c>
      <c r="F337" s="1170" t="str">
        <f>_xlfn.IFNA(IF(VLOOKUP(E337,Languages!$A:$D,1,TRUE)=E337,VLOOKUP(E337,Languages!$A:$D,Summary!$C$7,TRUE),NA()),"")</f>
        <v xml:space="preserve">Korkean prioriteetin  omaisuuserien (laitteiden, ohjelmistojen ja tietovarantojen) valintakriteerit sisältävät ns. materiaaliluettelon (bill of materials) ainakin on keskeisten osien, kuten laitteiston ja ohjemlmistojen osalta. </v>
      </c>
      <c r="G337" s="1540">
        <v>50</v>
      </c>
      <c r="H337" s="1169" t="s">
        <v>3732</v>
      </c>
      <c r="I337" s="1169" t="s">
        <v>3649</v>
      </c>
      <c r="J337" s="1537">
        <f ca="1">_xlfn.IFNA(VLOOKUP(E337,Data!C:I,6,FALSE),"")</f>
        <v>1</v>
      </c>
      <c r="K337" s="1511" t="str">
        <f ca="1">_xlfn.IFNA(VLOOKUP(E337,Export!G:L,3,FALSE),"")</f>
        <v/>
      </c>
      <c r="L337" s="1511" t="str">
        <f ca="1">_xlfn.IFNA(VLOOKUP(E337,Export!G:L,4,FALSE),"")</f>
        <v/>
      </c>
      <c r="M337" s="1511" t="str">
        <f ca="1">_xlfn.IFNA(VLOOKUP(E337,Export!G:L,5,FALSE),"")</f>
        <v/>
      </c>
      <c r="N337" s="1512" t="str">
        <f ca="1">_xlfn.IFNA(VLOOKUP(E337,Export!G:L,6,FALSE),"")</f>
        <v/>
      </c>
      <c r="O337" s="1445"/>
      <c r="P337" s="251"/>
    </row>
    <row r="338" spans="1:16" ht="70.8" customHeight="1" thickBot="1" x14ac:dyDescent="0.3">
      <c r="A338" s="274"/>
      <c r="B338" s="1842"/>
      <c r="C338" s="1339">
        <v>314</v>
      </c>
      <c r="D338" s="1183">
        <f>_xlfn.IFNA(VLOOKUP(E338,Data!C:I,3,FALSE),"")</f>
        <v>3</v>
      </c>
      <c r="E338" s="1644" t="s">
        <v>2563</v>
      </c>
      <c r="F338" s="1170" t="str">
        <f>_xlfn.IFNA(IF(VLOOKUP(E338,Languages!$A:$D,1,TRUE)=E338,VLOOKUP(E338,Languages!$A:$D,Summary!$C$7,TRUE),NA()),"")</f>
        <v>Korkean prioriteetin  omaisuuserien (laitteiden, ohjelmistojen ja tietovarantojen) valintakriteereissä on huomioitu kaikki kolmannen osapuolen hosting ympäristöt  ja lähdekoodi</v>
      </c>
      <c r="G338" s="1540">
        <v>50</v>
      </c>
      <c r="H338" s="1169" t="s">
        <v>3732</v>
      </c>
      <c r="I338" s="1169" t="s">
        <v>3649</v>
      </c>
      <c r="J338" s="1537">
        <f ca="1">_xlfn.IFNA(VLOOKUP(E338,Data!C:I,6,FALSE),"")</f>
        <v>2</v>
      </c>
      <c r="K338" s="1511" t="str">
        <f ca="1">_xlfn.IFNA(VLOOKUP(E338,Export!G:L,3,FALSE),"")</f>
        <v/>
      </c>
      <c r="L338" s="1511" t="str">
        <f ca="1">_xlfn.IFNA(VLOOKUP(E338,Export!G:L,4,FALSE),"")</f>
        <v/>
      </c>
      <c r="M338" s="1511" t="str">
        <f ca="1">_xlfn.IFNA(VLOOKUP(E338,Export!G:L,5,FALSE),"")</f>
        <v/>
      </c>
      <c r="N338" s="1512" t="str">
        <f ca="1">_xlfn.IFNA(VLOOKUP(E338,Export!G:L,6,FALSE),"")</f>
        <v/>
      </c>
      <c r="O338" s="1445"/>
      <c r="P338" s="251"/>
    </row>
    <row r="339" spans="1:16" ht="70.8" customHeight="1" thickBot="1" x14ac:dyDescent="0.3">
      <c r="A339" s="274"/>
      <c r="B339" s="1842"/>
      <c r="C339" s="1339">
        <v>315</v>
      </c>
      <c r="D339" s="1183">
        <f>_xlfn.IFNA(VLOOKUP(E339,Data!C:I,3,FALSE),"")</f>
        <v>3</v>
      </c>
      <c r="E339" s="1644" t="s">
        <v>2564</v>
      </c>
      <c r="F339" s="1170" t="str">
        <f>_xlfn.IFNA(IF(VLOOKUP(E339,Languages!$A:$D,1,TRUE)=E339,VLOOKUP(E339,Languages!$A:$D,Summary!$C$7,TRUE),NA()),"")</f>
        <v>Hankittavien laitteiden, ohjelmistojen ja tietovarantojen hyväksyntätestaukseen kuuluu kyberturvallisuusvaatimusten testaus.</v>
      </c>
      <c r="G339" s="1540">
        <v>50</v>
      </c>
      <c r="H339" s="1169" t="s">
        <v>3732</v>
      </c>
      <c r="I339" s="1169" t="s">
        <v>3649</v>
      </c>
      <c r="J339" s="1537">
        <f ca="1">_xlfn.IFNA(VLOOKUP(E339,Data!C:I,6,FALSE),"")</f>
        <v>2</v>
      </c>
      <c r="K339" s="1511" t="str">
        <f ca="1">_xlfn.IFNA(VLOOKUP(E339,Export!G:L,3,FALSE),"")</f>
        <v/>
      </c>
      <c r="L339" s="1511" t="str">
        <f ca="1">_xlfn.IFNA(VLOOKUP(E339,Export!G:L,4,FALSE),"")</f>
        <v/>
      </c>
      <c r="M339" s="1511" t="str">
        <f ca="1">_xlfn.IFNA(VLOOKUP(E339,Export!G:L,5,FALSE),"")</f>
        <v/>
      </c>
      <c r="N339" s="1512" t="str">
        <f ca="1">_xlfn.IFNA(VLOOKUP(E339,Export!G:L,6,FALSE),"")</f>
        <v/>
      </c>
      <c r="O339" s="1445"/>
      <c r="P339" s="251"/>
    </row>
    <row r="340" spans="1:16" ht="70.8" customHeight="1" thickBot="1" x14ac:dyDescent="0.3">
      <c r="A340" s="274"/>
      <c r="B340" s="1842"/>
      <c r="C340" s="1339">
        <v>316</v>
      </c>
      <c r="D340" s="1183">
        <f>_xlfn.IFNA(VLOOKUP(E340,Data!C:I,3,FALSE),"")</f>
        <v>2</v>
      </c>
      <c r="E340" s="1644" t="s">
        <v>2567</v>
      </c>
      <c r="F340" s="1170" t="str">
        <f>_xlfn.IFNA(IF(VLOOKUP(E340,Languages!$A:$D,1,TRUE)=E340,VLOOKUP(E340,Languages!$A:$D,Summary!$C$7,TRUE),NA()),"")</f>
        <v>THIRD-PARTIES-osion toimintaa varten on määritetty dokumentoidut toimintatavat, joita noudatetaan ja ylläpidetään säännöllisesti.</v>
      </c>
      <c r="G340" s="1539" t="s">
        <v>1629</v>
      </c>
      <c r="H340" s="1169"/>
      <c r="I340" s="1169" t="s">
        <v>1629</v>
      </c>
      <c r="J340" s="1537">
        <f ca="1">_xlfn.IFNA(VLOOKUP(E340,Data!C:I,6,FALSE),"")</f>
        <v>2</v>
      </c>
      <c r="K340" s="1511" t="str">
        <f ca="1">_xlfn.IFNA(VLOOKUP(E340,Export!G:L,3,FALSE),"")</f>
        <v/>
      </c>
      <c r="L340" s="1511" t="str">
        <f ca="1">_xlfn.IFNA(VLOOKUP(E340,Export!G:L,4,FALSE),"")</f>
        <v/>
      </c>
      <c r="M340" s="1511" t="str">
        <f ca="1">_xlfn.IFNA(VLOOKUP(E340,Export!G:L,5,FALSE),"")</f>
        <v/>
      </c>
      <c r="N340" s="1512" t="str">
        <f ca="1">_xlfn.IFNA(VLOOKUP(E340,Export!G:L,6,FALSE),"")</f>
        <v/>
      </c>
      <c r="O340" s="1445"/>
      <c r="P340" s="251"/>
    </row>
    <row r="341" spans="1:16" ht="70.8" customHeight="1" thickBot="1" x14ac:dyDescent="0.3">
      <c r="A341" s="274"/>
      <c r="B341" s="1842"/>
      <c r="C341" s="1339">
        <v>317</v>
      </c>
      <c r="D341" s="1183">
        <f>_xlfn.IFNA(VLOOKUP(E341,Data!C:I,3,FALSE),"")</f>
        <v>2</v>
      </c>
      <c r="E341" s="1644" t="s">
        <v>2568</v>
      </c>
      <c r="F341" s="1170" t="str">
        <f>_xlfn.IFNA(IF(VLOOKUP(E341,Languages!$A:$D,1,TRUE)=E341,VLOOKUP(E341,Languages!$A:$D,Summary!$C$7,TRUE),NA()),"")</f>
        <v>THIRD-PARTIES-osion toimintaa varten on tarjolla riittävät resurssit (henkilöstö, rahoitus ja työkalut).</v>
      </c>
      <c r="G341" s="1539" t="s">
        <v>1629</v>
      </c>
      <c r="H341" s="1169"/>
      <c r="I341" s="1169" t="s">
        <v>1629</v>
      </c>
      <c r="J341" s="1537">
        <f ca="1">_xlfn.IFNA(VLOOKUP(E341,Data!C:I,6,FALSE),"")</f>
        <v>3</v>
      </c>
      <c r="K341" s="1511" t="str">
        <f ca="1">_xlfn.IFNA(VLOOKUP(E341,Export!G:L,3,FALSE),"")</f>
        <v/>
      </c>
      <c r="L341" s="1511" t="str">
        <f ca="1">_xlfn.IFNA(VLOOKUP(E341,Export!G:L,4,FALSE),"")</f>
        <v/>
      </c>
      <c r="M341" s="1511" t="str">
        <f ca="1">_xlfn.IFNA(VLOOKUP(E341,Export!G:L,5,FALSE),"")</f>
        <v/>
      </c>
      <c r="N341" s="1512" t="str">
        <f ca="1">_xlfn.IFNA(VLOOKUP(E341,Export!G:L,6,FALSE),"")</f>
        <v/>
      </c>
      <c r="O341" s="1445"/>
      <c r="P341" s="251"/>
    </row>
    <row r="342" spans="1:16" ht="70.8" customHeight="1" thickBot="1" x14ac:dyDescent="0.3">
      <c r="A342" s="274"/>
      <c r="B342" s="1842"/>
      <c r="C342" s="1339">
        <v>318</v>
      </c>
      <c r="D342" s="1183">
        <f>_xlfn.IFNA(VLOOKUP(E342,Data!C:I,3,FALSE),"")</f>
        <v>3</v>
      </c>
      <c r="E342" s="1644" t="s">
        <v>2569</v>
      </c>
      <c r="F342" s="1170" t="str">
        <f>_xlfn.IFNA(IF(VLOOKUP(E342,Languages!$A:$D,1,TRUE)=E342,VLOOKUP(E342,Languages!$A:$D,Summary!$C$7,TRUE),NA()),"")</f>
        <v>THIRD-PARTIES-osion toimintaa ohjataan vaatimuksilla, jotka on asetettu organisaation johtotason politiikassa (tai vastaavassa ohjeistuksessa).</v>
      </c>
      <c r="G342" s="1539" t="s">
        <v>1629</v>
      </c>
      <c r="H342" s="1169"/>
      <c r="I342" s="1169" t="s">
        <v>1629</v>
      </c>
      <c r="J342" s="1537">
        <f ca="1">_xlfn.IFNA(VLOOKUP(E342,Data!C:I,6,FALSE),"")</f>
        <v>3</v>
      </c>
      <c r="K342" s="1511" t="str">
        <f ca="1">_xlfn.IFNA(VLOOKUP(E342,Export!G:L,3,FALSE),"")</f>
        <v/>
      </c>
      <c r="L342" s="1511" t="str">
        <f ca="1">_xlfn.IFNA(VLOOKUP(E342,Export!G:L,4,FALSE),"")</f>
        <v/>
      </c>
      <c r="M342" s="1511" t="str">
        <f ca="1">_xlfn.IFNA(VLOOKUP(E342,Export!G:L,5,FALSE),"")</f>
        <v/>
      </c>
      <c r="N342" s="1512" t="str">
        <f ca="1">_xlfn.IFNA(VLOOKUP(E342,Export!G:L,6,FALSE),"")</f>
        <v/>
      </c>
      <c r="O342" s="1445"/>
      <c r="P342" s="251"/>
    </row>
    <row r="343" spans="1:16" ht="70.8" customHeight="1" thickBot="1" x14ac:dyDescent="0.3">
      <c r="A343" s="274"/>
      <c r="B343" s="1842"/>
      <c r="C343" s="1339">
        <v>319</v>
      </c>
      <c r="D343" s="1183">
        <f>_xlfn.IFNA(VLOOKUP(E343,Data!C:I,3,FALSE),"")</f>
        <v>3</v>
      </c>
      <c r="E343" s="1644" t="s">
        <v>2570</v>
      </c>
      <c r="F343" s="1170" t="str">
        <f>_xlfn.IFNA(IF(VLOOKUP(E343,Languages!$A:$D,1,TRUE)=E343,VLOOKUP(E343,Languages!$A:$D,Summary!$C$7,TRUE),NA()),"")</f>
        <v xml:space="preserve">THIRD-PARTIES-osion toiminnan suorittamiseen tarvittavat vastuut, tilivelvollisuudet ja valtuutukset on jalkautettu soveltuville työntekijöille. </v>
      </c>
      <c r="G343" s="1539" t="s">
        <v>1629</v>
      </c>
      <c r="H343" s="1169"/>
      <c r="I343" s="1169" t="s">
        <v>1629</v>
      </c>
      <c r="J343" s="1537">
        <f ca="1">_xlfn.IFNA(VLOOKUP(E343,Data!C:I,6,FALSE),"")</f>
        <v>1</v>
      </c>
      <c r="K343" s="1511" t="str">
        <f ca="1">_xlfn.IFNA(VLOOKUP(E343,Export!G:L,3,FALSE),"")</f>
        <v/>
      </c>
      <c r="L343" s="1511" t="str">
        <f ca="1">_xlfn.IFNA(VLOOKUP(E343,Export!G:L,4,FALSE),"")</f>
        <v/>
      </c>
      <c r="M343" s="1511" t="str">
        <f ca="1">_xlfn.IFNA(VLOOKUP(E343,Export!G:L,5,FALSE),"")</f>
        <v/>
      </c>
      <c r="N343" s="1512" t="str">
        <f ca="1">_xlfn.IFNA(VLOOKUP(E343,Export!G:L,6,FALSE),"")</f>
        <v/>
      </c>
      <c r="O343" s="1445"/>
      <c r="P343" s="251"/>
    </row>
    <row r="344" spans="1:16" ht="70.8" customHeight="1" thickBot="1" x14ac:dyDescent="0.3">
      <c r="A344" s="274"/>
      <c r="B344" s="1842"/>
      <c r="C344" s="1339">
        <v>320</v>
      </c>
      <c r="D344" s="1183">
        <f>_xlfn.IFNA(VLOOKUP(E344,Data!C:I,3,FALSE),"")</f>
        <v>3</v>
      </c>
      <c r="E344" s="1644" t="s">
        <v>2571</v>
      </c>
      <c r="F344" s="1170" t="str">
        <f>_xlfn.IFNA(IF(VLOOKUP(E344,Languages!$A:$D,1,TRUE)=E344,VLOOKUP(E344,Languages!$A:$D,Summary!$C$7,TRUE),NA()),"")</f>
        <v>THIRD-PARTIES-osion toimintaa suorittavilla työntekijöillä on riittävät tiedot ja taidot tehtäviensä suorittamiseen.</v>
      </c>
      <c r="G344" s="1539" t="s">
        <v>1629</v>
      </c>
      <c r="H344" s="1169"/>
      <c r="I344" s="1169" t="s">
        <v>1629</v>
      </c>
      <c r="J344" s="1537">
        <f ca="1">_xlfn.IFNA(VLOOKUP(E344,Data!C:I,6,FALSE),"")</f>
        <v>3</v>
      </c>
      <c r="K344" s="1511" t="str">
        <f ca="1">_xlfn.IFNA(VLOOKUP(E344,Export!G:L,3,FALSE),"")</f>
        <v/>
      </c>
      <c r="L344" s="1511" t="str">
        <f ca="1">_xlfn.IFNA(VLOOKUP(E344,Export!G:L,4,FALSE),"")</f>
        <v/>
      </c>
      <c r="M344" s="1511" t="str">
        <f ca="1">_xlfn.IFNA(VLOOKUP(E344,Export!G:L,5,FALSE),"")</f>
        <v/>
      </c>
      <c r="N344" s="1512" t="str">
        <f ca="1">_xlfn.IFNA(VLOOKUP(E344,Export!G:L,6,FALSE),"")</f>
        <v/>
      </c>
      <c r="O344" s="1445"/>
      <c r="P344" s="251"/>
    </row>
    <row r="345" spans="1:16" ht="70.8" customHeight="1" thickBot="1" x14ac:dyDescent="0.3">
      <c r="A345" s="274"/>
      <c r="B345" s="1842"/>
      <c r="C345" s="1339">
        <v>321</v>
      </c>
      <c r="D345" s="1183">
        <f>_xlfn.IFNA(VLOOKUP(E345,Data!C:I,3,FALSE),"")</f>
        <v>3</v>
      </c>
      <c r="E345" s="1644" t="s">
        <v>2572</v>
      </c>
      <c r="F345" s="1170" t="str">
        <f>_xlfn.IFNA(IF(VLOOKUP(E345,Languages!$A:$D,1,TRUE)=E345,VLOOKUP(E345,Languages!$A:$D,Summary!$C$7,TRUE),NA()),"")</f>
        <v>THIRD-PARTIES-osion toiminnan vaikuttavuutta arvioidaan ja seurataan.</v>
      </c>
      <c r="G345" s="1539" t="s">
        <v>1629</v>
      </c>
      <c r="H345" s="1169"/>
      <c r="I345" s="1169" t="s">
        <v>1629</v>
      </c>
      <c r="J345" s="1537">
        <f ca="1">_xlfn.IFNA(VLOOKUP(E345,Data!C:I,6,FALSE),"")</f>
        <v>2</v>
      </c>
      <c r="K345" s="1511" t="str">
        <f ca="1">_xlfn.IFNA(VLOOKUP(E345,Export!G:L,3,FALSE),"")</f>
        <v/>
      </c>
      <c r="L345" s="1511" t="str">
        <f ca="1">_xlfn.IFNA(VLOOKUP(E345,Export!G:L,4,FALSE),"")</f>
        <v/>
      </c>
      <c r="M345" s="1511" t="str">
        <f ca="1">_xlfn.IFNA(VLOOKUP(E345,Export!G:L,5,FALSE),"")</f>
        <v/>
      </c>
      <c r="N345" s="1512" t="str">
        <f ca="1">_xlfn.IFNA(VLOOKUP(E345,Export!G:L,6,FALSE),"")</f>
        <v/>
      </c>
      <c r="O345" s="1445"/>
      <c r="P345" s="251"/>
    </row>
    <row r="346" spans="1:16" ht="70.8" customHeight="1" thickBot="1" x14ac:dyDescent="0.3">
      <c r="A346" s="274"/>
      <c r="B346" s="1842"/>
      <c r="C346" s="1339">
        <v>322</v>
      </c>
      <c r="D346" s="1183">
        <f>_xlfn.IFNA(VLOOKUP(E346,Data!C:I,3,FALSE),"")</f>
        <v>1</v>
      </c>
      <c r="E346" s="1644" t="s">
        <v>175</v>
      </c>
      <c r="F346" s="1170" t="str">
        <f>_xlfn.IFNA(IF(VLOOKUP(E346,Languages!$A:$D,1,TRUE)=E346,VLOOKUP(E346,Languages!$A:$D,Summary!$C$7,TRUE),NA()),"")</f>
        <v>Haavoittuvuuksien tunnistamisen tueksi on tunnistettu soveltuvia tietolähteitä. Tasolla 1 tämän ei tarvitse olla systemaattista ja säännöllistä.</v>
      </c>
      <c r="G346" s="1540">
        <v>9</v>
      </c>
      <c r="H346" s="1169" t="s">
        <v>3715</v>
      </c>
      <c r="I346" s="1169" t="s">
        <v>3653</v>
      </c>
      <c r="J346" s="1537">
        <f ca="1">_xlfn.IFNA(VLOOKUP(E346,Data!C:I,6,FALSE),"")</f>
        <v>1</v>
      </c>
      <c r="K346" s="1511" t="str">
        <f ca="1">_xlfn.IFNA(VLOOKUP(E346,Export!G:L,3,FALSE),"")</f>
        <v/>
      </c>
      <c r="L346" s="1511" t="str">
        <f ca="1">_xlfn.IFNA(VLOOKUP(E346,Export!G:L,4,FALSE),"")</f>
        <v/>
      </c>
      <c r="M346" s="1511" t="str">
        <f ca="1">_xlfn.IFNA(VLOOKUP(E346,Export!G:L,5,FALSE),"")</f>
        <v/>
      </c>
      <c r="N346" s="1512" t="str">
        <f ca="1">_xlfn.IFNA(VLOOKUP(E346,Export!G:L,6,FALSE),"")</f>
        <v/>
      </c>
      <c r="O346" s="1445"/>
      <c r="P346" s="251"/>
    </row>
    <row r="347" spans="1:16" ht="70.8" customHeight="1" thickBot="1" x14ac:dyDescent="0.3">
      <c r="A347" s="274"/>
      <c r="B347" s="1842"/>
      <c r="C347" s="1339">
        <v>323</v>
      </c>
      <c r="D347" s="1183">
        <f>_xlfn.IFNA(VLOOKUP(E347,Data!C:I,3,FALSE),"")</f>
        <v>1</v>
      </c>
      <c r="E347" s="1644" t="s">
        <v>176</v>
      </c>
      <c r="F347" s="1170" t="str">
        <f>_xlfn.IFNA(IF(VLOOKUP(E347,Languages!$A:$D,1,TRUE)=E347,VLOOKUP(E347,Languages!$A:$D,Summary!$C$7,TRUE),NA()),"")</f>
        <v>Haavoittuvuustietoa kerätään ja sitä tulkitaan toimintoa varten. Tasolla 1 tämän ei tarvitse olla systemaattista ja säännöllistä.</v>
      </c>
      <c r="G347" s="1540">
        <v>10</v>
      </c>
      <c r="H347" s="1169" t="s">
        <v>3743</v>
      </c>
      <c r="I347" s="1169" t="s">
        <v>3654</v>
      </c>
      <c r="J347" s="1537">
        <f ca="1">_xlfn.IFNA(VLOOKUP(E347,Data!C:I,6,FALSE),"")</f>
        <v>1</v>
      </c>
      <c r="K347" s="1511" t="str">
        <f ca="1">_xlfn.IFNA(VLOOKUP(E347,Export!G:L,3,FALSE),"")</f>
        <v/>
      </c>
      <c r="L347" s="1511" t="str">
        <f ca="1">_xlfn.IFNA(VLOOKUP(E347,Export!G:L,4,FALSE),"")</f>
        <v/>
      </c>
      <c r="M347" s="1511" t="str">
        <f ca="1">_xlfn.IFNA(VLOOKUP(E347,Export!G:L,5,FALSE),"")</f>
        <v/>
      </c>
      <c r="N347" s="1512" t="str">
        <f ca="1">_xlfn.IFNA(VLOOKUP(E347,Export!G:L,6,FALSE),"")</f>
        <v/>
      </c>
      <c r="O347" s="1445"/>
      <c r="P347" s="251"/>
    </row>
    <row r="348" spans="1:16" ht="70.8" customHeight="1" thickBot="1" x14ac:dyDescent="0.3">
      <c r="A348" s="274"/>
      <c r="B348" s="1842"/>
      <c r="C348" s="1339">
        <v>324</v>
      </c>
      <c r="D348" s="1183">
        <f>_xlfn.IFNA(VLOOKUP(E348,Data!C:I,3,FALSE),"")</f>
        <v>1</v>
      </c>
      <c r="E348" s="1644" t="s">
        <v>177</v>
      </c>
      <c r="F348" s="1170" t="str">
        <f>_xlfn.IFNA(IF(VLOOKUP(E348,Languages!$A:$D,1,TRUE)=E348,VLOOKUP(E348,Languages!$A:$D,Summary!$C$7,TRUE),NA()),"")</f>
        <v>Haavoittuvuusarviointeja suoritetaan. Tasolla 1 tämän ei tarvitse olla systemaattista ja säännöllistä.</v>
      </c>
      <c r="G348" s="1540">
        <v>11</v>
      </c>
      <c r="H348" s="1169" t="s">
        <v>3744</v>
      </c>
      <c r="I348" s="1169" t="s">
        <v>3655</v>
      </c>
      <c r="J348" s="1537">
        <f ca="1">_xlfn.IFNA(VLOOKUP(E348,Data!C:I,6,FALSE),"")</f>
        <v>3</v>
      </c>
      <c r="K348" s="1511" t="str">
        <f ca="1">_xlfn.IFNA(VLOOKUP(E348,Export!G:L,3,FALSE),"")</f>
        <v/>
      </c>
      <c r="L348" s="1511" t="str">
        <f ca="1">_xlfn.IFNA(VLOOKUP(E348,Export!G:L,4,FALSE),"")</f>
        <v/>
      </c>
      <c r="M348" s="1511" t="str">
        <f ca="1">_xlfn.IFNA(VLOOKUP(E348,Export!G:L,5,FALSE),"")</f>
        <v/>
      </c>
      <c r="N348" s="1512" t="str">
        <f ca="1">_xlfn.IFNA(VLOOKUP(E348,Export!G:L,6,FALSE),"")</f>
        <v/>
      </c>
      <c r="O348" s="1445"/>
      <c r="P348" s="251"/>
    </row>
    <row r="349" spans="1:16" ht="70.8" customHeight="1" thickBot="1" x14ac:dyDescent="0.3">
      <c r="A349" s="274"/>
      <c r="B349" s="1842"/>
      <c r="C349" s="1339">
        <v>325</v>
      </c>
      <c r="D349" s="1183">
        <f>_xlfn.IFNA(VLOOKUP(E349,Data!C:I,3,FALSE),"")</f>
        <v>1</v>
      </c>
      <c r="E349" s="1644" t="s">
        <v>178</v>
      </c>
      <c r="F349" s="1170" t="str">
        <f>_xlfn.IFNA(IF(VLOOKUP(E349,Languages!$A:$D,1,TRUE)=E349,VLOOKUP(E349,Languages!$A:$D,Summary!$C$7,TRUE),NA()),"")</f>
        <v>Toiminnon kannalta olennaisiin haavoittuvuuksiin puututaan (esimerkiksi lisäämällä valvontaa tai asentamalla korjauspäivityksiä). Tasolla 1 tämän ei tarvitse olla systemaattista ja säännöllistä.</v>
      </c>
      <c r="G349" s="1540">
        <v>12</v>
      </c>
      <c r="H349" s="1169" t="s">
        <v>3762</v>
      </c>
      <c r="I349" s="1169" t="s">
        <v>3656</v>
      </c>
      <c r="J349" s="1537">
        <f ca="1">_xlfn.IFNA(VLOOKUP(E349,Data!C:I,6,FALSE),"")</f>
        <v>3</v>
      </c>
      <c r="K349" s="1511" t="str">
        <f ca="1">_xlfn.IFNA(VLOOKUP(E349,Export!G:L,3,FALSE),"")</f>
        <v/>
      </c>
      <c r="L349" s="1511" t="str">
        <f ca="1">_xlfn.IFNA(VLOOKUP(E349,Export!G:L,4,FALSE),"")</f>
        <v/>
      </c>
      <c r="M349" s="1511" t="str">
        <f ca="1">_xlfn.IFNA(VLOOKUP(E349,Export!G:L,5,FALSE),"")</f>
        <v/>
      </c>
      <c r="N349" s="1512" t="str">
        <f ca="1">_xlfn.IFNA(VLOOKUP(E349,Export!G:L,6,FALSE),"")</f>
        <v/>
      </c>
      <c r="O349" s="1445"/>
      <c r="P349" s="251"/>
    </row>
    <row r="350" spans="1:16" ht="70.8" customHeight="1" thickBot="1" x14ac:dyDescent="0.3">
      <c r="A350" s="274"/>
      <c r="B350" s="1842"/>
      <c r="C350" s="1339">
        <v>326</v>
      </c>
      <c r="D350" s="1183">
        <f>_xlfn.IFNA(VLOOKUP(E350,Data!C:I,3,FALSE),"")</f>
        <v>2</v>
      </c>
      <c r="E350" s="1644" t="s">
        <v>179</v>
      </c>
      <c r="F350" s="1170" t="str">
        <f>_xlfn.IFNA(IF(VLOOKUP(E350,Languages!$A:$D,1,TRUE)=E350,VLOOKUP(E350,Languages!$A:$D,Summary!$C$7,TRUE),NA()),"")</f>
        <v>Haavoittuvuustiedon lähteet kattavat korkean prioriteetin laitteet ja ohjelmistot  ja näitä tietolähteitä seurataan säännöllisesti.</v>
      </c>
      <c r="G350" s="1540">
        <v>9</v>
      </c>
      <c r="H350" s="1169" t="s">
        <v>3715</v>
      </c>
      <c r="I350" s="1169" t="s">
        <v>3653</v>
      </c>
      <c r="J350" s="1537">
        <f ca="1">_xlfn.IFNA(VLOOKUP(E350,Data!C:I,6,FALSE),"")</f>
        <v>3</v>
      </c>
      <c r="K350" s="1511" t="str">
        <f ca="1">_xlfn.IFNA(VLOOKUP(E350,Export!G:L,3,FALSE),"")</f>
        <v/>
      </c>
      <c r="L350" s="1511" t="str">
        <f ca="1">_xlfn.IFNA(VLOOKUP(E350,Export!G:L,4,FALSE),"")</f>
        <v/>
      </c>
      <c r="M350" s="1511" t="str">
        <f ca="1">_xlfn.IFNA(VLOOKUP(E350,Export!G:L,5,FALSE),"")</f>
        <v/>
      </c>
      <c r="N350" s="1512" t="str">
        <f ca="1">_xlfn.IFNA(VLOOKUP(E350,Export!G:L,6,FALSE),"")</f>
        <v/>
      </c>
      <c r="O350" s="1445"/>
      <c r="P350" s="251"/>
    </row>
    <row r="351" spans="1:16" ht="70.8" customHeight="1" thickBot="1" x14ac:dyDescent="0.3">
      <c r="A351" s="274"/>
      <c r="B351" s="1842"/>
      <c r="C351" s="1339">
        <v>327</v>
      </c>
      <c r="D351" s="1183">
        <f>_xlfn.IFNA(VLOOKUP(E351,Data!C:I,3,FALSE),"")</f>
        <v>2</v>
      </c>
      <c r="E351" s="1644" t="s">
        <v>180</v>
      </c>
      <c r="F351" s="1170" t="str">
        <f>_xlfn.IFNA(IF(VLOOKUP(E351,Languages!$A:$D,1,TRUE)=E351,VLOOKUP(E351,Languages!$A:$D,Summary!$C$7,TRUE),NA()),"")</f>
        <v>Haavoittuvuusarviointeja suoritetaan aika ajoin ja määriteltyjen tilanteiden kuten järjestelmämuutosten tai ulkoisten tapahtumien yhteydessä.</v>
      </c>
      <c r="G351" s="1540">
        <v>11</v>
      </c>
      <c r="H351" s="1169" t="s">
        <v>3744</v>
      </c>
      <c r="I351" s="1169" t="s">
        <v>3655</v>
      </c>
      <c r="J351" s="1537">
        <f ca="1">_xlfn.IFNA(VLOOKUP(E351,Data!C:I,6,FALSE),"")</f>
        <v>3</v>
      </c>
      <c r="K351" s="1511" t="str">
        <f ca="1">_xlfn.IFNA(VLOOKUP(E351,Export!G:L,3,FALSE),"")</f>
        <v/>
      </c>
      <c r="L351" s="1511" t="str">
        <f ca="1">_xlfn.IFNA(VLOOKUP(E351,Export!G:L,4,FALSE),"")</f>
        <v/>
      </c>
      <c r="M351" s="1511" t="str">
        <f ca="1">_xlfn.IFNA(VLOOKUP(E351,Export!G:L,5,FALSE),"")</f>
        <v/>
      </c>
      <c r="N351" s="1512" t="str">
        <f ca="1">_xlfn.IFNA(VLOOKUP(E351,Export!G:L,6,FALSE),"")</f>
        <v/>
      </c>
      <c r="O351" s="1445"/>
      <c r="P351" s="251"/>
    </row>
    <row r="352" spans="1:16" ht="70.8" customHeight="1" thickBot="1" x14ac:dyDescent="0.3">
      <c r="A352" s="274"/>
      <c r="B352" s="1842"/>
      <c r="C352" s="1339">
        <v>328</v>
      </c>
      <c r="D352" s="1183">
        <f>_xlfn.IFNA(VLOOKUP(E352,Data!C:I,3,FALSE),"")</f>
        <v>2</v>
      </c>
      <c r="E352" s="1644" t="s">
        <v>181</v>
      </c>
      <c r="F352" s="1170" t="str">
        <f>_xlfn.IFNA(IF(VLOOKUP(E352,Languages!$A:$D,1,TRUE)=E352,VLOOKUP(E352,Languages!$A:$D,Summary!$C$7,TRUE),NA()),"")</f>
        <v>Tunnistetut haavoittuvuudet analysoidaan, priorisoidaan ja niihin puututaan tilanteen edellyttämin keinoin.</v>
      </c>
      <c r="G352" s="1540">
        <v>12</v>
      </c>
      <c r="H352" s="1169" t="s">
        <v>3762</v>
      </c>
      <c r="I352" s="1169" t="s">
        <v>3656</v>
      </c>
      <c r="J352" s="1537">
        <f ca="1">_xlfn.IFNA(VLOOKUP(E352,Data!C:I,6,FALSE),"")</f>
        <v>3</v>
      </c>
      <c r="K352" s="1511" t="str">
        <f ca="1">_xlfn.IFNA(VLOOKUP(E352,Export!G:L,3,FALSE),"")</f>
        <v/>
      </c>
      <c r="L352" s="1511" t="str">
        <f ca="1">_xlfn.IFNA(VLOOKUP(E352,Export!G:L,4,FALSE),"")</f>
        <v/>
      </c>
      <c r="M352" s="1511" t="str">
        <f ca="1">_xlfn.IFNA(VLOOKUP(E352,Export!G:L,5,FALSE),"")</f>
        <v/>
      </c>
      <c r="N352" s="1512" t="str">
        <f ca="1">_xlfn.IFNA(VLOOKUP(E352,Export!G:L,6,FALSE),"")</f>
        <v/>
      </c>
      <c r="O352" s="1445"/>
      <c r="P352" s="251"/>
    </row>
    <row r="353" spans="1:16" ht="70.8" customHeight="1" thickBot="1" x14ac:dyDescent="0.3">
      <c r="A353" s="274"/>
      <c r="B353" s="1842"/>
      <c r="C353" s="1339">
        <v>329</v>
      </c>
      <c r="D353" s="1183">
        <f>_xlfn.IFNA(VLOOKUP(E353,Data!C:I,3,FALSE),"")</f>
        <v>2</v>
      </c>
      <c r="E353" s="1644" t="s">
        <v>182</v>
      </c>
      <c r="F353" s="1170" t="str">
        <f>_xlfn.IFNA(IF(VLOOKUP(E353,Languages!$A:$D,1,TRUE)=E353,VLOOKUP(E353,Languages!$A:$D,Summary!$C$7,TRUE),NA()),"")</f>
        <v>Ohjelmistokorjausten vaikutus toiminnon operatiiviseen toimintaan arvioidaan ennen korjausten asentamista tai rajoitustoimia (mitigation).</v>
      </c>
      <c r="G353" s="1539" t="s">
        <v>1629</v>
      </c>
      <c r="H353" s="1169"/>
      <c r="I353" s="1169" t="s">
        <v>1629</v>
      </c>
      <c r="J353" s="1537">
        <f ca="1">_xlfn.IFNA(VLOOKUP(E353,Data!C:I,6,FALSE),"")</f>
        <v>3</v>
      </c>
      <c r="K353" s="1511" t="str">
        <f ca="1">_xlfn.IFNA(VLOOKUP(E353,Export!G:L,3,FALSE),"")</f>
        <v/>
      </c>
      <c r="L353" s="1511" t="str">
        <f ca="1">_xlfn.IFNA(VLOOKUP(E353,Export!G:L,4,FALSE),"")</f>
        <v/>
      </c>
      <c r="M353" s="1511" t="str">
        <f ca="1">_xlfn.IFNA(VLOOKUP(E353,Export!G:L,5,FALSE),"")</f>
        <v/>
      </c>
      <c r="N353" s="1512" t="str">
        <f ca="1">_xlfn.IFNA(VLOOKUP(E353,Export!G:L,6,FALSE),"")</f>
        <v/>
      </c>
      <c r="O353" s="1445"/>
      <c r="P353" s="251"/>
    </row>
    <row r="354" spans="1:16" ht="70.8" customHeight="1" thickBot="1" x14ac:dyDescent="0.3">
      <c r="A354" s="274"/>
      <c r="B354" s="1842"/>
      <c r="C354" s="1339">
        <v>330</v>
      </c>
      <c r="D354" s="1183">
        <f>_xlfn.IFNA(VLOOKUP(E354,Data!C:I,3,FALSE),"")</f>
        <v>2</v>
      </c>
      <c r="E354" s="1644" t="s">
        <v>183</v>
      </c>
      <c r="F354" s="1170" t="str">
        <f>_xlfn.IFNA(IF(VLOOKUP(E354,Languages!$A:$D,1,TRUE)=E354,VLOOKUP(E354,Languages!$A:$D,Summary!$C$7,TRUE),NA()),"")</f>
        <v>Tietoa löydetyistä kyberturvallisuushaavoittuvuuksista jaetaan organisaation määrittelemille sidosryhmille.</v>
      </c>
      <c r="G354" s="1540">
        <v>10</v>
      </c>
      <c r="H354" s="1169" t="s">
        <v>3743</v>
      </c>
      <c r="I354" s="1169" t="s">
        <v>3654</v>
      </c>
      <c r="J354" s="1537">
        <f ca="1">_xlfn.IFNA(VLOOKUP(E354,Data!C:I,6,FALSE),"")</f>
        <v>3</v>
      </c>
      <c r="K354" s="1511" t="str">
        <f ca="1">_xlfn.IFNA(VLOOKUP(E354,Export!G:L,3,FALSE),"")</f>
        <v/>
      </c>
      <c r="L354" s="1511" t="str">
        <f ca="1">_xlfn.IFNA(VLOOKUP(E354,Export!G:L,4,FALSE),"")</f>
        <v/>
      </c>
      <c r="M354" s="1511" t="str">
        <f ca="1">_xlfn.IFNA(VLOOKUP(E354,Export!G:L,5,FALSE),"")</f>
        <v/>
      </c>
      <c r="N354" s="1512" t="str">
        <f ca="1">_xlfn.IFNA(VLOOKUP(E354,Export!G:L,6,FALSE),"")</f>
        <v/>
      </c>
      <c r="O354" s="1445"/>
      <c r="P354" s="251"/>
    </row>
    <row r="355" spans="1:16" ht="70.8" customHeight="1" thickBot="1" x14ac:dyDescent="0.3">
      <c r="A355" s="274"/>
      <c r="B355" s="1842"/>
      <c r="C355" s="1339">
        <v>331</v>
      </c>
      <c r="D355" s="1183">
        <f>_xlfn.IFNA(VLOOKUP(E355,Data!C:I,3,FALSE),"")</f>
        <v>3</v>
      </c>
      <c r="E355" s="1644" t="s">
        <v>184</v>
      </c>
      <c r="F355" s="1170" t="str">
        <f>_xlfn.IFNA(IF(VLOOKUP(E355,Languages!$A:$D,1,TRUE)=E355,VLOOKUP(E355,Languages!$A:$D,Summary!$C$7,TRUE),NA()),"")</f>
        <v>Kaikkille toimintoon kuuluvien IT- ja OT-omaisuuserille (laitteet, ohjelmistot ja tietovarannot) on tunnistettu haavoittuvuustietolähteet, joita myös seurataan.</v>
      </c>
      <c r="G355" s="1540">
        <v>9</v>
      </c>
      <c r="H355" s="1169" t="s">
        <v>3715</v>
      </c>
      <c r="I355" s="1169" t="s">
        <v>3653</v>
      </c>
      <c r="J355" s="1537">
        <f ca="1">_xlfn.IFNA(VLOOKUP(E355,Data!C:I,6,FALSE),"")</f>
        <v>2</v>
      </c>
      <c r="K355" s="1511" t="str">
        <f ca="1">_xlfn.IFNA(VLOOKUP(E355,Export!G:L,3,FALSE),"")</f>
        <v/>
      </c>
      <c r="L355" s="1511" t="str">
        <f ca="1">_xlfn.IFNA(VLOOKUP(E355,Export!G:L,4,FALSE),"")</f>
        <v/>
      </c>
      <c r="M355" s="1511" t="str">
        <f ca="1">_xlfn.IFNA(VLOOKUP(E355,Export!G:L,5,FALSE),"")</f>
        <v/>
      </c>
      <c r="N355" s="1512" t="str">
        <f ca="1">_xlfn.IFNA(VLOOKUP(E355,Export!G:L,6,FALSE),"")</f>
        <v/>
      </c>
      <c r="O355" s="1445"/>
      <c r="P355" s="251"/>
    </row>
    <row r="356" spans="1:16" ht="70.8" customHeight="1" thickBot="1" x14ac:dyDescent="0.3">
      <c r="A356" s="274"/>
      <c r="B356" s="1842"/>
      <c r="C356" s="1339">
        <v>332</v>
      </c>
      <c r="D356" s="1183">
        <f>_xlfn.IFNA(VLOOKUP(E356,Data!C:I,3,FALSE),"")</f>
        <v>3</v>
      </c>
      <c r="E356" s="1644" t="s">
        <v>185</v>
      </c>
      <c r="F356" s="1170" t="str">
        <f>_xlfn.IFNA(IF(VLOOKUP(E356,Languages!$A:$D,1,TRUE)=E356,VLOOKUP(E356,Languages!$A:$D,Summary!$C$7,TRUE),NA()),"")</f>
        <v>Haavoittuvuusarvioinnit suorittaa toiminnon operatiivisesta toiminnasta irrallaan oleva riippumaton taho.</v>
      </c>
      <c r="G356" s="1540">
        <v>11</v>
      </c>
      <c r="H356" s="1169" t="s">
        <v>3744</v>
      </c>
      <c r="I356" s="1169" t="s">
        <v>3655</v>
      </c>
      <c r="J356" s="1537">
        <f ca="1">_xlfn.IFNA(VLOOKUP(E356,Data!C:I,6,FALSE),"")</f>
        <v>2</v>
      </c>
      <c r="K356" s="1511" t="str">
        <f ca="1">_xlfn.IFNA(VLOOKUP(E356,Export!G:L,3,FALSE),"")</f>
        <v/>
      </c>
      <c r="L356" s="1511" t="str">
        <f ca="1">_xlfn.IFNA(VLOOKUP(E356,Export!G:L,4,FALSE),"")</f>
        <v/>
      </c>
      <c r="M356" s="1511" t="str">
        <f ca="1">_xlfn.IFNA(VLOOKUP(E356,Export!G:L,5,FALSE),"")</f>
        <v/>
      </c>
      <c r="N356" s="1512" t="str">
        <f ca="1">_xlfn.IFNA(VLOOKUP(E356,Export!G:L,6,FALSE),"")</f>
        <v/>
      </c>
      <c r="O356" s="1445"/>
      <c r="P356" s="251"/>
    </row>
    <row r="357" spans="1:16" ht="70.8" customHeight="1" thickBot="1" x14ac:dyDescent="0.3">
      <c r="A357" s="274"/>
      <c r="B357" s="1842"/>
      <c r="C357" s="1339">
        <v>333</v>
      </c>
      <c r="D357" s="1183">
        <f>_xlfn.IFNA(VLOOKUP(E357,Data!C:I,3,FALSE),"")</f>
        <v>3</v>
      </c>
      <c r="E357" s="1644" t="s">
        <v>187</v>
      </c>
      <c r="F357" s="1170" t="str">
        <f>_xlfn.IFNA(IF(VLOOKUP(E357,Languages!$A:$D,1,TRUE)=E357,VLOOKUP(E357,Languages!$A:$D,Summary!$C$7,TRUE),NA()),"")</f>
        <v>Haavoittuvuuksien seurantaan kuuluu myös toimenpiteiden katselmus, jolla varmistetaan, että haavoittuvuuksia rajaavat tai korjaavat toimenpiteet ovat olleet tehokkaita.</v>
      </c>
      <c r="G357" s="1540">
        <v>12</v>
      </c>
      <c r="H357" s="1169" t="s">
        <v>3762</v>
      </c>
      <c r="I357" s="1169" t="s">
        <v>3656</v>
      </c>
      <c r="J357" s="1537">
        <f ca="1">_xlfn.IFNA(VLOOKUP(E357,Data!C:I,6,FALSE),"")</f>
        <v>2</v>
      </c>
      <c r="K357" s="1511" t="str">
        <f ca="1">_xlfn.IFNA(VLOOKUP(E357,Export!G:L,3,FALSE),"")</f>
        <v/>
      </c>
      <c r="L357" s="1511" t="str">
        <f ca="1">_xlfn.IFNA(VLOOKUP(E357,Export!G:L,4,FALSE),"")</f>
        <v/>
      </c>
      <c r="M357" s="1511" t="str">
        <f ca="1">_xlfn.IFNA(VLOOKUP(E357,Export!G:L,5,FALSE),"")</f>
        <v/>
      </c>
      <c r="N357" s="1512" t="str">
        <f ca="1">_xlfn.IFNA(VLOOKUP(E357,Export!G:L,6,FALSE),"")</f>
        <v/>
      </c>
      <c r="O357" s="1445"/>
      <c r="P357" s="251"/>
    </row>
    <row r="358" spans="1:16" ht="70.8" customHeight="1" thickBot="1" x14ac:dyDescent="0.3">
      <c r="A358" s="274"/>
      <c r="B358" s="1842"/>
      <c r="C358" s="1339">
        <v>334</v>
      </c>
      <c r="D358" s="1183">
        <f>_xlfn.IFNA(VLOOKUP(E358,Data!C:I,3,FALSE),"")</f>
        <v>3</v>
      </c>
      <c r="E358" s="1644" t="s">
        <v>2573</v>
      </c>
      <c r="F358" s="1170" t="str">
        <f>_xlfn.IFNA(IF(VLOOKUP(E358,Languages!$A:$D,1,TRUE)=E358,VLOOKUP(E358,Languages!$A:$D,Summary!$C$7,TRUE),NA()),"")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58" s="1540">
        <v>10</v>
      </c>
      <c r="H358" s="1169" t="s">
        <v>3743</v>
      </c>
      <c r="I358" s="1169" t="s">
        <v>3654</v>
      </c>
      <c r="J358" s="1537">
        <f ca="1">_xlfn.IFNA(VLOOKUP(E358,Data!C:I,6,FALSE),"")</f>
        <v>3</v>
      </c>
      <c r="K358" s="1511" t="str">
        <f ca="1">_xlfn.IFNA(VLOOKUP(E358,Export!G:L,3,FALSE),"")</f>
        <v/>
      </c>
      <c r="L358" s="1511" t="str">
        <f ca="1">_xlfn.IFNA(VLOOKUP(E358,Export!G:L,4,FALSE),"")</f>
        <v/>
      </c>
      <c r="M358" s="1511" t="str">
        <f ca="1">_xlfn.IFNA(VLOOKUP(E358,Export!G:L,5,FALSE),"")</f>
        <v/>
      </c>
      <c r="N358" s="1512" t="str">
        <f ca="1">_xlfn.IFNA(VLOOKUP(E358,Export!G:L,6,FALSE),"")</f>
        <v/>
      </c>
      <c r="O358" s="1445"/>
      <c r="P358" s="251"/>
    </row>
    <row r="359" spans="1:16" ht="70.8" customHeight="1" thickBot="1" x14ac:dyDescent="0.3">
      <c r="A359" s="274"/>
      <c r="B359" s="1842"/>
      <c r="C359" s="1339">
        <v>335</v>
      </c>
      <c r="D359" s="1183">
        <f>_xlfn.IFNA(VLOOKUP(E359,Data!C:I,3,FALSE),"")</f>
        <v>1</v>
      </c>
      <c r="E359" s="1644" t="s">
        <v>189</v>
      </c>
      <c r="F359" s="1170" t="str">
        <f>_xlfn.IFNA(IF(VLOOKUP(E359,Languages!$A:$D,1,TRUE)=E359,VLOOKUP(E359,Languages!$A:$D,Summary!$C$7,TRUE),NA()),"")</f>
        <v>Uhkien tunnistamisen tueksi on tunnistettu soveltuvia tietolähteitä. Tasolla 1 tämän ei tarvitse olla systemaattista ja säännöllistä.</v>
      </c>
      <c r="G359" s="1540">
        <v>13</v>
      </c>
      <c r="H359" s="1169" t="s">
        <v>3716</v>
      </c>
      <c r="I359" s="1169" t="s">
        <v>3657</v>
      </c>
      <c r="J359" s="1537">
        <f ca="1">_xlfn.IFNA(VLOOKUP(E359,Data!C:I,6,FALSE),"")</f>
        <v>3</v>
      </c>
      <c r="K359" s="1511" t="str">
        <f ca="1">_xlfn.IFNA(VLOOKUP(E359,Export!G:L,3,FALSE),"")</f>
        <v/>
      </c>
      <c r="L359" s="1511" t="str">
        <f ca="1">_xlfn.IFNA(VLOOKUP(E359,Export!G:L,4,FALSE),"")</f>
        <v/>
      </c>
      <c r="M359" s="1511" t="str">
        <f ca="1">_xlfn.IFNA(VLOOKUP(E359,Export!G:L,5,FALSE),"")</f>
        <v/>
      </c>
      <c r="N359" s="1512" t="str">
        <f ca="1">_xlfn.IFNA(VLOOKUP(E359,Export!G:L,6,FALSE),"")</f>
        <v/>
      </c>
      <c r="O359" s="1445"/>
      <c r="P359" s="251"/>
    </row>
    <row r="360" spans="1:16" ht="70.8" customHeight="1" thickBot="1" x14ac:dyDescent="0.3">
      <c r="A360" s="274"/>
      <c r="B360" s="1842"/>
      <c r="C360" s="1339">
        <v>336</v>
      </c>
      <c r="D360" s="1183">
        <f>_xlfn.IFNA(VLOOKUP(E360,Data!C:I,3,FALSE),"")</f>
        <v>1</v>
      </c>
      <c r="E360" s="1644" t="s">
        <v>190</v>
      </c>
      <c r="F360" s="1170" t="str">
        <f>_xlfn.IFNA(IF(VLOOKUP(E360,Languages!$A:$D,1,TRUE)=E360,VLOOKUP(E360,Languages!$A:$D,Summary!$C$7,TRUE),NA()),"")</f>
        <v>Kyberuhkatietoa kerätään ja sitä tulkitaan toimintoa varten vähintäänkin tapauskohtaisesti (ad hoc). Tasolla 1 tämän ei tarvitse olla systemaattista ja säännöllistä.</v>
      </c>
      <c r="G360" s="1540">
        <v>14</v>
      </c>
      <c r="H360" s="1169" t="s">
        <v>3717</v>
      </c>
      <c r="I360" s="1169" t="s">
        <v>3658</v>
      </c>
      <c r="J360" s="1537">
        <f ca="1">_xlfn.IFNA(VLOOKUP(E360,Data!C:I,6,FALSE),"")</f>
        <v>3</v>
      </c>
      <c r="K360" s="1511" t="str">
        <f ca="1">_xlfn.IFNA(VLOOKUP(E360,Export!G:L,3,FALSE),"")</f>
        <v/>
      </c>
      <c r="L360" s="1511" t="str">
        <f ca="1">_xlfn.IFNA(VLOOKUP(E360,Export!G:L,4,FALSE),"")</f>
        <v/>
      </c>
      <c r="M360" s="1511" t="str">
        <f ca="1">_xlfn.IFNA(VLOOKUP(E360,Export!G:L,5,FALSE),"")</f>
        <v/>
      </c>
      <c r="N360" s="1512" t="str">
        <f ca="1">_xlfn.IFNA(VLOOKUP(E360,Export!G:L,6,FALSE),"")</f>
        <v/>
      </c>
      <c r="O360" s="1445"/>
      <c r="P360" s="251"/>
    </row>
    <row r="361" spans="1:16" ht="70.8" customHeight="1" thickBot="1" x14ac:dyDescent="0.3">
      <c r="A361" s="274"/>
      <c r="B361" s="1842"/>
      <c r="C361" s="1339">
        <v>337</v>
      </c>
      <c r="D361" s="1183">
        <f>_xlfn.IFNA(VLOOKUP(E361,Data!C:I,3,FALSE),"")</f>
        <v>1</v>
      </c>
      <c r="E361" s="1644" t="s">
        <v>191</v>
      </c>
      <c r="F361" s="1170" t="str">
        <f>_xlfn.IFNA(IF(VLOOKUP(E361,Languages!$A:$D,1,TRUE)=E361,VLOOKUP(E361,Languages!$A:$D,Summary!$C$7,TRUE),NA()),"")</f>
        <v xml:space="preserve">Toimintoon kohdistuvat uhkatoimijoiden tavoitteet on tunnistettu ainakin tapauskohtaisesti. Tasolla 1 tämän ei tarvitse olla systemaattista ja säännöllistä. </v>
      </c>
      <c r="G361" s="1540">
        <v>15</v>
      </c>
      <c r="H361" s="1169" t="s">
        <v>3718</v>
      </c>
      <c r="I361" s="1169" t="s">
        <v>3659</v>
      </c>
      <c r="J361" s="1537">
        <f ca="1">_xlfn.IFNA(VLOOKUP(E361,Data!C:I,6,FALSE),"")</f>
        <v>3</v>
      </c>
      <c r="K361" s="1511" t="str">
        <f ca="1">_xlfn.IFNA(VLOOKUP(E361,Export!G:L,3,FALSE),"")</f>
        <v/>
      </c>
      <c r="L361" s="1511" t="str">
        <f ca="1">_xlfn.IFNA(VLOOKUP(E361,Export!G:L,4,FALSE),"")</f>
        <v/>
      </c>
      <c r="M361" s="1511" t="str">
        <f ca="1">_xlfn.IFNA(VLOOKUP(E361,Export!G:L,5,FALSE),"")</f>
        <v/>
      </c>
      <c r="N361" s="1512" t="str">
        <f ca="1">_xlfn.IFNA(VLOOKUP(E361,Export!G:L,6,FALSE),"")</f>
        <v/>
      </c>
      <c r="O361" s="1445"/>
      <c r="P361" s="251"/>
    </row>
    <row r="362" spans="1:16" ht="70.8" customHeight="1" thickBot="1" x14ac:dyDescent="0.3">
      <c r="A362" s="274"/>
      <c r="B362" s="1842"/>
      <c r="C362" s="1339">
        <v>338</v>
      </c>
      <c r="D362" s="1183">
        <f>_xlfn.IFNA(VLOOKUP(E362,Data!C:I,3,FALSE),"")</f>
        <v>1</v>
      </c>
      <c r="E362" s="1644" t="s">
        <v>192</v>
      </c>
      <c r="F362" s="1170" t="str">
        <f>_xlfn.IFNA(IF(VLOOKUP(E362,Languages!$A:$D,1,TRUE)=E362,VLOOKUP(E362,Languages!$A:$D,Summary!$C$7,TRUE),NA()),"")</f>
        <v>Toiminnon kannalta olennaisiin uhkiin puututaan (esimerkiksi lisäämällä valvontaa tai seuraamalla uhkien kehitystä). Tasolla 1 tämän ei tarvitse olla systemaattista ja säännöllistä.</v>
      </c>
      <c r="G362" s="1540">
        <v>16</v>
      </c>
      <c r="H362" s="1169" t="s">
        <v>3719</v>
      </c>
      <c r="I362" s="1169" t="s">
        <v>3660</v>
      </c>
      <c r="J362" s="1537">
        <f ca="1">_xlfn.IFNA(VLOOKUP(E362,Data!C:I,6,FALSE),"")</f>
        <v>3</v>
      </c>
      <c r="K362" s="1511" t="str">
        <f ca="1">_xlfn.IFNA(VLOOKUP(E362,Export!G:L,3,FALSE),"")</f>
        <v/>
      </c>
      <c r="L362" s="1511" t="str">
        <f ca="1">_xlfn.IFNA(VLOOKUP(E362,Export!G:L,4,FALSE),"")</f>
        <v/>
      </c>
      <c r="M362" s="1511" t="str">
        <f ca="1">_xlfn.IFNA(VLOOKUP(E362,Export!G:L,5,FALSE),"")</f>
        <v/>
      </c>
      <c r="N362" s="1512" t="str">
        <f ca="1">_xlfn.IFNA(VLOOKUP(E362,Export!G:L,6,FALSE),"")</f>
        <v/>
      </c>
      <c r="O362" s="1445"/>
      <c r="P362" s="251"/>
    </row>
    <row r="363" spans="1:16" ht="70.8" customHeight="1" thickBot="1" x14ac:dyDescent="0.3">
      <c r="A363" s="274"/>
      <c r="B363" s="1842"/>
      <c r="C363" s="1339">
        <v>339</v>
      </c>
      <c r="D363" s="1183">
        <f>_xlfn.IFNA(VLOOKUP(E363,Data!C:I,3,FALSE),"")</f>
        <v>2</v>
      </c>
      <c r="E363" s="1644" t="s">
        <v>193</v>
      </c>
      <c r="F363" s="1170" t="str">
        <f>_xlfn.IFNA(IF(VLOOKUP(E363,Languages!$A:$D,1,TRUE)=E363,VLOOKUP(E363,Languages!$A:$D,Summary!$C$7,TRUE),NA()),"")</f>
        <v>Toiminnolle on määritetty uhkaprofiili. Uhkaprofiilissa kuvataan uhkatavoitteet sekä lisäksi uhkan ominaispiirteitä, kuten tyypilliset uhkatekijät, motiivit, kyvykkyydet ja kohteet.</v>
      </c>
      <c r="G363" s="1540">
        <v>15</v>
      </c>
      <c r="H363" s="1169" t="s">
        <v>3718</v>
      </c>
      <c r="I363" s="1169" t="s">
        <v>3659</v>
      </c>
      <c r="J363" s="1537">
        <f ca="1">_xlfn.IFNA(VLOOKUP(E363,Data!C:I,6,FALSE),"")</f>
        <v>2</v>
      </c>
      <c r="K363" s="1511" t="str">
        <f ca="1">_xlfn.IFNA(VLOOKUP(E363,Export!G:L,3,FALSE),"")</f>
        <v/>
      </c>
      <c r="L363" s="1511" t="str">
        <f ca="1">_xlfn.IFNA(VLOOKUP(E363,Export!G:L,4,FALSE),"")</f>
        <v/>
      </c>
      <c r="M363" s="1511" t="str">
        <f ca="1">_xlfn.IFNA(VLOOKUP(E363,Export!G:L,5,FALSE),"")</f>
        <v/>
      </c>
      <c r="N363" s="1512" t="str">
        <f ca="1">_xlfn.IFNA(VLOOKUP(E363,Export!G:L,6,FALSE),"")</f>
        <v/>
      </c>
      <c r="O363" s="1445"/>
      <c r="P363" s="251"/>
    </row>
    <row r="364" spans="1:16" ht="70.8" customHeight="1" thickBot="1" x14ac:dyDescent="0.3">
      <c r="A364" s="274"/>
      <c r="B364" s="1842"/>
      <c r="C364" s="1339">
        <v>340</v>
      </c>
      <c r="D364" s="1183">
        <f>_xlfn.IFNA(VLOOKUP(E364,Data!C:I,3,FALSE),"")</f>
        <v>2</v>
      </c>
      <c r="E364" s="1644" t="s">
        <v>194</v>
      </c>
      <c r="F364" s="1170" t="str">
        <f>_xlfn.IFNA(IF(VLOOKUP(E364,Languages!$A:$D,1,TRUE)=E364,VLOOKUP(E364,Languages!$A:$D,Summary!$C$7,TRUE),NA()),"")</f>
        <v>Uhkatiedon lähteet kattavat kaikki uhkaprofiilin eri osat ja näitä tietolähteitä seurataan säännöllisesti.</v>
      </c>
      <c r="G364" s="1540">
        <v>13</v>
      </c>
      <c r="H364" s="1169" t="s">
        <v>3716</v>
      </c>
      <c r="I364" s="1169" t="s">
        <v>3657</v>
      </c>
      <c r="J364" s="1537">
        <f ca="1">_xlfn.IFNA(VLOOKUP(E364,Data!C:I,6,FALSE),"")</f>
        <v>3</v>
      </c>
      <c r="K364" s="1511" t="str">
        <f ca="1">_xlfn.IFNA(VLOOKUP(E364,Export!G:L,3,FALSE),"")</f>
        <v/>
      </c>
      <c r="L364" s="1511" t="str">
        <f ca="1">_xlfn.IFNA(VLOOKUP(E364,Export!G:L,4,FALSE),"")</f>
        <v/>
      </c>
      <c r="M364" s="1511" t="str">
        <f ca="1">_xlfn.IFNA(VLOOKUP(E364,Export!G:L,5,FALSE),"")</f>
        <v/>
      </c>
      <c r="N364" s="1512" t="str">
        <f ca="1">_xlfn.IFNA(VLOOKUP(E364,Export!G:L,6,FALSE),"")</f>
        <v/>
      </c>
      <c r="O364" s="1445"/>
      <c r="P364" s="251"/>
    </row>
    <row r="365" spans="1:16" ht="70.8" customHeight="1" thickBot="1" x14ac:dyDescent="0.3">
      <c r="A365" s="274"/>
      <c r="B365" s="1842"/>
      <c r="C365" s="1339">
        <v>341</v>
      </c>
      <c r="D365" s="1183">
        <f>_xlfn.IFNA(VLOOKUP(E365,Data!C:I,3,FALSE),"")</f>
        <v>2</v>
      </c>
      <c r="E365" s="1644" t="s">
        <v>195</v>
      </c>
      <c r="F365" s="1170" t="str">
        <f>_xlfn.IFNA(IF(VLOOKUP(E365,Languages!$A:$D,1,TRUE)=E365,VLOOKUP(E365,Languages!$A:$D,Summary!$C$7,TRUE),NA()),"")</f>
        <v>Tunnistetut uhat analysoidaan, priorisoidaan ja niihin puututaan tilanteen edellyttämin keinoin.</v>
      </c>
      <c r="G365" s="1540">
        <v>16</v>
      </c>
      <c r="H365" s="1169" t="s">
        <v>3719</v>
      </c>
      <c r="I365" s="1169" t="s">
        <v>3660</v>
      </c>
      <c r="J365" s="1537">
        <f ca="1">_xlfn.IFNA(VLOOKUP(E365,Data!C:I,6,FALSE),"")</f>
        <v>3</v>
      </c>
      <c r="K365" s="1511" t="str">
        <f ca="1">_xlfn.IFNA(VLOOKUP(E365,Export!G:L,3,FALSE),"")</f>
        <v/>
      </c>
      <c r="L365" s="1511" t="str">
        <f ca="1">_xlfn.IFNA(VLOOKUP(E365,Export!G:L,4,FALSE),"")</f>
        <v/>
      </c>
      <c r="M365" s="1511" t="str">
        <f ca="1">_xlfn.IFNA(VLOOKUP(E365,Export!G:L,5,FALSE),"")</f>
        <v/>
      </c>
      <c r="N365" s="1512" t="str">
        <f ca="1">_xlfn.IFNA(VLOOKUP(E365,Export!G:L,6,FALSE),"")</f>
        <v/>
      </c>
      <c r="O365" s="1445"/>
      <c r="P365" s="251"/>
    </row>
    <row r="366" spans="1:16" ht="70.8" customHeight="1" thickBot="1" x14ac:dyDescent="0.3">
      <c r="A366" s="274"/>
      <c r="B366" s="1842"/>
      <c r="C366" s="1339">
        <v>342</v>
      </c>
      <c r="D366" s="1183">
        <f>_xlfn.IFNA(VLOOKUP(E366,Data!C:I,3,FALSE),"")</f>
        <v>2</v>
      </c>
      <c r="E366" s="1644" t="s">
        <v>196</v>
      </c>
      <c r="F366" s="1170" t="str">
        <f>_xlfn.IFNA(IF(VLOOKUP(E366,Languages!$A:$D,1,TRUE)=E366,VLOOKUP(E366,Languages!$A:$D,Summary!$C$7,TRUE),NA()),"")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G366" s="1540">
        <v>14</v>
      </c>
      <c r="H366" s="1169" t="s">
        <v>3717</v>
      </c>
      <c r="I366" s="1169" t="s">
        <v>3658</v>
      </c>
      <c r="J366" s="1537">
        <f ca="1">_xlfn.IFNA(VLOOKUP(E366,Data!C:I,6,FALSE),"")</f>
        <v>2</v>
      </c>
      <c r="K366" s="1511" t="str">
        <f ca="1">_xlfn.IFNA(VLOOKUP(E366,Export!G:L,3,FALSE),"")</f>
        <v/>
      </c>
      <c r="L366" s="1511" t="str">
        <f ca="1">_xlfn.IFNA(VLOOKUP(E366,Export!G:L,4,FALSE),"")</f>
        <v/>
      </c>
      <c r="M366" s="1511" t="str">
        <f ca="1">_xlfn.IFNA(VLOOKUP(E366,Export!G:L,5,FALSE),"")</f>
        <v/>
      </c>
      <c r="N366" s="1512" t="str">
        <f ca="1">_xlfn.IFNA(VLOOKUP(E366,Export!G:L,6,FALSE),"")</f>
        <v/>
      </c>
      <c r="O366" s="1445"/>
      <c r="P366" s="251"/>
    </row>
    <row r="367" spans="1:16" ht="70.8" customHeight="1" thickBot="1" x14ac:dyDescent="0.3">
      <c r="A367" s="274"/>
      <c r="B367" s="1842"/>
      <c r="C367" s="1339">
        <v>343</v>
      </c>
      <c r="D367" s="1183">
        <f>_xlfn.IFNA(VLOOKUP(E367,Data!C:I,3,FALSE),"")</f>
        <v>3</v>
      </c>
      <c r="E367" s="1644" t="s">
        <v>197</v>
      </c>
      <c r="F367" s="1170" t="str">
        <f>_xlfn.IFNA(IF(VLOOKUP(E367,Languages!$A:$D,1,TRUE)=E367,VLOOKUP(E367,Languages!$A:$D,Summary!$C$7,TRUE),NA()),"")</f>
        <v>Toiminnon uhkaprofiili päivitetään aika ajoin ja määriteltyjen tilanteiden kuten järjestelmämuutosten tai ulkoisten tapahtumien yhteydessä.</v>
      </c>
      <c r="G367" s="1540">
        <v>15</v>
      </c>
      <c r="H367" s="1169" t="s">
        <v>3718</v>
      </c>
      <c r="I367" s="1169" t="s">
        <v>3659</v>
      </c>
      <c r="J367" s="1537">
        <f ca="1">_xlfn.IFNA(VLOOKUP(E367,Data!C:I,6,FALSE),"")</f>
        <v>2</v>
      </c>
      <c r="K367" s="1511" t="str">
        <f ca="1">_xlfn.IFNA(VLOOKUP(E367,Export!G:L,3,FALSE),"")</f>
        <v/>
      </c>
      <c r="L367" s="1511" t="str">
        <f ca="1">_xlfn.IFNA(VLOOKUP(E367,Export!G:L,4,FALSE),"")</f>
        <v/>
      </c>
      <c r="M367" s="1511" t="str">
        <f ca="1">_xlfn.IFNA(VLOOKUP(E367,Export!G:L,5,FALSE),"")</f>
        <v/>
      </c>
      <c r="N367" s="1512" t="str">
        <f ca="1">_xlfn.IFNA(VLOOKUP(E367,Export!G:L,6,FALSE),"")</f>
        <v/>
      </c>
      <c r="O367" s="1445"/>
      <c r="P367" s="251"/>
    </row>
    <row r="368" spans="1:16" ht="70.8" customHeight="1" thickBot="1" x14ac:dyDescent="0.3">
      <c r="A368" s="274"/>
      <c r="B368" s="1448"/>
      <c r="C368" s="1339">
        <v>344</v>
      </c>
      <c r="D368" s="1183">
        <f>_xlfn.IFNA(VLOOKUP(E368,Data!C:I,3,FALSE),"")</f>
        <v>3</v>
      </c>
      <c r="E368" s="1644" t="s">
        <v>199</v>
      </c>
      <c r="F368" s="1170" t="str">
        <f>_xlfn.IFNA(IF(VLOOKUP(E368,Languages!$A:$D,1,TRUE)=E368,VLOOKUP(E368,Languages!$A:$D,Summary!$C$7,TRUE),NA()),"")</f>
        <v>Uhkien seurannassa ja niihin reagoimisessa noudatetaan ennalta määriteltyjä toimintatiloja [kts. SITUATION-3g].</v>
      </c>
      <c r="G368" s="1540">
        <v>16</v>
      </c>
      <c r="H368" s="1169" t="s">
        <v>3719</v>
      </c>
      <c r="I368" s="1169" t="s">
        <v>3660</v>
      </c>
      <c r="J368" s="1537">
        <f ca="1">_xlfn.IFNA(VLOOKUP(E368,Data!C:I,6,FALSE),"")</f>
        <v>2</v>
      </c>
      <c r="K368" s="1511" t="str">
        <f ca="1">_xlfn.IFNA(VLOOKUP(E368,Export!G:L,3,FALSE),"")</f>
        <v/>
      </c>
      <c r="L368" s="1511" t="str">
        <f ca="1">_xlfn.IFNA(VLOOKUP(E368,Export!G:L,4,FALSE),"")</f>
        <v/>
      </c>
      <c r="M368" s="1511" t="str">
        <f ca="1">_xlfn.IFNA(VLOOKUP(E368,Export!G:L,5,FALSE),"")</f>
        <v/>
      </c>
      <c r="N368" s="1512" t="str">
        <f ca="1">_xlfn.IFNA(VLOOKUP(E368,Export!G:L,6,FALSE),"")</f>
        <v/>
      </c>
      <c r="O368" s="1445"/>
      <c r="P368" s="251"/>
    </row>
    <row r="369" spans="1:16" ht="70.8" customHeight="1" thickBot="1" x14ac:dyDescent="0.3">
      <c r="A369" s="274"/>
      <c r="B369" s="1448"/>
      <c r="C369" s="1339">
        <v>345</v>
      </c>
      <c r="D369" s="1183">
        <f>_xlfn.IFNA(VLOOKUP(E369,Data!C:I,3,FALSE),"")</f>
        <v>3</v>
      </c>
      <c r="E369" s="1644" t="s">
        <v>201</v>
      </c>
      <c r="F369" s="1170" t="str">
        <f>_xlfn.IFNA(IF(VLOOKUP(E369,Languages!$A:$D,1,TRUE)=E369,VLOOKUP(E369,Languages!$A:$D,Summary!$C$7,TRUE),NA()),"")</f>
        <v>Uhkatietoa käsitellään noudattaen turvallisia ja mahdollisimman reaaliaikaisia menetelmiä, joilla varmistetaan uhkien nopea analysointi ja nopea puuttuminen.</v>
      </c>
      <c r="G369" s="1540">
        <v>14</v>
      </c>
      <c r="H369" s="1169" t="s">
        <v>3717</v>
      </c>
      <c r="I369" s="1169" t="s">
        <v>3658</v>
      </c>
      <c r="J369" s="1537">
        <f ca="1">_xlfn.IFNA(VLOOKUP(E369,Data!C:I,6,FALSE),"")</f>
        <v>3</v>
      </c>
      <c r="K369" s="1511" t="str">
        <f ca="1">_xlfn.IFNA(VLOOKUP(E369,Export!G:L,3,FALSE),"")</f>
        <v/>
      </c>
      <c r="L369" s="1511" t="str">
        <f ca="1">_xlfn.IFNA(VLOOKUP(E369,Export!G:L,4,FALSE),"")</f>
        <v/>
      </c>
      <c r="M369" s="1511" t="str">
        <f ca="1">_xlfn.IFNA(VLOOKUP(E369,Export!G:L,5,FALSE),"")</f>
        <v/>
      </c>
      <c r="N369" s="1512" t="str">
        <f ca="1">_xlfn.IFNA(VLOOKUP(E369,Export!G:L,6,FALSE),"")</f>
        <v/>
      </c>
      <c r="O369" s="1445"/>
      <c r="P369" s="251"/>
    </row>
    <row r="370" spans="1:16" ht="70.8" customHeight="1" thickBot="1" x14ac:dyDescent="0.3">
      <c r="A370" s="165"/>
      <c r="B370" s="1444"/>
      <c r="C370" s="1339">
        <v>346</v>
      </c>
      <c r="D370" s="1183">
        <f>_xlfn.IFNA(VLOOKUP(E370,Data!C:I,3,FALSE),"")</f>
        <v>2</v>
      </c>
      <c r="E370" s="1644" t="s">
        <v>205</v>
      </c>
      <c r="F370" s="1170" t="str">
        <f>_xlfn.IFNA(IF(VLOOKUP(E370,Languages!$A:$D,1,TRUE)=E370,VLOOKUP(E370,Languages!$A:$D,Summary!$C$7,TRUE),NA()),"")</f>
        <v>THREAT-osion toimintaa varten on määritetty dokumentoidut toimintatavat, joita noudatetaan ja päivitetään säännöllisesti.</v>
      </c>
      <c r="G370" s="1539" t="s">
        <v>1629</v>
      </c>
      <c r="H370" s="1169"/>
      <c r="I370" s="1169" t="s">
        <v>1629</v>
      </c>
      <c r="J370" s="1537">
        <f ca="1">_xlfn.IFNA(VLOOKUP(E370,Data!C:I,6,FALSE),"")</f>
        <v>2</v>
      </c>
      <c r="K370" s="1511" t="str">
        <f ca="1">_xlfn.IFNA(VLOOKUP(E370,Export!G:L,3,FALSE),"")</f>
        <v/>
      </c>
      <c r="L370" s="1511" t="str">
        <f ca="1">_xlfn.IFNA(VLOOKUP(E370,Export!G:L,4,FALSE),"")</f>
        <v/>
      </c>
      <c r="M370" s="1511" t="str">
        <f ca="1">_xlfn.IFNA(VLOOKUP(E370,Export!G:L,5,FALSE),"")</f>
        <v/>
      </c>
      <c r="N370" s="1512" t="str">
        <f ca="1">_xlfn.IFNA(VLOOKUP(E370,Export!G:L,6,FALSE),"")</f>
        <v/>
      </c>
      <c r="O370" s="1445"/>
      <c r="P370" s="251"/>
    </row>
    <row r="371" spans="1:16" ht="70.8" customHeight="1" thickBot="1" x14ac:dyDescent="0.3">
      <c r="A371" s="180"/>
      <c r="B371" s="1449"/>
      <c r="C371" s="1339">
        <v>347</v>
      </c>
      <c r="D371" s="1183">
        <f>_xlfn.IFNA(VLOOKUP(E371,Data!C:I,3,FALSE),"")</f>
        <v>2</v>
      </c>
      <c r="E371" s="1644" t="s">
        <v>206</v>
      </c>
      <c r="F371" s="1170" t="str">
        <f>_xlfn.IFNA(IF(VLOOKUP(E371,Languages!$A:$D,1,TRUE)=E371,VLOOKUP(E371,Languages!$A:$D,Summary!$C$7,TRUE),NA()),"")</f>
        <v>THREAT-osion toimintaa varten on tarjolla riittävät resurssit (henkilöstö, rahoitus ja työkalut).</v>
      </c>
      <c r="G371" s="1539" t="s">
        <v>1629</v>
      </c>
      <c r="H371" s="1169"/>
      <c r="I371" s="1169" t="s">
        <v>1629</v>
      </c>
      <c r="J371" s="1537">
        <f ca="1">_xlfn.IFNA(VLOOKUP(E371,Data!C:I,6,FALSE),"")</f>
        <v>2</v>
      </c>
      <c r="K371" s="1511" t="str">
        <f ca="1">_xlfn.IFNA(VLOOKUP(E371,Export!G:L,3,FALSE),"")</f>
        <v/>
      </c>
      <c r="L371" s="1511" t="str">
        <f ca="1">_xlfn.IFNA(VLOOKUP(E371,Export!G:L,4,FALSE),"")</f>
        <v/>
      </c>
      <c r="M371" s="1511" t="str">
        <f ca="1">_xlfn.IFNA(VLOOKUP(E371,Export!G:L,5,FALSE),"")</f>
        <v/>
      </c>
      <c r="N371" s="1512" t="str">
        <f ca="1">_xlfn.IFNA(VLOOKUP(E371,Export!G:L,6,FALSE),"")</f>
        <v/>
      </c>
      <c r="O371" s="1450"/>
      <c r="P371" s="251"/>
    </row>
    <row r="372" spans="1:16" ht="70.8" customHeight="1" thickBot="1" x14ac:dyDescent="0.3">
      <c r="A372" s="180"/>
      <c r="B372" s="1451"/>
      <c r="C372" s="1339">
        <v>348</v>
      </c>
      <c r="D372" s="1183">
        <f>_xlfn.IFNA(VLOOKUP(E372,Data!C:I,3,FALSE),"")</f>
        <v>3</v>
      </c>
      <c r="E372" s="1644" t="s">
        <v>207</v>
      </c>
      <c r="F372" s="1170" t="str">
        <f>_xlfn.IFNA(IF(VLOOKUP(E372,Languages!$A:$D,1,TRUE)=E372,VLOOKUP(E372,Languages!$A:$D,Summary!$C$7,TRUE),NA()),"")</f>
        <v>THREAT-osion toimintaa ohjataan vaatimuksilla, jotka on asetettu organisaation johtotason politiikassa (tai vastaavassa ohjeistuksessa).</v>
      </c>
      <c r="G372" s="1539" t="s">
        <v>1629</v>
      </c>
      <c r="H372" s="1169"/>
      <c r="I372" s="1169" t="s">
        <v>1629</v>
      </c>
      <c r="J372" s="1537">
        <f ca="1">_xlfn.IFNA(VLOOKUP(E372,Data!C:I,6,FALSE),"")</f>
        <v>2</v>
      </c>
      <c r="K372" s="1511" t="str">
        <f ca="1">_xlfn.IFNA(VLOOKUP(E372,Export!G:L,3,FALSE),"")</f>
        <v/>
      </c>
      <c r="L372" s="1511" t="str">
        <f ca="1">_xlfn.IFNA(VLOOKUP(E372,Export!G:L,4,FALSE),"")</f>
        <v/>
      </c>
      <c r="M372" s="1511" t="str">
        <f ca="1">_xlfn.IFNA(VLOOKUP(E372,Export!G:L,5,FALSE),"")</f>
        <v/>
      </c>
      <c r="N372" s="1512" t="str">
        <f ca="1">_xlfn.IFNA(VLOOKUP(E372,Export!G:L,6,FALSE),"")</f>
        <v/>
      </c>
      <c r="O372" s="1450"/>
      <c r="P372" s="341"/>
    </row>
    <row r="373" spans="1:16" ht="70.8" customHeight="1" thickBot="1" x14ac:dyDescent="0.3">
      <c r="A373" s="180"/>
      <c r="B373" s="1376"/>
      <c r="C373" s="1339">
        <v>349</v>
      </c>
      <c r="D373" s="1183">
        <f>_xlfn.IFNA(VLOOKUP(E373,Data!C:I,3,FALSE),"")</f>
        <v>3</v>
      </c>
      <c r="E373" s="1644" t="s">
        <v>208</v>
      </c>
      <c r="F373" s="1170" t="str">
        <f>_xlfn.IFNA(IF(VLOOKUP(E373,Languages!$A:$D,1,TRUE)=E373,VLOOKUP(E373,Languages!$A:$D,Summary!$C$7,TRUE),NA()),"")</f>
        <v>THREAT-osion toiminnan suorittamiseen tarvittavat vastuut, tilivelvollisuudet ja valtuutukset on jalkautettu soveltuville työntekijöille.</v>
      </c>
      <c r="G373" s="1539" t="s">
        <v>1629</v>
      </c>
      <c r="H373" s="1169"/>
      <c r="I373" s="1169" t="s">
        <v>1629</v>
      </c>
      <c r="J373" s="1537">
        <f ca="1">_xlfn.IFNA(VLOOKUP(E373,Data!C:I,6,FALSE),"")</f>
        <v>3</v>
      </c>
      <c r="K373" s="1511" t="str">
        <f ca="1">_xlfn.IFNA(VLOOKUP(E373,Export!G:L,3,FALSE),"")</f>
        <v/>
      </c>
      <c r="L373" s="1511" t="str">
        <f ca="1">_xlfn.IFNA(VLOOKUP(E373,Export!G:L,4,FALSE),"")</f>
        <v/>
      </c>
      <c r="M373" s="1511" t="str">
        <f ca="1">_xlfn.IFNA(VLOOKUP(E373,Export!G:L,5,FALSE),"")</f>
        <v/>
      </c>
      <c r="N373" s="1512" t="str">
        <f ca="1">_xlfn.IFNA(VLOOKUP(E373,Export!G:L,6,FALSE),"")</f>
        <v/>
      </c>
      <c r="O373" s="1450"/>
      <c r="P373" s="341"/>
    </row>
    <row r="374" spans="1:16" ht="70.8" customHeight="1" thickBot="1" x14ac:dyDescent="0.3">
      <c r="A374" s="180"/>
      <c r="B374" s="1376"/>
      <c r="C374" s="1339">
        <v>350</v>
      </c>
      <c r="D374" s="1183">
        <f>_xlfn.IFNA(VLOOKUP(E374,Data!C:I,3,FALSE),"")</f>
        <v>3</v>
      </c>
      <c r="E374" s="1644" t="s">
        <v>209</v>
      </c>
      <c r="F374" s="1170" t="str">
        <f>_xlfn.IFNA(IF(VLOOKUP(E374,Languages!$A:$D,1,TRUE)=E374,VLOOKUP(E374,Languages!$A:$D,Summary!$C$7,TRUE),NA()),"")</f>
        <v>THREAT-osion toimintaa suorittavilla työntekijöillä on riittävät tiedot ja taidot tehtäviensä suorittamiseen.</v>
      </c>
      <c r="G374" s="1539" t="s">
        <v>1629</v>
      </c>
      <c r="H374" s="1169"/>
      <c r="I374" s="1169" t="s">
        <v>1629</v>
      </c>
      <c r="J374" s="1537">
        <f ca="1">_xlfn.IFNA(VLOOKUP(E374,Data!C:I,6,FALSE),"")</f>
        <v>3</v>
      </c>
      <c r="K374" s="1511" t="str">
        <f ca="1">_xlfn.IFNA(VLOOKUP(E374,Export!G:L,3,FALSE),"")</f>
        <v/>
      </c>
      <c r="L374" s="1511" t="str">
        <f ca="1">_xlfn.IFNA(VLOOKUP(E374,Export!G:L,4,FALSE),"")</f>
        <v/>
      </c>
      <c r="M374" s="1511" t="str">
        <f ca="1">_xlfn.IFNA(VLOOKUP(E374,Export!G:L,5,FALSE),"")</f>
        <v/>
      </c>
      <c r="N374" s="1512" t="str">
        <f ca="1">_xlfn.IFNA(VLOOKUP(E374,Export!G:L,6,FALSE),"")</f>
        <v/>
      </c>
      <c r="O374" s="1450"/>
      <c r="P374" s="341"/>
    </row>
    <row r="375" spans="1:16" ht="70.8" customHeight="1" thickBot="1" x14ac:dyDescent="0.3">
      <c r="A375" s="180"/>
      <c r="B375" s="1376"/>
      <c r="C375" s="1339">
        <v>351</v>
      </c>
      <c r="D375" s="1183">
        <f>_xlfn.IFNA(VLOOKUP(E375,Data!C:I,3,FALSE),"")</f>
        <v>3</v>
      </c>
      <c r="E375" s="1644" t="s">
        <v>210</v>
      </c>
      <c r="F375" s="1170" t="str">
        <f>_xlfn.IFNA(IF(VLOOKUP(E375,Languages!$A:$D,1,TRUE)=E375,VLOOKUP(E375,Languages!$A:$D,Summary!$C$7,TRUE),NA()),"")</f>
        <v>THREAT-osion toiminnan vaikuttavuutta arvioidaan ja seurataan.</v>
      </c>
      <c r="G375" s="1539" t="s">
        <v>1629</v>
      </c>
      <c r="H375" s="1169"/>
      <c r="I375" s="1169" t="s">
        <v>1629</v>
      </c>
      <c r="J375" s="1537">
        <f ca="1">_xlfn.IFNA(VLOOKUP(E375,Data!C:I,6,FALSE),"")</f>
        <v>3</v>
      </c>
      <c r="K375" s="1511" t="str">
        <f ca="1">_xlfn.IFNA(VLOOKUP(E375,Export!G:L,3,FALSE),"")</f>
        <v/>
      </c>
      <c r="L375" s="1511" t="str">
        <f ca="1">_xlfn.IFNA(VLOOKUP(E375,Export!G:L,4,FALSE),"")</f>
        <v/>
      </c>
      <c r="M375" s="1511" t="str">
        <f ca="1">_xlfn.IFNA(VLOOKUP(E375,Export!G:L,5,FALSE),"")</f>
        <v/>
      </c>
      <c r="N375" s="1512" t="str">
        <f ca="1">_xlfn.IFNA(VLOOKUP(E375,Export!G:L,6,FALSE),"")</f>
        <v/>
      </c>
      <c r="O375" s="1450"/>
      <c r="P375" s="341"/>
    </row>
    <row r="376" spans="1:16" ht="70.8" customHeight="1" thickBot="1" x14ac:dyDescent="0.3">
      <c r="A376" s="180"/>
      <c r="B376" s="1376"/>
      <c r="C376" s="1339">
        <v>352</v>
      </c>
      <c r="D376" s="1183">
        <f>_xlfn.IFNA(VLOOKUP(E376,Data!C:I,3,FALSE),"")</f>
        <v>1</v>
      </c>
      <c r="E376" s="1644" t="s">
        <v>274</v>
      </c>
      <c r="F376" s="1170" t="str">
        <f>_xlfn.IFNA(IF(VLOOKUP(E376,Languages!$A:$D,1,TRUE)=E376,VLOOKUP(E376,Languages!$A:$D,Summary!$C$7,TRUE),NA()),"")</f>
        <v>Erilaisia tarkastuksia (esimerkiksi taustojen tarkistuksia, huumetestejä) suoritetaan uusia työntekijöitä palkatessa. Tasolla 1 tämän ei tarvitse olla systemaattista ja säännöllistä.</v>
      </c>
      <c r="G376" s="1540">
        <v>53</v>
      </c>
      <c r="H376" s="1169" t="s">
        <v>3777</v>
      </c>
      <c r="I376" s="1169" t="s">
        <v>3661</v>
      </c>
      <c r="J376" s="1537">
        <f ca="1">_xlfn.IFNA(VLOOKUP(E376,Data!C:I,6,FALSE),"")</f>
        <v>3</v>
      </c>
      <c r="K376" s="1511" t="str">
        <f ca="1">_xlfn.IFNA(VLOOKUP(E376,Export!G:L,3,FALSE),"")</f>
        <v/>
      </c>
      <c r="L376" s="1511" t="str">
        <f ca="1">_xlfn.IFNA(VLOOKUP(E376,Export!G:L,4,FALSE),"")</f>
        <v/>
      </c>
      <c r="M376" s="1511" t="str">
        <f ca="1">_xlfn.IFNA(VLOOKUP(E376,Export!G:L,5,FALSE),"")</f>
        <v/>
      </c>
      <c r="N376" s="1512" t="str">
        <f ca="1">_xlfn.IFNA(VLOOKUP(E376,Export!G:L,6,FALSE),"")</f>
        <v/>
      </c>
      <c r="O376" s="1450"/>
      <c r="P376" s="341"/>
    </row>
    <row r="377" spans="1:16" ht="70.8" customHeight="1" thickBot="1" x14ac:dyDescent="0.3">
      <c r="A377" s="180"/>
      <c r="B377" s="1376"/>
      <c r="C377" s="1339">
        <v>353</v>
      </c>
      <c r="D377" s="1183">
        <f>_xlfn.IFNA(VLOOKUP(E377,Data!C:I,3,FALSE),"")</f>
        <v>1</v>
      </c>
      <c r="E377" s="1644" t="s">
        <v>275</v>
      </c>
      <c r="F377" s="1170" t="str">
        <f>_xlfn.IFNA(IF(VLOOKUP(E377,Languages!$A:$D,1,TRUE)=E377,VLOOKUP(E377,Languages!$A:$D,Summary!$C$7,TRUE),NA()),"")</f>
        <v>Työsuhteen päättymiseen liittyvissä menettelyissä huomioidaan kyberturvallisuus. Tasolla 1 tämän ei tarvitse olla systemaattista ja säännöllistä.</v>
      </c>
      <c r="G377" s="1540">
        <v>54</v>
      </c>
      <c r="H377" s="1169" t="s">
        <v>3771</v>
      </c>
      <c r="I377" s="1169" t="s">
        <v>3662</v>
      </c>
      <c r="J377" s="1537">
        <f ca="1">_xlfn.IFNA(VLOOKUP(E377,Data!C:I,6,FALSE),"")</f>
        <v>3</v>
      </c>
      <c r="K377" s="1511" t="str">
        <f ca="1">_xlfn.IFNA(VLOOKUP(E377,Export!G:L,3,FALSE),"")</f>
        <v/>
      </c>
      <c r="L377" s="1511" t="str">
        <f ca="1">_xlfn.IFNA(VLOOKUP(E377,Export!G:L,4,FALSE),"")</f>
        <v/>
      </c>
      <c r="M377" s="1511" t="str">
        <f ca="1">_xlfn.IFNA(VLOOKUP(E377,Export!G:L,5,FALSE),"")</f>
        <v/>
      </c>
      <c r="N377" s="1512" t="str">
        <f ca="1">_xlfn.IFNA(VLOOKUP(E377,Export!G:L,6,FALSE),"")</f>
        <v/>
      </c>
      <c r="O377" s="1450"/>
      <c r="P377" s="341"/>
    </row>
    <row r="378" spans="1:16" ht="70.8" customHeight="1" thickBot="1" x14ac:dyDescent="0.3">
      <c r="A378" s="180"/>
      <c r="B378" s="1376"/>
      <c r="C378" s="1339">
        <v>354</v>
      </c>
      <c r="D378" s="1183">
        <f>_xlfn.IFNA(VLOOKUP(E378,Data!C:I,3,FALSE),"")</f>
        <v>2</v>
      </c>
      <c r="E378" s="1644" t="s">
        <v>276</v>
      </c>
      <c r="F378" s="1170" t="str">
        <f>_xlfn.IFNA(IF(VLOOKUP(E378,Languages!$A:$D,1,TRUE)=E378,VLOOKUP(E378,Languages!$A:$D,Summary!$C$7,TRUE),NA()),"")</f>
        <v>Soveltuvia tarkastuksia suoritetaan sellaisille työntekijöille, joilla on käyttö- tai pääsyoikeus toiminnon kannalta tärkeisiin laitteisiin, ohjelmistoihin tai tietovarantoihin.</v>
      </c>
      <c r="G378" s="1540">
        <v>53</v>
      </c>
      <c r="H378" s="1169" t="s">
        <v>3777</v>
      </c>
      <c r="I378" s="1169" t="s">
        <v>3661</v>
      </c>
      <c r="J378" s="1537">
        <f ca="1">_xlfn.IFNA(VLOOKUP(E378,Data!C:I,6,FALSE),"")</f>
        <v>3</v>
      </c>
      <c r="K378" s="1511" t="str">
        <f ca="1">_xlfn.IFNA(VLOOKUP(E378,Export!G:L,3,FALSE),"")</f>
        <v/>
      </c>
      <c r="L378" s="1511" t="str">
        <f ca="1">_xlfn.IFNA(VLOOKUP(E378,Export!G:L,4,FALSE),"")</f>
        <v/>
      </c>
      <c r="M378" s="1511" t="str">
        <f ca="1">_xlfn.IFNA(VLOOKUP(E378,Export!G:L,5,FALSE),"")</f>
        <v/>
      </c>
      <c r="N378" s="1512" t="str">
        <f ca="1">_xlfn.IFNA(VLOOKUP(E378,Export!G:L,6,FALSE),"")</f>
        <v/>
      </c>
      <c r="O378" s="1450"/>
      <c r="P378" s="341"/>
    </row>
    <row r="379" spans="1:16" ht="70.8" customHeight="1" thickBot="1" x14ac:dyDescent="0.3">
      <c r="A379" s="180"/>
      <c r="B379" s="1376"/>
      <c r="C379" s="1339">
        <v>355</v>
      </c>
      <c r="D379" s="1183">
        <f>_xlfn.IFNA(VLOOKUP(E379,Data!C:I,3,FALSE),"")</f>
        <v>2</v>
      </c>
      <c r="E379" s="1644" t="s">
        <v>277</v>
      </c>
      <c r="F379" s="1170" t="str">
        <f>_xlfn.IFNA(IF(VLOOKUP(E379,Languages!$A:$D,1,TRUE)=E379,VLOOKUP(E379,Languages!$A:$D,Summary!$C$7,TRUE),NA()),"")</f>
        <v>Työntekijöiden sisäisiin siirtoihin liittyvissä menettelyissä huomioidaan kyberturvallisuus. (huomioidaan kriittiset työyhdistelmät, oikeudet, tarve mahdollisille taustatarkistuksille/ turvallisuusselvityksille)</v>
      </c>
      <c r="G379" s="1540">
        <v>54</v>
      </c>
      <c r="H379" s="1169" t="s">
        <v>3771</v>
      </c>
      <c r="I379" s="1169" t="s">
        <v>3662</v>
      </c>
      <c r="J379" s="1537">
        <f ca="1">_xlfn.IFNA(VLOOKUP(E379,Data!C:I,6,FALSE),"")</f>
        <v>2</v>
      </c>
      <c r="K379" s="1511" t="str">
        <f ca="1">_xlfn.IFNA(VLOOKUP(E379,Export!G:L,3,FALSE),"")</f>
        <v/>
      </c>
      <c r="L379" s="1511" t="str">
        <f ca="1">_xlfn.IFNA(VLOOKUP(E379,Export!G:L,4,FALSE),"")</f>
        <v/>
      </c>
      <c r="M379" s="1511" t="str">
        <f ca="1">_xlfn.IFNA(VLOOKUP(E379,Export!G:L,5,FALSE),"")</f>
        <v/>
      </c>
      <c r="N379" s="1512" t="str">
        <f ca="1">_xlfn.IFNA(VLOOKUP(E379,Export!G:L,6,FALSE),"")</f>
        <v/>
      </c>
      <c r="O379" s="1450"/>
      <c r="P379" s="341"/>
    </row>
    <row r="380" spans="1:16" ht="70.8" customHeight="1" thickBot="1" x14ac:dyDescent="0.3">
      <c r="A380" s="180"/>
      <c r="B380" s="1376"/>
      <c r="C380" s="1339">
        <v>356</v>
      </c>
      <c r="D380" s="1183">
        <f>_xlfn.IFNA(VLOOKUP(E380,Data!C:I,3,FALSE),"")</f>
        <v>2</v>
      </c>
      <c r="E380" s="1644" t="s">
        <v>278</v>
      </c>
      <c r="F380" s="1170" t="str">
        <f>_xlfn.IFNA(IF(VLOOKUP(E380,Languages!$A:$D,1,TRUE)=E380,VLOOKUP(E380,Languages!$A:$D,Summary!$C$7,TRUE),NA()),"")</f>
        <v>Henkilöstö on tietoinen vastuistaan ja velvoitteistaan koskien (IT ja OT) laitteiden, ohjelmistojen ja tietovarantojen suojaamista ja hyväksyttävää käyttöä.</v>
      </c>
      <c r="G380" s="1540">
        <v>55</v>
      </c>
      <c r="H380" s="1169" t="s">
        <v>3735</v>
      </c>
      <c r="I380" s="1169" t="s">
        <v>3663</v>
      </c>
      <c r="J380" s="1537">
        <f ca="1">_xlfn.IFNA(VLOOKUP(E380,Data!C:I,6,FALSE),"")</f>
        <v>3</v>
      </c>
      <c r="K380" s="1511" t="str">
        <f ca="1">_xlfn.IFNA(VLOOKUP(E380,Export!G:L,3,FALSE),"")</f>
        <v/>
      </c>
      <c r="L380" s="1511" t="str">
        <f ca="1">_xlfn.IFNA(VLOOKUP(E380,Export!G:L,4,FALSE),"")</f>
        <v/>
      </c>
      <c r="M380" s="1511" t="str">
        <f ca="1">_xlfn.IFNA(VLOOKUP(E380,Export!G:L,5,FALSE),"")</f>
        <v/>
      </c>
      <c r="N380" s="1512" t="str">
        <f ca="1">_xlfn.IFNA(VLOOKUP(E380,Export!G:L,6,FALSE),"")</f>
        <v/>
      </c>
      <c r="O380" s="1450"/>
      <c r="P380" s="341"/>
    </row>
    <row r="381" spans="1:16" ht="70.8" customHeight="1" thickBot="1" x14ac:dyDescent="0.3">
      <c r="A381" s="180"/>
      <c r="B381" s="1376"/>
      <c r="C381" s="1339">
        <v>357</v>
      </c>
      <c r="D381" s="1183">
        <f>_xlfn.IFNA(VLOOKUP(E381,Data!C:I,3,FALSE),"")</f>
        <v>3</v>
      </c>
      <c r="E381" s="1644" t="s">
        <v>279</v>
      </c>
      <c r="F381" s="1170" t="str">
        <f>_xlfn.IFNA(IF(VLOOKUP(E381,Languages!$A:$D,1,TRUE)=E381,VLOOKUP(E381,Languages!$A:$D,Summary!$C$7,TRUE),NA()),"")</f>
        <v>Jokaista työtehtävää varten teetetään soveltuvat tarkistukset, jotka ovat suhteessa työtehtävän riskeihin (mukaan lukien työntekijät, toimittajat ja alihankkijat).</v>
      </c>
      <c r="G381" s="1540">
        <v>53</v>
      </c>
      <c r="H381" s="1169" t="s">
        <v>3777</v>
      </c>
      <c r="I381" s="1169" t="s">
        <v>3661</v>
      </c>
      <c r="J381" s="1537">
        <f ca="1">_xlfn.IFNA(VLOOKUP(E381,Data!C:I,6,FALSE),"")</f>
        <v>2</v>
      </c>
      <c r="K381" s="1511" t="str">
        <f ca="1">_xlfn.IFNA(VLOOKUP(E381,Export!G:L,3,FALSE),"")</f>
        <v/>
      </c>
      <c r="L381" s="1511" t="str">
        <f ca="1">_xlfn.IFNA(VLOOKUP(E381,Export!G:L,4,FALSE),"")</f>
        <v/>
      </c>
      <c r="M381" s="1511" t="str">
        <f ca="1">_xlfn.IFNA(VLOOKUP(E381,Export!G:L,5,FALSE),"")</f>
        <v/>
      </c>
      <c r="N381" s="1512" t="str">
        <f ca="1">_xlfn.IFNA(VLOOKUP(E381,Export!G:L,6,FALSE),"")</f>
        <v/>
      </c>
      <c r="O381" s="1450"/>
      <c r="P381" s="341"/>
    </row>
    <row r="382" spans="1:16" ht="70.8" customHeight="1" thickBot="1" x14ac:dyDescent="0.3">
      <c r="A382" s="180"/>
      <c r="B382" s="1376"/>
      <c r="C382" s="1339">
        <v>358</v>
      </c>
      <c r="D382" s="1183">
        <f>_xlfn.IFNA(VLOOKUP(E382,Data!C:I,3,FALSE),"")</f>
        <v>3</v>
      </c>
      <c r="E382" s="1644" t="s">
        <v>2574</v>
      </c>
      <c r="F382" s="1170" t="str">
        <f>_xlfn.IFNA(IF(VLOOKUP(E382,Languages!$A:$D,1,TRUE)=E382,VLOOKUP(E382,Languages!$A:$D,Summary!$C$7,TRUE),NA()),"")</f>
        <v xml:space="preserve">Organisaatiolla on muodollinen vastuullisuusprosessi, johon sisältyy kurinpitomenettelyhenkilöstölle, joka ei noudata määriteltyjä turvallisuuspolitiikkoja ja menettelyjä. </v>
      </c>
      <c r="G382" s="1540">
        <v>55</v>
      </c>
      <c r="H382" s="1169" t="s">
        <v>3735</v>
      </c>
      <c r="I382" s="1169" t="s">
        <v>3663</v>
      </c>
      <c r="J382" s="1537">
        <f ca="1">_xlfn.IFNA(VLOOKUP(E382,Data!C:I,6,FALSE),"")</f>
        <v>2</v>
      </c>
      <c r="K382" s="1511" t="str">
        <f ca="1">_xlfn.IFNA(VLOOKUP(E382,Export!G:L,3,FALSE),"")</f>
        <v/>
      </c>
      <c r="L382" s="1511" t="str">
        <f ca="1">_xlfn.IFNA(VLOOKUP(E382,Export!G:L,4,FALSE),"")</f>
        <v/>
      </c>
      <c r="M382" s="1511" t="str">
        <f ca="1">_xlfn.IFNA(VLOOKUP(E382,Export!G:L,5,FALSE),"")</f>
        <v/>
      </c>
      <c r="N382" s="1512" t="str">
        <f ca="1">_xlfn.IFNA(VLOOKUP(E382,Export!G:L,6,FALSE),"")</f>
        <v/>
      </c>
      <c r="O382" s="1450"/>
      <c r="P382" s="341"/>
    </row>
    <row r="383" spans="1:16" ht="70.8" customHeight="1" thickBot="1" x14ac:dyDescent="0.3">
      <c r="A383" s="180"/>
      <c r="B383" s="1376"/>
      <c r="C383" s="1339">
        <v>359</v>
      </c>
      <c r="D383" s="1183">
        <f>_xlfn.IFNA(VLOOKUP(E383,Data!C:I,3,FALSE),"")</f>
        <v>1</v>
      </c>
      <c r="E383" s="1644" t="s">
        <v>280</v>
      </c>
      <c r="F383" s="1170" t="str">
        <f>_xlfn.IFNA(IF(VLOOKUP(E383,Languages!$A:$D,1,TRUE)=E383,VLOOKUP(E383,Languages!$A:$D,Summary!$C$7,TRUE),NA()),"")</f>
        <v>Henkilöstön kyberturvallisuustietoisuutta kohotetaan erilaisin toimin. Tasolla 1 tämän ei tarvitse olla systemaattista ja säännöllistä.</v>
      </c>
      <c r="G383" s="1540">
        <v>56</v>
      </c>
      <c r="H383" s="1169" t="s">
        <v>3736</v>
      </c>
      <c r="I383" s="1169" t="s">
        <v>3664</v>
      </c>
      <c r="J383" s="1537">
        <f ca="1">_xlfn.IFNA(VLOOKUP(E383,Data!C:I,6,FALSE),"")</f>
        <v>3</v>
      </c>
      <c r="K383" s="1511" t="str">
        <f ca="1">_xlfn.IFNA(VLOOKUP(E383,Export!G:L,3,FALSE),"")</f>
        <v/>
      </c>
      <c r="L383" s="1511" t="str">
        <f ca="1">_xlfn.IFNA(VLOOKUP(E383,Export!G:L,4,FALSE),"")</f>
        <v/>
      </c>
      <c r="M383" s="1511" t="str">
        <f ca="1">_xlfn.IFNA(VLOOKUP(E383,Export!G:L,5,FALSE),"")</f>
        <v/>
      </c>
      <c r="N383" s="1512" t="str">
        <f ca="1">_xlfn.IFNA(VLOOKUP(E383,Export!G:L,6,FALSE),"")</f>
        <v/>
      </c>
      <c r="O383" s="1450"/>
      <c r="P383" s="341"/>
    </row>
    <row r="384" spans="1:16" ht="70.8" customHeight="1" thickBot="1" x14ac:dyDescent="0.3">
      <c r="A384" s="180"/>
      <c r="B384" s="1376"/>
      <c r="C384" s="1339">
        <v>360</v>
      </c>
      <c r="D384" s="1183">
        <f>_xlfn.IFNA(VLOOKUP(E384,Data!C:I,3,FALSE),"")</f>
        <v>2</v>
      </c>
      <c r="E384" s="1644" t="s">
        <v>281</v>
      </c>
      <c r="F384" s="1170" t="str">
        <f>_xlfn.IFNA(IF(VLOOKUP(E384,Languages!$A:$D,1,TRUE)=E384,VLOOKUP(E384,Languages!$A:$D,Summary!$C$7,TRUE),NA()),"")</f>
        <v>Kyberturvallisuustietoisuudelle on asetettu tavoitteet, joita ylläpidetään ja seurataan.</v>
      </c>
      <c r="G384" s="1540">
        <v>56</v>
      </c>
      <c r="H384" s="1169" t="s">
        <v>3736</v>
      </c>
      <c r="I384" s="1169" t="s">
        <v>3664</v>
      </c>
      <c r="J384" s="1537">
        <f ca="1">_xlfn.IFNA(VLOOKUP(E384,Data!C:I,6,FALSE),"")</f>
        <v>2</v>
      </c>
      <c r="K384" s="1511" t="str">
        <f ca="1">_xlfn.IFNA(VLOOKUP(E384,Export!G:L,3,FALSE),"")</f>
        <v/>
      </c>
      <c r="L384" s="1511" t="str">
        <f ca="1">_xlfn.IFNA(VLOOKUP(E384,Export!G:L,4,FALSE),"")</f>
        <v/>
      </c>
      <c r="M384" s="1511" t="str">
        <f ca="1">_xlfn.IFNA(VLOOKUP(E384,Export!G:L,5,FALSE),"")</f>
        <v/>
      </c>
      <c r="N384" s="1512" t="str">
        <f ca="1">_xlfn.IFNA(VLOOKUP(E384,Export!G:L,6,FALSE),"")</f>
        <v/>
      </c>
      <c r="O384" s="1450"/>
      <c r="P384" s="341"/>
    </row>
    <row r="385" spans="1:16" ht="70.8" customHeight="1" thickBot="1" x14ac:dyDescent="0.3">
      <c r="A385" s="180"/>
      <c r="B385" s="1376"/>
      <c r="C385" s="1339">
        <v>361</v>
      </c>
      <c r="D385" s="1183">
        <f>_xlfn.IFNA(VLOOKUP(E385,Data!C:I,3,FALSE),"")</f>
        <v>2</v>
      </c>
      <c r="E385" s="1644" t="s">
        <v>282</v>
      </c>
      <c r="F385" s="1170" t="str">
        <f>_xlfn.IFNA(IF(VLOOKUP(E385,Languages!$A:$D,1,TRUE)=E385,VLOOKUP(E385,Languages!$A:$D,Summary!$C$7,TRUE),NA()),"")</f>
        <v>Kyberturvallisuustietoisuuden tavoitteet ovat linjassa organisaation määrittämän uhkaprofiilin kanssa [kts. THREAT-2e].</v>
      </c>
      <c r="G385" s="1540">
        <v>56</v>
      </c>
      <c r="H385" s="1169" t="s">
        <v>3736</v>
      </c>
      <c r="I385" s="1169" t="s">
        <v>3664</v>
      </c>
      <c r="J385" s="1537">
        <f ca="1">_xlfn.IFNA(VLOOKUP(E385,Data!C:I,6,FALSE),"")</f>
        <v>3</v>
      </c>
      <c r="K385" s="1511" t="str">
        <f ca="1">_xlfn.IFNA(VLOOKUP(E385,Export!G:L,3,FALSE),"")</f>
        <v/>
      </c>
      <c r="L385" s="1511" t="str">
        <f ca="1">_xlfn.IFNA(VLOOKUP(E385,Export!G:L,4,FALSE),"")</f>
        <v/>
      </c>
      <c r="M385" s="1511" t="str">
        <f ca="1">_xlfn.IFNA(VLOOKUP(E385,Export!G:L,5,FALSE),"")</f>
        <v/>
      </c>
      <c r="N385" s="1512" t="str">
        <f ca="1">_xlfn.IFNA(VLOOKUP(E385,Export!G:L,6,FALSE),"")</f>
        <v/>
      </c>
      <c r="O385" s="1450"/>
      <c r="P385" s="341"/>
    </row>
    <row r="386" spans="1:16" ht="70.8" customHeight="1" thickBot="1" x14ac:dyDescent="0.3">
      <c r="A386" s="180"/>
      <c r="B386" s="1376"/>
      <c r="C386" s="1339">
        <v>362</v>
      </c>
      <c r="D386" s="1183">
        <f>_xlfn.IFNA(VLOOKUP(E386,Data!C:I,3,FALSE),"")</f>
        <v>2</v>
      </c>
      <c r="E386" s="1644" t="s">
        <v>283</v>
      </c>
      <c r="F386" s="1170" t="str">
        <f>_xlfn.IFNA(IF(VLOOKUP(E386,Languages!$A:$D,1,TRUE)=E386,VLOOKUP(E386,Languages!$A:$D,Summary!$C$7,TRUE),NA()),"")</f>
        <v>Kyberturvallisuustietoisuutta parantava toiminta on säännöllistä.</v>
      </c>
      <c r="G386" s="1540">
        <v>56</v>
      </c>
      <c r="H386" s="1169" t="s">
        <v>3736</v>
      </c>
      <c r="I386" s="1169" t="s">
        <v>3664</v>
      </c>
      <c r="J386" s="1537">
        <f ca="1">_xlfn.IFNA(VLOOKUP(E386,Data!C:I,6,FALSE),"")</f>
        <v>2</v>
      </c>
      <c r="K386" s="1511" t="str">
        <f ca="1">_xlfn.IFNA(VLOOKUP(E386,Export!G:L,3,FALSE),"")</f>
        <v>11.2,</v>
      </c>
      <c r="L386" s="1511" t="str">
        <f ca="1">_xlfn.IFNA(VLOOKUP(E386,Export!G:L,4,FALSE),"")</f>
        <v/>
      </c>
      <c r="M386" s="1511" t="str">
        <f ca="1">_xlfn.IFNA(VLOOKUP(E386,Export!G:L,5,FALSE),"")</f>
        <v/>
      </c>
      <c r="N386" s="1512" t="str">
        <f ca="1">_xlfn.IFNA(VLOOKUP(E386,Export!G:L,6,FALSE),"")</f>
        <v/>
      </c>
      <c r="O386" s="1450"/>
      <c r="P386" s="341"/>
    </row>
    <row r="387" spans="1:16" ht="70.8" customHeight="1" thickBot="1" x14ac:dyDescent="0.3">
      <c r="A387" s="180"/>
      <c r="B387" s="1376"/>
      <c r="C387" s="1339">
        <v>363</v>
      </c>
      <c r="D387" s="1183">
        <f>_xlfn.IFNA(VLOOKUP(E387,Data!C:I,3,FALSE),"")</f>
        <v>3</v>
      </c>
      <c r="E387" s="1644" t="s">
        <v>284</v>
      </c>
      <c r="F387" s="1170" t="str">
        <f>_xlfn.IFNA(IF(VLOOKUP(E387,Languages!$A:$D,1,TRUE)=E387,VLOOKUP(E387,Languages!$A:$D,Summary!$C$7,TRUE),NA()),"")</f>
        <v>Kyberturvallisuustietoisuutta edistävä toiminta on sisällytetty toimenkuvauksiin.</v>
      </c>
      <c r="G387" s="1540">
        <v>56</v>
      </c>
      <c r="H387" s="1169" t="s">
        <v>3736</v>
      </c>
      <c r="I387" s="1169" t="s">
        <v>3664</v>
      </c>
      <c r="J387" s="1537">
        <f ca="1">_xlfn.IFNA(VLOOKUP(E387,Data!C:I,6,FALSE),"")</f>
        <v>3</v>
      </c>
      <c r="K387" s="1511" t="str">
        <f ca="1">_xlfn.IFNA(VLOOKUP(E387,Export!G:L,3,FALSE),"")</f>
        <v/>
      </c>
      <c r="L387" s="1511" t="str">
        <f ca="1">_xlfn.IFNA(VLOOKUP(E387,Export!G:L,4,FALSE),"")</f>
        <v/>
      </c>
      <c r="M387" s="1511" t="str">
        <f ca="1">_xlfn.IFNA(VLOOKUP(E387,Export!G:L,5,FALSE),"")</f>
        <v/>
      </c>
      <c r="N387" s="1512" t="str">
        <f ca="1">_xlfn.IFNA(VLOOKUP(E387,Export!G:L,6,FALSE),"")</f>
        <v/>
      </c>
      <c r="O387" s="1450"/>
      <c r="P387" s="341"/>
    </row>
    <row r="388" spans="1:16" ht="70.8" customHeight="1" thickBot="1" x14ac:dyDescent="0.3">
      <c r="A388" s="180"/>
      <c r="B388" s="1376"/>
      <c r="C388" s="1339">
        <v>364</v>
      </c>
      <c r="D388" s="1183">
        <f>_xlfn.IFNA(VLOOKUP(E388,Data!C:I,3,FALSE),"")</f>
        <v>3</v>
      </c>
      <c r="E388" s="1644" t="s">
        <v>285</v>
      </c>
      <c r="F388" s="1170" t="str">
        <f>_xlfn.IFNA(IF(VLOOKUP(E388,Languages!$A:$D,1,TRUE)=E388,VLOOKUP(E388,Languages!$A:$D,Summary!$C$7,TRUE),NA()),"")</f>
        <v>Kyberturvallisuustietoisuuden kohottamisen toimenpiteet ovat linjassa organisaation ennalta määriteltyjen toimintatilojen kanssa [kts. SITUATION-3g].</v>
      </c>
      <c r="G388" s="1540">
        <v>56</v>
      </c>
      <c r="H388" s="1169" t="s">
        <v>3736</v>
      </c>
      <c r="I388" s="1169" t="s">
        <v>3664</v>
      </c>
      <c r="J388" s="1537">
        <f ca="1">_xlfn.IFNA(VLOOKUP(E388,Data!C:I,6,FALSE),"")</f>
        <v>2</v>
      </c>
      <c r="K388" s="1511" t="str">
        <f ca="1">_xlfn.IFNA(VLOOKUP(E388,Export!G:L,3,FALSE),"")</f>
        <v/>
      </c>
      <c r="L388" s="1511" t="str">
        <f ca="1">_xlfn.IFNA(VLOOKUP(E388,Export!G:L,4,FALSE),"")</f>
        <v/>
      </c>
      <c r="M388" s="1511" t="str">
        <f ca="1">_xlfn.IFNA(VLOOKUP(E388,Export!G:L,5,FALSE),"")</f>
        <v/>
      </c>
      <c r="N388" s="1512" t="str">
        <f ca="1">_xlfn.IFNA(VLOOKUP(E388,Export!G:L,6,FALSE),"")</f>
        <v/>
      </c>
      <c r="O388" s="1450"/>
      <c r="P388" s="341"/>
    </row>
    <row r="389" spans="1:16" ht="70.8" customHeight="1" thickBot="1" x14ac:dyDescent="0.3">
      <c r="A389" s="180"/>
      <c r="B389" s="1376"/>
      <c r="C389" s="1339">
        <v>365</v>
      </c>
      <c r="D389" s="1183">
        <f>_xlfn.IFNA(VLOOKUP(E389,Data!C:I,3,FALSE),"")</f>
        <v>3</v>
      </c>
      <c r="E389" s="1644" t="s">
        <v>2575</v>
      </c>
      <c r="F389" s="1170" t="str">
        <f>_xlfn.IFNA(IF(VLOOKUP(E389,Languages!$A:$D,1,TRUE)=E389,VLOOKUP(E389,Languages!$A:$D,Summary!$C$7,TRUE),NA()),"")</f>
        <v>Kyberturvallisuustietoisuutta parantavien toimenpiteiden tehokkuutta arvioidaan säännöllisesti ja tiettyjen muutosten yhteydessä kuten järjestelmämuutokset, ulkoiset tapahtumat. Toimintaa kehitetään tarvittaessa.</v>
      </c>
      <c r="G389" s="1540">
        <v>56</v>
      </c>
      <c r="H389" s="1169" t="s">
        <v>3736</v>
      </c>
      <c r="I389" s="1169" t="s">
        <v>3664</v>
      </c>
      <c r="J389" s="1537">
        <f ca="1">_xlfn.IFNA(VLOOKUP(E389,Data!C:I,6,FALSE),"")</f>
        <v>3</v>
      </c>
      <c r="K389" s="1511" t="str">
        <f ca="1">_xlfn.IFNA(VLOOKUP(E389,Export!G:L,3,FALSE),"")</f>
        <v/>
      </c>
      <c r="L389" s="1511" t="str">
        <f ca="1">_xlfn.IFNA(VLOOKUP(E389,Export!G:L,4,FALSE),"")</f>
        <v/>
      </c>
      <c r="M389" s="1511" t="str">
        <f ca="1">_xlfn.IFNA(VLOOKUP(E389,Export!G:L,5,FALSE),"")</f>
        <v/>
      </c>
      <c r="N389" s="1512" t="str">
        <f ca="1">_xlfn.IFNA(VLOOKUP(E389,Export!G:L,6,FALSE),"")</f>
        <v/>
      </c>
      <c r="O389" s="1450"/>
      <c r="P389" s="341"/>
    </row>
    <row r="390" spans="1:16" ht="70.8" customHeight="1" thickBot="1" x14ac:dyDescent="0.3">
      <c r="A390" s="180"/>
      <c r="B390" s="1376"/>
      <c r="C390" s="1339">
        <v>366</v>
      </c>
      <c r="D390" s="1183">
        <f>_xlfn.IFNA(VLOOKUP(E390,Data!C:I,3,FALSE),"")</f>
        <v>1</v>
      </c>
      <c r="E390" s="1644" t="s">
        <v>286</v>
      </c>
      <c r="F390" s="1170" t="str">
        <f>_xlfn.IFNA(IF(VLOOKUP(E390,Languages!$A:$D,1,TRUE)=E390,VLOOKUP(E390,Languages!$A:$D,Summary!$C$7,TRUE),NA()),"")</f>
        <v>Toiminnon kyberturvallisuuteen liittyvät vastuut on tunnistettu. Tasolla 1 tämän ei tarvitse olla systemaattista ja säännöllistä.</v>
      </c>
      <c r="G390" s="1540">
        <v>57</v>
      </c>
      <c r="H390" s="1169" t="s">
        <v>3737</v>
      </c>
      <c r="I390" s="1169" t="s">
        <v>3665</v>
      </c>
      <c r="J390" s="1537">
        <f ca="1">_xlfn.IFNA(VLOOKUP(E390,Data!C:I,6,FALSE),"")</f>
        <v>4</v>
      </c>
      <c r="K390" s="1511" t="str">
        <f ca="1">_xlfn.IFNA(VLOOKUP(E390,Export!G:L,3,FALSE),"")</f>
        <v/>
      </c>
      <c r="L390" s="1511" t="str">
        <f ca="1">_xlfn.IFNA(VLOOKUP(E390,Export!G:L,4,FALSE),"")</f>
        <v/>
      </c>
      <c r="M390" s="1511" t="str">
        <f ca="1">_xlfn.IFNA(VLOOKUP(E390,Export!G:L,5,FALSE),"")</f>
        <v/>
      </c>
      <c r="N390" s="1512" t="str">
        <f ca="1">_xlfn.IFNA(VLOOKUP(E390,Export!G:L,6,FALSE),"")</f>
        <v/>
      </c>
      <c r="O390" s="1450"/>
      <c r="P390" s="341"/>
    </row>
    <row r="391" spans="1:16" ht="70.8" customHeight="1" thickBot="1" x14ac:dyDescent="0.3">
      <c r="A391" s="180"/>
      <c r="B391" s="1376"/>
      <c r="C391" s="1339">
        <v>367</v>
      </c>
      <c r="D391" s="1183">
        <f>_xlfn.IFNA(VLOOKUP(E391,Data!C:I,3,FALSE),"")</f>
        <v>1</v>
      </c>
      <c r="E391" s="1644" t="s">
        <v>287</v>
      </c>
      <c r="F391" s="1170" t="str">
        <f>_xlfn.IFNA(IF(VLOOKUP(E391,Languages!$A:$D,1,TRUE)=E391,VLOOKUP(E391,Languages!$A:$D,Summary!$C$7,TRUE),NA()),"")</f>
        <v>Kyberturvallisuuteen liittyvät vastuut on osoitettu nimetyille henkilöille. Tasolla 1 tämän ei tarvitse olla systemaattista ja säännöllistä.</v>
      </c>
      <c r="G391" s="1540">
        <v>58</v>
      </c>
      <c r="H391" s="1169" t="s">
        <v>3772</v>
      </c>
      <c r="I391" s="1169" t="s">
        <v>3666</v>
      </c>
      <c r="J391" s="1537">
        <f ca="1">_xlfn.IFNA(VLOOKUP(E391,Data!C:I,6,FALSE),"")</f>
        <v>3</v>
      </c>
      <c r="K391" s="1511" t="str">
        <f ca="1">_xlfn.IFNA(VLOOKUP(E391,Export!G:L,3,FALSE),"")</f>
        <v/>
      </c>
      <c r="L391" s="1511" t="str">
        <f ca="1">_xlfn.IFNA(VLOOKUP(E391,Export!G:L,4,FALSE),"")</f>
        <v/>
      </c>
      <c r="M391" s="1511" t="str">
        <f ca="1">_xlfn.IFNA(VLOOKUP(E391,Export!G:L,5,FALSE),"")</f>
        <v/>
      </c>
      <c r="N391" s="1512" t="str">
        <f ca="1">_xlfn.IFNA(VLOOKUP(E391,Export!G:L,6,FALSE),"")</f>
        <v/>
      </c>
      <c r="O391" s="1450"/>
      <c r="P391" s="341"/>
    </row>
    <row r="392" spans="1:16" ht="70.8" customHeight="1" thickBot="1" x14ac:dyDescent="0.3">
      <c r="A392" s="180"/>
      <c r="B392" s="1376"/>
      <c r="C392" s="1339">
        <v>368</v>
      </c>
      <c r="D392" s="1183">
        <f>_xlfn.IFNA(VLOOKUP(E392,Data!C:I,3,FALSE),"")</f>
        <v>2</v>
      </c>
      <c r="E392" s="1644" t="s">
        <v>288</v>
      </c>
      <c r="F392" s="1170" t="str">
        <f>_xlfn.IFNA(IF(VLOOKUP(E392,Languages!$A:$D,1,TRUE)=E392,VLOOKUP(E392,Languages!$A:$D,Summary!$C$7,TRUE),NA()),"")</f>
        <v>Kyberturvallisuuteen liittyvät vastuut on osoitettu nimetyille rooleille (mukaan lukien mahdolliset ulkoiset palveluntarjoajat).</v>
      </c>
      <c r="G392" s="1540">
        <v>58</v>
      </c>
      <c r="H392" s="1169" t="s">
        <v>3772</v>
      </c>
      <c r="I392" s="1169" t="s">
        <v>3666</v>
      </c>
      <c r="J392" s="1537">
        <f ca="1">_xlfn.IFNA(VLOOKUP(E392,Data!C:I,6,FALSE),"")</f>
        <v>3</v>
      </c>
      <c r="K392" s="1511" t="str">
        <f ca="1">_xlfn.IFNA(VLOOKUP(E392,Export!G:L,3,FALSE),"")</f>
        <v/>
      </c>
      <c r="L392" s="1511" t="str">
        <f ca="1">_xlfn.IFNA(VLOOKUP(E392,Export!G:L,4,FALSE),"")</f>
        <v/>
      </c>
      <c r="M392" s="1511" t="str">
        <f ca="1">_xlfn.IFNA(VLOOKUP(E392,Export!G:L,5,FALSE),"")</f>
        <v/>
      </c>
      <c r="N392" s="1512" t="str">
        <f ca="1">_xlfn.IFNA(VLOOKUP(E392,Export!G:L,6,FALSE),"")</f>
        <v/>
      </c>
      <c r="O392" s="1450"/>
      <c r="P392" s="341"/>
    </row>
    <row r="393" spans="1:16" ht="70.8" customHeight="1" thickBot="1" x14ac:dyDescent="0.3">
      <c r="A393" s="180"/>
      <c r="B393" s="1376"/>
      <c r="C393" s="1339">
        <v>369</v>
      </c>
      <c r="D393" s="1183">
        <f>_xlfn.IFNA(VLOOKUP(E393,Data!C:I,3,FALSE),"")</f>
        <v>2</v>
      </c>
      <c r="E393" s="1644" t="s">
        <v>289</v>
      </c>
      <c r="F393" s="1170" t="str">
        <f>_xlfn.IFNA(IF(VLOOKUP(E393,Languages!$A:$D,1,TRUE)=E393,VLOOKUP(E393,Languages!$A:$D,Summary!$C$7,TRUE),NA()),"")</f>
        <v>Kyberturvallisuuteen liittyvät vastuut on dokumentoitu.</v>
      </c>
      <c r="G393" s="1540">
        <v>57</v>
      </c>
      <c r="H393" s="1169" t="s">
        <v>3737</v>
      </c>
      <c r="I393" s="1169" t="s">
        <v>3665</v>
      </c>
      <c r="J393" s="1537">
        <f ca="1">_xlfn.IFNA(VLOOKUP(E393,Data!C:I,6,FALSE),"")</f>
        <v>2</v>
      </c>
      <c r="K393" s="1511" t="str">
        <f ca="1">_xlfn.IFNA(VLOOKUP(E393,Export!G:L,3,FALSE),"")</f>
        <v/>
      </c>
      <c r="L393" s="1511" t="str">
        <f ca="1">_xlfn.IFNA(VLOOKUP(E393,Export!G:L,4,FALSE),"")</f>
        <v/>
      </c>
      <c r="M393" s="1511" t="str">
        <f ca="1">_xlfn.IFNA(VLOOKUP(E393,Export!G:L,5,FALSE),"")</f>
        <v/>
      </c>
      <c r="N393" s="1512" t="str">
        <f ca="1">_xlfn.IFNA(VLOOKUP(E393,Export!G:L,6,FALSE),"")</f>
        <v/>
      </c>
      <c r="O393" s="1450"/>
      <c r="P393" s="341"/>
    </row>
    <row r="394" spans="1:16" ht="70.8" customHeight="1" thickBot="1" x14ac:dyDescent="0.3">
      <c r="A394" s="180"/>
      <c r="B394" s="1376"/>
      <c r="C394" s="1339">
        <v>370</v>
      </c>
      <c r="D394" s="1183">
        <f>_xlfn.IFNA(VLOOKUP(E394,Data!C:I,3,FALSE),"")</f>
        <v>3</v>
      </c>
      <c r="E394" s="1644" t="s">
        <v>290</v>
      </c>
      <c r="F394" s="1170" t="str">
        <f>_xlfn.IFNA(IF(VLOOKUP(E394,Languages!$A:$D,1,TRUE)=E394,VLOOKUP(E394,Languages!$A:$D,Summary!$C$7,TRUE),NA()),"")</f>
        <v>Kyberturvallisuuteen liittyvät vastuut ja työtehtävien vaatimukset tarkastetaan ja päivitetään aika ajoin ja määriteltyjen tilanteiden kuten järjestelmämuutosten yhteydessä tai organisaatiorakenteen muuttuessa.</v>
      </c>
      <c r="G394" s="1540">
        <v>57</v>
      </c>
      <c r="H394" s="1169" t="s">
        <v>3737</v>
      </c>
      <c r="I394" s="1169" t="s">
        <v>3665</v>
      </c>
      <c r="J394" s="1537">
        <f ca="1">_xlfn.IFNA(VLOOKUP(E394,Data!C:I,6,FALSE),"")</f>
        <v>3</v>
      </c>
      <c r="K394" s="1511" t="str">
        <f ca="1">_xlfn.IFNA(VLOOKUP(E394,Export!G:L,3,FALSE),"")</f>
        <v/>
      </c>
      <c r="L394" s="1511" t="str">
        <f ca="1">_xlfn.IFNA(VLOOKUP(E394,Export!G:L,4,FALSE),"")</f>
        <v/>
      </c>
      <c r="M394" s="1511" t="str">
        <f ca="1">_xlfn.IFNA(VLOOKUP(E394,Export!G:L,5,FALSE),"")</f>
        <v/>
      </c>
      <c r="N394" s="1512" t="str">
        <f ca="1">_xlfn.IFNA(VLOOKUP(E394,Export!G:L,6,FALSE),"")</f>
        <v/>
      </c>
      <c r="O394" s="1450"/>
      <c r="P394" s="341"/>
    </row>
    <row r="395" spans="1:16" ht="70.8" customHeight="1" thickBot="1" x14ac:dyDescent="0.3">
      <c r="A395" s="180"/>
      <c r="B395" s="1376"/>
      <c r="C395" s="1339">
        <v>371</v>
      </c>
      <c r="D395" s="1183">
        <f>_xlfn.IFNA(VLOOKUP(E395,Data!C:I,3,FALSE),"")</f>
        <v>3</v>
      </c>
      <c r="E395" s="1644" t="s">
        <v>291</v>
      </c>
      <c r="F395" s="1170" t="str">
        <f>_xlfn.IFNA(IF(VLOOKUP(E395,Languages!$A:$D,1,TRUE)=E395,VLOOKUP(E395,Languages!$A:$D,Summary!$C$7,TRUE),NA()),"")</f>
        <v>Osoitettuja kyberturvallisuuden vastuita hallitaan siten, että varmistutaan niiden riittävyydestä ja riittävästä päällekkäisyydestä (mukaan lukien henkilöstönvaihdosten suunnittelu).</v>
      </c>
      <c r="G395" s="1540">
        <v>58</v>
      </c>
      <c r="H395" s="1169" t="s">
        <v>3772</v>
      </c>
      <c r="I395" s="1169" t="s">
        <v>3666</v>
      </c>
      <c r="J395" s="1537">
        <f ca="1">_xlfn.IFNA(VLOOKUP(E395,Data!C:I,6,FALSE),"")</f>
        <v>2</v>
      </c>
      <c r="K395" s="1511" t="str">
        <f ca="1">_xlfn.IFNA(VLOOKUP(E395,Export!G:L,3,FALSE),"")</f>
        <v/>
      </c>
      <c r="L395" s="1511" t="str">
        <f ca="1">_xlfn.IFNA(VLOOKUP(E395,Export!G:L,4,FALSE),"")</f>
        <v/>
      </c>
      <c r="M395" s="1511" t="str">
        <f ca="1">_xlfn.IFNA(VLOOKUP(E395,Export!G:L,5,FALSE),"")</f>
        <v/>
      </c>
      <c r="N395" s="1512" t="str">
        <f ca="1">_xlfn.IFNA(VLOOKUP(E395,Export!G:L,6,FALSE),"")</f>
        <v/>
      </c>
      <c r="O395" s="1450"/>
      <c r="P395" s="341"/>
    </row>
    <row r="396" spans="1:16" ht="70.8" customHeight="1" thickBot="1" x14ac:dyDescent="0.3">
      <c r="A396" s="180"/>
      <c r="B396" s="1376"/>
      <c r="C396" s="1339">
        <v>372</v>
      </c>
      <c r="D396" s="1183">
        <f>_xlfn.IFNA(VLOOKUP(E396,Data!C:I,3,FALSE),"")</f>
        <v>1</v>
      </c>
      <c r="E396" s="1644" t="s">
        <v>292</v>
      </c>
      <c r="F396" s="1170" t="str">
        <f>_xlfn.IFNA(IF(VLOOKUP(E396,Languages!$A:$D,1,TRUE)=E396,VLOOKUP(E396,Languages!$A:$D,Summary!$C$7,TRUE),NA()),"")</f>
        <v>Kyberturvallisuuskoulutusta on saatavana sellaisille työntekijöille, joille on osoitettu kyberturvallisuuteen liittyviä vastuita. Tasolla 1 tämän ei tarvitse olla systemaattista ja säännöllistä.</v>
      </c>
      <c r="G396" s="1540">
        <v>59</v>
      </c>
      <c r="H396" s="1169" t="s">
        <v>3738</v>
      </c>
      <c r="I396" s="1169" t="s">
        <v>3667</v>
      </c>
      <c r="J396" s="1537">
        <f ca="1">_xlfn.IFNA(VLOOKUP(E396,Data!C:I,6,FALSE),"")</f>
        <v>4</v>
      </c>
      <c r="K396" s="1511" t="str">
        <f ca="1">_xlfn.IFNA(VLOOKUP(E396,Export!G:L,3,FALSE),"")</f>
        <v/>
      </c>
      <c r="L396" s="1511" t="str">
        <f ca="1">_xlfn.IFNA(VLOOKUP(E396,Export!G:L,4,FALSE),"")</f>
        <v/>
      </c>
      <c r="M396" s="1511" t="str">
        <f ca="1">_xlfn.IFNA(VLOOKUP(E396,Export!G:L,5,FALSE),"")</f>
        <v/>
      </c>
      <c r="N396" s="1512" t="str">
        <f ca="1">_xlfn.IFNA(VLOOKUP(E396,Export!G:L,6,FALSE),"")</f>
        <v/>
      </c>
      <c r="O396" s="1450"/>
      <c r="P396" s="341"/>
    </row>
    <row r="397" spans="1:16" ht="70.8" customHeight="1" thickBot="1" x14ac:dyDescent="0.3">
      <c r="A397" s="180"/>
      <c r="B397" s="1376"/>
      <c r="C397" s="1339">
        <v>373</v>
      </c>
      <c r="D397" s="1183">
        <f>_xlfn.IFNA(VLOOKUP(E397,Data!C:I,3,FALSE),"")</f>
        <v>1</v>
      </c>
      <c r="E397" s="1644" t="s">
        <v>293</v>
      </c>
      <c r="F397" s="1170" t="str">
        <f>_xlfn.IFNA(IF(VLOOKUP(E397,Languages!$A:$D,1,TRUE)=E397,VLOOKUP(E397,Languages!$A:$D,Summary!$C$7,TRUE),NA()),"")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397" s="1539" t="s">
        <v>1629</v>
      </c>
      <c r="H397" s="1169"/>
      <c r="I397" s="1169" t="s">
        <v>1629</v>
      </c>
      <c r="J397" s="1537">
        <f ca="1">_xlfn.IFNA(VLOOKUP(E397,Data!C:I,6,FALSE),"")</f>
        <v>3</v>
      </c>
      <c r="K397" s="1511" t="str">
        <f ca="1">_xlfn.IFNA(VLOOKUP(E397,Export!G:L,3,FALSE),"")</f>
        <v/>
      </c>
      <c r="L397" s="1511" t="str">
        <f ca="1">_xlfn.IFNA(VLOOKUP(E397,Export!G:L,4,FALSE),"")</f>
        <v/>
      </c>
      <c r="M397" s="1511" t="str">
        <f ca="1">_xlfn.IFNA(VLOOKUP(E397,Export!G:L,5,FALSE),"")</f>
        <v/>
      </c>
      <c r="N397" s="1512" t="str">
        <f ca="1">_xlfn.IFNA(VLOOKUP(E397,Export!G:L,6,FALSE),"")</f>
        <v/>
      </c>
      <c r="O397" s="1450"/>
      <c r="P397" s="341"/>
    </row>
    <row r="398" spans="1:16" ht="70.8" customHeight="1" thickBot="1" x14ac:dyDescent="0.3">
      <c r="A398" s="180"/>
      <c r="B398" s="1376"/>
      <c r="C398" s="1339">
        <v>374</v>
      </c>
      <c r="D398" s="1183">
        <f>_xlfn.IFNA(VLOOKUP(E398,Data!C:I,3,FALSE),"")</f>
        <v>2</v>
      </c>
      <c r="E398" s="1644" t="s">
        <v>294</v>
      </c>
      <c r="F398" s="1170" t="str">
        <f>_xlfn.IFNA(IF(VLOOKUP(E398,Languages!$A:$D,1,TRUE)=E398,VLOOKUP(E398,Languages!$A:$D,Summary!$C$7,TRUE),NA()),"")</f>
        <v xml:space="preserve">Tunnistettuihin kyberturvallisuuden osaamispuutteisiin (tiedot, taidot ja kyvyt, pätevyydet) puututaan kouluttamalla, rekrytoimalla ja vaihtuvuuden pienenemiseen tähtäävillä toimilla. </v>
      </c>
      <c r="G398" s="1539" t="s">
        <v>1629</v>
      </c>
      <c r="H398" s="1169"/>
      <c r="I398" s="1169" t="s">
        <v>1629</v>
      </c>
      <c r="J398" s="1537">
        <f ca="1">_xlfn.IFNA(VLOOKUP(E398,Data!C:I,6,FALSE),"")</f>
        <v>2</v>
      </c>
      <c r="K398" s="1511" t="str">
        <f ca="1">_xlfn.IFNA(VLOOKUP(E398,Export!G:L,3,FALSE),"")</f>
        <v/>
      </c>
      <c r="L398" s="1511" t="str">
        <f ca="1">_xlfn.IFNA(VLOOKUP(E398,Export!G:L,4,FALSE),"")</f>
        <v/>
      </c>
      <c r="M398" s="1511" t="str">
        <f ca="1">_xlfn.IFNA(VLOOKUP(E398,Export!G:L,5,FALSE),"")</f>
        <v/>
      </c>
      <c r="N398" s="1512" t="str">
        <f ca="1">_xlfn.IFNA(VLOOKUP(E398,Export!G:L,6,FALSE),"")</f>
        <v/>
      </c>
      <c r="O398" s="1450"/>
      <c r="P398" s="341"/>
    </row>
    <row r="399" spans="1:16" ht="70.8" customHeight="1" thickBot="1" x14ac:dyDescent="0.3">
      <c r="A399" s="180"/>
      <c r="B399" s="1376"/>
      <c r="C399" s="1339">
        <v>375</v>
      </c>
      <c r="D399" s="1183">
        <f>_xlfn.IFNA(VLOOKUP(E399,Data!C:I,3,FALSE),"")</f>
        <v>2</v>
      </c>
      <c r="E399" s="1644" t="s">
        <v>295</v>
      </c>
      <c r="F399" s="1170" t="str">
        <f>_xlfn.IFNA(IF(VLOOKUP(E399,Languages!$A:$D,1,TRUE)=E399,VLOOKUP(E399,Languages!$A:$D,Summary!$C$7,TRUE),NA()),"")</f>
        <v>Kyberturvallisuuskoulutus on edellytyksenä käyttö- tai pääsyoikeuksien myöntämiselle toiminnon kannalta tärkeisiin laitteisiin, ohjelmistoihin ja tietovarantoihin.</v>
      </c>
      <c r="G399" s="1540">
        <v>59</v>
      </c>
      <c r="H399" s="1169" t="s">
        <v>3738</v>
      </c>
      <c r="I399" s="1169" t="s">
        <v>3667</v>
      </c>
      <c r="J399" s="1537">
        <f ca="1">_xlfn.IFNA(VLOOKUP(E399,Data!C:I,6,FALSE),"")</f>
        <v>2</v>
      </c>
      <c r="K399" s="1511" t="str">
        <f ca="1">_xlfn.IFNA(VLOOKUP(E399,Export!G:L,3,FALSE),"")</f>
        <v/>
      </c>
      <c r="L399" s="1511" t="str">
        <f ca="1">_xlfn.IFNA(VLOOKUP(E399,Export!G:L,4,FALSE),"")</f>
        <v/>
      </c>
      <c r="M399" s="1511" t="str">
        <f ca="1">_xlfn.IFNA(VLOOKUP(E399,Export!G:L,5,FALSE),"")</f>
        <v/>
      </c>
      <c r="N399" s="1512" t="str">
        <f ca="1">_xlfn.IFNA(VLOOKUP(E399,Export!G:L,6,FALSE),"")</f>
        <v/>
      </c>
      <c r="O399" s="1450"/>
      <c r="P399" s="341"/>
    </row>
    <row r="400" spans="1:16" ht="70.8" customHeight="1" thickBot="1" x14ac:dyDescent="0.3">
      <c r="A400" s="180"/>
      <c r="B400" s="1376"/>
      <c r="C400" s="1339">
        <v>376</v>
      </c>
      <c r="D400" s="1183">
        <f>_xlfn.IFNA(VLOOKUP(E400,Data!C:I,3,FALSE),"")</f>
        <v>3</v>
      </c>
      <c r="E400" s="1644" t="s">
        <v>296</v>
      </c>
      <c r="F400" s="1170" t="str">
        <f>_xlfn.IFNA(IF(VLOOKUP(E400,Languages!$A:$D,1,TRUE)=E400,VLOOKUP(E400,Languages!$A:$D,Summary!$C$7,TRUE),NA()),"")</f>
        <v>Koulutustoiminnan tehokkuutta arvioidaan aika ajoin ja koulutusta kehitetään tarpeen mukaan.</v>
      </c>
      <c r="G400" s="1539" t="s">
        <v>1629</v>
      </c>
      <c r="H400" s="1169"/>
      <c r="I400" s="1169" t="s">
        <v>1629</v>
      </c>
      <c r="J400" s="1537">
        <f ca="1">_xlfn.IFNA(VLOOKUP(E400,Data!C:I,6,FALSE),"")</f>
        <v>3</v>
      </c>
      <c r="K400" s="1511" t="str">
        <f ca="1">_xlfn.IFNA(VLOOKUP(E400,Export!G:L,3,FALSE),"")</f>
        <v/>
      </c>
      <c r="L400" s="1511" t="str">
        <f ca="1">_xlfn.IFNA(VLOOKUP(E400,Export!G:L,4,FALSE),"")</f>
        <v/>
      </c>
      <c r="M400" s="1511" t="str">
        <f ca="1">_xlfn.IFNA(VLOOKUP(E400,Export!G:L,5,FALSE),"")</f>
        <v/>
      </c>
      <c r="N400" s="1512" t="str">
        <f ca="1">_xlfn.IFNA(VLOOKUP(E400,Export!G:L,6,FALSE),"")</f>
        <v/>
      </c>
      <c r="O400" s="1450"/>
      <c r="P400" s="341"/>
    </row>
    <row r="401" spans="1:16" ht="70.8" customHeight="1" thickBot="1" x14ac:dyDescent="0.3">
      <c r="A401" s="180"/>
      <c r="B401" s="1376"/>
      <c r="C401" s="1339">
        <v>377</v>
      </c>
      <c r="D401" s="1183">
        <f>_xlfn.IFNA(VLOOKUP(E401,Data!C:I,3,FALSE),"")</f>
        <v>3</v>
      </c>
      <c r="E401" s="1644" t="s">
        <v>2576</v>
      </c>
      <c r="F401" s="1170" t="str">
        <f>_xlfn.IFNA(IF(VLOOKUP(E401,Languages!$A:$D,1,TRUE)=E401,VLOOKUP(E401,Languages!$A:$D,Summary!$C$7,TRUE),NA()),"")</f>
        <v>Koulutusohjelmat sisältävät jatkokoulutusta ja muita ammatillisia kehitysmahdollisuuksia henkilöstölle, jolla on merkittävisä kyberturvallisuusvastuita.</v>
      </c>
      <c r="G401" s="1540">
        <v>59</v>
      </c>
      <c r="H401" s="1169" t="s">
        <v>3738</v>
      </c>
      <c r="I401" s="1169" t="s">
        <v>3667</v>
      </c>
      <c r="J401" s="1537">
        <f ca="1">_xlfn.IFNA(VLOOKUP(E401,Data!C:I,6,FALSE),"")</f>
        <v>2</v>
      </c>
      <c r="K401" s="1511" t="str">
        <f ca="1">_xlfn.IFNA(VLOOKUP(E401,Export!G:L,3,FALSE),"")</f>
        <v/>
      </c>
      <c r="L401" s="1511" t="str">
        <f ca="1">_xlfn.IFNA(VLOOKUP(E401,Export!G:L,4,FALSE),"")</f>
        <v/>
      </c>
      <c r="M401" s="1511" t="str">
        <f ca="1">_xlfn.IFNA(VLOOKUP(E401,Export!G:L,5,FALSE),"")</f>
        <v/>
      </c>
      <c r="N401" s="1512" t="str">
        <f ca="1">_xlfn.IFNA(VLOOKUP(E401,Export!G:L,6,FALSE),"")</f>
        <v/>
      </c>
      <c r="O401" s="1450"/>
      <c r="P401" s="341"/>
    </row>
    <row r="402" spans="1:16" ht="70.8" customHeight="1" thickBot="1" x14ac:dyDescent="0.3">
      <c r="A402" s="180"/>
      <c r="B402" s="1376"/>
      <c r="C402" s="1339">
        <v>378</v>
      </c>
      <c r="D402" s="1183">
        <f>_xlfn.IFNA(VLOOKUP(E402,Data!C:I,3,FALSE),"")</f>
        <v>2</v>
      </c>
      <c r="E402" s="1644" t="s">
        <v>297</v>
      </c>
      <c r="F402" s="1170" t="str">
        <f>_xlfn.IFNA(IF(VLOOKUP(E402,Languages!$A:$D,1,TRUE)=E402,VLOOKUP(E402,Languages!$A:$D,Summary!$C$7,TRUE),NA()),"")</f>
        <v>WORKFORCE-osion toimintaa varten on määritetty dokumentoidut toimintatavat, joita noudatetaan ja päivitetään säännöllisesti.</v>
      </c>
      <c r="G402" s="1539" t="s">
        <v>1629</v>
      </c>
      <c r="H402" s="1169"/>
      <c r="I402" s="1169" t="s">
        <v>1629</v>
      </c>
      <c r="J402" s="1537">
        <f ca="1">_xlfn.IFNA(VLOOKUP(E402,Data!C:I,6,FALSE),"")</f>
        <v>3</v>
      </c>
      <c r="K402" s="1511" t="str">
        <f ca="1">_xlfn.IFNA(VLOOKUP(E402,Export!G:L,3,FALSE),"")</f>
        <v/>
      </c>
      <c r="L402" s="1511" t="str">
        <f ca="1">_xlfn.IFNA(VLOOKUP(E402,Export!G:L,4,FALSE),"")</f>
        <v/>
      </c>
      <c r="M402" s="1511" t="str">
        <f ca="1">_xlfn.IFNA(VLOOKUP(E402,Export!G:L,5,FALSE),"")</f>
        <v/>
      </c>
      <c r="N402" s="1512" t="str">
        <f ca="1">_xlfn.IFNA(VLOOKUP(E402,Export!G:L,6,FALSE),"")</f>
        <v/>
      </c>
      <c r="O402" s="1450"/>
      <c r="P402" s="341"/>
    </row>
    <row r="403" spans="1:16" ht="70.8" customHeight="1" thickBot="1" x14ac:dyDescent="0.3">
      <c r="A403" s="180"/>
      <c r="B403" s="1376"/>
      <c r="C403" s="1339">
        <v>379</v>
      </c>
      <c r="D403" s="1183">
        <f>_xlfn.IFNA(VLOOKUP(E403,Data!C:I,3,FALSE),"")</f>
        <v>2</v>
      </c>
      <c r="E403" s="1644" t="s">
        <v>298</v>
      </c>
      <c r="F403" s="1170" t="str">
        <f>_xlfn.IFNA(IF(VLOOKUP(E403,Languages!$A:$D,1,TRUE)=E403,VLOOKUP(E403,Languages!$A:$D,Summary!$C$7,TRUE),NA()),"")</f>
        <v>WORKFORCE-osion toimintaa varten on tarjolla riittävät resurssit (henkilöstö, rahoitus ja työkalut).</v>
      </c>
      <c r="G403" s="1539" t="s">
        <v>1629</v>
      </c>
      <c r="H403" s="1169"/>
      <c r="I403" s="1169" t="s">
        <v>1629</v>
      </c>
      <c r="J403" s="1537">
        <f ca="1">_xlfn.IFNA(VLOOKUP(E403,Data!C:I,6,FALSE),"")</f>
        <v>2</v>
      </c>
      <c r="K403" s="1511" t="str">
        <f ca="1">_xlfn.IFNA(VLOOKUP(E403,Export!G:L,3,FALSE),"")</f>
        <v/>
      </c>
      <c r="L403" s="1511" t="str">
        <f ca="1">_xlfn.IFNA(VLOOKUP(E403,Export!G:L,4,FALSE),"")</f>
        <v/>
      </c>
      <c r="M403" s="1511" t="str">
        <f ca="1">_xlfn.IFNA(VLOOKUP(E403,Export!G:L,5,FALSE),"")</f>
        <v/>
      </c>
      <c r="N403" s="1512" t="str">
        <f ca="1">_xlfn.IFNA(VLOOKUP(E403,Export!G:L,6,FALSE),"")</f>
        <v/>
      </c>
      <c r="O403" s="1450"/>
      <c r="P403" s="341"/>
    </row>
    <row r="404" spans="1:16" ht="70.8" customHeight="1" thickBot="1" x14ac:dyDescent="0.3">
      <c r="A404" s="180"/>
      <c r="B404" s="1376"/>
      <c r="C404" s="1339">
        <v>380</v>
      </c>
      <c r="D404" s="1183">
        <f>_xlfn.IFNA(VLOOKUP(E404,Data!C:I,3,FALSE),"")</f>
        <v>3</v>
      </c>
      <c r="E404" s="1644" t="s">
        <v>299</v>
      </c>
      <c r="F404" s="1170" t="str">
        <f>_xlfn.IFNA(IF(VLOOKUP(E404,Languages!$A:$D,1,TRUE)=E404,VLOOKUP(E404,Languages!$A:$D,Summary!$C$7,TRUE),NA()),"")</f>
        <v>WORKFORCE-osion toimintaa ohjataan vaatimuksilla, jotka on asetettu organisaation johtotason politiikassa (tai vastaavassa ohjeistuksessa).</v>
      </c>
      <c r="G404" s="1539" t="s">
        <v>1629</v>
      </c>
      <c r="H404" s="1169"/>
      <c r="I404" s="1169" t="s">
        <v>1629</v>
      </c>
      <c r="J404" s="1537">
        <f ca="1">_xlfn.IFNA(VLOOKUP(E404,Data!C:I,6,FALSE),"")</f>
        <v>1</v>
      </c>
      <c r="K404" s="1511" t="str">
        <f ca="1">_xlfn.IFNA(VLOOKUP(E404,Export!G:L,3,FALSE),"")</f>
        <v/>
      </c>
      <c r="L404" s="1511" t="str">
        <f ca="1">_xlfn.IFNA(VLOOKUP(E404,Export!G:L,4,FALSE),"")</f>
        <v/>
      </c>
      <c r="M404" s="1511" t="str">
        <f ca="1">_xlfn.IFNA(VLOOKUP(E404,Export!G:L,5,FALSE),"")</f>
        <v/>
      </c>
      <c r="N404" s="1512" t="str">
        <f ca="1">_xlfn.IFNA(VLOOKUP(E404,Export!G:L,6,FALSE),"")</f>
        <v/>
      </c>
      <c r="O404" s="1450"/>
      <c r="P404" s="341"/>
    </row>
    <row r="405" spans="1:16" ht="70.8" customHeight="1" thickBot="1" x14ac:dyDescent="0.3">
      <c r="A405" s="180"/>
      <c r="B405" s="1376"/>
      <c r="C405" s="1339">
        <v>381</v>
      </c>
      <c r="D405" s="1183">
        <f>_xlfn.IFNA(VLOOKUP(E405,Data!C:I,3,FALSE),"")</f>
        <v>3</v>
      </c>
      <c r="E405" s="1644" t="s">
        <v>300</v>
      </c>
      <c r="F405" s="1170" t="str">
        <f>_xlfn.IFNA(IF(VLOOKUP(E405,Languages!$A:$D,1,TRUE)=E405,VLOOKUP(E405,Languages!$A:$D,Summary!$C$7,TRUE),NA()),"")</f>
        <v>WORKFORCE-osion toiminnan suorittamiseen tarvittavat vastuut, tilivelvollisuudet ja valtuutukset on jalkautettu soveltuville työntekijöille.</v>
      </c>
      <c r="G405" s="1539" t="s">
        <v>1629</v>
      </c>
      <c r="H405" s="1169"/>
      <c r="I405" s="1169" t="s">
        <v>1629</v>
      </c>
      <c r="J405" s="1537">
        <f ca="1">_xlfn.IFNA(VLOOKUP(E405,Data!C:I,6,FALSE),"")</f>
        <v>3</v>
      </c>
      <c r="K405" s="1511" t="str">
        <f ca="1">_xlfn.IFNA(VLOOKUP(E405,Export!G:L,3,FALSE),"")</f>
        <v/>
      </c>
      <c r="L405" s="1511" t="str">
        <f ca="1">_xlfn.IFNA(VLOOKUP(E405,Export!G:L,4,FALSE),"")</f>
        <v/>
      </c>
      <c r="M405" s="1511" t="str">
        <f ca="1">_xlfn.IFNA(VLOOKUP(E405,Export!G:L,5,FALSE),"")</f>
        <v/>
      </c>
      <c r="N405" s="1512" t="str">
        <f ca="1">_xlfn.IFNA(VLOOKUP(E405,Export!G:L,6,FALSE),"")</f>
        <v/>
      </c>
      <c r="O405" s="1450"/>
      <c r="P405" s="341"/>
    </row>
    <row r="406" spans="1:16" ht="70.8" customHeight="1" thickBot="1" x14ac:dyDescent="0.3">
      <c r="A406" s="180"/>
      <c r="B406" s="1376"/>
      <c r="C406" s="1339">
        <v>382</v>
      </c>
      <c r="D406" s="1183">
        <f>_xlfn.IFNA(VLOOKUP(E406,Data!C:I,3,FALSE),"")</f>
        <v>3</v>
      </c>
      <c r="E406" s="1644" t="s">
        <v>301</v>
      </c>
      <c r="F406" s="1170" t="str">
        <f>_xlfn.IFNA(IF(VLOOKUP(E406,Languages!$A:$D,1,TRUE)=E406,VLOOKUP(E406,Languages!$A:$D,Summary!$C$7,TRUE),NA()),"")</f>
        <v>WORKFORCE-osion toimintaa suorittavilla työntekijöillä on riittävät tiedot ja taidot tehtäviensä suorittamiseen.</v>
      </c>
      <c r="G406" s="1539" t="s">
        <v>1629</v>
      </c>
      <c r="H406" s="1169"/>
      <c r="I406" s="1169" t="s">
        <v>1629</v>
      </c>
      <c r="J406" s="1537">
        <f ca="1">_xlfn.IFNA(VLOOKUP(E406,Data!C:I,6,FALSE),"")</f>
        <v>3</v>
      </c>
      <c r="K406" s="1511" t="str">
        <f ca="1">_xlfn.IFNA(VLOOKUP(E406,Export!G:L,3,FALSE),"")</f>
        <v/>
      </c>
      <c r="L406" s="1511" t="str">
        <f ca="1">_xlfn.IFNA(VLOOKUP(E406,Export!G:L,4,FALSE),"")</f>
        <v/>
      </c>
      <c r="M406" s="1511" t="str">
        <f ca="1">_xlfn.IFNA(VLOOKUP(E406,Export!G:L,5,FALSE),"")</f>
        <v/>
      </c>
      <c r="N406" s="1512" t="str">
        <f ca="1">_xlfn.IFNA(VLOOKUP(E406,Export!G:L,6,FALSE),"")</f>
        <v/>
      </c>
      <c r="O406" s="1450"/>
      <c r="P406" s="341"/>
    </row>
    <row r="407" spans="1:16" ht="70.8" customHeight="1" thickBot="1" x14ac:dyDescent="0.3">
      <c r="A407" s="180"/>
      <c r="B407" s="1376"/>
      <c r="C407" s="1339">
        <v>383</v>
      </c>
      <c r="D407" s="1290">
        <f>_xlfn.IFNA(VLOOKUP(E407,Data!C:I,3,FALSE),"")</f>
        <v>3</v>
      </c>
      <c r="E407" s="1647" t="s">
        <v>302</v>
      </c>
      <c r="F407" s="1291" t="str">
        <f>_xlfn.IFNA(IF(VLOOKUP(E407,Languages!$A:$D,1,TRUE)=E407,VLOOKUP(E407,Languages!$A:$D,Summary!$C$7,TRUE),NA()),"")</f>
        <v>WORKFORCE-osion toiminnan vaikuttavuutta arvioidaan ja seurataan.</v>
      </c>
      <c r="G407" s="1292" t="s">
        <v>1629</v>
      </c>
      <c r="H407" s="1292"/>
      <c r="I407" s="1292" t="s">
        <v>1629</v>
      </c>
      <c r="J407" s="1538">
        <f ca="1">_xlfn.IFNA(VLOOKUP(E407,Data!C:I,6,FALSE),"")</f>
        <v>2</v>
      </c>
      <c r="K407" s="1513" t="str">
        <f ca="1">_xlfn.IFNA(VLOOKUP(E407,Export!G:L,3,FALSE),"")</f>
        <v/>
      </c>
      <c r="L407" s="1513" t="str">
        <f ca="1">_xlfn.IFNA(VLOOKUP(E407,Export!G:L,4,FALSE),"")</f>
        <v/>
      </c>
      <c r="M407" s="1513" t="str">
        <f ca="1">_xlfn.IFNA(VLOOKUP(E407,Export!G:L,5,FALSE),"")</f>
        <v/>
      </c>
      <c r="N407" s="1514" t="str">
        <f ca="1">_xlfn.IFNA(VLOOKUP(E407,Export!G:L,6,FALSE),"")</f>
        <v/>
      </c>
      <c r="O407" s="1450"/>
      <c r="P407" s="341"/>
    </row>
    <row r="408" spans="1:16" ht="14.4" thickBot="1" x14ac:dyDescent="0.3">
      <c r="A408" s="180"/>
      <c r="B408" s="1452"/>
      <c r="C408" s="1453"/>
      <c r="D408" s="1453"/>
      <c r="E408" s="1453"/>
      <c r="F408" s="1453"/>
      <c r="G408" s="1453"/>
      <c r="H408" s="1453"/>
      <c r="I408" s="1453"/>
      <c r="J408" s="1536"/>
      <c r="K408" s="1453"/>
      <c r="L408" s="1453"/>
      <c r="M408" s="1453"/>
      <c r="N408" s="1453"/>
      <c r="O408" s="1454"/>
      <c r="P408" s="341"/>
    </row>
    <row r="409" spans="1:16" x14ac:dyDescent="0.25">
      <c r="A409" s="819"/>
      <c r="B409" s="819"/>
      <c r="C409" s="819"/>
      <c r="D409" s="180"/>
      <c r="E409" s="180"/>
      <c r="F409" s="180"/>
      <c r="G409" s="180"/>
      <c r="H409" s="180"/>
      <c r="I409" s="180"/>
      <c r="J409" s="335"/>
      <c r="K409" s="180"/>
      <c r="L409" s="180"/>
      <c r="M409" s="180"/>
      <c r="N409" s="180"/>
      <c r="O409" s="819"/>
      <c r="P409" s="341"/>
    </row>
  </sheetData>
  <sheetProtection formatColumns="0" formatRows="0" sort="0" autoFilter="0"/>
  <autoFilter ref="C24:N407" xr:uid="{E117F733-E5B0-4EC8-9155-BD3FFB05F4E5}">
    <sortState xmlns:xlrd2="http://schemas.microsoft.com/office/spreadsheetml/2017/richdata2" ref="C25:N407">
      <sortCondition ref="C24:C407"/>
    </sortState>
  </autoFilter>
  <mergeCells count="9">
    <mergeCell ref="D17:N17"/>
    <mergeCell ref="B24:B363"/>
    <mergeCell ref="B364:B367"/>
    <mergeCell ref="D6:N6"/>
    <mergeCell ref="D8:J11"/>
    <mergeCell ref="L8:M8"/>
    <mergeCell ref="L10:M11"/>
    <mergeCell ref="D13:N13"/>
    <mergeCell ref="D15:N15"/>
  </mergeCells>
  <conditionalFormatting sqref="I4:I5 I7 I12 I24:I408">
    <cfRule type="containsText" dxfId="103" priority="22" operator="containsText" text="0">
      <formula>NOT(ISERROR(SEARCH("0",I4)))</formula>
    </cfRule>
  </conditionalFormatting>
  <conditionalFormatting sqref="I1 I3">
    <cfRule type="containsText" dxfId="102" priority="19" operator="containsText" text="0">
      <formula>NOT(ISERROR(SEARCH("0",I1)))</formula>
    </cfRule>
  </conditionalFormatting>
  <conditionalFormatting sqref="I2">
    <cfRule type="containsText" dxfId="101" priority="18" operator="containsText" text="0">
      <formula>NOT(ISERROR(SEARCH("0",I2)))</formula>
    </cfRule>
  </conditionalFormatting>
  <conditionalFormatting sqref="I23">
    <cfRule type="containsText" dxfId="100" priority="16" operator="containsText" text="0">
      <formula>NOT(ISERROR(SEARCH("0",I23)))</formula>
    </cfRule>
  </conditionalFormatting>
  <conditionalFormatting sqref="I14">
    <cfRule type="containsText" dxfId="99" priority="15" operator="containsText" text="0">
      <formula>NOT(ISERROR(SEARCH("0",I14)))</formula>
    </cfRule>
  </conditionalFormatting>
  <conditionalFormatting sqref="I16">
    <cfRule type="containsText" dxfId="98" priority="13" operator="containsText" text="0">
      <formula>NOT(ISERROR(SEARCH("0",I16)))</formula>
    </cfRule>
  </conditionalFormatting>
  <conditionalFormatting sqref="I22">
    <cfRule type="containsText" dxfId="97" priority="11" operator="containsText" text="0">
      <formula>NOT(ISERROR(SEARCH("0",I22)))</formula>
    </cfRule>
  </conditionalFormatting>
  <conditionalFormatting sqref="J25:J407">
    <cfRule type="cellIs" dxfId="96" priority="5" operator="equal">
      <formula>4</formula>
    </cfRule>
    <cfRule type="cellIs" dxfId="95" priority="6" operator="equal">
      <formula>3</formula>
    </cfRule>
    <cfRule type="cellIs" dxfId="94" priority="7" operator="equal">
      <formula>2</formula>
    </cfRule>
    <cfRule type="cellIs" dxfId="93" priority="8" operator="equal">
      <formula>1</formula>
    </cfRule>
    <cfRule type="cellIs" dxfId="92" priority="9" operator="equal">
      <formula>0</formula>
    </cfRule>
  </conditionalFormatting>
  <conditionalFormatting sqref="H25:H406">
    <cfRule type="containsText" dxfId="91" priority="3" operator="containsText" text="0">
      <formula>NOT(ISERROR(SEARCH("0",H25)))</formula>
    </cfRule>
  </conditionalFormatting>
  <conditionalFormatting sqref="G407:H407">
    <cfRule type="containsText" dxfId="90" priority="1" operator="containsText" text="0">
      <formula>NOT(ISERROR(SEARCH("0",G407)))</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B2234612-BB27-447C-99F2-ABB74FC688A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I22</xm:sqref>
        </x14:conditionalFormatting>
        <x14:conditionalFormatting xmlns:xm="http://schemas.microsoft.com/office/excel/2006/main">
          <x14:cfRule type="iconSet" priority="20" id="{9C6DF724-E59E-4D4C-8660-40FC11549D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I3 I1</xm:sqref>
        </x14:conditionalFormatting>
        <x14:conditionalFormatting xmlns:xm="http://schemas.microsoft.com/office/excel/2006/main">
          <x14:cfRule type="iconSet" priority="21" id="{8C3354D6-272F-4D46-97CE-C3F5B9DADFB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xm:sqref>
        </x14:conditionalFormatting>
        <x14:conditionalFormatting xmlns:xm="http://schemas.microsoft.com/office/excel/2006/main">
          <x14:cfRule type="iconSet" priority="17" id="{B5C94A6D-42FC-4F6E-9EFC-FBF5A50E633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I23</xm:sqref>
        </x14:conditionalFormatting>
        <x14:conditionalFormatting xmlns:xm="http://schemas.microsoft.com/office/excel/2006/main">
          <x14:cfRule type="iconSet" priority="14" id="{458E09AF-8DC2-467D-8174-F04330F106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I14</xm:sqref>
        </x14:conditionalFormatting>
        <x14:conditionalFormatting xmlns:xm="http://schemas.microsoft.com/office/excel/2006/main">
          <x14:cfRule type="iconSet" priority="12" id="{06373E27-7E3F-49DF-89EA-215F4A33AAF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I16</xm:sqref>
        </x14:conditionalFormatting>
        <x14:conditionalFormatting xmlns:xm="http://schemas.microsoft.com/office/excel/2006/main">
          <x14:cfRule type="iconSet" priority="610" id="{29EBCBB4-1070-4231-8E18-B36D7279BE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I4:I5 I7 I12 I24:I408</xm:sqref>
        </x14:conditionalFormatting>
        <x14:conditionalFormatting xmlns:xm="http://schemas.microsoft.com/office/excel/2006/main">
          <x14:cfRule type="iconSet" priority="4" id="{403B6540-DC99-4C72-B4D7-947C24693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H25:H406</xm:sqref>
        </x14:conditionalFormatting>
        <x14:conditionalFormatting xmlns:xm="http://schemas.microsoft.com/office/excel/2006/main">
          <x14:cfRule type="iconSet" priority="2" id="{463903CD-A02D-483B-BEB0-6E71EE3462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G407:H407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zoomScaleNormal="100" workbookViewId="0"/>
  </sheetViews>
  <sheetFormatPr defaultColWidth="9.1796875" defaultRowHeight="13.95" customHeight="1" x14ac:dyDescent="0.25"/>
  <cols>
    <col min="1" max="2" width="1.6328125" style="139" customWidth="1"/>
    <col min="3" max="3" width="2.6328125" style="139" customWidth="1"/>
    <col min="4" max="4" width="19.453125" style="139" customWidth="1"/>
    <col min="5" max="5" width="13.90625" style="302" customWidth="1"/>
    <col min="6" max="6" width="2.6328125" style="139" customWidth="1"/>
    <col min="7" max="7" width="16.1796875" style="139" customWidth="1"/>
    <col min="8" max="8" width="9.453125" style="139" customWidth="1"/>
    <col min="9" max="9" width="9.54296875" style="139" customWidth="1"/>
    <col min="10" max="10" width="12.7265625" style="139" customWidth="1"/>
    <col min="11" max="11" width="12.81640625" style="139" customWidth="1"/>
    <col min="12" max="12" width="12.1796875" style="139" customWidth="1"/>
    <col min="13" max="14" width="1.6328125" style="139" customWidth="1"/>
    <col min="15" max="15" width="1.6328125" style="302" customWidth="1"/>
    <col min="16" max="16" width="9.1796875" style="245"/>
    <col min="17" max="17" width="2.6328125" style="245" customWidth="1"/>
    <col min="18" max="18" width="80.6328125" style="245" customWidth="1"/>
    <col min="19" max="16384" width="9.1796875" style="245"/>
  </cols>
  <sheetData>
    <row r="1" spans="1:19" s="139" customFormat="1" ht="13.95" customHeight="1" x14ac:dyDescent="0.25">
      <c r="A1" s="134"/>
      <c r="B1" s="134"/>
      <c r="C1" s="134"/>
      <c r="D1" s="134"/>
      <c r="E1" s="136"/>
      <c r="F1" s="134"/>
      <c r="G1" s="134"/>
      <c r="H1" s="134"/>
      <c r="I1" s="134"/>
      <c r="J1" s="134"/>
      <c r="K1" s="134"/>
      <c r="L1" s="134"/>
      <c r="M1" s="134"/>
      <c r="N1" s="134"/>
      <c r="O1" s="273"/>
      <c r="Q1" s="741"/>
      <c r="R1" s="741"/>
      <c r="S1" s="742"/>
    </row>
    <row r="2" spans="1:19" s="256" customFormat="1" ht="18" customHeight="1" x14ac:dyDescent="0.25">
      <c r="A2" s="251"/>
      <c r="B2" s="141"/>
      <c r="C2" s="143"/>
      <c r="D2" s="143"/>
      <c r="E2" s="434"/>
      <c r="F2" s="143"/>
      <c r="G2" s="143"/>
      <c r="H2" s="143"/>
      <c r="I2" s="143"/>
      <c r="J2" s="143"/>
      <c r="K2" s="143"/>
      <c r="L2" s="143"/>
      <c r="M2" s="143"/>
      <c r="N2" s="365"/>
      <c r="O2" s="273"/>
      <c r="Q2" s="741"/>
      <c r="R2" s="813" t="s">
        <v>1884</v>
      </c>
      <c r="S2" s="742"/>
    </row>
    <row r="3" spans="1:19" s="139" customFormat="1" ht="18" customHeight="1" x14ac:dyDescent="0.25">
      <c r="A3" s="134"/>
      <c r="B3" s="156"/>
      <c r="C3" s="259"/>
      <c r="D3" s="259"/>
      <c r="E3" s="428"/>
      <c r="F3" s="259"/>
      <c r="G3" s="259"/>
      <c r="H3" s="259"/>
      <c r="I3" s="259"/>
      <c r="J3" s="259"/>
      <c r="K3" s="259"/>
      <c r="L3" s="259"/>
      <c r="M3" s="259"/>
      <c r="N3" s="272"/>
      <c r="O3" s="273"/>
      <c r="Q3" s="741"/>
      <c r="R3" s="814"/>
      <c r="S3" s="742"/>
    </row>
    <row r="4" spans="1:19" s="139" customFormat="1" ht="30" customHeight="1" x14ac:dyDescent="0.25">
      <c r="A4" s="134"/>
      <c r="B4" s="156"/>
      <c r="C4" s="259"/>
      <c r="D4" s="526" t="str">
        <f>IF(VLOOKUP("KM81",Languages!$A:$D,1,TRUE)="KM81",VLOOKUP("KM81",Languages!$A:$D,Summary!$C$7,TRUE),NA())</f>
        <v>Arviointitulosten vienti</v>
      </c>
      <c r="E4" s="428"/>
      <c r="F4" s="259"/>
      <c r="G4" s="259"/>
      <c r="H4" s="259"/>
      <c r="I4" s="259"/>
      <c r="J4" s="259"/>
      <c r="K4" s="259"/>
      <c r="L4" s="259"/>
      <c r="M4" s="259"/>
      <c r="N4" s="272"/>
      <c r="O4" s="273"/>
      <c r="Q4" s="741"/>
      <c r="R4" s="1840" t="s">
        <v>2514</v>
      </c>
      <c r="S4" s="742"/>
    </row>
    <row r="5" spans="1:19" s="139" customFormat="1" ht="13.95" customHeight="1" x14ac:dyDescent="0.25">
      <c r="A5" s="134"/>
      <c r="B5" s="156"/>
      <c r="C5" s="259"/>
      <c r="D5" s="259"/>
      <c r="E5" s="428"/>
      <c r="F5" s="259"/>
      <c r="G5" s="259"/>
      <c r="H5" s="259"/>
      <c r="I5" s="259"/>
      <c r="J5" s="259"/>
      <c r="K5" s="259"/>
      <c r="L5" s="259"/>
      <c r="M5" s="259"/>
      <c r="N5" s="272"/>
      <c r="O5" s="273"/>
      <c r="Q5" s="741"/>
      <c r="R5" s="1840"/>
      <c r="S5" s="742"/>
    </row>
    <row r="6" spans="1:19" s="370" customFormat="1" ht="13.95" customHeight="1" x14ac:dyDescent="0.25">
      <c r="A6" s="134"/>
      <c r="B6" s="367"/>
      <c r="C6" s="368"/>
      <c r="D6" s="527" t="str">
        <f>IF(VLOOKUP("KM53",Languages!$A:$D,1,TRUE)="KM53",VLOOKUP("KM53",Languages!$A:$D,Summary!$C$7,TRUE),NA())</f>
        <v>Arviointitulosten vienti</v>
      </c>
      <c r="E6" s="300"/>
      <c r="F6" s="368"/>
      <c r="G6" s="527" t="str">
        <f>IF(VLOOKUP("KM53",Languages!$A:$D,1,TRUE)="KM53",VLOOKUP("KM53",Languages!$A:$D,Summary!$C$7,TRUE),NA())</f>
        <v>Arviointitulosten vienti</v>
      </c>
      <c r="H6" s="527"/>
      <c r="I6" s="371"/>
      <c r="J6" s="371"/>
      <c r="K6" s="371"/>
      <c r="L6" s="371"/>
      <c r="M6" s="368"/>
      <c r="N6" s="369"/>
      <c r="O6" s="314"/>
      <c r="Q6" s="741"/>
      <c r="R6" s="1840"/>
      <c r="S6" s="741"/>
    </row>
    <row r="7" spans="1:19" s="139" customFormat="1" ht="70.2" customHeight="1" x14ac:dyDescent="0.25">
      <c r="A7" s="134"/>
      <c r="B7" s="156"/>
      <c r="C7" s="259"/>
      <c r="D7" s="1875"/>
      <c r="E7" s="1875"/>
      <c r="F7" s="259"/>
      <c r="G7" s="837"/>
      <c r="H7" s="837"/>
      <c r="I7" s="837"/>
      <c r="J7" s="837"/>
      <c r="K7" s="837"/>
      <c r="L7" s="837"/>
      <c r="M7" s="259"/>
      <c r="N7" s="272"/>
      <c r="O7" s="273"/>
      <c r="Q7" s="741"/>
      <c r="R7" s="1840"/>
      <c r="S7" s="741"/>
    </row>
    <row r="8" spans="1:19" s="139" customFormat="1" ht="13.95" customHeight="1" x14ac:dyDescent="0.25">
      <c r="A8" s="134"/>
      <c r="B8" s="156"/>
      <c r="C8" s="259"/>
      <c r="D8" s="259"/>
      <c r="E8" s="428"/>
      <c r="F8" s="259"/>
      <c r="G8" s="371"/>
      <c r="H8" s="371"/>
      <c r="I8" s="371"/>
      <c r="J8" s="371"/>
      <c r="K8" s="371"/>
      <c r="L8" s="371"/>
      <c r="M8" s="259"/>
      <c r="N8" s="272"/>
      <c r="O8" s="314"/>
      <c r="Q8" s="741"/>
      <c r="R8" s="1840"/>
      <c r="S8" s="741"/>
    </row>
    <row r="9" spans="1:19" ht="13.95" customHeight="1" x14ac:dyDescent="0.25">
      <c r="A9" s="165"/>
      <c r="B9" s="268"/>
      <c r="C9" s="371"/>
      <c r="D9" s="971" t="s">
        <v>31</v>
      </c>
      <c r="E9" s="972" t="s">
        <v>589</v>
      </c>
      <c r="F9" s="371"/>
      <c r="G9" s="971" t="s">
        <v>31</v>
      </c>
      <c r="H9" s="971" t="s">
        <v>589</v>
      </c>
      <c r="I9" s="973" t="s">
        <v>402</v>
      </c>
      <c r="J9" s="973" t="s">
        <v>1410</v>
      </c>
      <c r="K9" s="973" t="s">
        <v>1411</v>
      </c>
      <c r="L9" s="973" t="s">
        <v>1412</v>
      </c>
      <c r="M9" s="259"/>
      <c r="N9" s="272"/>
      <c r="O9" s="273"/>
      <c r="Q9" s="741"/>
      <c r="R9" s="1840"/>
      <c r="S9" s="741"/>
    </row>
    <row r="10" spans="1:19" ht="13.95" customHeight="1" x14ac:dyDescent="0.25">
      <c r="A10" s="165"/>
      <c r="B10" s="268"/>
      <c r="C10" s="371"/>
      <c r="D10" s="821" t="s">
        <v>621</v>
      </c>
      <c r="E10" s="830">
        <f>Summary!$H$4</f>
        <v>0</v>
      </c>
      <c r="F10" s="371"/>
      <c r="G10" s="821" t="s">
        <v>621</v>
      </c>
      <c r="H10" s="830">
        <f>Summary!$H$4</f>
        <v>0</v>
      </c>
      <c r="I10" s="823" t="s">
        <v>1409</v>
      </c>
      <c r="J10" s="823" t="s">
        <v>1409</v>
      </c>
      <c r="K10" s="823" t="s">
        <v>1409</v>
      </c>
      <c r="L10" s="823" t="s">
        <v>1409</v>
      </c>
      <c r="M10" s="259"/>
      <c r="N10" s="272"/>
      <c r="O10" s="273"/>
      <c r="Q10" s="741"/>
      <c r="R10" s="1840"/>
      <c r="S10" s="741"/>
    </row>
    <row r="11" spans="1:19" ht="13.95" customHeight="1" x14ac:dyDescent="0.25">
      <c r="A11" s="165"/>
      <c r="B11" s="355"/>
      <c r="C11" s="372"/>
      <c r="D11" s="821" t="s">
        <v>618</v>
      </c>
      <c r="E11" s="831">
        <f>Summary!$E11</f>
        <v>0</v>
      </c>
      <c r="F11" s="372"/>
      <c r="G11" s="821" t="s">
        <v>618</v>
      </c>
      <c r="H11" s="831">
        <f>Summary!$E11</f>
        <v>0</v>
      </c>
      <c r="I11" s="823" t="s">
        <v>1409</v>
      </c>
      <c r="J11" s="823" t="s">
        <v>1409</v>
      </c>
      <c r="K11" s="823" t="s">
        <v>1409</v>
      </c>
      <c r="L11" s="823" t="s">
        <v>1409</v>
      </c>
      <c r="M11" s="259"/>
      <c r="N11" s="272"/>
      <c r="O11" s="273"/>
      <c r="Q11" s="741"/>
      <c r="R11" s="1840"/>
      <c r="S11" s="741"/>
    </row>
    <row r="12" spans="1:19" ht="13.95" customHeight="1" x14ac:dyDescent="0.25">
      <c r="A12" s="165"/>
      <c r="B12" s="355"/>
      <c r="C12" s="372"/>
      <c r="D12" s="821" t="s">
        <v>2470</v>
      </c>
      <c r="E12" s="831">
        <f>Summary!$I11</f>
        <v>0</v>
      </c>
      <c r="F12" s="372"/>
      <c r="G12" s="821" t="s">
        <v>2470</v>
      </c>
      <c r="H12" s="831">
        <f>Summary!$I11</f>
        <v>0</v>
      </c>
      <c r="I12" s="822" t="s">
        <v>1409</v>
      </c>
      <c r="J12" s="822" t="s">
        <v>1409</v>
      </c>
      <c r="K12" s="822" t="s">
        <v>1409</v>
      </c>
      <c r="L12" s="822" t="s">
        <v>1409</v>
      </c>
      <c r="M12" s="259"/>
      <c r="N12" s="272"/>
      <c r="O12" s="273"/>
      <c r="Q12" s="741"/>
      <c r="R12" s="1840"/>
      <c r="S12" s="741"/>
    </row>
    <row r="13" spans="1:19" ht="13.95" customHeight="1" x14ac:dyDescent="0.25">
      <c r="A13" s="165"/>
      <c r="B13" s="268"/>
      <c r="C13" s="371"/>
      <c r="D13" s="821" t="s">
        <v>2526</v>
      </c>
      <c r="E13" s="831">
        <f>Summary!$I12</f>
        <v>0</v>
      </c>
      <c r="F13" s="371"/>
      <c r="G13" s="821" t="s">
        <v>2526</v>
      </c>
      <c r="H13" s="831">
        <f>Summary!$I12</f>
        <v>0</v>
      </c>
      <c r="I13" s="822" t="s">
        <v>1409</v>
      </c>
      <c r="J13" s="822" t="s">
        <v>1409</v>
      </c>
      <c r="K13" s="822" t="s">
        <v>1409</v>
      </c>
      <c r="L13" s="822" t="s">
        <v>1409</v>
      </c>
      <c r="M13" s="259"/>
      <c r="N13" s="272"/>
      <c r="O13" s="273"/>
      <c r="Q13" s="741"/>
      <c r="R13" s="1840"/>
      <c r="S13" s="741"/>
    </row>
    <row r="14" spans="1:19" ht="13.95" customHeight="1" x14ac:dyDescent="0.25">
      <c r="A14" s="165"/>
      <c r="B14" s="268"/>
      <c r="C14" s="371"/>
      <c r="D14" s="821" t="s">
        <v>619</v>
      </c>
      <c r="E14" s="831">
        <f>Summary!$E12</f>
        <v>0</v>
      </c>
      <c r="F14" s="371"/>
      <c r="G14" s="821" t="s">
        <v>619</v>
      </c>
      <c r="H14" s="831">
        <f>Summary!$E12</f>
        <v>0</v>
      </c>
      <c r="I14" s="823" t="s">
        <v>1409</v>
      </c>
      <c r="J14" s="823" t="s">
        <v>1409</v>
      </c>
      <c r="K14" s="823" t="s">
        <v>1409</v>
      </c>
      <c r="L14" s="823" t="s">
        <v>1409</v>
      </c>
      <c r="M14" s="259"/>
      <c r="N14" s="272"/>
      <c r="O14" s="273"/>
      <c r="Q14" s="741"/>
      <c r="R14" s="1840"/>
      <c r="S14" s="741"/>
    </row>
    <row r="15" spans="1:19" ht="13.95" customHeight="1" x14ac:dyDescent="0.25">
      <c r="A15" s="165"/>
      <c r="B15" s="268"/>
      <c r="C15" s="371"/>
      <c r="D15" s="821" t="s">
        <v>620</v>
      </c>
      <c r="E15" s="831">
        <f>Summary!$E13</f>
        <v>0</v>
      </c>
      <c r="F15" s="371"/>
      <c r="G15" s="821" t="s">
        <v>620</v>
      </c>
      <c r="H15" s="831">
        <f>Summary!$E13</f>
        <v>0</v>
      </c>
      <c r="I15" s="823" t="s">
        <v>1409</v>
      </c>
      <c r="J15" s="823" t="s">
        <v>1409</v>
      </c>
      <c r="K15" s="823" t="s">
        <v>1409</v>
      </c>
      <c r="L15" s="823" t="s">
        <v>1409</v>
      </c>
      <c r="M15" s="259"/>
      <c r="N15" s="272"/>
      <c r="O15" s="273"/>
      <c r="Q15" s="741"/>
      <c r="R15" s="1840"/>
      <c r="S15" s="741"/>
    </row>
    <row r="16" spans="1:19" ht="13.95" customHeight="1" x14ac:dyDescent="0.25">
      <c r="A16" s="165"/>
      <c r="B16" s="268"/>
      <c r="C16" s="371"/>
      <c r="D16" s="821" t="s">
        <v>1855</v>
      </c>
      <c r="E16" s="831" t="str">
        <f>Summary!$E3</f>
        <v>2.1 3.2.2025</v>
      </c>
      <c r="F16" s="371"/>
      <c r="G16" s="821" t="s">
        <v>1855</v>
      </c>
      <c r="H16" s="831" t="str">
        <f>Summary!$E3</f>
        <v>2.1 3.2.2025</v>
      </c>
      <c r="I16" s="822" t="s">
        <v>1409</v>
      </c>
      <c r="J16" s="822" t="s">
        <v>1409</v>
      </c>
      <c r="K16" s="822" t="s">
        <v>1409</v>
      </c>
      <c r="L16" s="822" t="s">
        <v>1409</v>
      </c>
      <c r="M16" s="259"/>
      <c r="N16" s="272"/>
      <c r="O16" s="273"/>
      <c r="Q16" s="741"/>
      <c r="R16" s="1841"/>
      <c r="S16" s="741"/>
    </row>
    <row r="17" spans="1:19" ht="13.95" customHeight="1" x14ac:dyDescent="0.25">
      <c r="A17" s="165"/>
      <c r="B17" s="268"/>
      <c r="C17" s="371"/>
      <c r="D17" s="821" t="s">
        <v>1856</v>
      </c>
      <c r="E17" s="983">
        <f>Summary!$E15</f>
        <v>0</v>
      </c>
      <c r="F17" s="371"/>
      <c r="G17" s="821" t="s">
        <v>1856</v>
      </c>
      <c r="H17" s="983">
        <f>Summary!$E15</f>
        <v>0</v>
      </c>
      <c r="I17" s="822" t="s">
        <v>1409</v>
      </c>
      <c r="J17" s="822" t="s">
        <v>1409</v>
      </c>
      <c r="K17" s="822" t="s">
        <v>1409</v>
      </c>
      <c r="L17" s="822" t="s">
        <v>1409</v>
      </c>
      <c r="M17" s="259"/>
      <c r="N17" s="272"/>
      <c r="O17" s="273"/>
      <c r="Q17" s="741"/>
      <c r="R17" s="741"/>
      <c r="S17" s="741"/>
    </row>
    <row r="18" spans="1:19" ht="13.95" customHeight="1" x14ac:dyDescent="0.25">
      <c r="A18" s="165"/>
      <c r="B18" s="268"/>
      <c r="C18" s="371"/>
      <c r="D18" s="1266" t="s">
        <v>3570</v>
      </c>
      <c r="E18" s="1268">
        <f ca="1">NISTmap2!$M$7</f>
        <v>0.52777777777777779</v>
      </c>
      <c r="F18" s="371"/>
      <c r="G18" s="1266" t="s">
        <v>3570</v>
      </c>
      <c r="H18" s="1268">
        <f ca="1">NISTmap2!$M$7</f>
        <v>0.52777777777777779</v>
      </c>
      <c r="I18" s="1267" t="s">
        <v>1409</v>
      </c>
      <c r="J18" s="1267" t="s">
        <v>1409</v>
      </c>
      <c r="K18" s="1267" t="s">
        <v>1409</v>
      </c>
      <c r="L18" s="1267" t="s">
        <v>1409</v>
      </c>
      <c r="M18" s="259"/>
      <c r="N18" s="272"/>
      <c r="O18" s="273"/>
    </row>
    <row r="19" spans="1:19" ht="13.95" customHeight="1" x14ac:dyDescent="0.25">
      <c r="A19" s="165"/>
      <c r="B19" s="268"/>
      <c r="C19" s="371"/>
      <c r="D19" s="1266" t="s">
        <v>3571</v>
      </c>
      <c r="E19" s="1268">
        <f ca="1">NISTmap2!$N$7</f>
        <v>0.52849740932642486</v>
      </c>
      <c r="F19" s="371"/>
      <c r="G19" s="1266" t="s">
        <v>3571</v>
      </c>
      <c r="H19" s="1268">
        <f ca="1">NISTmap2!$N$7</f>
        <v>0.52849740932642486</v>
      </c>
      <c r="I19" s="1267" t="s">
        <v>1409</v>
      </c>
      <c r="J19" s="1267" t="s">
        <v>1409</v>
      </c>
      <c r="K19" s="1267" t="s">
        <v>1409</v>
      </c>
      <c r="L19" s="1267" t="s">
        <v>1409</v>
      </c>
      <c r="M19" s="259"/>
      <c r="N19" s="272"/>
      <c r="O19" s="273"/>
    </row>
    <row r="20" spans="1:19" ht="13.95" customHeight="1" x14ac:dyDescent="0.25">
      <c r="A20" s="165"/>
      <c r="B20" s="268"/>
      <c r="C20" s="371"/>
      <c r="D20" s="1266" t="s">
        <v>3572</v>
      </c>
      <c r="E20" s="1268">
        <f ca="1">NISTmap2!$O$7</f>
        <v>0.57627118644067798</v>
      </c>
      <c r="F20" s="371"/>
      <c r="G20" s="1266" t="s">
        <v>3572</v>
      </c>
      <c r="H20" s="1268">
        <f ca="1">NISTmap2!$O$7</f>
        <v>0.57627118644067798</v>
      </c>
      <c r="I20" s="1267" t="s">
        <v>1409</v>
      </c>
      <c r="J20" s="1267" t="s">
        <v>1409</v>
      </c>
      <c r="K20" s="1267" t="s">
        <v>1409</v>
      </c>
      <c r="L20" s="1267" t="s">
        <v>1409</v>
      </c>
      <c r="M20" s="259"/>
      <c r="N20" s="272"/>
      <c r="O20" s="273"/>
    </row>
    <row r="21" spans="1:19" ht="13.95" customHeight="1" x14ac:dyDescent="0.25">
      <c r="A21" s="165"/>
      <c r="B21" s="268"/>
      <c r="C21" s="371"/>
      <c r="D21" s="1266" t="s">
        <v>3573</v>
      </c>
      <c r="E21" s="1268">
        <f ca="1">NISTmap2!$P$7</f>
        <v>0.56730769230769229</v>
      </c>
      <c r="F21" s="371"/>
      <c r="G21" s="1266" t="s">
        <v>3573</v>
      </c>
      <c r="H21" s="1268">
        <f ca="1">NISTmap2!$P$7</f>
        <v>0.56730769230769229</v>
      </c>
      <c r="I21" s="1267" t="s">
        <v>1409</v>
      </c>
      <c r="J21" s="1267" t="s">
        <v>1409</v>
      </c>
      <c r="K21" s="1267" t="s">
        <v>1409</v>
      </c>
      <c r="L21" s="1267" t="s">
        <v>1409</v>
      </c>
      <c r="M21" s="259"/>
      <c r="N21" s="272"/>
      <c r="O21" s="273"/>
    </row>
    <row r="22" spans="1:19" ht="13.95" customHeight="1" x14ac:dyDescent="0.25">
      <c r="A22" s="165"/>
      <c r="B22" s="268"/>
      <c r="C22" s="371"/>
      <c r="D22" s="1266" t="s">
        <v>3574</v>
      </c>
      <c r="E22" s="1268">
        <f ca="1">NISTmap2!$Q$7</f>
        <v>0.68918918918918914</v>
      </c>
      <c r="F22" s="371"/>
      <c r="G22" s="1266" t="s">
        <v>3574</v>
      </c>
      <c r="H22" s="1268">
        <f ca="1">NISTmap2!$Q$7</f>
        <v>0.68918918918918914</v>
      </c>
      <c r="I22" s="1267" t="s">
        <v>1409</v>
      </c>
      <c r="J22" s="1267" t="s">
        <v>1409</v>
      </c>
      <c r="K22" s="1267" t="s">
        <v>1409</v>
      </c>
      <c r="L22" s="1267" t="s">
        <v>1409</v>
      </c>
      <c r="M22" s="259"/>
      <c r="N22" s="272"/>
      <c r="O22" s="273"/>
    </row>
    <row r="23" spans="1:19" ht="13.95" customHeight="1" x14ac:dyDescent="0.25">
      <c r="A23" s="165"/>
      <c r="B23" s="268"/>
      <c r="C23" s="371"/>
      <c r="D23" s="1266" t="s">
        <v>3575</v>
      </c>
      <c r="E23" s="1268">
        <f ca="1">NISTmap2!$R$7</f>
        <v>0.67647058823529416</v>
      </c>
      <c r="F23" s="371"/>
      <c r="G23" s="1266" t="s">
        <v>3575</v>
      </c>
      <c r="H23" s="1268">
        <f ca="1">NISTmap2!$R$7</f>
        <v>0.67647058823529416</v>
      </c>
      <c r="I23" s="1267" t="s">
        <v>1409</v>
      </c>
      <c r="J23" s="1267" t="s">
        <v>1409</v>
      </c>
      <c r="K23" s="1267" t="s">
        <v>1409</v>
      </c>
      <c r="L23" s="1267" t="s">
        <v>1409</v>
      </c>
      <c r="M23" s="259"/>
      <c r="N23" s="272"/>
      <c r="O23" s="273"/>
    </row>
    <row r="24" spans="1:19" ht="13.95" customHeight="1" x14ac:dyDescent="0.25">
      <c r="A24" s="165"/>
      <c r="B24" s="268"/>
      <c r="C24" s="371"/>
      <c r="D24" s="1263" t="s">
        <v>1850</v>
      </c>
      <c r="E24" s="1264">
        <f ca="1">NISTmap!$J$7</f>
        <v>0.51801801801801806</v>
      </c>
      <c r="F24" s="371"/>
      <c r="G24" s="1263" t="s">
        <v>1850</v>
      </c>
      <c r="H24" s="1264">
        <f ca="1">NISTmap!$J$7</f>
        <v>0.51801801801801806</v>
      </c>
      <c r="I24" s="1265" t="s">
        <v>1409</v>
      </c>
      <c r="J24" s="1265" t="s">
        <v>1409</v>
      </c>
      <c r="K24" s="1265" t="s">
        <v>1409</v>
      </c>
      <c r="L24" s="1265" t="s">
        <v>1409</v>
      </c>
      <c r="M24" s="259"/>
      <c r="N24" s="272"/>
      <c r="O24" s="273"/>
    </row>
    <row r="25" spans="1:19" ht="13.95" customHeight="1" x14ac:dyDescent="0.25">
      <c r="A25" s="165"/>
      <c r="B25" s="268"/>
      <c r="C25" s="371"/>
      <c r="D25" s="1263" t="s">
        <v>1851</v>
      </c>
      <c r="E25" s="1264">
        <f ca="1">NISTmap!$K$7</f>
        <v>0.57765667574931878</v>
      </c>
      <c r="F25" s="371"/>
      <c r="G25" s="1263" t="s">
        <v>1851</v>
      </c>
      <c r="H25" s="1264">
        <f ca="1">NISTmap!$K$7</f>
        <v>0.57765667574931878</v>
      </c>
      <c r="I25" s="1265" t="s">
        <v>1409</v>
      </c>
      <c r="J25" s="1265" t="s">
        <v>1409</v>
      </c>
      <c r="K25" s="1265" t="s">
        <v>1409</v>
      </c>
      <c r="L25" s="1265" t="s">
        <v>1409</v>
      </c>
      <c r="M25" s="259"/>
      <c r="N25" s="272"/>
      <c r="O25" s="273"/>
    </row>
    <row r="26" spans="1:19" ht="13.95" customHeight="1" x14ac:dyDescent="0.25">
      <c r="A26" s="165"/>
      <c r="B26" s="268"/>
      <c r="C26" s="371"/>
      <c r="D26" s="1263" t="s">
        <v>1854</v>
      </c>
      <c r="E26" s="1264">
        <f ca="1">NISTmap!$L$7</f>
        <v>0.65420560747663548</v>
      </c>
      <c r="F26" s="371"/>
      <c r="G26" s="1263" t="s">
        <v>1854</v>
      </c>
      <c r="H26" s="1264">
        <f ca="1">NISTmap!$L$7</f>
        <v>0.65420560747663548</v>
      </c>
      <c r="I26" s="1265" t="s">
        <v>1409</v>
      </c>
      <c r="J26" s="1265" t="s">
        <v>1409</v>
      </c>
      <c r="K26" s="1265" t="s">
        <v>1409</v>
      </c>
      <c r="L26" s="1265" t="s">
        <v>1409</v>
      </c>
      <c r="M26" s="259"/>
      <c r="N26" s="272"/>
      <c r="O26" s="273"/>
    </row>
    <row r="27" spans="1:19" ht="13.95" customHeight="1" x14ac:dyDescent="0.25">
      <c r="A27" s="165"/>
      <c r="B27" s="268"/>
      <c r="C27" s="371"/>
      <c r="D27" s="1263" t="s">
        <v>1853</v>
      </c>
      <c r="E27" s="1264">
        <f ca="1">NISTmap!$M$7</f>
        <v>0.67391304347826086</v>
      </c>
      <c r="F27" s="371"/>
      <c r="G27" s="1263" t="s">
        <v>1853</v>
      </c>
      <c r="H27" s="1264">
        <f ca="1">NISTmap!$M$7</f>
        <v>0.67391304347826086</v>
      </c>
      <c r="I27" s="1265" t="s">
        <v>1409</v>
      </c>
      <c r="J27" s="1265" t="s">
        <v>1409</v>
      </c>
      <c r="K27" s="1265" t="s">
        <v>1409</v>
      </c>
      <c r="L27" s="1265" t="s">
        <v>1409</v>
      </c>
      <c r="M27" s="259"/>
      <c r="N27" s="272"/>
      <c r="O27" s="273"/>
    </row>
    <row r="28" spans="1:19" ht="13.95" customHeight="1" x14ac:dyDescent="0.25">
      <c r="A28" s="165"/>
      <c r="B28" s="268"/>
      <c r="C28" s="371"/>
      <c r="D28" s="1263" t="s">
        <v>1852</v>
      </c>
      <c r="E28" s="1264">
        <f ca="1">NISTmap!$N$7</f>
        <v>0.58333333333333337</v>
      </c>
      <c r="F28" s="371"/>
      <c r="G28" s="1263" t="s">
        <v>1852</v>
      </c>
      <c r="H28" s="1264">
        <f ca="1">NISTmap!$N$7</f>
        <v>0.58333333333333337</v>
      </c>
      <c r="I28" s="1265" t="s">
        <v>1409</v>
      </c>
      <c r="J28" s="1265" t="s">
        <v>1409</v>
      </c>
      <c r="K28" s="1265" t="s">
        <v>1409</v>
      </c>
      <c r="L28" s="1265" t="s">
        <v>1409</v>
      </c>
      <c r="M28" s="259"/>
      <c r="N28" s="272"/>
      <c r="O28" s="273"/>
    </row>
    <row r="29" spans="1:19" ht="13.95" customHeight="1" x14ac:dyDescent="0.25">
      <c r="A29" s="165"/>
      <c r="B29" s="268"/>
      <c r="C29" s="371"/>
      <c r="D29" s="820" t="s">
        <v>59</v>
      </c>
      <c r="E29" s="832">
        <f ca="1">VLOOKUP($G29,Data!$K$2:$O$58,5,FALSE)</f>
        <v>2</v>
      </c>
      <c r="F29" s="371"/>
      <c r="G29" s="820" t="s">
        <v>59</v>
      </c>
      <c r="H29" s="832">
        <f ca="1">VLOOKUP($G29,Data!$K$2:$O$58,5,FALSE)</f>
        <v>2</v>
      </c>
      <c r="I29" s="824" t="s">
        <v>1409</v>
      </c>
      <c r="J29" s="824" t="s">
        <v>1409</v>
      </c>
      <c r="K29" s="824" t="s">
        <v>1409</v>
      </c>
      <c r="L29" s="824" t="s">
        <v>1409</v>
      </c>
      <c r="M29" s="259"/>
      <c r="N29" s="272"/>
      <c r="O29" s="273"/>
    </row>
    <row r="30" spans="1:19" ht="13.95" customHeight="1" x14ac:dyDescent="0.25">
      <c r="A30" s="165"/>
      <c r="B30" s="268"/>
      <c r="C30" s="371"/>
      <c r="D30" s="820" t="s">
        <v>61</v>
      </c>
      <c r="E30" s="832">
        <f ca="1">VLOOKUP($G30,Data!$K$2:$O$58,5,FALSE)</f>
        <v>2</v>
      </c>
      <c r="F30" s="371"/>
      <c r="G30" s="820" t="s">
        <v>61</v>
      </c>
      <c r="H30" s="832">
        <f ca="1">VLOOKUP($G30,Data!$K$2:$O$58,5,FALSE)</f>
        <v>2</v>
      </c>
      <c r="I30" s="824" t="s">
        <v>1409</v>
      </c>
      <c r="J30" s="824" t="s">
        <v>1409</v>
      </c>
      <c r="K30" s="824" t="s">
        <v>1409</v>
      </c>
      <c r="L30" s="824" t="s">
        <v>1409</v>
      </c>
      <c r="M30" s="259"/>
      <c r="N30" s="272"/>
      <c r="O30" s="273"/>
    </row>
    <row r="31" spans="1:19" ht="13.95" customHeight="1" x14ac:dyDescent="0.25">
      <c r="A31" s="165"/>
      <c r="B31" s="268"/>
      <c r="C31" s="371"/>
      <c r="D31" s="820" t="s">
        <v>63</v>
      </c>
      <c r="E31" s="832">
        <f ca="1">VLOOKUP($G31,Data!$K$2:$O$58,5,FALSE)</f>
        <v>2</v>
      </c>
      <c r="F31" s="371"/>
      <c r="G31" s="820" t="s">
        <v>63</v>
      </c>
      <c r="H31" s="832">
        <f ca="1">VLOOKUP($G31,Data!$K$2:$O$58,5,FALSE)</f>
        <v>2</v>
      </c>
      <c r="I31" s="824" t="s">
        <v>1409</v>
      </c>
      <c r="J31" s="824" t="s">
        <v>1409</v>
      </c>
      <c r="K31" s="824" t="s">
        <v>1409</v>
      </c>
      <c r="L31" s="824" t="s">
        <v>1409</v>
      </c>
      <c r="M31" s="259"/>
      <c r="N31" s="272"/>
      <c r="O31" s="273"/>
    </row>
    <row r="32" spans="1:19" ht="13.95" customHeight="1" x14ac:dyDescent="0.25">
      <c r="A32" s="165"/>
      <c r="B32" s="268"/>
      <c r="C32" s="371"/>
      <c r="D32" s="820" t="s">
        <v>66</v>
      </c>
      <c r="E32" s="832">
        <f ca="1">VLOOKUP($G32,Data!$K$2:$O$58,5,FALSE)</f>
        <v>2</v>
      </c>
      <c r="F32" s="371"/>
      <c r="G32" s="820" t="s">
        <v>66</v>
      </c>
      <c r="H32" s="832">
        <f ca="1">VLOOKUP($G32,Data!$K$2:$O$58,5,FALSE)</f>
        <v>2</v>
      </c>
      <c r="I32" s="824" t="s">
        <v>1409</v>
      </c>
      <c r="J32" s="824" t="s">
        <v>1409</v>
      </c>
      <c r="K32" s="824" t="s">
        <v>1409</v>
      </c>
      <c r="L32" s="824" t="s">
        <v>1409</v>
      </c>
      <c r="M32" s="259"/>
      <c r="N32" s="272"/>
      <c r="O32" s="273"/>
    </row>
    <row r="33" spans="1:15" ht="13.95" customHeight="1" x14ac:dyDescent="0.25">
      <c r="A33" s="165"/>
      <c r="B33" s="268"/>
      <c r="C33" s="371"/>
      <c r="D33" s="820" t="s">
        <v>986</v>
      </c>
      <c r="E33" s="832">
        <f ca="1">VLOOKUP($G33,Data!$K$2:$O$58,5,FALSE)</f>
        <v>2</v>
      </c>
      <c r="F33" s="371"/>
      <c r="G33" s="820" t="s">
        <v>986</v>
      </c>
      <c r="H33" s="832">
        <f ca="1">VLOOKUP($G33,Data!$K$2:$O$58,5,FALSE)</f>
        <v>2</v>
      </c>
      <c r="I33" s="824" t="s">
        <v>1409</v>
      </c>
      <c r="J33" s="824" t="s">
        <v>1409</v>
      </c>
      <c r="K33" s="824" t="s">
        <v>1409</v>
      </c>
      <c r="L33" s="824" t="s">
        <v>1409</v>
      </c>
      <c r="M33" s="259"/>
      <c r="N33" s="272"/>
      <c r="O33" s="273"/>
    </row>
    <row r="34" spans="1:15" ht="13.95" customHeight="1" x14ac:dyDescent="0.25">
      <c r="A34" s="165"/>
      <c r="B34" s="268"/>
      <c r="C34" s="371"/>
      <c r="D34" s="820" t="s">
        <v>77</v>
      </c>
      <c r="E34" s="832">
        <f ca="1">VLOOKUP($G34,Data!$K$2:$O$58,5,FALSE)</f>
        <v>1</v>
      </c>
      <c r="F34" s="371"/>
      <c r="G34" s="820" t="s">
        <v>77</v>
      </c>
      <c r="H34" s="832">
        <f ca="1">VLOOKUP($G34,Data!$K$2:$O$58,5,FALSE)</f>
        <v>1</v>
      </c>
      <c r="I34" s="824" t="s">
        <v>1409</v>
      </c>
      <c r="J34" s="824" t="s">
        <v>1409</v>
      </c>
      <c r="K34" s="824" t="s">
        <v>1409</v>
      </c>
      <c r="L34" s="824" t="s">
        <v>1409</v>
      </c>
      <c r="M34" s="259"/>
      <c r="N34" s="272"/>
      <c r="O34" s="273"/>
    </row>
    <row r="35" spans="1:15" ht="13.95" customHeight="1" x14ac:dyDescent="0.25">
      <c r="A35" s="165"/>
      <c r="B35" s="268"/>
      <c r="C35" s="371"/>
      <c r="D35" s="820" t="s">
        <v>115</v>
      </c>
      <c r="E35" s="832">
        <f ca="1">VLOOKUP($G35,Data!$K$2:$O$58,5,FALSE)</f>
        <v>1</v>
      </c>
      <c r="F35" s="371"/>
      <c r="G35" s="820" t="s">
        <v>115</v>
      </c>
      <c r="H35" s="832">
        <f ca="1">VLOOKUP($G35,Data!$K$2:$O$58,5,FALSE)</f>
        <v>1</v>
      </c>
      <c r="I35" s="824" t="s">
        <v>1409</v>
      </c>
      <c r="J35" s="824" t="s">
        <v>1409</v>
      </c>
      <c r="K35" s="824" t="s">
        <v>1409</v>
      </c>
      <c r="L35" s="824" t="s">
        <v>1409</v>
      </c>
      <c r="M35" s="259"/>
      <c r="N35" s="272"/>
      <c r="O35" s="273"/>
    </row>
    <row r="36" spans="1:15" ht="13.95" customHeight="1" x14ac:dyDescent="0.25">
      <c r="A36" s="165"/>
      <c r="B36" s="268"/>
      <c r="C36" s="371"/>
      <c r="D36" s="820" t="s">
        <v>118</v>
      </c>
      <c r="E36" s="832">
        <f ca="1">VLOOKUP($G36,Data!$K$2:$O$58,5,FALSE)</f>
        <v>2</v>
      </c>
      <c r="F36" s="371"/>
      <c r="G36" s="820" t="s">
        <v>118</v>
      </c>
      <c r="H36" s="832">
        <f ca="1">VLOOKUP($G36,Data!$K$2:$O$58,5,FALSE)</f>
        <v>2</v>
      </c>
      <c r="I36" s="824" t="s">
        <v>1409</v>
      </c>
      <c r="J36" s="824" t="s">
        <v>1409</v>
      </c>
      <c r="K36" s="824" t="s">
        <v>1409</v>
      </c>
      <c r="L36" s="824" t="s">
        <v>1409</v>
      </c>
      <c r="M36" s="259"/>
      <c r="N36" s="272"/>
      <c r="O36" s="273"/>
    </row>
    <row r="37" spans="1:15" ht="13.95" customHeight="1" x14ac:dyDescent="0.25">
      <c r="A37" s="165"/>
      <c r="B37" s="268"/>
      <c r="C37" s="371"/>
      <c r="D37" s="820" t="s">
        <v>121</v>
      </c>
      <c r="E37" s="832">
        <f ca="1">VLOOKUP($G37,Data!$K$2:$O$58,5,FALSE)</f>
        <v>1</v>
      </c>
      <c r="F37" s="371"/>
      <c r="G37" s="820" t="s">
        <v>121</v>
      </c>
      <c r="H37" s="832">
        <f ca="1">VLOOKUP($G37,Data!$K$2:$O$58,5,FALSE)</f>
        <v>1</v>
      </c>
      <c r="I37" s="824" t="s">
        <v>1409</v>
      </c>
      <c r="J37" s="824" t="s">
        <v>1409</v>
      </c>
      <c r="K37" s="824" t="s">
        <v>1409</v>
      </c>
      <c r="L37" s="824" t="s">
        <v>1409</v>
      </c>
      <c r="M37" s="259"/>
      <c r="N37" s="272"/>
      <c r="O37" s="273"/>
    </row>
    <row r="38" spans="1:15" ht="13.95" customHeight="1" x14ac:dyDescent="0.25">
      <c r="A38" s="165"/>
      <c r="B38" s="268"/>
      <c r="C38" s="371"/>
      <c r="D38" s="820" t="s">
        <v>124</v>
      </c>
      <c r="E38" s="832">
        <f ca="1">VLOOKUP($G38,Data!$K$2:$O$58,5,FALSE)</f>
        <v>2</v>
      </c>
      <c r="F38" s="371"/>
      <c r="G38" s="820" t="s">
        <v>124</v>
      </c>
      <c r="H38" s="832">
        <f ca="1">VLOOKUP($G38,Data!$K$2:$O$58,5,FALSE)</f>
        <v>2</v>
      </c>
      <c r="I38" s="824" t="s">
        <v>1409</v>
      </c>
      <c r="J38" s="824" t="s">
        <v>1409</v>
      </c>
      <c r="K38" s="824" t="s">
        <v>1409</v>
      </c>
      <c r="L38" s="824" t="s">
        <v>1409</v>
      </c>
      <c r="M38" s="259"/>
      <c r="N38" s="272"/>
      <c r="O38" s="273"/>
    </row>
    <row r="39" spans="1:15" ht="13.95" customHeight="1" x14ac:dyDescent="0.25">
      <c r="A39" s="165"/>
      <c r="B39" s="268"/>
      <c r="C39" s="371"/>
      <c r="D39" s="820" t="s">
        <v>127</v>
      </c>
      <c r="E39" s="832">
        <f ca="1">VLOOKUP($G39,Data!$K$2:$O$58,5,FALSE)</f>
        <v>1</v>
      </c>
      <c r="F39" s="371"/>
      <c r="G39" s="820" t="s">
        <v>127</v>
      </c>
      <c r="H39" s="832">
        <f ca="1">VLOOKUP($G39,Data!$K$2:$O$58,5,FALSE)</f>
        <v>1</v>
      </c>
      <c r="I39" s="824" t="s">
        <v>1409</v>
      </c>
      <c r="J39" s="824" t="s">
        <v>1409</v>
      </c>
      <c r="K39" s="824" t="s">
        <v>1409</v>
      </c>
      <c r="L39" s="824" t="s">
        <v>1409</v>
      </c>
      <c r="M39" s="259"/>
      <c r="N39" s="272"/>
      <c r="O39" s="273"/>
    </row>
    <row r="40" spans="1:15" ht="13.95" customHeight="1" x14ac:dyDescent="0.25">
      <c r="A40" s="165"/>
      <c r="B40" s="268"/>
      <c r="C40" s="371"/>
      <c r="D40" s="820" t="s">
        <v>996</v>
      </c>
      <c r="E40" s="832">
        <f ca="1">VLOOKUP($G40,Data!$K$2:$O$58,5,FALSE)</f>
        <v>1</v>
      </c>
      <c r="F40" s="371"/>
      <c r="G40" s="820" t="s">
        <v>996</v>
      </c>
      <c r="H40" s="832">
        <f ca="1">VLOOKUP($G40,Data!$K$2:$O$58,5,FALSE)</f>
        <v>1</v>
      </c>
      <c r="I40" s="824" t="s">
        <v>1409</v>
      </c>
      <c r="J40" s="824" t="s">
        <v>1409</v>
      </c>
      <c r="K40" s="824" t="s">
        <v>1409</v>
      </c>
      <c r="L40" s="824" t="s">
        <v>1409</v>
      </c>
      <c r="M40" s="259"/>
      <c r="N40" s="272"/>
      <c r="O40" s="273"/>
    </row>
    <row r="41" spans="1:15" ht="13.95" customHeight="1" x14ac:dyDescent="0.25">
      <c r="A41" s="165"/>
      <c r="B41" s="268"/>
      <c r="C41" s="371"/>
      <c r="D41" s="820" t="s">
        <v>48</v>
      </c>
      <c r="E41" s="832">
        <f ca="1">VLOOKUP($G41,Data!$K$2:$O$58,5,FALSE)</f>
        <v>1</v>
      </c>
      <c r="F41" s="371"/>
      <c r="G41" s="820" t="s">
        <v>48</v>
      </c>
      <c r="H41" s="832">
        <f ca="1">VLOOKUP($G41,Data!$K$2:$O$58,5,FALSE)</f>
        <v>1</v>
      </c>
      <c r="I41" s="824" t="s">
        <v>1409</v>
      </c>
      <c r="J41" s="824" t="s">
        <v>1409</v>
      </c>
      <c r="K41" s="824" t="s">
        <v>1409</v>
      </c>
      <c r="L41" s="824" t="s">
        <v>1409</v>
      </c>
      <c r="M41" s="259"/>
      <c r="N41" s="272"/>
      <c r="O41" s="273"/>
    </row>
    <row r="42" spans="1:15" ht="13.95" customHeight="1" x14ac:dyDescent="0.25">
      <c r="A42" s="165"/>
      <c r="B42" s="268"/>
      <c r="C42" s="371"/>
      <c r="D42" s="820" t="s">
        <v>50</v>
      </c>
      <c r="E42" s="832">
        <f ca="1">VLOOKUP($G42,Data!$K$2:$O$58,5,FALSE)</f>
        <v>1</v>
      </c>
      <c r="F42" s="371"/>
      <c r="G42" s="820" t="s">
        <v>50</v>
      </c>
      <c r="H42" s="832">
        <f ca="1">VLOOKUP($G42,Data!$K$2:$O$58,5,FALSE)</f>
        <v>1</v>
      </c>
      <c r="I42" s="824" t="s">
        <v>1409</v>
      </c>
      <c r="J42" s="824" t="s">
        <v>1409</v>
      </c>
      <c r="K42" s="824" t="s">
        <v>1409</v>
      </c>
      <c r="L42" s="824" t="s">
        <v>1409</v>
      </c>
      <c r="M42" s="259"/>
      <c r="N42" s="272"/>
      <c r="O42" s="273"/>
    </row>
    <row r="43" spans="1:15" ht="13.95" customHeight="1" x14ac:dyDescent="0.25">
      <c r="A43" s="165"/>
      <c r="B43" s="268"/>
      <c r="C43" s="371"/>
      <c r="D43" s="820" t="s">
        <v>52</v>
      </c>
      <c r="E43" s="832">
        <f ca="1">VLOOKUP($G43,Data!$K$2:$O$58,5,FALSE)</f>
        <v>1</v>
      </c>
      <c r="F43" s="371"/>
      <c r="G43" s="820" t="s">
        <v>52</v>
      </c>
      <c r="H43" s="832">
        <f ca="1">VLOOKUP($G43,Data!$K$2:$O$58,5,FALSE)</f>
        <v>1</v>
      </c>
      <c r="I43" s="824" t="s">
        <v>1409</v>
      </c>
      <c r="J43" s="824" t="s">
        <v>1409</v>
      </c>
      <c r="K43" s="824" t="s">
        <v>1409</v>
      </c>
      <c r="L43" s="824" t="s">
        <v>1409</v>
      </c>
      <c r="M43" s="259"/>
      <c r="N43" s="272"/>
      <c r="O43" s="273"/>
    </row>
    <row r="44" spans="1:15" ht="13.95" customHeight="1" x14ac:dyDescent="0.25">
      <c r="A44" s="165"/>
      <c r="B44" s="268"/>
      <c r="C44" s="371"/>
      <c r="D44" s="820" t="s">
        <v>54</v>
      </c>
      <c r="E44" s="832">
        <f ca="1">VLOOKUP($G44,Data!$K$2:$O$58,5,FALSE)</f>
        <v>1</v>
      </c>
      <c r="F44" s="371"/>
      <c r="G44" s="820" t="s">
        <v>54</v>
      </c>
      <c r="H44" s="832">
        <f ca="1">VLOOKUP($G44,Data!$K$2:$O$58,5,FALSE)</f>
        <v>1</v>
      </c>
      <c r="I44" s="824" t="s">
        <v>1409</v>
      </c>
      <c r="J44" s="824" t="s">
        <v>1409</v>
      </c>
      <c r="K44" s="824" t="s">
        <v>1409</v>
      </c>
      <c r="L44" s="824" t="s">
        <v>1409</v>
      </c>
      <c r="M44" s="259"/>
      <c r="N44" s="272"/>
      <c r="O44" s="273"/>
    </row>
    <row r="45" spans="1:15" ht="13.95" customHeight="1" x14ac:dyDescent="0.25">
      <c r="A45" s="165"/>
      <c r="B45" s="268"/>
      <c r="C45" s="371"/>
      <c r="D45" s="820" t="s">
        <v>55</v>
      </c>
      <c r="E45" s="832">
        <f ca="1">VLOOKUP($G45,Data!$K$2:$O$58,5,FALSE)</f>
        <v>1</v>
      </c>
      <c r="F45" s="371"/>
      <c r="G45" s="820" t="s">
        <v>55</v>
      </c>
      <c r="H45" s="832">
        <f ca="1">VLOOKUP($G45,Data!$K$2:$O$58,5,FALSE)</f>
        <v>1</v>
      </c>
      <c r="I45" s="824" t="s">
        <v>1409</v>
      </c>
      <c r="J45" s="824" t="s">
        <v>1409</v>
      </c>
      <c r="K45" s="824" t="s">
        <v>1409</v>
      </c>
      <c r="L45" s="824" t="s">
        <v>1409</v>
      </c>
      <c r="M45" s="259"/>
      <c r="N45" s="272"/>
      <c r="O45" s="273"/>
    </row>
    <row r="46" spans="1:15" ht="13.95" customHeight="1" x14ac:dyDescent="0.25">
      <c r="A46" s="165"/>
      <c r="B46" s="268"/>
      <c r="C46" s="371"/>
      <c r="D46" s="820" t="s">
        <v>57</v>
      </c>
      <c r="E46" s="832">
        <f ca="1">VLOOKUP($G46,Data!$K$2:$O$58,5,FALSE)</f>
        <v>1</v>
      </c>
      <c r="F46" s="371"/>
      <c r="G46" s="820" t="s">
        <v>57</v>
      </c>
      <c r="H46" s="832">
        <f ca="1">VLOOKUP($G46,Data!$K$2:$O$58,5,FALSE)</f>
        <v>1</v>
      </c>
      <c r="I46" s="824" t="s">
        <v>1409</v>
      </c>
      <c r="J46" s="824" t="s">
        <v>1409</v>
      </c>
      <c r="K46" s="824" t="s">
        <v>1409</v>
      </c>
      <c r="L46" s="824" t="s">
        <v>1409</v>
      </c>
      <c r="M46" s="259"/>
      <c r="N46" s="272"/>
      <c r="O46" s="273"/>
    </row>
    <row r="47" spans="1:15" ht="13.95" customHeight="1" x14ac:dyDescent="0.25">
      <c r="A47" s="165"/>
      <c r="B47" s="268"/>
      <c r="C47" s="371"/>
      <c r="D47" s="820" t="s">
        <v>56</v>
      </c>
      <c r="E47" s="832">
        <f ca="1">VLOOKUP($G47,Data!$K$2:$O$58,5,FALSE)</f>
        <v>0</v>
      </c>
      <c r="F47" s="371"/>
      <c r="G47" s="820" t="s">
        <v>56</v>
      </c>
      <c r="H47" s="832">
        <f ca="1">VLOOKUP($G47,Data!$K$2:$O$58,5,FALSE)</f>
        <v>0</v>
      </c>
      <c r="I47" s="824" t="s">
        <v>1409</v>
      </c>
      <c r="J47" s="824" t="s">
        <v>1409</v>
      </c>
      <c r="K47" s="824" t="s">
        <v>1409</v>
      </c>
      <c r="L47" s="824" t="s">
        <v>1409</v>
      </c>
      <c r="M47" s="259"/>
      <c r="N47" s="272"/>
      <c r="O47" s="273"/>
    </row>
    <row r="48" spans="1:15" ht="13.95" customHeight="1" x14ac:dyDescent="0.25">
      <c r="A48" s="165"/>
      <c r="B48" s="268"/>
      <c r="C48" s="371"/>
      <c r="D48" s="820" t="s">
        <v>147</v>
      </c>
      <c r="E48" s="832">
        <f ca="1">VLOOKUP($G48,Data!$K$2:$O$58,5,FALSE)</f>
        <v>0</v>
      </c>
      <c r="F48" s="371"/>
      <c r="G48" s="820" t="s">
        <v>147</v>
      </c>
      <c r="H48" s="832">
        <f ca="1">VLOOKUP($G48,Data!$K$2:$O$58,5,FALSE)</f>
        <v>0</v>
      </c>
      <c r="I48" s="824" t="s">
        <v>1409</v>
      </c>
      <c r="J48" s="824" t="s">
        <v>1409</v>
      </c>
      <c r="K48" s="824" t="s">
        <v>1409</v>
      </c>
      <c r="L48" s="824" t="s">
        <v>1409</v>
      </c>
      <c r="M48" s="259"/>
      <c r="N48" s="272"/>
      <c r="O48" s="273"/>
    </row>
    <row r="49" spans="1:15" ht="13.95" customHeight="1" x14ac:dyDescent="0.25">
      <c r="A49" s="165"/>
      <c r="B49" s="268"/>
      <c r="C49" s="371"/>
      <c r="D49" s="820" t="s">
        <v>149</v>
      </c>
      <c r="E49" s="832">
        <f ca="1">VLOOKUP($G49,Data!$K$2:$O$58,5,FALSE)</f>
        <v>1</v>
      </c>
      <c r="F49" s="371"/>
      <c r="G49" s="820" t="s">
        <v>149</v>
      </c>
      <c r="H49" s="832">
        <f ca="1">VLOOKUP($G49,Data!$K$2:$O$58,5,FALSE)</f>
        <v>1</v>
      </c>
      <c r="I49" s="824" t="s">
        <v>1409</v>
      </c>
      <c r="J49" s="824" t="s">
        <v>1409</v>
      </c>
      <c r="K49" s="824" t="s">
        <v>1409</v>
      </c>
      <c r="L49" s="824" t="s">
        <v>1409</v>
      </c>
      <c r="M49" s="259"/>
      <c r="N49" s="272"/>
      <c r="O49" s="273"/>
    </row>
    <row r="50" spans="1:15" ht="13.95" customHeight="1" x14ac:dyDescent="0.25">
      <c r="A50" s="165"/>
      <c r="B50" s="268"/>
      <c r="C50" s="371"/>
      <c r="D50" s="820" t="s">
        <v>151</v>
      </c>
      <c r="E50" s="832">
        <f ca="1">VLOOKUP($G50,Data!$K$2:$O$58,5,FALSE)</f>
        <v>1</v>
      </c>
      <c r="F50" s="371"/>
      <c r="G50" s="820" t="s">
        <v>151</v>
      </c>
      <c r="H50" s="832">
        <f ca="1">VLOOKUP($G50,Data!$K$2:$O$58,5,FALSE)</f>
        <v>1</v>
      </c>
      <c r="I50" s="824" t="s">
        <v>1409</v>
      </c>
      <c r="J50" s="824" t="s">
        <v>1409</v>
      </c>
      <c r="K50" s="824" t="s">
        <v>1409</v>
      </c>
      <c r="L50" s="824" t="s">
        <v>1409</v>
      </c>
      <c r="M50" s="259"/>
      <c r="N50" s="272"/>
      <c r="O50" s="273"/>
    </row>
    <row r="51" spans="1:15" ht="13.95" customHeight="1" x14ac:dyDescent="0.25">
      <c r="A51" s="165"/>
      <c r="B51" s="268"/>
      <c r="C51" s="371"/>
      <c r="D51" s="820" t="s">
        <v>79</v>
      </c>
      <c r="E51" s="832">
        <f ca="1">VLOOKUP($G51,Data!$K$2:$O$58,5,FALSE)</f>
        <v>1</v>
      </c>
      <c r="F51" s="371"/>
      <c r="G51" s="820" t="s">
        <v>79</v>
      </c>
      <c r="H51" s="832">
        <f ca="1">VLOOKUP($G51,Data!$K$2:$O$58,5,FALSE)</f>
        <v>1</v>
      </c>
      <c r="I51" s="824" t="s">
        <v>1409</v>
      </c>
      <c r="J51" s="824" t="s">
        <v>1409</v>
      </c>
      <c r="K51" s="824" t="s">
        <v>1409</v>
      </c>
      <c r="L51" s="824" t="s">
        <v>1409</v>
      </c>
      <c r="M51" s="259"/>
      <c r="N51" s="272"/>
      <c r="O51" s="273"/>
    </row>
    <row r="52" spans="1:15" ht="13.95" customHeight="1" x14ac:dyDescent="0.25">
      <c r="A52" s="165"/>
      <c r="B52" s="268"/>
      <c r="C52" s="371"/>
      <c r="D52" s="820" t="s">
        <v>132</v>
      </c>
      <c r="E52" s="832">
        <f ca="1">VLOOKUP($G52,Data!$K$2:$O$58,5,FALSE)</f>
        <v>1</v>
      </c>
      <c r="F52" s="371"/>
      <c r="G52" s="820" t="s">
        <v>132</v>
      </c>
      <c r="H52" s="832">
        <f ca="1">VLOOKUP($G52,Data!$K$2:$O$58,5,FALSE)</f>
        <v>1</v>
      </c>
      <c r="I52" s="824" t="s">
        <v>1409</v>
      </c>
      <c r="J52" s="824" t="s">
        <v>1409</v>
      </c>
      <c r="K52" s="824" t="s">
        <v>1409</v>
      </c>
      <c r="L52" s="824" t="s">
        <v>1409</v>
      </c>
      <c r="M52" s="259"/>
      <c r="N52" s="272"/>
      <c r="O52" s="273"/>
    </row>
    <row r="53" spans="1:15" ht="13.95" customHeight="1" x14ac:dyDescent="0.25">
      <c r="A53" s="165"/>
      <c r="B53" s="268"/>
      <c r="C53" s="371"/>
      <c r="D53" s="820" t="s">
        <v>135</v>
      </c>
      <c r="E53" s="832">
        <f ca="1">VLOOKUP($G53,Data!$K$2:$O$58,5,FALSE)</f>
        <v>2</v>
      </c>
      <c r="F53" s="371"/>
      <c r="G53" s="820" t="s">
        <v>135</v>
      </c>
      <c r="H53" s="832">
        <f ca="1">VLOOKUP($G53,Data!$K$2:$O$58,5,FALSE)</f>
        <v>2</v>
      </c>
      <c r="I53" s="824" t="s">
        <v>1409</v>
      </c>
      <c r="J53" s="824" t="s">
        <v>1409</v>
      </c>
      <c r="K53" s="824" t="s">
        <v>1409</v>
      </c>
      <c r="L53" s="824" t="s">
        <v>1409</v>
      </c>
      <c r="M53" s="259"/>
      <c r="N53" s="272"/>
      <c r="O53" s="273"/>
    </row>
    <row r="54" spans="1:15" ht="13.95" customHeight="1" x14ac:dyDescent="0.25">
      <c r="A54" s="165"/>
      <c r="B54" s="268"/>
      <c r="C54" s="371"/>
      <c r="D54" s="820" t="s">
        <v>138</v>
      </c>
      <c r="E54" s="832">
        <f ca="1">VLOOKUP($G54,Data!$K$2:$O$58,5,FALSE)</f>
        <v>1</v>
      </c>
      <c r="F54" s="371"/>
      <c r="G54" s="820" t="s">
        <v>138</v>
      </c>
      <c r="H54" s="832">
        <f ca="1">VLOOKUP($G54,Data!$K$2:$O$58,5,FALSE)</f>
        <v>1</v>
      </c>
      <c r="I54" s="824" t="s">
        <v>1409</v>
      </c>
      <c r="J54" s="824" t="s">
        <v>1409</v>
      </c>
      <c r="K54" s="824" t="s">
        <v>1409</v>
      </c>
      <c r="L54" s="824" t="s">
        <v>1409</v>
      </c>
      <c r="M54" s="259"/>
      <c r="N54" s="272"/>
      <c r="O54" s="273"/>
    </row>
    <row r="55" spans="1:15" ht="13.95" customHeight="1" x14ac:dyDescent="0.25">
      <c r="A55" s="165"/>
      <c r="B55" s="268"/>
      <c r="C55" s="371"/>
      <c r="D55" s="820" t="s">
        <v>69</v>
      </c>
      <c r="E55" s="832">
        <f ca="1">VLOOKUP($G55,Data!$K$2:$O$58,5,FALSE)</f>
        <v>0</v>
      </c>
      <c r="F55" s="371"/>
      <c r="G55" s="820" t="s">
        <v>69</v>
      </c>
      <c r="H55" s="832">
        <f ca="1">VLOOKUP($G55,Data!$K$2:$O$58,5,FALSE)</f>
        <v>0</v>
      </c>
      <c r="I55" s="824" t="s">
        <v>1409</v>
      </c>
      <c r="J55" s="824" t="s">
        <v>1409</v>
      </c>
      <c r="K55" s="824" t="s">
        <v>1409</v>
      </c>
      <c r="L55" s="824" t="s">
        <v>1409</v>
      </c>
      <c r="M55" s="259"/>
      <c r="N55" s="272"/>
      <c r="O55" s="273"/>
    </row>
    <row r="56" spans="1:15" ht="13.95" customHeight="1" x14ac:dyDescent="0.25">
      <c r="A56" s="165"/>
      <c r="B56" s="268"/>
      <c r="C56" s="371"/>
      <c r="D56" s="820" t="s">
        <v>90</v>
      </c>
      <c r="E56" s="832">
        <f ca="1">VLOOKUP($G56,Data!$K$2:$O$58,5,FALSE)</f>
        <v>0</v>
      </c>
      <c r="F56" s="371"/>
      <c r="G56" s="820" t="s">
        <v>90</v>
      </c>
      <c r="H56" s="832">
        <f ca="1">VLOOKUP($G56,Data!$K$2:$O$58,5,FALSE)</f>
        <v>0</v>
      </c>
      <c r="I56" s="824" t="s">
        <v>1409</v>
      </c>
      <c r="J56" s="824" t="s">
        <v>1409</v>
      </c>
      <c r="K56" s="824" t="s">
        <v>1409</v>
      </c>
      <c r="L56" s="824" t="s">
        <v>1409</v>
      </c>
      <c r="M56" s="259"/>
      <c r="N56" s="272"/>
      <c r="O56" s="273"/>
    </row>
    <row r="57" spans="1:15" ht="13.95" customHeight="1" x14ac:dyDescent="0.25">
      <c r="A57" s="165"/>
      <c r="B57" s="268"/>
      <c r="C57" s="371"/>
      <c r="D57" s="820" t="s">
        <v>92</v>
      </c>
      <c r="E57" s="832">
        <f ca="1">VLOOKUP($G57,Data!$K$2:$O$58,5,FALSE)</f>
        <v>0</v>
      </c>
      <c r="F57" s="371"/>
      <c r="G57" s="820" t="s">
        <v>92</v>
      </c>
      <c r="H57" s="832">
        <f ca="1">VLOOKUP($G57,Data!$K$2:$O$58,5,FALSE)</f>
        <v>0</v>
      </c>
      <c r="I57" s="824" t="s">
        <v>1409</v>
      </c>
      <c r="J57" s="824" t="s">
        <v>1409</v>
      </c>
      <c r="K57" s="824" t="s">
        <v>1409</v>
      </c>
      <c r="L57" s="824" t="s">
        <v>1409</v>
      </c>
      <c r="M57" s="259"/>
      <c r="N57" s="272"/>
      <c r="O57" s="273"/>
    </row>
    <row r="58" spans="1:15" ht="13.95" customHeight="1" x14ac:dyDescent="0.25">
      <c r="A58" s="165"/>
      <c r="B58" s="268"/>
      <c r="C58" s="371"/>
      <c r="D58" s="820" t="s">
        <v>94</v>
      </c>
      <c r="E58" s="832">
        <f ca="1">VLOOKUP($G58,Data!$K$2:$O$58,5,FALSE)</f>
        <v>2</v>
      </c>
      <c r="F58" s="371"/>
      <c r="G58" s="820" t="s">
        <v>94</v>
      </c>
      <c r="H58" s="832">
        <f ca="1">VLOOKUP($G58,Data!$K$2:$O$58,5,FALSE)</f>
        <v>2</v>
      </c>
      <c r="I58" s="824" t="s">
        <v>1409</v>
      </c>
      <c r="J58" s="824" t="s">
        <v>1409</v>
      </c>
      <c r="K58" s="824" t="s">
        <v>1409</v>
      </c>
      <c r="L58" s="824" t="s">
        <v>1409</v>
      </c>
      <c r="M58" s="259"/>
      <c r="N58" s="272"/>
      <c r="O58" s="273"/>
    </row>
    <row r="59" spans="1:15" ht="13.95" customHeight="1" x14ac:dyDescent="0.25">
      <c r="A59" s="165"/>
      <c r="B59" s="268"/>
      <c r="C59" s="371"/>
      <c r="D59" s="820" t="s">
        <v>96</v>
      </c>
      <c r="E59" s="832">
        <f ca="1">VLOOKUP($G59,Data!$K$2:$O$58,5,FALSE)</f>
        <v>2</v>
      </c>
      <c r="F59" s="371"/>
      <c r="G59" s="820" t="s">
        <v>96</v>
      </c>
      <c r="H59" s="832">
        <f ca="1">VLOOKUP($G59,Data!$K$2:$O$58,5,FALSE)</f>
        <v>2</v>
      </c>
      <c r="I59" s="824" t="s">
        <v>1409</v>
      </c>
      <c r="J59" s="824" t="s">
        <v>1409</v>
      </c>
      <c r="K59" s="824" t="s">
        <v>1409</v>
      </c>
      <c r="L59" s="824" t="s">
        <v>1409</v>
      </c>
      <c r="M59" s="259"/>
      <c r="N59" s="272"/>
      <c r="O59" s="273"/>
    </row>
    <row r="60" spans="1:15" ht="13.95" customHeight="1" x14ac:dyDescent="0.25">
      <c r="A60" s="165"/>
      <c r="B60" s="268"/>
      <c r="C60" s="371"/>
      <c r="D60" s="820" t="s">
        <v>994</v>
      </c>
      <c r="E60" s="832">
        <f ca="1">VLOOKUP($G60,Data!$K$2:$O$58,5,FALSE)</f>
        <v>1</v>
      </c>
      <c r="F60" s="371"/>
      <c r="G60" s="820" t="s">
        <v>994</v>
      </c>
      <c r="H60" s="832">
        <f ca="1">VLOOKUP($G60,Data!$K$2:$O$58,5,FALSE)</f>
        <v>1</v>
      </c>
      <c r="I60" s="824" t="s">
        <v>1409</v>
      </c>
      <c r="J60" s="824" t="s">
        <v>1409</v>
      </c>
      <c r="K60" s="824" t="s">
        <v>1409</v>
      </c>
      <c r="L60" s="824" t="s">
        <v>1409</v>
      </c>
      <c r="M60" s="259"/>
      <c r="N60" s="272"/>
      <c r="O60" s="273"/>
    </row>
    <row r="61" spans="1:15" ht="13.95" customHeight="1" x14ac:dyDescent="0.25">
      <c r="A61" s="165"/>
      <c r="B61" s="268"/>
      <c r="C61" s="371"/>
      <c r="D61" s="820" t="s">
        <v>0</v>
      </c>
      <c r="E61" s="832">
        <f ca="1">VLOOKUP($G61,Data!$K$2:$O$58,5,FALSE)</f>
        <v>1</v>
      </c>
      <c r="F61" s="371"/>
      <c r="G61" s="820" t="s">
        <v>0</v>
      </c>
      <c r="H61" s="832">
        <f ca="1">VLOOKUP($G61,Data!$K$2:$O$58,5,FALSE)</f>
        <v>1</v>
      </c>
      <c r="I61" s="824" t="s">
        <v>1409</v>
      </c>
      <c r="J61" s="824" t="s">
        <v>1409</v>
      </c>
      <c r="K61" s="824" t="s">
        <v>1409</v>
      </c>
      <c r="L61" s="824" t="s">
        <v>1409</v>
      </c>
      <c r="M61" s="259"/>
      <c r="N61" s="272"/>
      <c r="O61" s="273"/>
    </row>
    <row r="62" spans="1:15" ht="13.95" customHeight="1" x14ac:dyDescent="0.25">
      <c r="A62" s="165"/>
      <c r="B62" s="268"/>
      <c r="C62" s="371"/>
      <c r="D62" s="820" t="s">
        <v>40</v>
      </c>
      <c r="E62" s="832">
        <f ca="1">VLOOKUP($G62,Data!$K$2:$O$58,5,FALSE)</f>
        <v>1</v>
      </c>
      <c r="F62" s="371"/>
      <c r="G62" s="820" t="s">
        <v>40</v>
      </c>
      <c r="H62" s="832">
        <f ca="1">VLOOKUP($G62,Data!$K$2:$O$58,5,FALSE)</f>
        <v>1</v>
      </c>
      <c r="I62" s="824" t="s">
        <v>1409</v>
      </c>
      <c r="J62" s="824" t="s">
        <v>1409</v>
      </c>
      <c r="K62" s="824" t="s">
        <v>1409</v>
      </c>
      <c r="L62" s="824" t="s">
        <v>1409</v>
      </c>
      <c r="M62" s="259"/>
      <c r="N62" s="272"/>
      <c r="O62" s="273"/>
    </row>
    <row r="63" spans="1:15" ht="13.95" customHeight="1" x14ac:dyDescent="0.25">
      <c r="A63" s="165"/>
      <c r="B63" s="268"/>
      <c r="C63" s="371"/>
      <c r="D63" s="820" t="s">
        <v>44</v>
      </c>
      <c r="E63" s="832">
        <f ca="1">VLOOKUP($G63,Data!$K$2:$O$58,5,FALSE)</f>
        <v>2</v>
      </c>
      <c r="F63" s="371"/>
      <c r="G63" s="820" t="s">
        <v>44</v>
      </c>
      <c r="H63" s="832">
        <f ca="1">VLOOKUP($G63,Data!$K$2:$O$58,5,FALSE)</f>
        <v>2</v>
      </c>
      <c r="I63" s="824" t="s">
        <v>1409</v>
      </c>
      <c r="J63" s="824" t="s">
        <v>1409</v>
      </c>
      <c r="K63" s="824" t="s">
        <v>1409</v>
      </c>
      <c r="L63" s="824" t="s">
        <v>1409</v>
      </c>
      <c r="M63" s="259"/>
      <c r="N63" s="272"/>
      <c r="O63" s="273"/>
    </row>
    <row r="64" spans="1:15" ht="13.95" customHeight="1" x14ac:dyDescent="0.25">
      <c r="A64" s="165"/>
      <c r="B64" s="268"/>
      <c r="C64" s="371"/>
      <c r="D64" s="820" t="s">
        <v>46</v>
      </c>
      <c r="E64" s="832">
        <f ca="1">VLOOKUP($G64,Data!$K$2:$O$58,5,FALSE)</f>
        <v>1</v>
      </c>
      <c r="F64" s="371"/>
      <c r="G64" s="820" t="s">
        <v>46</v>
      </c>
      <c r="H64" s="832">
        <f ca="1">VLOOKUP($G64,Data!$K$2:$O$58,5,FALSE)</f>
        <v>1</v>
      </c>
      <c r="I64" s="824" t="s">
        <v>1409</v>
      </c>
      <c r="J64" s="824" t="s">
        <v>1409</v>
      </c>
      <c r="K64" s="824" t="s">
        <v>1409</v>
      </c>
      <c r="L64" s="824" t="s">
        <v>1409</v>
      </c>
      <c r="M64" s="259"/>
      <c r="N64" s="272"/>
      <c r="O64" s="273"/>
    </row>
    <row r="65" spans="1:15" ht="13.95" customHeight="1" x14ac:dyDescent="0.25">
      <c r="A65" s="165"/>
      <c r="B65" s="268"/>
      <c r="C65" s="371"/>
      <c r="D65" s="820" t="s">
        <v>984</v>
      </c>
      <c r="E65" s="832">
        <f ca="1">VLOOKUP($G65,Data!$K$2:$O$58,5,FALSE)</f>
        <v>1</v>
      </c>
      <c r="F65" s="371"/>
      <c r="G65" s="820" t="s">
        <v>984</v>
      </c>
      <c r="H65" s="832">
        <f ca="1">VLOOKUP($G65,Data!$K$2:$O$58,5,FALSE)</f>
        <v>1</v>
      </c>
      <c r="I65" s="824" t="s">
        <v>1409</v>
      </c>
      <c r="J65" s="824" t="s">
        <v>1409</v>
      </c>
      <c r="K65" s="824" t="s">
        <v>1409</v>
      </c>
      <c r="L65" s="824" t="s">
        <v>1409</v>
      </c>
      <c r="M65" s="259"/>
      <c r="N65" s="272"/>
      <c r="O65" s="273"/>
    </row>
    <row r="66" spans="1:15" ht="13.95" customHeight="1" x14ac:dyDescent="0.25">
      <c r="A66" s="165"/>
      <c r="B66" s="268"/>
      <c r="C66" s="371"/>
      <c r="D66" s="820" t="s">
        <v>985</v>
      </c>
      <c r="E66" s="832">
        <f ca="1">VLOOKUP($G66,Data!$K$2:$O$58,5,FALSE)</f>
        <v>2</v>
      </c>
      <c r="F66" s="371"/>
      <c r="G66" s="820" t="s">
        <v>985</v>
      </c>
      <c r="H66" s="832">
        <f ca="1">VLOOKUP($G66,Data!$K$2:$O$58,5,FALSE)</f>
        <v>2</v>
      </c>
      <c r="I66" s="824" t="s">
        <v>1409</v>
      </c>
      <c r="J66" s="824" t="s">
        <v>1409</v>
      </c>
      <c r="K66" s="824" t="s">
        <v>1409</v>
      </c>
      <c r="L66" s="824" t="s">
        <v>1409</v>
      </c>
      <c r="M66" s="259"/>
      <c r="N66" s="272"/>
      <c r="O66" s="273"/>
    </row>
    <row r="67" spans="1:15" ht="13.95" customHeight="1" x14ac:dyDescent="0.25">
      <c r="A67" s="165"/>
      <c r="B67" s="268"/>
      <c r="C67" s="371"/>
      <c r="D67" s="820" t="s">
        <v>67</v>
      </c>
      <c r="E67" s="832">
        <f ca="1">VLOOKUP($G67,Data!$K$2:$O$58,5,FALSE)</f>
        <v>1</v>
      </c>
      <c r="F67" s="371"/>
      <c r="G67" s="820" t="s">
        <v>67</v>
      </c>
      <c r="H67" s="832">
        <f ca="1">VLOOKUP($G67,Data!$K$2:$O$58,5,FALSE)</f>
        <v>1</v>
      </c>
      <c r="I67" s="824" t="s">
        <v>1409</v>
      </c>
      <c r="J67" s="824" t="s">
        <v>1409</v>
      </c>
      <c r="K67" s="824" t="s">
        <v>1409</v>
      </c>
      <c r="L67" s="824" t="s">
        <v>1409</v>
      </c>
      <c r="M67" s="259"/>
      <c r="N67" s="272"/>
      <c r="O67" s="273"/>
    </row>
    <row r="68" spans="1:15" ht="13.95" customHeight="1" x14ac:dyDescent="0.25">
      <c r="A68" s="165"/>
      <c r="B68" s="268"/>
      <c r="C68" s="371"/>
      <c r="D68" s="820" t="s">
        <v>81</v>
      </c>
      <c r="E68" s="832">
        <f ca="1">VLOOKUP($G68,Data!$K$2:$O$58,5,FALSE)</f>
        <v>2</v>
      </c>
      <c r="F68" s="371"/>
      <c r="G68" s="820" t="s">
        <v>81</v>
      </c>
      <c r="H68" s="832">
        <f ca="1">VLOOKUP($G68,Data!$K$2:$O$58,5,FALSE)</f>
        <v>2</v>
      </c>
      <c r="I68" s="824" t="s">
        <v>1409</v>
      </c>
      <c r="J68" s="824" t="s">
        <v>1409</v>
      </c>
      <c r="K68" s="824" t="s">
        <v>1409</v>
      </c>
      <c r="L68" s="824" t="s">
        <v>1409</v>
      </c>
      <c r="M68" s="259"/>
      <c r="N68" s="272"/>
      <c r="O68" s="273"/>
    </row>
    <row r="69" spans="1:15" ht="13.95" customHeight="1" x14ac:dyDescent="0.25">
      <c r="A69" s="165"/>
      <c r="B69" s="268"/>
      <c r="C69" s="371"/>
      <c r="D69" s="820" t="s">
        <v>83</v>
      </c>
      <c r="E69" s="832">
        <f ca="1">VLOOKUP($G69,Data!$K$2:$O$58,5,FALSE)</f>
        <v>2</v>
      </c>
      <c r="F69" s="371"/>
      <c r="G69" s="820" t="s">
        <v>83</v>
      </c>
      <c r="H69" s="832">
        <f ca="1">VLOOKUP($G69,Data!$K$2:$O$58,5,FALSE)</f>
        <v>2</v>
      </c>
      <c r="I69" s="824" t="s">
        <v>1409</v>
      </c>
      <c r="J69" s="824" t="s">
        <v>1409</v>
      </c>
      <c r="K69" s="824" t="s">
        <v>1409</v>
      </c>
      <c r="L69" s="824" t="s">
        <v>1409</v>
      </c>
      <c r="M69" s="259"/>
      <c r="N69" s="272"/>
      <c r="O69" s="273"/>
    </row>
    <row r="70" spans="1:15" ht="13.95" customHeight="1" x14ac:dyDescent="0.25">
      <c r="A70" s="165"/>
      <c r="B70" s="268"/>
      <c r="C70" s="371"/>
      <c r="D70" s="820" t="s">
        <v>85</v>
      </c>
      <c r="E70" s="832">
        <f ca="1">VLOOKUP($G70,Data!$K$2:$O$58,5,FALSE)</f>
        <v>2</v>
      </c>
      <c r="F70" s="371"/>
      <c r="G70" s="820" t="s">
        <v>85</v>
      </c>
      <c r="H70" s="832">
        <f ca="1">VLOOKUP($G70,Data!$K$2:$O$58,5,FALSE)</f>
        <v>2</v>
      </c>
      <c r="I70" s="824" t="s">
        <v>1409</v>
      </c>
      <c r="J70" s="824" t="s">
        <v>1409</v>
      </c>
      <c r="K70" s="824" t="s">
        <v>1409</v>
      </c>
      <c r="L70" s="824" t="s">
        <v>1409</v>
      </c>
      <c r="M70" s="259"/>
      <c r="N70" s="272"/>
      <c r="O70" s="273"/>
    </row>
    <row r="71" spans="1:15" ht="13.95" customHeight="1" x14ac:dyDescent="0.25">
      <c r="A71" s="165"/>
      <c r="B71" s="268"/>
      <c r="C71" s="371"/>
      <c r="D71" s="820" t="s">
        <v>87</v>
      </c>
      <c r="E71" s="832">
        <f ca="1">VLOOKUP($G71,Data!$K$2:$O$58,5,FALSE)</f>
        <v>1</v>
      </c>
      <c r="F71" s="371"/>
      <c r="G71" s="820" t="s">
        <v>87</v>
      </c>
      <c r="H71" s="832">
        <f ca="1">VLOOKUP($G71,Data!$K$2:$O$58,5,FALSE)</f>
        <v>1</v>
      </c>
      <c r="I71" s="824" t="s">
        <v>1409</v>
      </c>
      <c r="J71" s="824" t="s">
        <v>1409</v>
      </c>
      <c r="K71" s="824" t="s">
        <v>1409</v>
      </c>
      <c r="L71" s="824" t="s">
        <v>1409</v>
      </c>
      <c r="M71" s="259"/>
      <c r="N71" s="272"/>
      <c r="O71" s="273"/>
    </row>
    <row r="72" spans="1:15" ht="13.95" customHeight="1" x14ac:dyDescent="0.25">
      <c r="A72" s="165"/>
      <c r="B72" s="268"/>
      <c r="C72" s="371"/>
      <c r="D72" s="820" t="s">
        <v>2540</v>
      </c>
      <c r="E72" s="832">
        <f ca="1">VLOOKUP($G72,Data!$K$2:$O$58,5,FALSE)</f>
        <v>1</v>
      </c>
      <c r="F72" s="371"/>
      <c r="G72" s="820" t="s">
        <v>2540</v>
      </c>
      <c r="H72" s="832">
        <f ca="1">VLOOKUP($G72,Data!$K$2:$O$58,5,FALSE)</f>
        <v>1</v>
      </c>
      <c r="I72" s="824" t="s">
        <v>1409</v>
      </c>
      <c r="J72" s="824" t="s">
        <v>1409</v>
      </c>
      <c r="K72" s="824" t="s">
        <v>1409</v>
      </c>
      <c r="L72" s="824" t="s">
        <v>1409</v>
      </c>
      <c r="M72" s="259"/>
      <c r="N72" s="272"/>
      <c r="O72" s="273"/>
    </row>
    <row r="73" spans="1:15" ht="13.95" customHeight="1" x14ac:dyDescent="0.25">
      <c r="A73" s="165"/>
      <c r="B73" s="268"/>
      <c r="C73" s="371"/>
      <c r="D73" s="820" t="s">
        <v>2542</v>
      </c>
      <c r="E73" s="832">
        <f ca="1">VLOOKUP($G73,Data!$K$2:$O$58,5,FALSE)</f>
        <v>1</v>
      </c>
      <c r="F73" s="371"/>
      <c r="G73" s="820" t="s">
        <v>2542</v>
      </c>
      <c r="H73" s="832">
        <f ca="1">VLOOKUP($G73,Data!$K$2:$O$58,5,FALSE)</f>
        <v>1</v>
      </c>
      <c r="I73" s="824" t="s">
        <v>1409</v>
      </c>
      <c r="J73" s="824" t="s">
        <v>1409</v>
      </c>
      <c r="K73" s="824" t="s">
        <v>1409</v>
      </c>
      <c r="L73" s="824" t="s">
        <v>1409</v>
      </c>
      <c r="M73" s="259"/>
      <c r="N73" s="272"/>
      <c r="O73" s="273"/>
    </row>
    <row r="74" spans="1:15" ht="13.95" customHeight="1" x14ac:dyDescent="0.25">
      <c r="A74" s="165"/>
      <c r="B74" s="268"/>
      <c r="C74" s="371"/>
      <c r="D74" s="820" t="s">
        <v>2550</v>
      </c>
      <c r="E74" s="832">
        <f ca="1">VLOOKUP($G74,Data!$K$2:$O$58,5,FALSE)</f>
        <v>2</v>
      </c>
      <c r="F74" s="371"/>
      <c r="G74" s="820" t="s">
        <v>2550</v>
      </c>
      <c r="H74" s="832">
        <f ca="1">VLOOKUP($G74,Data!$K$2:$O$58,5,FALSE)</f>
        <v>2</v>
      </c>
      <c r="I74" s="824" t="s">
        <v>1409</v>
      </c>
      <c r="J74" s="824" t="s">
        <v>1409</v>
      </c>
      <c r="K74" s="824" t="s">
        <v>1409</v>
      </c>
      <c r="L74" s="824" t="s">
        <v>1409</v>
      </c>
      <c r="M74" s="259"/>
      <c r="N74" s="272"/>
      <c r="O74" s="273"/>
    </row>
    <row r="75" spans="1:15" ht="13.95" customHeight="1" x14ac:dyDescent="0.25">
      <c r="A75" s="165"/>
      <c r="B75" s="268"/>
      <c r="C75" s="371"/>
      <c r="D75" s="820" t="s">
        <v>2565</v>
      </c>
      <c r="E75" s="832">
        <f ca="1">VLOOKUP($G75,Data!$K$2:$O$58,5,FALSE)</f>
        <v>1</v>
      </c>
      <c r="F75" s="371"/>
      <c r="G75" s="820" t="s">
        <v>2565</v>
      </c>
      <c r="H75" s="832">
        <f ca="1">VLOOKUP($G75,Data!$K$2:$O$58,5,FALSE)</f>
        <v>1</v>
      </c>
      <c r="I75" s="824" t="s">
        <v>1409</v>
      </c>
      <c r="J75" s="824" t="s">
        <v>1409</v>
      </c>
      <c r="K75" s="824" t="s">
        <v>1409</v>
      </c>
      <c r="L75" s="824" t="s">
        <v>1409</v>
      </c>
      <c r="M75" s="259"/>
      <c r="N75" s="272"/>
      <c r="O75" s="273"/>
    </row>
    <row r="76" spans="1:15" ht="13.95" customHeight="1" x14ac:dyDescent="0.25">
      <c r="A76" s="165"/>
      <c r="B76" s="268"/>
      <c r="C76" s="371"/>
      <c r="D76" s="820" t="s">
        <v>64</v>
      </c>
      <c r="E76" s="832">
        <f ca="1">VLOOKUP($G76,Data!$K$2:$O$58,5,FALSE)</f>
        <v>0</v>
      </c>
      <c r="F76" s="371"/>
      <c r="G76" s="820" t="s">
        <v>64</v>
      </c>
      <c r="H76" s="832">
        <f ca="1">VLOOKUP($G76,Data!$K$2:$O$58,5,FALSE)</f>
        <v>0</v>
      </c>
      <c r="I76" s="824" t="s">
        <v>1409</v>
      </c>
      <c r="J76" s="824" t="s">
        <v>1409</v>
      </c>
      <c r="K76" s="824" t="s">
        <v>1409</v>
      </c>
      <c r="L76" s="824" t="s">
        <v>1409</v>
      </c>
      <c r="M76" s="259"/>
      <c r="N76" s="272"/>
      <c r="O76" s="273"/>
    </row>
    <row r="77" spans="1:15" ht="13.95" customHeight="1" x14ac:dyDescent="0.25">
      <c r="A77" s="165"/>
      <c r="B77" s="268"/>
      <c r="C77" s="371"/>
      <c r="D77" s="820" t="s">
        <v>71</v>
      </c>
      <c r="E77" s="832">
        <f ca="1">VLOOKUP($G77,Data!$K$2:$O$58,5,FALSE)</f>
        <v>0</v>
      </c>
      <c r="F77" s="371"/>
      <c r="G77" s="820" t="s">
        <v>71</v>
      </c>
      <c r="H77" s="832">
        <f ca="1">VLOOKUP($G77,Data!$K$2:$O$58,5,FALSE)</f>
        <v>0</v>
      </c>
      <c r="I77" s="824" t="s">
        <v>1409</v>
      </c>
      <c r="J77" s="824" t="s">
        <v>1409</v>
      </c>
      <c r="K77" s="824" t="s">
        <v>1409</v>
      </c>
      <c r="L77" s="824" t="s">
        <v>1409</v>
      </c>
      <c r="M77" s="259"/>
      <c r="N77" s="272"/>
      <c r="O77" s="273"/>
    </row>
    <row r="78" spans="1:15" ht="13.95" customHeight="1" x14ac:dyDescent="0.25">
      <c r="A78" s="165"/>
      <c r="B78" s="268"/>
      <c r="C78" s="371"/>
      <c r="D78" s="820" t="s">
        <v>73</v>
      </c>
      <c r="E78" s="832">
        <f ca="1">VLOOKUP($G78,Data!$K$2:$O$58,5,FALSE)</f>
        <v>1</v>
      </c>
      <c r="F78" s="371"/>
      <c r="G78" s="820" t="s">
        <v>73</v>
      </c>
      <c r="H78" s="832">
        <f ca="1">VLOOKUP($G78,Data!$K$2:$O$58,5,FALSE)</f>
        <v>1</v>
      </c>
      <c r="I78" s="824" t="s">
        <v>1409</v>
      </c>
      <c r="J78" s="824" t="s">
        <v>1409</v>
      </c>
      <c r="K78" s="824" t="s">
        <v>1409</v>
      </c>
      <c r="L78" s="824" t="s">
        <v>1409</v>
      </c>
      <c r="M78" s="259"/>
      <c r="N78" s="272"/>
      <c r="O78" s="273"/>
    </row>
    <row r="79" spans="1:15" ht="13.95" customHeight="1" x14ac:dyDescent="0.25">
      <c r="A79" s="165"/>
      <c r="B79" s="268"/>
      <c r="C79" s="371"/>
      <c r="D79" s="820" t="s">
        <v>76</v>
      </c>
      <c r="E79" s="832">
        <f ca="1">VLOOKUP($G79,Data!$K$2:$O$58,5,FALSE)</f>
        <v>1</v>
      </c>
      <c r="F79" s="371"/>
      <c r="G79" s="820" t="s">
        <v>76</v>
      </c>
      <c r="H79" s="832">
        <f ca="1">VLOOKUP($G79,Data!$K$2:$O$58,5,FALSE)</f>
        <v>1</v>
      </c>
      <c r="I79" s="824" t="s">
        <v>1409</v>
      </c>
      <c r="J79" s="824" t="s">
        <v>1409</v>
      </c>
      <c r="K79" s="824" t="s">
        <v>1409</v>
      </c>
      <c r="L79" s="824" t="s">
        <v>1409</v>
      </c>
      <c r="M79" s="259"/>
      <c r="N79" s="272"/>
      <c r="O79" s="273"/>
    </row>
    <row r="80" spans="1:15" ht="13.95" customHeight="1" x14ac:dyDescent="0.25">
      <c r="A80" s="165"/>
      <c r="B80" s="268"/>
      <c r="C80" s="371"/>
      <c r="D80" s="820" t="s">
        <v>74</v>
      </c>
      <c r="E80" s="832">
        <f ca="1">VLOOKUP($G80,Data!$K$2:$O$58,5,FALSE)</f>
        <v>1</v>
      </c>
      <c r="F80" s="371"/>
      <c r="G80" s="820" t="s">
        <v>74</v>
      </c>
      <c r="H80" s="832">
        <f ca="1">VLOOKUP($G80,Data!$K$2:$O$58,5,FALSE)</f>
        <v>1</v>
      </c>
      <c r="I80" s="824" t="s">
        <v>1409</v>
      </c>
      <c r="J80" s="824" t="s">
        <v>1409</v>
      </c>
      <c r="K80" s="824" t="s">
        <v>1409</v>
      </c>
      <c r="L80" s="824" t="s">
        <v>1409</v>
      </c>
      <c r="M80" s="259"/>
      <c r="N80" s="272"/>
      <c r="O80" s="273"/>
    </row>
    <row r="81" spans="1:15" ht="13.95" customHeight="1" x14ac:dyDescent="0.25">
      <c r="A81" s="165"/>
      <c r="B81" s="268"/>
      <c r="C81" s="371"/>
      <c r="D81" s="820" t="s">
        <v>104</v>
      </c>
      <c r="E81" s="832">
        <f ca="1">VLOOKUP($G81,Data!$K$2:$O$58,5,FALSE)</f>
        <v>2</v>
      </c>
      <c r="F81" s="371"/>
      <c r="G81" s="820" t="s">
        <v>104</v>
      </c>
      <c r="H81" s="832">
        <f ca="1">VLOOKUP($G81,Data!$K$2:$O$58,5,FALSE)</f>
        <v>2</v>
      </c>
      <c r="I81" s="824" t="s">
        <v>1409</v>
      </c>
      <c r="J81" s="824" t="s">
        <v>1409</v>
      </c>
      <c r="K81" s="824" t="s">
        <v>1409</v>
      </c>
      <c r="L81" s="824" t="s">
        <v>1409</v>
      </c>
      <c r="M81" s="259"/>
      <c r="N81" s="272"/>
      <c r="O81" s="273"/>
    </row>
    <row r="82" spans="1:15" ht="13.95" customHeight="1" x14ac:dyDescent="0.25">
      <c r="A82" s="165"/>
      <c r="B82" s="268"/>
      <c r="C82" s="371"/>
      <c r="D82" s="829" t="s">
        <v>106</v>
      </c>
      <c r="E82" s="832">
        <f ca="1">VLOOKUP($G82,Data!$K$2:$O$58,5,FALSE)</f>
        <v>1</v>
      </c>
      <c r="F82" s="371"/>
      <c r="G82" s="829" t="s">
        <v>106</v>
      </c>
      <c r="H82" s="832">
        <f ca="1">VLOOKUP($G82,Data!$K$2:$O$58,5,FALSE)</f>
        <v>1</v>
      </c>
      <c r="I82" s="824" t="s">
        <v>1409</v>
      </c>
      <c r="J82" s="824" t="s">
        <v>1409</v>
      </c>
      <c r="K82" s="824" t="s">
        <v>1409</v>
      </c>
      <c r="L82" s="824" t="s">
        <v>1409</v>
      </c>
      <c r="M82" s="259"/>
      <c r="N82" s="272"/>
      <c r="O82" s="273"/>
    </row>
    <row r="83" spans="1:15" ht="13.95" customHeight="1" x14ac:dyDescent="0.25">
      <c r="A83" s="165"/>
      <c r="B83" s="268"/>
      <c r="C83" s="371"/>
      <c r="D83" s="829" t="s">
        <v>108</v>
      </c>
      <c r="E83" s="832">
        <f ca="1">VLOOKUP($G83,Data!$K$2:$O$58,5,FALSE)</f>
        <v>1</v>
      </c>
      <c r="F83" s="371"/>
      <c r="G83" s="829" t="s">
        <v>108</v>
      </c>
      <c r="H83" s="832">
        <f ca="1">VLOOKUP($G83,Data!$K$2:$O$58,5,FALSE)</f>
        <v>1</v>
      </c>
      <c r="I83" s="824" t="s">
        <v>1409</v>
      </c>
      <c r="J83" s="824" t="s">
        <v>1409</v>
      </c>
      <c r="K83" s="824" t="s">
        <v>1409</v>
      </c>
      <c r="L83" s="824" t="s">
        <v>1409</v>
      </c>
      <c r="M83" s="259"/>
      <c r="N83" s="272"/>
      <c r="O83" s="273"/>
    </row>
    <row r="84" spans="1:15" ht="13.95" customHeight="1" x14ac:dyDescent="0.25">
      <c r="A84" s="165"/>
      <c r="B84" s="268"/>
      <c r="C84" s="371"/>
      <c r="D84" s="829" t="s">
        <v>110</v>
      </c>
      <c r="E84" s="832">
        <f ca="1">VLOOKUP($G84,Data!$K$2:$O$58,5,FALSE)</f>
        <v>1</v>
      </c>
      <c r="F84" s="371"/>
      <c r="G84" s="829" t="s">
        <v>110</v>
      </c>
      <c r="H84" s="832">
        <f ca="1">VLOOKUP($G84,Data!$K$2:$O$58,5,FALSE)</f>
        <v>1</v>
      </c>
      <c r="I84" s="824" t="s">
        <v>1409</v>
      </c>
      <c r="J84" s="824" t="s">
        <v>1409</v>
      </c>
      <c r="K84" s="824" t="s">
        <v>1409</v>
      </c>
      <c r="L84" s="824" t="s">
        <v>1409</v>
      </c>
      <c r="M84" s="259"/>
      <c r="N84" s="272"/>
      <c r="O84" s="273"/>
    </row>
    <row r="85" spans="1:15" ht="13.95" customHeight="1" x14ac:dyDescent="0.25">
      <c r="A85" s="165"/>
      <c r="B85" s="268"/>
      <c r="C85" s="371"/>
      <c r="D85" s="829" t="s">
        <v>112</v>
      </c>
      <c r="E85" s="832">
        <f ca="1">VLOOKUP($G85,Data!$K$2:$O$58,5,FALSE)</f>
        <v>1</v>
      </c>
      <c r="F85" s="371"/>
      <c r="G85" s="829" t="s">
        <v>112</v>
      </c>
      <c r="H85" s="832">
        <f ca="1">VLOOKUP($G85,Data!$K$2:$O$58,5,FALSE)</f>
        <v>1</v>
      </c>
      <c r="I85" s="824" t="s">
        <v>1409</v>
      </c>
      <c r="J85" s="824" t="s">
        <v>1409</v>
      </c>
      <c r="K85" s="824" t="s">
        <v>1409</v>
      </c>
      <c r="L85" s="824" t="s">
        <v>1409</v>
      </c>
      <c r="M85" s="259"/>
      <c r="N85" s="272"/>
      <c r="O85" s="273"/>
    </row>
    <row r="86" spans="1:15" ht="13.95" customHeight="1" x14ac:dyDescent="0.25">
      <c r="A86" s="165"/>
      <c r="B86" s="268"/>
      <c r="C86" s="371"/>
      <c r="D86" s="537" t="s">
        <v>150</v>
      </c>
      <c r="E86" s="834">
        <f ca="1">VLOOKUP($D86,Data!$C$2:$H$384,6,FALSE)</f>
        <v>4</v>
      </c>
      <c r="F86" s="371"/>
      <c r="G86" s="537" t="s">
        <v>150</v>
      </c>
      <c r="H86" s="833">
        <f ca="1">INT(LEFT(
VLOOKUP(RIGHT($G86,LEN($G86)-FIND("-",$G86)), INDIRECT("'"&amp;LEFT($G86,FIND("-",$G86)-1)&amp;"'!"&amp;"$E:$L"), 4,FALSE), 1)
)</f>
        <v>4</v>
      </c>
      <c r="I86" s="651" t="str">
        <f ca="1">IF(VLOOKUP(RIGHT($G86,LEN($G86)-FIND("-",$G86)), INDIRECT("'"&amp;LEFT($G86,FIND("-",$G86)-1)&amp;"'!"&amp;"$E:$L"), 5,FALSE) = 0, "",
VLOOKUP(RIGHT($G86,LEN($G86)-FIND("-",$G86)), INDIRECT("'"&amp;LEFT($G86,FIND("-",$G86)-1)&amp;"'!"&amp;"$E:$L"), 5,FALSE) )</f>
        <v/>
      </c>
      <c r="J86" s="651" t="str">
        <f ca="1">IF(VLOOKUP(RIGHT($G86,LEN($G86)-FIND("-",$G86)), INDIRECT("'"&amp;LEFT($G86,FIND("-",$G86)-1)&amp;"'!"&amp;"$E:$L"), 6,FALSE) = 0, "",
VLOOKUP(RIGHT($G86,LEN($G86)-FIND("-",$G86)), INDIRECT("'"&amp;LEFT($G86,FIND("-",$G86)-1)&amp;"'!"&amp;"$E:$L"), 6,FALSE) )</f>
        <v/>
      </c>
      <c r="K86" s="651" t="str">
        <f ca="1">IF(VLOOKUP(RIGHT($G86,LEN($G86)-FIND("-",$G86)), INDIRECT("'"&amp;LEFT($G86,FIND("-",$G86)-1)&amp;"'!"&amp;"$E:$L"), 7,FALSE) = 0, "",
VLOOKUP(RIGHT($G86,LEN($G86)-FIND("-",$G86)), INDIRECT("'"&amp;LEFT($G86,FIND("-",$G86)-1)&amp;"'!"&amp;"$E:$L"), 7,FALSE) )</f>
        <v/>
      </c>
      <c r="L86" s="651" t="str">
        <f ca="1">IF(VLOOKUP(RIGHT($G86,LEN($G86)-FIND("-",$G86)), INDIRECT("'"&amp;LEFT($G86,FIND("-",$G86)-1)&amp;"'!"&amp;"$E:$L"), 8,FALSE) = 0, "",
VLOOKUP(RIGHT($G86,LEN($G86)-FIND("-",$G86)), INDIRECT("'"&amp;LEFT($G86,FIND("-",$G86)-1)&amp;"'!"&amp;"$E:$L"), 8,FALSE) )</f>
        <v/>
      </c>
      <c r="M86" s="259"/>
      <c r="N86" s="272"/>
      <c r="O86" s="273"/>
    </row>
    <row r="87" spans="1:15" ht="13.95" customHeight="1" x14ac:dyDescent="0.25">
      <c r="A87" s="165"/>
      <c r="B87" s="268"/>
      <c r="C87" s="371"/>
      <c r="D87" s="537" t="s">
        <v>152</v>
      </c>
      <c r="E87" s="834">
        <f ca="1">VLOOKUP($D87,Data!$C$2:$H$384,6,FALSE)</f>
        <v>3</v>
      </c>
      <c r="F87" s="371"/>
      <c r="G87" s="537" t="s">
        <v>152</v>
      </c>
      <c r="H87" s="833">
        <f t="shared" ref="H87:H150" ca="1" si="0">INT(LEFT(
VLOOKUP(RIGHT($G87,LEN($G87)-FIND("-",$G87)), INDIRECT("'"&amp;LEFT($G87,FIND("-",$G87)-1)&amp;"'!"&amp;"$E:$L"), 4,FALSE), 1)
)</f>
        <v>3</v>
      </c>
      <c r="I87" s="651" t="str">
        <f t="shared" ref="I87:I150" ca="1" si="1">IF(VLOOKUP(RIGHT($G87,LEN($G87)-FIND("-",$G87)), INDIRECT("'"&amp;LEFT($G87,FIND("-",$G87)-1)&amp;"'!"&amp;"$E:$L"), 5,FALSE) = 0, "",
VLOOKUP(RIGHT($G87,LEN($G87)-FIND("-",$G87)), INDIRECT("'"&amp;LEFT($G87,FIND("-",$G87)-1)&amp;"'!"&amp;"$E:$L"), 5,FALSE) )</f>
        <v/>
      </c>
      <c r="J87" s="651" t="str">
        <f t="shared" ref="J87:J150" ca="1" si="2">IF(VLOOKUP(RIGHT($G87,LEN($G87)-FIND("-",$G87)), INDIRECT("'"&amp;LEFT($G87,FIND("-",$G87)-1)&amp;"'!"&amp;"$E:$L"), 6,FALSE) = 0, "",
VLOOKUP(RIGHT($G87,LEN($G87)-FIND("-",$G87)), INDIRECT("'"&amp;LEFT($G87,FIND("-",$G87)-1)&amp;"'!"&amp;"$E:$L"), 6,FALSE) )</f>
        <v/>
      </c>
      <c r="K87" s="651" t="str">
        <f t="shared" ref="K87:K150" ca="1" si="3">IF(VLOOKUP(RIGHT($G87,LEN($G87)-FIND("-",$G87)), INDIRECT("'"&amp;LEFT($G87,FIND("-",$G87)-1)&amp;"'!"&amp;"$E:$L"), 7,FALSE) = 0, "",
VLOOKUP(RIGHT($G87,LEN($G87)-FIND("-",$G87)), INDIRECT("'"&amp;LEFT($G87,FIND("-",$G87)-1)&amp;"'!"&amp;"$E:$L"), 7,FALSE) )</f>
        <v/>
      </c>
      <c r="L87" s="651" t="str">
        <f t="shared" ref="L87:L150" ca="1" si="4">IF(VLOOKUP(RIGHT($G87,LEN($G87)-FIND("-",$G87)), INDIRECT("'"&amp;LEFT($G87,FIND("-",$G87)-1)&amp;"'!"&amp;"$E:$L"), 8,FALSE) = 0, "",
VLOOKUP(RIGHT($G87,LEN($G87)-FIND("-",$G87)), INDIRECT("'"&amp;LEFT($G87,FIND("-",$G87)-1)&amp;"'!"&amp;"$E:$L"), 8,FALSE) )</f>
        <v/>
      </c>
      <c r="M87" s="259"/>
      <c r="N87" s="272"/>
      <c r="O87" s="273"/>
    </row>
    <row r="88" spans="1:15" ht="13.95" customHeight="1" x14ac:dyDescent="0.25">
      <c r="A88" s="165"/>
      <c r="B88" s="268"/>
      <c r="C88" s="371"/>
      <c r="D88" s="537" t="s">
        <v>153</v>
      </c>
      <c r="E88" s="834">
        <f ca="1">VLOOKUP($D88,Data!$C$2:$H$384,6,FALSE)</f>
        <v>3</v>
      </c>
      <c r="F88" s="371"/>
      <c r="G88" s="537" t="s">
        <v>153</v>
      </c>
      <c r="H88" s="833">
        <f t="shared" ca="1" si="0"/>
        <v>3</v>
      </c>
      <c r="I88" s="651" t="str">
        <f t="shared" ca="1" si="1"/>
        <v/>
      </c>
      <c r="J88" s="651" t="str">
        <f t="shared" ca="1" si="2"/>
        <v/>
      </c>
      <c r="K88" s="651" t="str">
        <f t="shared" ca="1" si="3"/>
        <v/>
      </c>
      <c r="L88" s="651" t="str">
        <f t="shared" ca="1" si="4"/>
        <v/>
      </c>
      <c r="M88" s="259"/>
      <c r="N88" s="272"/>
      <c r="O88" s="273"/>
    </row>
    <row r="89" spans="1:15" ht="13.95" customHeight="1" x14ac:dyDescent="0.25">
      <c r="A89" s="165"/>
      <c r="B89" s="268"/>
      <c r="C89" s="371"/>
      <c r="D89" s="537" t="s">
        <v>154</v>
      </c>
      <c r="E89" s="834">
        <f ca="1">VLOOKUP($D89,Data!$C$2:$H$384,6,FALSE)</f>
        <v>4</v>
      </c>
      <c r="F89" s="371"/>
      <c r="G89" s="537" t="s">
        <v>154</v>
      </c>
      <c r="H89" s="833">
        <f t="shared" ca="1" si="0"/>
        <v>4</v>
      </c>
      <c r="I89" s="651" t="str">
        <f t="shared" ca="1" si="1"/>
        <v/>
      </c>
      <c r="J89" s="651" t="str">
        <f t="shared" ca="1" si="2"/>
        <v/>
      </c>
      <c r="K89" s="651" t="str">
        <f t="shared" ca="1" si="3"/>
        <v/>
      </c>
      <c r="L89" s="651" t="str">
        <f t="shared" ca="1" si="4"/>
        <v/>
      </c>
      <c r="M89" s="259"/>
      <c r="N89" s="272"/>
      <c r="O89" s="273"/>
    </row>
    <row r="90" spans="1:15" ht="13.95" customHeight="1" x14ac:dyDescent="0.25">
      <c r="A90" s="165"/>
      <c r="B90" s="268"/>
      <c r="C90" s="371"/>
      <c r="D90" s="537" t="s">
        <v>155</v>
      </c>
      <c r="E90" s="834">
        <f ca="1">VLOOKUP($D90,Data!$C$2:$H$384,6,FALSE)</f>
        <v>3</v>
      </c>
      <c r="F90" s="371"/>
      <c r="G90" s="537" t="s">
        <v>155</v>
      </c>
      <c r="H90" s="833">
        <f t="shared" ca="1" si="0"/>
        <v>3</v>
      </c>
      <c r="I90" s="651" t="str">
        <f t="shared" ca="1" si="1"/>
        <v/>
      </c>
      <c r="J90" s="651" t="str">
        <f t="shared" ca="1" si="2"/>
        <v/>
      </c>
      <c r="K90" s="651" t="str">
        <f t="shared" ca="1" si="3"/>
        <v/>
      </c>
      <c r="L90" s="651" t="str">
        <f t="shared" ca="1" si="4"/>
        <v/>
      </c>
      <c r="M90" s="259"/>
      <c r="N90" s="272"/>
      <c r="O90" s="273"/>
    </row>
    <row r="91" spans="1:15" ht="13.95" customHeight="1" x14ac:dyDescent="0.25">
      <c r="A91" s="165"/>
      <c r="B91" s="268"/>
      <c r="C91" s="371"/>
      <c r="D91" s="537" t="s">
        <v>156</v>
      </c>
      <c r="E91" s="834">
        <f ca="1">VLOOKUP($D91,Data!$C$2:$H$384,6,FALSE)</f>
        <v>3</v>
      </c>
      <c r="F91" s="371"/>
      <c r="G91" s="537" t="s">
        <v>156</v>
      </c>
      <c r="H91" s="833">
        <f t="shared" ca="1" si="0"/>
        <v>3</v>
      </c>
      <c r="I91" s="651" t="str">
        <f t="shared" ca="1" si="1"/>
        <v/>
      </c>
      <c r="J91" s="651" t="str">
        <f t="shared" ca="1" si="2"/>
        <v/>
      </c>
      <c r="K91" s="651" t="str">
        <f t="shared" ca="1" si="3"/>
        <v/>
      </c>
      <c r="L91" s="651" t="str">
        <f t="shared" ca="1" si="4"/>
        <v/>
      </c>
      <c r="M91" s="259"/>
      <c r="N91" s="272"/>
      <c r="O91" s="273"/>
    </row>
    <row r="92" spans="1:15" ht="13.95" customHeight="1" x14ac:dyDescent="0.25">
      <c r="A92" s="165"/>
      <c r="B92" s="268"/>
      <c r="C92" s="371"/>
      <c r="D92" s="537" t="s">
        <v>157</v>
      </c>
      <c r="E92" s="834">
        <f ca="1">VLOOKUP($D92,Data!$C$2:$H$384,6,FALSE)</f>
        <v>2</v>
      </c>
      <c r="F92" s="371"/>
      <c r="G92" s="537" t="s">
        <v>157</v>
      </c>
      <c r="H92" s="833">
        <f t="shared" ca="1" si="0"/>
        <v>2</v>
      </c>
      <c r="I92" s="651" t="str">
        <f t="shared" ca="1" si="1"/>
        <v/>
      </c>
      <c r="J92" s="651" t="str">
        <f t="shared" ca="1" si="2"/>
        <v/>
      </c>
      <c r="K92" s="651" t="str">
        <f t="shared" ca="1" si="3"/>
        <v/>
      </c>
      <c r="L92" s="651" t="str">
        <f t="shared" ca="1" si="4"/>
        <v/>
      </c>
      <c r="M92" s="259"/>
      <c r="N92" s="272"/>
      <c r="O92" s="273"/>
    </row>
    <row r="93" spans="1:15" ht="13.95" customHeight="1" x14ac:dyDescent="0.25">
      <c r="A93" s="165"/>
      <c r="B93" s="268"/>
      <c r="C93" s="371"/>
      <c r="D93" s="537" t="s">
        <v>2527</v>
      </c>
      <c r="E93" s="834">
        <f ca="1">VLOOKUP($D93,Data!$C$2:$H$384,6,FALSE)</f>
        <v>2</v>
      </c>
      <c r="F93" s="371"/>
      <c r="G93" s="537" t="s">
        <v>2527</v>
      </c>
      <c r="H93" s="833">
        <f t="shared" ca="1" si="0"/>
        <v>2</v>
      </c>
      <c r="I93" s="651" t="str">
        <f t="shared" ca="1" si="1"/>
        <v/>
      </c>
      <c r="J93" s="651" t="str">
        <f t="shared" ca="1" si="2"/>
        <v/>
      </c>
      <c r="K93" s="651" t="str">
        <f t="shared" ca="1" si="3"/>
        <v/>
      </c>
      <c r="L93" s="651" t="str">
        <f t="shared" ca="1" si="4"/>
        <v/>
      </c>
      <c r="M93" s="259"/>
      <c r="N93" s="272"/>
      <c r="O93" s="273"/>
    </row>
    <row r="94" spans="1:15" ht="13.95" customHeight="1" x14ac:dyDescent="0.25">
      <c r="A94" s="165"/>
      <c r="B94" s="268"/>
      <c r="C94" s="371"/>
      <c r="D94" s="537" t="s">
        <v>2528</v>
      </c>
      <c r="E94" s="834">
        <f ca="1">VLOOKUP($D94,Data!$C$2:$H$384,6,FALSE)</f>
        <v>3</v>
      </c>
      <c r="F94" s="371"/>
      <c r="G94" s="537" t="s">
        <v>2528</v>
      </c>
      <c r="H94" s="833">
        <f t="shared" ca="1" si="0"/>
        <v>3</v>
      </c>
      <c r="I94" s="651" t="str">
        <f t="shared" ca="1" si="1"/>
        <v/>
      </c>
      <c r="J94" s="651" t="str">
        <f t="shared" ca="1" si="2"/>
        <v/>
      </c>
      <c r="K94" s="651" t="str">
        <f t="shared" ca="1" si="3"/>
        <v/>
      </c>
      <c r="L94" s="651" t="str">
        <f t="shared" ca="1" si="4"/>
        <v/>
      </c>
      <c r="M94" s="259"/>
      <c r="N94" s="272"/>
      <c r="O94" s="273"/>
    </row>
    <row r="95" spans="1:15" ht="13.95" customHeight="1" x14ac:dyDescent="0.25">
      <c r="A95" s="165"/>
      <c r="B95" s="268"/>
      <c r="C95" s="371"/>
      <c r="D95" s="537" t="s">
        <v>2529</v>
      </c>
      <c r="E95" s="834">
        <f ca="1">VLOOKUP($D95,Data!$C$2:$H$384,6,FALSE)</f>
        <v>3</v>
      </c>
      <c r="F95" s="371"/>
      <c r="G95" s="537" t="s">
        <v>2529</v>
      </c>
      <c r="H95" s="833">
        <f t="shared" ca="1" si="0"/>
        <v>3</v>
      </c>
      <c r="I95" s="651" t="str">
        <f t="shared" ca="1" si="1"/>
        <v/>
      </c>
      <c r="J95" s="651" t="str">
        <f t="shared" ca="1" si="2"/>
        <v/>
      </c>
      <c r="K95" s="651" t="str">
        <f t="shared" ca="1" si="3"/>
        <v/>
      </c>
      <c r="L95" s="651" t="str">
        <f t="shared" ca="1" si="4"/>
        <v/>
      </c>
      <c r="M95" s="259"/>
      <c r="N95" s="272"/>
      <c r="O95" s="273"/>
    </row>
    <row r="96" spans="1:15" ht="13.95" customHeight="1" x14ac:dyDescent="0.25">
      <c r="A96" s="165"/>
      <c r="B96" s="268"/>
      <c r="C96" s="371"/>
      <c r="D96" s="537" t="s">
        <v>158</v>
      </c>
      <c r="E96" s="834">
        <f ca="1">VLOOKUP($D96,Data!$C$2:$H$384,6,FALSE)</f>
        <v>3</v>
      </c>
      <c r="F96" s="371"/>
      <c r="G96" s="537" t="s">
        <v>158</v>
      </c>
      <c r="H96" s="833">
        <f t="shared" ca="1" si="0"/>
        <v>3</v>
      </c>
      <c r="I96" s="651" t="str">
        <f t="shared" ca="1" si="1"/>
        <v/>
      </c>
      <c r="J96" s="651" t="str">
        <f t="shared" ca="1" si="2"/>
        <v/>
      </c>
      <c r="K96" s="651" t="str">
        <f t="shared" ca="1" si="3"/>
        <v/>
      </c>
      <c r="L96" s="651" t="str">
        <f t="shared" ca="1" si="4"/>
        <v/>
      </c>
      <c r="M96" s="259"/>
      <c r="N96" s="272"/>
      <c r="O96" s="273"/>
    </row>
    <row r="97" spans="1:15" ht="13.95" customHeight="1" x14ac:dyDescent="0.25">
      <c r="A97" s="165"/>
      <c r="B97" s="268"/>
      <c r="C97" s="371"/>
      <c r="D97" s="537" t="s">
        <v>159</v>
      </c>
      <c r="E97" s="834">
        <f ca="1">VLOOKUP($D97,Data!$C$2:$H$384,6,FALSE)</f>
        <v>3</v>
      </c>
      <c r="F97" s="371"/>
      <c r="G97" s="537" t="s">
        <v>159</v>
      </c>
      <c r="H97" s="833">
        <f t="shared" ca="1" si="0"/>
        <v>3</v>
      </c>
      <c r="I97" s="651" t="str">
        <f t="shared" ca="1" si="1"/>
        <v/>
      </c>
      <c r="J97" s="651" t="str">
        <f t="shared" ca="1" si="2"/>
        <v/>
      </c>
      <c r="K97" s="651" t="str">
        <f t="shared" ca="1" si="3"/>
        <v/>
      </c>
      <c r="L97" s="651" t="str">
        <f t="shared" ca="1" si="4"/>
        <v/>
      </c>
      <c r="M97" s="259"/>
      <c r="N97" s="272"/>
      <c r="O97" s="273"/>
    </row>
    <row r="98" spans="1:15" ht="13.95" customHeight="1" x14ac:dyDescent="0.25">
      <c r="A98" s="165"/>
      <c r="B98" s="268"/>
      <c r="C98" s="371"/>
      <c r="D98" s="537" t="s">
        <v>160</v>
      </c>
      <c r="E98" s="834">
        <f ca="1">VLOOKUP($D98,Data!$C$2:$H$384,6,FALSE)</f>
        <v>3</v>
      </c>
      <c r="F98" s="371"/>
      <c r="G98" s="537" t="s">
        <v>160</v>
      </c>
      <c r="H98" s="833">
        <f t="shared" ca="1" si="0"/>
        <v>3</v>
      </c>
      <c r="I98" s="651" t="str">
        <f t="shared" ca="1" si="1"/>
        <v/>
      </c>
      <c r="J98" s="651" t="str">
        <f t="shared" ca="1" si="2"/>
        <v/>
      </c>
      <c r="K98" s="651" t="str">
        <f t="shared" ca="1" si="3"/>
        <v/>
      </c>
      <c r="L98" s="651" t="str">
        <f t="shared" ca="1" si="4"/>
        <v/>
      </c>
      <c r="M98" s="259"/>
      <c r="N98" s="272"/>
      <c r="O98" s="273"/>
    </row>
    <row r="99" spans="1:15" ht="13.95" customHeight="1" x14ac:dyDescent="0.25">
      <c r="A99" s="165"/>
      <c r="B99" s="268"/>
      <c r="C99" s="371"/>
      <c r="D99" s="537" t="s">
        <v>161</v>
      </c>
      <c r="E99" s="834">
        <f ca="1">VLOOKUP($D99,Data!$C$2:$H$384,6,FALSE)</f>
        <v>3</v>
      </c>
      <c r="F99" s="371"/>
      <c r="G99" s="537" t="s">
        <v>161</v>
      </c>
      <c r="H99" s="833">
        <f t="shared" ca="1" si="0"/>
        <v>3</v>
      </c>
      <c r="I99" s="651" t="str">
        <f t="shared" ca="1" si="1"/>
        <v/>
      </c>
      <c r="J99" s="651" t="str">
        <f t="shared" ca="1" si="2"/>
        <v/>
      </c>
      <c r="K99" s="651" t="str">
        <f t="shared" ca="1" si="3"/>
        <v/>
      </c>
      <c r="L99" s="651" t="str">
        <f t="shared" ca="1" si="4"/>
        <v/>
      </c>
      <c r="M99" s="259"/>
      <c r="N99" s="272"/>
      <c r="O99" s="273"/>
    </row>
    <row r="100" spans="1:15" ht="13.95" customHeight="1" x14ac:dyDescent="0.25">
      <c r="A100" s="165"/>
      <c r="B100" s="268"/>
      <c r="C100" s="371"/>
      <c r="D100" s="537" t="s">
        <v>162</v>
      </c>
      <c r="E100" s="834">
        <f ca="1">VLOOKUP($D100,Data!$C$2:$H$384,6,FALSE)</f>
        <v>2</v>
      </c>
      <c r="F100" s="371"/>
      <c r="G100" s="537" t="s">
        <v>162</v>
      </c>
      <c r="H100" s="833">
        <f t="shared" ca="1" si="0"/>
        <v>2</v>
      </c>
      <c r="I100" s="651" t="str">
        <f t="shared" ca="1" si="1"/>
        <v/>
      </c>
      <c r="J100" s="651" t="str">
        <f t="shared" ca="1" si="2"/>
        <v/>
      </c>
      <c r="K100" s="651" t="str">
        <f t="shared" ca="1" si="3"/>
        <v/>
      </c>
      <c r="L100" s="651" t="str">
        <f t="shared" ca="1" si="4"/>
        <v/>
      </c>
      <c r="M100" s="259"/>
      <c r="N100" s="272"/>
      <c r="O100" s="273"/>
    </row>
    <row r="101" spans="1:15" ht="13.95" customHeight="1" x14ac:dyDescent="0.25">
      <c r="A101" s="165"/>
      <c r="B101" s="268"/>
      <c r="C101" s="371"/>
      <c r="D101" s="537" t="s">
        <v>163</v>
      </c>
      <c r="E101" s="834">
        <f ca="1">VLOOKUP($D101,Data!$C$2:$H$384,6,FALSE)</f>
        <v>3</v>
      </c>
      <c r="F101" s="371"/>
      <c r="G101" s="537" t="s">
        <v>163</v>
      </c>
      <c r="H101" s="833">
        <f t="shared" ca="1" si="0"/>
        <v>3</v>
      </c>
      <c r="I101" s="651" t="str">
        <f t="shared" ca="1" si="1"/>
        <v/>
      </c>
      <c r="J101" s="651" t="str">
        <f t="shared" ca="1" si="2"/>
        <v/>
      </c>
      <c r="K101" s="651" t="str">
        <f t="shared" ca="1" si="3"/>
        <v/>
      </c>
      <c r="L101" s="651" t="str">
        <f t="shared" ca="1" si="4"/>
        <v/>
      </c>
      <c r="M101" s="259"/>
      <c r="N101" s="272"/>
      <c r="O101" s="273"/>
    </row>
    <row r="102" spans="1:15" ht="13.95" customHeight="1" x14ac:dyDescent="0.25">
      <c r="A102" s="165"/>
      <c r="B102" s="268"/>
      <c r="C102" s="371"/>
      <c r="D102" s="537" t="s">
        <v>164</v>
      </c>
      <c r="E102" s="834">
        <f ca="1">VLOOKUP($D102,Data!$C$2:$H$384,6,FALSE)</f>
        <v>2</v>
      </c>
      <c r="F102" s="371"/>
      <c r="G102" s="537" t="s">
        <v>164</v>
      </c>
      <c r="H102" s="833">
        <f t="shared" ca="1" si="0"/>
        <v>2</v>
      </c>
      <c r="I102" s="651" t="str">
        <f t="shared" ca="1" si="1"/>
        <v/>
      </c>
      <c r="J102" s="651" t="str">
        <f t="shared" ca="1" si="2"/>
        <v/>
      </c>
      <c r="K102" s="651" t="str">
        <f t="shared" ca="1" si="3"/>
        <v/>
      </c>
      <c r="L102" s="651" t="str">
        <f t="shared" ca="1" si="4"/>
        <v/>
      </c>
      <c r="M102" s="259"/>
      <c r="N102" s="272"/>
      <c r="O102" s="273"/>
    </row>
    <row r="103" spans="1:15" ht="13.95" customHeight="1" x14ac:dyDescent="0.25">
      <c r="A103" s="165"/>
      <c r="B103" s="268"/>
      <c r="C103" s="371"/>
      <c r="D103" s="537" t="s">
        <v>166</v>
      </c>
      <c r="E103" s="834">
        <f ca="1">VLOOKUP($D103,Data!$C$2:$H$384,6,FALSE)</f>
        <v>3</v>
      </c>
      <c r="F103" s="371"/>
      <c r="G103" s="537" t="s">
        <v>166</v>
      </c>
      <c r="H103" s="833">
        <f t="shared" ca="1" si="0"/>
        <v>3</v>
      </c>
      <c r="I103" s="651" t="str">
        <f t="shared" ca="1" si="1"/>
        <v/>
      </c>
      <c r="J103" s="651" t="str">
        <f t="shared" ca="1" si="2"/>
        <v/>
      </c>
      <c r="K103" s="651" t="str">
        <f t="shared" ca="1" si="3"/>
        <v/>
      </c>
      <c r="L103" s="651" t="str">
        <f t="shared" ca="1" si="4"/>
        <v/>
      </c>
      <c r="M103" s="259"/>
      <c r="N103" s="272"/>
      <c r="O103" s="273"/>
    </row>
    <row r="104" spans="1:15" ht="13.95" customHeight="1" x14ac:dyDescent="0.25">
      <c r="A104" s="165"/>
      <c r="B104" s="268"/>
      <c r="C104" s="371"/>
      <c r="D104" s="537" t="s">
        <v>933</v>
      </c>
      <c r="E104" s="834">
        <f ca="1">VLOOKUP($D104,Data!$C$2:$H$384,6,FALSE)</f>
        <v>1</v>
      </c>
      <c r="F104" s="371"/>
      <c r="G104" s="537" t="s">
        <v>933</v>
      </c>
      <c r="H104" s="833">
        <f t="shared" ca="1" si="0"/>
        <v>1</v>
      </c>
      <c r="I104" s="651" t="str">
        <f t="shared" ca="1" si="1"/>
        <v/>
      </c>
      <c r="J104" s="651" t="str">
        <f t="shared" ca="1" si="2"/>
        <v/>
      </c>
      <c r="K104" s="651" t="str">
        <f t="shared" ca="1" si="3"/>
        <v/>
      </c>
      <c r="L104" s="651" t="str">
        <f t="shared" ca="1" si="4"/>
        <v/>
      </c>
      <c r="M104" s="259"/>
      <c r="N104" s="272"/>
      <c r="O104" s="273"/>
    </row>
    <row r="105" spans="1:15" ht="13.95" customHeight="1" x14ac:dyDescent="0.25">
      <c r="A105" s="165"/>
      <c r="B105" s="268"/>
      <c r="C105" s="371"/>
      <c r="D105" s="537" t="s">
        <v>168</v>
      </c>
      <c r="E105" s="834">
        <f ca="1">VLOOKUP($D105,Data!$C$2:$H$384,6,FALSE)</f>
        <v>4</v>
      </c>
      <c r="F105" s="371"/>
      <c r="G105" s="537" t="s">
        <v>168</v>
      </c>
      <c r="H105" s="833">
        <f t="shared" ca="1" si="0"/>
        <v>4</v>
      </c>
      <c r="I105" s="651" t="str">
        <f t="shared" ca="1" si="1"/>
        <v/>
      </c>
      <c r="J105" s="651" t="str">
        <f t="shared" ca="1" si="2"/>
        <v/>
      </c>
      <c r="K105" s="651" t="str">
        <f t="shared" ca="1" si="3"/>
        <v/>
      </c>
      <c r="L105" s="651" t="str">
        <f t="shared" ca="1" si="4"/>
        <v/>
      </c>
      <c r="M105" s="259"/>
      <c r="N105" s="272"/>
      <c r="O105" s="273"/>
    </row>
    <row r="106" spans="1:15" ht="13.95" customHeight="1" x14ac:dyDescent="0.25">
      <c r="A106" s="165"/>
      <c r="B106" s="268"/>
      <c r="C106" s="371"/>
      <c r="D106" s="537" t="s">
        <v>169</v>
      </c>
      <c r="E106" s="834">
        <f ca="1">VLOOKUP($D106,Data!$C$2:$H$384,6,FALSE)</f>
        <v>4</v>
      </c>
      <c r="F106" s="371"/>
      <c r="G106" s="537" t="s">
        <v>169</v>
      </c>
      <c r="H106" s="833">
        <f t="shared" ca="1" si="0"/>
        <v>4</v>
      </c>
      <c r="I106" s="651" t="str">
        <f t="shared" ca="1" si="1"/>
        <v/>
      </c>
      <c r="J106" s="651" t="str">
        <f t="shared" ca="1" si="2"/>
        <v/>
      </c>
      <c r="K106" s="651" t="str">
        <f t="shared" ca="1" si="3"/>
        <v/>
      </c>
      <c r="L106" s="651" t="str">
        <f t="shared" ca="1" si="4"/>
        <v/>
      </c>
      <c r="M106" s="259"/>
      <c r="N106" s="272"/>
      <c r="O106" s="273"/>
    </row>
    <row r="107" spans="1:15" ht="13.95" customHeight="1" x14ac:dyDescent="0.25">
      <c r="A107" s="165"/>
      <c r="B107" s="268"/>
      <c r="C107" s="371"/>
      <c r="D107" s="537" t="s">
        <v>170</v>
      </c>
      <c r="E107" s="834">
        <f ca="1">VLOOKUP($D107,Data!$C$2:$H$384,6,FALSE)</f>
        <v>3</v>
      </c>
      <c r="F107" s="371"/>
      <c r="G107" s="537" t="s">
        <v>170</v>
      </c>
      <c r="H107" s="833">
        <f t="shared" ca="1" si="0"/>
        <v>3</v>
      </c>
      <c r="I107" s="651" t="str">
        <f t="shared" ca="1" si="1"/>
        <v/>
      </c>
      <c r="J107" s="651" t="str">
        <f t="shared" ca="1" si="2"/>
        <v/>
      </c>
      <c r="K107" s="651" t="str">
        <f t="shared" ca="1" si="3"/>
        <v/>
      </c>
      <c r="L107" s="651" t="str">
        <f t="shared" ca="1" si="4"/>
        <v/>
      </c>
      <c r="M107" s="259"/>
      <c r="N107" s="272"/>
      <c r="O107" s="273"/>
    </row>
    <row r="108" spans="1:15" ht="13.95" customHeight="1" x14ac:dyDescent="0.25">
      <c r="A108" s="165"/>
      <c r="B108" s="268"/>
      <c r="C108" s="371"/>
      <c r="D108" s="537" t="s">
        <v>171</v>
      </c>
      <c r="E108" s="834">
        <f ca="1">VLOOKUP($D108,Data!$C$2:$H$384,6,FALSE)</f>
        <v>3</v>
      </c>
      <c r="F108" s="371"/>
      <c r="G108" s="537" t="s">
        <v>171</v>
      </c>
      <c r="H108" s="833">
        <f t="shared" ca="1" si="0"/>
        <v>3</v>
      </c>
      <c r="I108" s="651" t="str">
        <f t="shared" ca="1" si="1"/>
        <v/>
      </c>
      <c r="J108" s="651" t="str">
        <f t="shared" ca="1" si="2"/>
        <v/>
      </c>
      <c r="K108" s="651" t="str">
        <f t="shared" ca="1" si="3"/>
        <v/>
      </c>
      <c r="L108" s="651" t="str">
        <f t="shared" ca="1" si="4"/>
        <v/>
      </c>
      <c r="M108" s="259"/>
      <c r="N108" s="272"/>
      <c r="O108" s="273"/>
    </row>
    <row r="109" spans="1:15" ht="13.95" customHeight="1" x14ac:dyDescent="0.25">
      <c r="A109" s="165"/>
      <c r="B109" s="268"/>
      <c r="C109" s="371"/>
      <c r="D109" s="537" t="s">
        <v>172</v>
      </c>
      <c r="E109" s="834">
        <f ca="1">VLOOKUP($D109,Data!$C$2:$H$384,6,FALSE)</f>
        <v>2</v>
      </c>
      <c r="F109" s="371"/>
      <c r="G109" s="537" t="s">
        <v>172</v>
      </c>
      <c r="H109" s="833">
        <f t="shared" ca="1" si="0"/>
        <v>2</v>
      </c>
      <c r="I109" s="651" t="str">
        <f t="shared" ca="1" si="1"/>
        <v/>
      </c>
      <c r="J109" s="651" t="str">
        <f t="shared" ca="1" si="2"/>
        <v/>
      </c>
      <c r="K109" s="651" t="str">
        <f t="shared" ca="1" si="3"/>
        <v/>
      </c>
      <c r="L109" s="651" t="str">
        <f t="shared" ca="1" si="4"/>
        <v/>
      </c>
      <c r="M109" s="259"/>
      <c r="N109" s="272"/>
      <c r="O109" s="273"/>
    </row>
    <row r="110" spans="1:15" ht="13.95" customHeight="1" x14ac:dyDescent="0.25">
      <c r="A110" s="165"/>
      <c r="B110" s="268"/>
      <c r="C110" s="371"/>
      <c r="D110" s="537" t="s">
        <v>173</v>
      </c>
      <c r="E110" s="834">
        <f ca="1">VLOOKUP($D110,Data!$C$2:$H$384,6,FALSE)</f>
        <v>3</v>
      </c>
      <c r="F110" s="371"/>
      <c r="G110" s="537" t="s">
        <v>173</v>
      </c>
      <c r="H110" s="833">
        <f t="shared" ca="1" si="0"/>
        <v>3</v>
      </c>
      <c r="I110" s="651" t="str">
        <f t="shared" ca="1" si="1"/>
        <v/>
      </c>
      <c r="J110" s="651" t="str">
        <f t="shared" ca="1" si="2"/>
        <v/>
      </c>
      <c r="K110" s="651" t="str">
        <f t="shared" ca="1" si="3"/>
        <v/>
      </c>
      <c r="L110" s="651" t="str">
        <f t="shared" ca="1" si="4"/>
        <v/>
      </c>
      <c r="M110" s="259"/>
      <c r="N110" s="272"/>
      <c r="O110" s="273"/>
    </row>
    <row r="111" spans="1:15" ht="13.95" customHeight="1" x14ac:dyDescent="0.25">
      <c r="A111" s="165"/>
      <c r="B111" s="268"/>
      <c r="C111" s="371"/>
      <c r="D111" s="537" t="s">
        <v>174</v>
      </c>
      <c r="E111" s="834">
        <f ca="1">VLOOKUP($D111,Data!$C$2:$H$384,6,FALSE)</f>
        <v>2</v>
      </c>
      <c r="F111" s="371"/>
      <c r="G111" s="537" t="s">
        <v>174</v>
      </c>
      <c r="H111" s="833">
        <f t="shared" ca="1" si="0"/>
        <v>2</v>
      </c>
      <c r="I111" s="651" t="str">
        <f t="shared" ca="1" si="1"/>
        <v/>
      </c>
      <c r="J111" s="651" t="str">
        <f t="shared" ca="1" si="2"/>
        <v/>
      </c>
      <c r="K111" s="651" t="str">
        <f t="shared" ca="1" si="3"/>
        <v/>
      </c>
      <c r="L111" s="651" t="str">
        <f t="shared" ca="1" si="4"/>
        <v/>
      </c>
      <c r="M111" s="259"/>
      <c r="N111" s="272"/>
      <c r="O111" s="273"/>
    </row>
    <row r="112" spans="1:15" ht="13.95" customHeight="1" x14ac:dyDescent="0.25">
      <c r="A112" s="165"/>
      <c r="B112" s="268"/>
      <c r="C112" s="371"/>
      <c r="D112" s="537" t="s">
        <v>934</v>
      </c>
      <c r="E112" s="834">
        <f ca="1">VLOOKUP($D112,Data!$C$2:$H$384,6,FALSE)</f>
        <v>3</v>
      </c>
      <c r="F112" s="371"/>
      <c r="G112" s="537" t="s">
        <v>934</v>
      </c>
      <c r="H112" s="833">
        <f t="shared" ca="1" si="0"/>
        <v>3</v>
      </c>
      <c r="I112" s="651" t="str">
        <f t="shared" ca="1" si="1"/>
        <v/>
      </c>
      <c r="J112" s="651" t="str">
        <f t="shared" ca="1" si="2"/>
        <v/>
      </c>
      <c r="K112" s="651" t="str">
        <f t="shared" ca="1" si="3"/>
        <v/>
      </c>
      <c r="L112" s="651" t="str">
        <f t="shared" ca="1" si="4"/>
        <v/>
      </c>
      <c r="M112" s="259"/>
      <c r="N112" s="272"/>
      <c r="O112" s="273"/>
    </row>
    <row r="113" spans="1:15" ht="13.95" customHeight="1" x14ac:dyDescent="0.25">
      <c r="A113" s="165"/>
      <c r="B113" s="268"/>
      <c r="C113" s="371"/>
      <c r="D113" s="537" t="s">
        <v>935</v>
      </c>
      <c r="E113" s="834">
        <f ca="1">VLOOKUP($D113,Data!$C$2:$H$384,6,FALSE)</f>
        <v>2</v>
      </c>
      <c r="F113" s="371"/>
      <c r="G113" s="537" t="s">
        <v>935</v>
      </c>
      <c r="H113" s="833">
        <f t="shared" ca="1" si="0"/>
        <v>2</v>
      </c>
      <c r="I113" s="651" t="str">
        <f t="shared" ca="1" si="1"/>
        <v/>
      </c>
      <c r="J113" s="651" t="str">
        <f t="shared" ca="1" si="2"/>
        <v/>
      </c>
      <c r="K113" s="651" t="str">
        <f t="shared" ca="1" si="3"/>
        <v/>
      </c>
      <c r="L113" s="651" t="str">
        <f t="shared" ca="1" si="4"/>
        <v/>
      </c>
      <c r="M113" s="259"/>
      <c r="N113" s="272"/>
      <c r="O113" s="273"/>
    </row>
    <row r="114" spans="1:15" ht="13.95" customHeight="1" x14ac:dyDescent="0.25">
      <c r="A114" s="165"/>
      <c r="B114" s="268"/>
      <c r="C114" s="371"/>
      <c r="D114" s="537" t="s">
        <v>2530</v>
      </c>
      <c r="E114" s="834">
        <f ca="1">VLOOKUP($D114,Data!$C$2:$H$384,6,FALSE)</f>
        <v>1</v>
      </c>
      <c r="F114" s="371"/>
      <c r="G114" s="537" t="s">
        <v>2530</v>
      </c>
      <c r="H114" s="833">
        <f t="shared" ca="1" si="0"/>
        <v>1</v>
      </c>
      <c r="I114" s="651" t="str">
        <f t="shared" ca="1" si="1"/>
        <v/>
      </c>
      <c r="J114" s="651" t="str">
        <f t="shared" ca="1" si="2"/>
        <v/>
      </c>
      <c r="K114" s="651" t="str">
        <f t="shared" ca="1" si="3"/>
        <v/>
      </c>
      <c r="L114" s="651" t="str">
        <f t="shared" ca="1" si="4"/>
        <v/>
      </c>
      <c r="M114" s="259"/>
      <c r="N114" s="272"/>
      <c r="O114" s="273"/>
    </row>
    <row r="115" spans="1:15" ht="13.95" customHeight="1" x14ac:dyDescent="0.25">
      <c r="A115" s="165"/>
      <c r="B115" s="268"/>
      <c r="C115" s="371"/>
      <c r="D115" s="537" t="s">
        <v>936</v>
      </c>
      <c r="E115" s="834">
        <f ca="1">VLOOKUP($D115,Data!$C$2:$H$384,6,FALSE)</f>
        <v>3</v>
      </c>
      <c r="F115" s="371"/>
      <c r="G115" s="537" t="s">
        <v>936</v>
      </c>
      <c r="H115" s="833">
        <f t="shared" ca="1" si="0"/>
        <v>3</v>
      </c>
      <c r="I115" s="651" t="str">
        <f t="shared" ca="1" si="1"/>
        <v/>
      </c>
      <c r="J115" s="651" t="str">
        <f t="shared" ca="1" si="2"/>
        <v/>
      </c>
      <c r="K115" s="651" t="str">
        <f t="shared" ca="1" si="3"/>
        <v/>
      </c>
      <c r="L115" s="651" t="str">
        <f t="shared" ca="1" si="4"/>
        <v/>
      </c>
      <c r="M115" s="259"/>
      <c r="N115" s="272"/>
      <c r="O115" s="273"/>
    </row>
    <row r="116" spans="1:15" ht="13.95" customHeight="1" x14ac:dyDescent="0.25">
      <c r="A116" s="165"/>
      <c r="B116" s="268"/>
      <c r="C116" s="371"/>
      <c r="D116" s="537" t="s">
        <v>937</v>
      </c>
      <c r="E116" s="834">
        <f ca="1">VLOOKUP($D116,Data!$C$2:$H$384,6,FALSE)</f>
        <v>3</v>
      </c>
      <c r="F116" s="371"/>
      <c r="G116" s="537" t="s">
        <v>937</v>
      </c>
      <c r="H116" s="833">
        <f t="shared" ca="1" si="0"/>
        <v>3</v>
      </c>
      <c r="I116" s="651" t="str">
        <f t="shared" ca="1" si="1"/>
        <v/>
      </c>
      <c r="J116" s="651" t="str">
        <f t="shared" ca="1" si="2"/>
        <v/>
      </c>
      <c r="K116" s="651" t="str">
        <f t="shared" ca="1" si="3"/>
        <v/>
      </c>
      <c r="L116" s="651" t="str">
        <f t="shared" ca="1" si="4"/>
        <v/>
      </c>
      <c r="M116" s="259"/>
      <c r="N116" s="272"/>
      <c r="O116" s="273"/>
    </row>
    <row r="117" spans="1:15" ht="13.95" customHeight="1" x14ac:dyDescent="0.25">
      <c r="A117" s="165"/>
      <c r="B117" s="268"/>
      <c r="C117" s="371"/>
      <c r="D117" s="537" t="s">
        <v>938</v>
      </c>
      <c r="E117" s="834">
        <f ca="1">VLOOKUP($D117,Data!$C$2:$H$384,6,FALSE)</f>
        <v>3</v>
      </c>
      <c r="F117" s="371"/>
      <c r="G117" s="537" t="s">
        <v>938</v>
      </c>
      <c r="H117" s="833">
        <f t="shared" ca="1" si="0"/>
        <v>3</v>
      </c>
      <c r="I117" s="651" t="str">
        <f t="shared" ca="1" si="1"/>
        <v/>
      </c>
      <c r="J117" s="651" t="str">
        <f t="shared" ca="1" si="2"/>
        <v/>
      </c>
      <c r="K117" s="651" t="str">
        <f t="shared" ca="1" si="3"/>
        <v/>
      </c>
      <c r="L117" s="651" t="str">
        <f t="shared" ca="1" si="4"/>
        <v/>
      </c>
      <c r="M117" s="259"/>
      <c r="N117" s="272"/>
      <c r="O117" s="273"/>
    </row>
    <row r="118" spans="1:15" ht="13.95" customHeight="1" x14ac:dyDescent="0.25">
      <c r="A118" s="165"/>
      <c r="B118" s="268"/>
      <c r="C118" s="371"/>
      <c r="D118" s="537" t="s">
        <v>939</v>
      </c>
      <c r="E118" s="834">
        <f ca="1">VLOOKUP($D118,Data!$C$2:$H$384,6,FALSE)</f>
        <v>2</v>
      </c>
      <c r="F118" s="371"/>
      <c r="G118" s="537" t="s">
        <v>939</v>
      </c>
      <c r="H118" s="833">
        <f t="shared" ca="1" si="0"/>
        <v>2</v>
      </c>
      <c r="I118" s="651" t="str">
        <f t="shared" ca="1" si="1"/>
        <v/>
      </c>
      <c r="J118" s="651" t="str">
        <f t="shared" ca="1" si="2"/>
        <v/>
      </c>
      <c r="K118" s="651" t="str">
        <f t="shared" ca="1" si="3"/>
        <v/>
      </c>
      <c r="L118" s="651" t="str">
        <f t="shared" ca="1" si="4"/>
        <v/>
      </c>
      <c r="M118" s="259"/>
      <c r="N118" s="272"/>
      <c r="O118" s="273"/>
    </row>
    <row r="119" spans="1:15" ht="13.95" customHeight="1" x14ac:dyDescent="0.25">
      <c r="A119" s="165"/>
      <c r="B119" s="268"/>
      <c r="C119" s="371"/>
      <c r="D119" s="537" t="s">
        <v>940</v>
      </c>
      <c r="E119" s="834">
        <f ca="1">VLOOKUP($D119,Data!$C$2:$H$384,6,FALSE)</f>
        <v>3</v>
      </c>
      <c r="F119" s="371"/>
      <c r="G119" s="537" t="s">
        <v>940</v>
      </c>
      <c r="H119" s="833">
        <f t="shared" ca="1" si="0"/>
        <v>3</v>
      </c>
      <c r="I119" s="651" t="str">
        <f t="shared" ca="1" si="1"/>
        <v/>
      </c>
      <c r="J119" s="651" t="str">
        <f t="shared" ca="1" si="2"/>
        <v/>
      </c>
      <c r="K119" s="651" t="str">
        <f t="shared" ca="1" si="3"/>
        <v/>
      </c>
      <c r="L119" s="651" t="str">
        <f t="shared" ca="1" si="4"/>
        <v/>
      </c>
      <c r="M119" s="259"/>
      <c r="N119" s="272"/>
      <c r="O119" s="273"/>
    </row>
    <row r="120" spans="1:15" ht="13.95" customHeight="1" x14ac:dyDescent="0.25">
      <c r="A120" s="165"/>
      <c r="B120" s="268"/>
      <c r="C120" s="371"/>
      <c r="D120" s="537" t="s">
        <v>941</v>
      </c>
      <c r="E120" s="834">
        <f ca="1">VLOOKUP($D120,Data!$C$2:$H$384,6,FALSE)</f>
        <v>1</v>
      </c>
      <c r="F120" s="371"/>
      <c r="G120" s="537" t="s">
        <v>941</v>
      </c>
      <c r="H120" s="833">
        <f t="shared" ca="1" si="0"/>
        <v>1</v>
      </c>
      <c r="I120" s="651" t="str">
        <f t="shared" ca="1" si="1"/>
        <v/>
      </c>
      <c r="J120" s="651" t="str">
        <f t="shared" ca="1" si="2"/>
        <v/>
      </c>
      <c r="K120" s="651" t="str">
        <f t="shared" ca="1" si="3"/>
        <v/>
      </c>
      <c r="L120" s="651" t="str">
        <f t="shared" ca="1" si="4"/>
        <v/>
      </c>
      <c r="M120" s="259"/>
      <c r="N120" s="272"/>
      <c r="O120" s="273"/>
    </row>
    <row r="121" spans="1:15" ht="13.95" customHeight="1" x14ac:dyDescent="0.25">
      <c r="A121" s="165"/>
      <c r="B121" s="268"/>
      <c r="C121" s="371"/>
      <c r="D121" s="537" t="s">
        <v>303</v>
      </c>
      <c r="E121" s="834">
        <f ca="1">VLOOKUP($D121,Data!$C$2:$H$384,6,FALSE)</f>
        <v>4</v>
      </c>
      <c r="F121" s="371"/>
      <c r="G121" s="537" t="s">
        <v>303</v>
      </c>
      <c r="H121" s="833">
        <f t="shared" ca="1" si="0"/>
        <v>4</v>
      </c>
      <c r="I121" s="651" t="str">
        <f t="shared" ca="1" si="1"/>
        <v/>
      </c>
      <c r="J121" s="651" t="str">
        <f t="shared" ca="1" si="2"/>
        <v/>
      </c>
      <c r="K121" s="651" t="str">
        <f t="shared" ca="1" si="3"/>
        <v/>
      </c>
      <c r="L121" s="651" t="str">
        <f t="shared" ca="1" si="4"/>
        <v/>
      </c>
      <c r="M121" s="259"/>
      <c r="N121" s="272"/>
      <c r="O121" s="273"/>
    </row>
    <row r="122" spans="1:15" ht="13.95" customHeight="1" x14ac:dyDescent="0.25">
      <c r="A122" s="165"/>
      <c r="B122" s="268"/>
      <c r="C122" s="371"/>
      <c r="D122" s="537" t="s">
        <v>304</v>
      </c>
      <c r="E122" s="834">
        <f ca="1">VLOOKUP($D122,Data!$C$2:$H$384,6,FALSE)</f>
        <v>2</v>
      </c>
      <c r="F122" s="371"/>
      <c r="G122" s="537" t="s">
        <v>304</v>
      </c>
      <c r="H122" s="833">
        <f t="shared" ca="1" si="0"/>
        <v>2</v>
      </c>
      <c r="I122" s="651" t="str">
        <f t="shared" ca="1" si="1"/>
        <v/>
      </c>
      <c r="J122" s="651" t="str">
        <f t="shared" ca="1" si="2"/>
        <v/>
      </c>
      <c r="K122" s="651" t="str">
        <f t="shared" ca="1" si="3"/>
        <v/>
      </c>
      <c r="L122" s="651" t="str">
        <f t="shared" ca="1" si="4"/>
        <v/>
      </c>
      <c r="M122" s="259"/>
      <c r="N122" s="272"/>
      <c r="O122" s="273"/>
    </row>
    <row r="123" spans="1:15" ht="13.95" customHeight="1" x14ac:dyDescent="0.25">
      <c r="A123" s="165"/>
      <c r="B123" s="268"/>
      <c r="C123" s="371"/>
      <c r="D123" s="537" t="s">
        <v>305</v>
      </c>
      <c r="E123" s="834">
        <f ca="1">VLOOKUP($D123,Data!$C$2:$H$384,6,FALSE)</f>
        <v>2</v>
      </c>
      <c r="F123" s="371"/>
      <c r="G123" s="537" t="s">
        <v>305</v>
      </c>
      <c r="H123" s="833">
        <f t="shared" ca="1" si="0"/>
        <v>2</v>
      </c>
      <c r="I123" s="651" t="str">
        <f t="shared" ca="1" si="1"/>
        <v/>
      </c>
      <c r="J123" s="651" t="str">
        <f t="shared" ca="1" si="2"/>
        <v/>
      </c>
      <c r="K123" s="651" t="str">
        <f t="shared" ca="1" si="3"/>
        <v/>
      </c>
      <c r="L123" s="651" t="str">
        <f t="shared" ca="1" si="4"/>
        <v/>
      </c>
      <c r="M123" s="259"/>
      <c r="N123" s="272"/>
      <c r="O123" s="273"/>
    </row>
    <row r="124" spans="1:15" ht="13.95" customHeight="1" x14ac:dyDescent="0.25">
      <c r="A124" s="165"/>
      <c r="B124" s="268"/>
      <c r="C124" s="371"/>
      <c r="D124" s="537" t="s">
        <v>306</v>
      </c>
      <c r="E124" s="834">
        <f ca="1">VLOOKUP($D124,Data!$C$2:$H$384,6,FALSE)</f>
        <v>2</v>
      </c>
      <c r="F124" s="371"/>
      <c r="G124" s="537" t="s">
        <v>306</v>
      </c>
      <c r="H124" s="833">
        <f t="shared" ca="1" si="0"/>
        <v>2</v>
      </c>
      <c r="I124" s="651" t="str">
        <f t="shared" ca="1" si="1"/>
        <v/>
      </c>
      <c r="J124" s="651" t="str">
        <f t="shared" ca="1" si="2"/>
        <v/>
      </c>
      <c r="K124" s="651" t="str">
        <f t="shared" ca="1" si="3"/>
        <v/>
      </c>
      <c r="L124" s="651" t="str">
        <f t="shared" ca="1" si="4"/>
        <v/>
      </c>
      <c r="M124" s="259"/>
      <c r="N124" s="272"/>
      <c r="O124" s="273"/>
    </row>
    <row r="125" spans="1:15" ht="13.95" customHeight="1" x14ac:dyDescent="0.25">
      <c r="A125" s="165"/>
      <c r="B125" s="268"/>
      <c r="C125" s="371"/>
      <c r="D125" s="537" t="s">
        <v>307</v>
      </c>
      <c r="E125" s="834">
        <f ca="1">VLOOKUP($D125,Data!$C$2:$H$384,6,FALSE)</f>
        <v>2</v>
      </c>
      <c r="F125" s="371"/>
      <c r="G125" s="537" t="s">
        <v>307</v>
      </c>
      <c r="H125" s="833">
        <f t="shared" ca="1" si="0"/>
        <v>2</v>
      </c>
      <c r="I125" s="651" t="str">
        <f t="shared" ca="1" si="1"/>
        <v/>
      </c>
      <c r="J125" s="651" t="str">
        <f t="shared" ca="1" si="2"/>
        <v/>
      </c>
      <c r="K125" s="651" t="str">
        <f t="shared" ca="1" si="3"/>
        <v/>
      </c>
      <c r="L125" s="651" t="str">
        <f t="shared" ca="1" si="4"/>
        <v/>
      </c>
      <c r="M125" s="259"/>
      <c r="N125" s="272"/>
      <c r="O125" s="273"/>
    </row>
    <row r="126" spans="1:15" ht="13.95" customHeight="1" x14ac:dyDescent="0.25">
      <c r="A126" s="165"/>
      <c r="B126" s="268"/>
      <c r="C126" s="371"/>
      <c r="D126" s="537" t="s">
        <v>308</v>
      </c>
      <c r="E126" s="834">
        <f ca="1">VLOOKUP($D126,Data!$C$2:$H$384,6,FALSE)</f>
        <v>1</v>
      </c>
      <c r="F126" s="371"/>
      <c r="G126" s="537" t="s">
        <v>308</v>
      </c>
      <c r="H126" s="833">
        <f t="shared" ca="1" si="0"/>
        <v>1</v>
      </c>
      <c r="I126" s="651" t="str">
        <f t="shared" ca="1" si="1"/>
        <v/>
      </c>
      <c r="J126" s="651" t="str">
        <f t="shared" ca="1" si="2"/>
        <v/>
      </c>
      <c r="K126" s="651" t="str">
        <f t="shared" ca="1" si="3"/>
        <v/>
      </c>
      <c r="L126" s="651" t="str">
        <f t="shared" ca="1" si="4"/>
        <v/>
      </c>
      <c r="M126" s="259"/>
      <c r="N126" s="272"/>
      <c r="O126" s="273"/>
    </row>
    <row r="127" spans="1:15" ht="13.95" customHeight="1" x14ac:dyDescent="0.25">
      <c r="A127" s="165"/>
      <c r="B127" s="268"/>
      <c r="C127" s="371"/>
      <c r="D127" s="537" t="s">
        <v>309</v>
      </c>
      <c r="E127" s="834">
        <f ca="1">VLOOKUP($D127,Data!$C$2:$H$384,6,FALSE)</f>
        <v>1</v>
      </c>
      <c r="F127" s="371"/>
      <c r="G127" s="537" t="s">
        <v>309</v>
      </c>
      <c r="H127" s="833">
        <f t="shared" ca="1" si="0"/>
        <v>1</v>
      </c>
      <c r="I127" s="651" t="str">
        <f t="shared" ca="1" si="1"/>
        <v/>
      </c>
      <c r="J127" s="651" t="str">
        <f t="shared" ca="1" si="2"/>
        <v/>
      </c>
      <c r="K127" s="651" t="str">
        <f t="shared" ca="1" si="3"/>
        <v/>
      </c>
      <c r="L127" s="651" t="str">
        <f t="shared" ca="1" si="4"/>
        <v/>
      </c>
      <c r="M127" s="259"/>
      <c r="N127" s="272"/>
      <c r="O127" s="273"/>
    </row>
    <row r="128" spans="1:15" ht="13.95" customHeight="1" x14ac:dyDescent="0.25">
      <c r="A128" s="165"/>
      <c r="B128" s="268"/>
      <c r="C128" s="371"/>
      <c r="D128" s="537" t="s">
        <v>310</v>
      </c>
      <c r="E128" s="834">
        <f ca="1">VLOOKUP($D128,Data!$C$2:$H$384,6,FALSE)</f>
        <v>2</v>
      </c>
      <c r="F128" s="371"/>
      <c r="G128" s="537" t="s">
        <v>310</v>
      </c>
      <c r="H128" s="833">
        <f t="shared" ca="1" si="0"/>
        <v>2</v>
      </c>
      <c r="I128" s="651" t="str">
        <f t="shared" ca="1" si="1"/>
        <v/>
      </c>
      <c r="J128" s="651" t="str">
        <f t="shared" ca="1" si="2"/>
        <v/>
      </c>
      <c r="K128" s="651" t="str">
        <f t="shared" ca="1" si="3"/>
        <v/>
      </c>
      <c r="L128" s="651" t="str">
        <f t="shared" ca="1" si="4"/>
        <v/>
      </c>
      <c r="M128" s="259"/>
      <c r="N128" s="272"/>
      <c r="O128" s="273"/>
    </row>
    <row r="129" spans="1:15" ht="13.95" customHeight="1" x14ac:dyDescent="0.25">
      <c r="A129" s="165"/>
      <c r="B129" s="268"/>
      <c r="C129" s="371"/>
      <c r="D129" s="537" t="s">
        <v>311</v>
      </c>
      <c r="E129" s="834">
        <f ca="1">VLOOKUP($D129,Data!$C$2:$H$384,6,FALSE)</f>
        <v>3</v>
      </c>
      <c r="F129" s="371"/>
      <c r="G129" s="537" t="s">
        <v>311</v>
      </c>
      <c r="H129" s="833">
        <f t="shared" ca="1" si="0"/>
        <v>3</v>
      </c>
      <c r="I129" s="651" t="str">
        <f t="shared" ca="1" si="1"/>
        <v/>
      </c>
      <c r="J129" s="651" t="str">
        <f t="shared" ca="1" si="2"/>
        <v/>
      </c>
      <c r="K129" s="651" t="str">
        <f t="shared" ca="1" si="3"/>
        <v/>
      </c>
      <c r="L129" s="651" t="str">
        <f t="shared" ca="1" si="4"/>
        <v/>
      </c>
      <c r="M129" s="259"/>
      <c r="N129" s="272"/>
      <c r="O129" s="273"/>
    </row>
    <row r="130" spans="1:15" ht="13.95" customHeight="1" x14ac:dyDescent="0.25">
      <c r="A130" s="165"/>
      <c r="B130" s="268"/>
      <c r="C130" s="371"/>
      <c r="D130" s="537" t="s">
        <v>961</v>
      </c>
      <c r="E130" s="834">
        <f ca="1">VLOOKUP($D130,Data!$C$2:$H$384,6,FALSE)</f>
        <v>3</v>
      </c>
      <c r="F130" s="371"/>
      <c r="G130" s="537" t="s">
        <v>961</v>
      </c>
      <c r="H130" s="833">
        <f t="shared" ca="1" si="0"/>
        <v>3</v>
      </c>
      <c r="I130" s="651" t="str">
        <f t="shared" ca="1" si="1"/>
        <v/>
      </c>
      <c r="J130" s="651" t="str">
        <f t="shared" ca="1" si="2"/>
        <v/>
      </c>
      <c r="K130" s="651" t="str">
        <f t="shared" ca="1" si="3"/>
        <v/>
      </c>
      <c r="L130" s="651" t="str">
        <f t="shared" ca="1" si="4"/>
        <v/>
      </c>
      <c r="M130" s="259"/>
      <c r="N130" s="272"/>
      <c r="O130" s="273"/>
    </row>
    <row r="131" spans="1:15" ht="13.95" customHeight="1" x14ac:dyDescent="0.25">
      <c r="A131" s="165"/>
      <c r="B131" s="268"/>
      <c r="C131" s="371"/>
      <c r="D131" s="537" t="s">
        <v>2531</v>
      </c>
      <c r="E131" s="834">
        <f ca="1">VLOOKUP($D131,Data!$C$2:$H$384,6,FALSE)</f>
        <v>1</v>
      </c>
      <c r="F131" s="371"/>
      <c r="G131" s="537" t="s">
        <v>2531</v>
      </c>
      <c r="H131" s="833">
        <f t="shared" ca="1" si="0"/>
        <v>1</v>
      </c>
      <c r="I131" s="651" t="str">
        <f t="shared" ca="1" si="1"/>
        <v/>
      </c>
      <c r="J131" s="651" t="str">
        <f t="shared" ca="1" si="2"/>
        <v/>
      </c>
      <c r="K131" s="651" t="str">
        <f t="shared" ca="1" si="3"/>
        <v/>
      </c>
      <c r="L131" s="651" t="str">
        <f t="shared" ca="1" si="4"/>
        <v/>
      </c>
      <c r="M131" s="259"/>
      <c r="N131" s="272"/>
      <c r="O131" s="273"/>
    </row>
    <row r="132" spans="1:15" ht="13.95" customHeight="1" x14ac:dyDescent="0.25">
      <c r="A132" s="165"/>
      <c r="B132" s="268"/>
      <c r="C132" s="371"/>
      <c r="D132" s="537" t="s">
        <v>312</v>
      </c>
      <c r="E132" s="834">
        <f ca="1">VLOOKUP($D132,Data!$C$2:$H$384,6,FALSE)</f>
        <v>4</v>
      </c>
      <c r="F132" s="371"/>
      <c r="G132" s="537" t="s">
        <v>312</v>
      </c>
      <c r="H132" s="833">
        <f t="shared" ca="1" si="0"/>
        <v>4</v>
      </c>
      <c r="I132" s="651" t="str">
        <f t="shared" ca="1" si="1"/>
        <v/>
      </c>
      <c r="J132" s="651" t="str">
        <f t="shared" ca="1" si="2"/>
        <v/>
      </c>
      <c r="K132" s="651" t="str">
        <f t="shared" ca="1" si="3"/>
        <v/>
      </c>
      <c r="L132" s="651" t="str">
        <f t="shared" ca="1" si="4"/>
        <v/>
      </c>
      <c r="M132" s="259"/>
      <c r="N132" s="272"/>
      <c r="O132" s="273"/>
    </row>
    <row r="133" spans="1:15" ht="13.95" customHeight="1" x14ac:dyDescent="0.25">
      <c r="A133" s="165"/>
      <c r="B133" s="268"/>
      <c r="C133" s="371"/>
      <c r="D133" s="537" t="s">
        <v>313</v>
      </c>
      <c r="E133" s="834">
        <f ca="1">VLOOKUP($D133,Data!$C$2:$H$384,6,FALSE)</f>
        <v>3</v>
      </c>
      <c r="F133" s="371"/>
      <c r="G133" s="537" t="s">
        <v>313</v>
      </c>
      <c r="H133" s="833">
        <f t="shared" ca="1" si="0"/>
        <v>3</v>
      </c>
      <c r="I133" s="651" t="str">
        <f t="shared" ca="1" si="1"/>
        <v/>
      </c>
      <c r="J133" s="651" t="str">
        <f t="shared" ca="1" si="2"/>
        <v/>
      </c>
      <c r="K133" s="651" t="str">
        <f t="shared" ca="1" si="3"/>
        <v/>
      </c>
      <c r="L133" s="651" t="str">
        <f t="shared" ca="1" si="4"/>
        <v/>
      </c>
      <c r="M133" s="259"/>
      <c r="N133" s="272"/>
      <c r="O133" s="273"/>
    </row>
    <row r="134" spans="1:15" ht="13.95" customHeight="1" x14ac:dyDescent="0.25">
      <c r="A134" s="165"/>
      <c r="B134" s="268"/>
      <c r="C134" s="371"/>
      <c r="D134" s="537" t="s">
        <v>314</v>
      </c>
      <c r="E134" s="834">
        <f ca="1">VLOOKUP($D134,Data!$C$2:$H$384,6,FALSE)</f>
        <v>3</v>
      </c>
      <c r="F134" s="371"/>
      <c r="G134" s="537" t="s">
        <v>314</v>
      </c>
      <c r="H134" s="833">
        <f t="shared" ca="1" si="0"/>
        <v>3</v>
      </c>
      <c r="I134" s="651" t="str">
        <f t="shared" ca="1" si="1"/>
        <v/>
      </c>
      <c r="J134" s="651" t="str">
        <f t="shared" ca="1" si="2"/>
        <v/>
      </c>
      <c r="K134" s="651" t="str">
        <f t="shared" ca="1" si="3"/>
        <v/>
      </c>
      <c r="L134" s="651" t="str">
        <f t="shared" ca="1" si="4"/>
        <v/>
      </c>
      <c r="M134" s="259"/>
      <c r="N134" s="272"/>
      <c r="O134" s="273"/>
    </row>
    <row r="135" spans="1:15" ht="13.95" customHeight="1" x14ac:dyDescent="0.25">
      <c r="A135" s="165"/>
      <c r="B135" s="268"/>
      <c r="C135" s="371"/>
      <c r="D135" s="537" t="s">
        <v>962</v>
      </c>
      <c r="E135" s="834">
        <f ca="1">VLOOKUP($D135,Data!$C$2:$H$384,6,FALSE)</f>
        <v>3</v>
      </c>
      <c r="F135" s="371"/>
      <c r="G135" s="537" t="s">
        <v>962</v>
      </c>
      <c r="H135" s="833">
        <f t="shared" ca="1" si="0"/>
        <v>3</v>
      </c>
      <c r="I135" s="651" t="str">
        <f t="shared" ca="1" si="1"/>
        <v/>
      </c>
      <c r="J135" s="651" t="str">
        <f t="shared" ca="1" si="2"/>
        <v/>
      </c>
      <c r="K135" s="651" t="str">
        <f t="shared" ca="1" si="3"/>
        <v/>
      </c>
      <c r="L135" s="651" t="str">
        <f t="shared" ca="1" si="4"/>
        <v/>
      </c>
      <c r="M135" s="259"/>
      <c r="N135" s="272"/>
      <c r="O135" s="273"/>
    </row>
    <row r="136" spans="1:15" ht="13.95" customHeight="1" x14ac:dyDescent="0.25">
      <c r="A136" s="165"/>
      <c r="B136" s="268"/>
      <c r="C136" s="371"/>
      <c r="D136" s="537" t="s">
        <v>963</v>
      </c>
      <c r="E136" s="834">
        <f ca="1">VLOOKUP($D136,Data!$C$2:$H$384,6,FALSE)</f>
        <v>3</v>
      </c>
      <c r="F136" s="371"/>
      <c r="G136" s="537" t="s">
        <v>963</v>
      </c>
      <c r="H136" s="833">
        <f t="shared" ca="1" si="0"/>
        <v>3</v>
      </c>
      <c r="I136" s="651" t="str">
        <f t="shared" ca="1" si="1"/>
        <v/>
      </c>
      <c r="J136" s="651" t="str">
        <f t="shared" ca="1" si="2"/>
        <v/>
      </c>
      <c r="K136" s="651" t="str">
        <f t="shared" ca="1" si="3"/>
        <v/>
      </c>
      <c r="L136" s="651" t="str">
        <f t="shared" ca="1" si="4"/>
        <v/>
      </c>
      <c r="M136" s="259"/>
      <c r="N136" s="272"/>
      <c r="O136" s="273"/>
    </row>
    <row r="137" spans="1:15" ht="13.95" customHeight="1" x14ac:dyDescent="0.25">
      <c r="A137" s="165"/>
      <c r="B137" s="268"/>
      <c r="C137" s="371"/>
      <c r="D137" s="537" t="s">
        <v>964</v>
      </c>
      <c r="E137" s="834">
        <f ca="1">VLOOKUP($D137,Data!$C$2:$H$384,6,FALSE)</f>
        <v>2</v>
      </c>
      <c r="F137" s="371"/>
      <c r="G137" s="537" t="s">
        <v>964</v>
      </c>
      <c r="H137" s="833">
        <f t="shared" ca="1" si="0"/>
        <v>2</v>
      </c>
      <c r="I137" s="651" t="str">
        <f t="shared" ca="1" si="1"/>
        <v/>
      </c>
      <c r="J137" s="651" t="str">
        <f t="shared" ca="1" si="2"/>
        <v/>
      </c>
      <c r="K137" s="651" t="str">
        <f t="shared" ca="1" si="3"/>
        <v/>
      </c>
      <c r="L137" s="651" t="str">
        <f t="shared" ca="1" si="4"/>
        <v/>
      </c>
      <c r="M137" s="259"/>
      <c r="N137" s="272"/>
      <c r="O137" s="273"/>
    </row>
    <row r="138" spans="1:15" ht="13.95" customHeight="1" x14ac:dyDescent="0.25">
      <c r="A138" s="165"/>
      <c r="B138" s="268"/>
      <c r="C138" s="371"/>
      <c r="D138" s="537" t="s">
        <v>965</v>
      </c>
      <c r="E138" s="834">
        <f ca="1">VLOOKUP($D138,Data!$C$2:$H$384,6,FALSE)</f>
        <v>3</v>
      </c>
      <c r="F138" s="371"/>
      <c r="G138" s="537" t="s">
        <v>965</v>
      </c>
      <c r="H138" s="833">
        <f t="shared" ca="1" si="0"/>
        <v>3</v>
      </c>
      <c r="I138" s="651" t="str">
        <f t="shared" ca="1" si="1"/>
        <v/>
      </c>
      <c r="J138" s="651" t="str">
        <f t="shared" ca="1" si="2"/>
        <v/>
      </c>
      <c r="K138" s="651" t="str">
        <f t="shared" ca="1" si="3"/>
        <v/>
      </c>
      <c r="L138" s="651" t="str">
        <f t="shared" ca="1" si="4"/>
        <v/>
      </c>
      <c r="M138" s="259"/>
      <c r="N138" s="272"/>
      <c r="O138" s="273"/>
    </row>
    <row r="139" spans="1:15" ht="13.95" customHeight="1" x14ac:dyDescent="0.25">
      <c r="A139" s="165"/>
      <c r="B139" s="268"/>
      <c r="C139" s="371"/>
      <c r="D139" s="537" t="s">
        <v>966</v>
      </c>
      <c r="E139" s="834">
        <f ca="1">VLOOKUP($D139,Data!$C$2:$H$384,6,FALSE)</f>
        <v>2</v>
      </c>
      <c r="F139" s="371"/>
      <c r="G139" s="537" t="s">
        <v>966</v>
      </c>
      <c r="H139" s="833">
        <f t="shared" ca="1" si="0"/>
        <v>2</v>
      </c>
      <c r="I139" s="651" t="str">
        <f t="shared" ca="1" si="1"/>
        <v/>
      </c>
      <c r="J139" s="651" t="str">
        <f t="shared" ca="1" si="2"/>
        <v/>
      </c>
      <c r="K139" s="651" t="str">
        <f t="shared" ca="1" si="3"/>
        <v/>
      </c>
      <c r="L139" s="651" t="str">
        <f t="shared" ca="1" si="4"/>
        <v/>
      </c>
      <c r="M139" s="259"/>
      <c r="N139" s="272"/>
      <c r="O139" s="273"/>
    </row>
    <row r="140" spans="1:15" ht="13.95" customHeight="1" x14ac:dyDescent="0.25">
      <c r="A140" s="165"/>
      <c r="B140" s="268"/>
      <c r="C140" s="371"/>
      <c r="D140" s="537" t="s">
        <v>967</v>
      </c>
      <c r="E140" s="834">
        <f ca="1">VLOOKUP($D140,Data!$C$2:$H$384,6,FALSE)</f>
        <v>3</v>
      </c>
      <c r="F140" s="371"/>
      <c r="G140" s="537" t="s">
        <v>967</v>
      </c>
      <c r="H140" s="833">
        <f t="shared" ca="1" si="0"/>
        <v>3</v>
      </c>
      <c r="I140" s="651" t="str">
        <f t="shared" ca="1" si="1"/>
        <v/>
      </c>
      <c r="J140" s="651" t="str">
        <f t="shared" ca="1" si="2"/>
        <v/>
      </c>
      <c r="K140" s="651" t="str">
        <f t="shared" ca="1" si="3"/>
        <v/>
      </c>
      <c r="L140" s="651" t="str">
        <f t="shared" ca="1" si="4"/>
        <v/>
      </c>
      <c r="M140" s="259"/>
      <c r="N140" s="272"/>
      <c r="O140" s="273"/>
    </row>
    <row r="141" spans="1:15" ht="13.95" customHeight="1" x14ac:dyDescent="0.25">
      <c r="A141" s="165"/>
      <c r="B141" s="268"/>
      <c r="C141" s="371"/>
      <c r="D141" s="537" t="s">
        <v>968</v>
      </c>
      <c r="E141" s="834">
        <f ca="1">VLOOKUP($D141,Data!$C$2:$H$384,6,FALSE)</f>
        <v>3</v>
      </c>
      <c r="F141" s="371"/>
      <c r="G141" s="537" t="s">
        <v>968</v>
      </c>
      <c r="H141" s="833">
        <f t="shared" ca="1" si="0"/>
        <v>3</v>
      </c>
      <c r="I141" s="651" t="str">
        <f t="shared" ca="1" si="1"/>
        <v/>
      </c>
      <c r="J141" s="651" t="str">
        <f t="shared" ca="1" si="2"/>
        <v/>
      </c>
      <c r="K141" s="651" t="str">
        <f t="shared" ca="1" si="3"/>
        <v/>
      </c>
      <c r="L141" s="651" t="str">
        <f t="shared" ca="1" si="4"/>
        <v/>
      </c>
      <c r="M141" s="259"/>
      <c r="N141" s="272"/>
      <c r="O141" s="273"/>
    </row>
    <row r="142" spans="1:15" ht="13.95" customHeight="1" x14ac:dyDescent="0.25">
      <c r="A142" s="165"/>
      <c r="B142" s="268"/>
      <c r="C142" s="371"/>
      <c r="D142" s="537" t="s">
        <v>969</v>
      </c>
      <c r="E142" s="834">
        <f ca="1">VLOOKUP($D142,Data!$C$2:$H$384,6,FALSE)</f>
        <v>2</v>
      </c>
      <c r="F142" s="371"/>
      <c r="G142" s="537" t="s">
        <v>969</v>
      </c>
      <c r="H142" s="833">
        <f t="shared" ca="1" si="0"/>
        <v>2</v>
      </c>
      <c r="I142" s="651" t="str">
        <f t="shared" ca="1" si="1"/>
        <v/>
      </c>
      <c r="J142" s="651" t="str">
        <f t="shared" ca="1" si="2"/>
        <v/>
      </c>
      <c r="K142" s="651" t="str">
        <f t="shared" ca="1" si="3"/>
        <v/>
      </c>
      <c r="L142" s="651" t="str">
        <f t="shared" ca="1" si="4"/>
        <v/>
      </c>
      <c r="M142" s="259"/>
      <c r="N142" s="272"/>
      <c r="O142" s="273"/>
    </row>
    <row r="143" spans="1:15" ht="13.95" customHeight="1" x14ac:dyDescent="0.25">
      <c r="A143" s="165"/>
      <c r="B143" s="268"/>
      <c r="C143" s="371"/>
      <c r="D143" s="537" t="s">
        <v>970</v>
      </c>
      <c r="E143" s="834">
        <f ca="1">VLOOKUP($D143,Data!$C$2:$H$384,6,FALSE)</f>
        <v>2</v>
      </c>
      <c r="F143" s="371"/>
      <c r="G143" s="537" t="s">
        <v>970</v>
      </c>
      <c r="H143" s="833">
        <f t="shared" ca="1" si="0"/>
        <v>2</v>
      </c>
      <c r="I143" s="651" t="str">
        <f t="shared" ca="1" si="1"/>
        <v/>
      </c>
      <c r="J143" s="651" t="str">
        <f t="shared" ca="1" si="2"/>
        <v/>
      </c>
      <c r="K143" s="651" t="str">
        <f t="shared" ca="1" si="3"/>
        <v/>
      </c>
      <c r="L143" s="651" t="str">
        <f t="shared" ca="1" si="4"/>
        <v/>
      </c>
      <c r="M143" s="259"/>
      <c r="N143" s="272"/>
      <c r="O143" s="273"/>
    </row>
    <row r="144" spans="1:15" ht="13.95" customHeight="1" x14ac:dyDescent="0.25">
      <c r="A144" s="165"/>
      <c r="B144" s="268"/>
      <c r="C144" s="371"/>
      <c r="D144" s="537" t="s">
        <v>315</v>
      </c>
      <c r="E144" s="834">
        <f ca="1">VLOOKUP($D144,Data!$C$2:$H$384,6,FALSE)</f>
        <v>3</v>
      </c>
      <c r="F144" s="371"/>
      <c r="G144" s="537" t="s">
        <v>315</v>
      </c>
      <c r="H144" s="833">
        <f t="shared" ca="1" si="0"/>
        <v>3</v>
      </c>
      <c r="I144" s="651" t="str">
        <f t="shared" ca="1" si="1"/>
        <v/>
      </c>
      <c r="J144" s="651" t="str">
        <f t="shared" ca="1" si="2"/>
        <v/>
      </c>
      <c r="K144" s="651" t="str">
        <f t="shared" ca="1" si="3"/>
        <v/>
      </c>
      <c r="L144" s="651" t="str">
        <f t="shared" ca="1" si="4"/>
        <v/>
      </c>
      <c r="M144" s="259"/>
      <c r="N144" s="272"/>
      <c r="O144" s="273"/>
    </row>
    <row r="145" spans="1:15" ht="13.95" customHeight="1" x14ac:dyDescent="0.25">
      <c r="A145" s="165"/>
      <c r="B145" s="268"/>
      <c r="C145" s="371"/>
      <c r="D145" s="537" t="s">
        <v>316</v>
      </c>
      <c r="E145" s="834">
        <f ca="1">VLOOKUP($D145,Data!$C$2:$H$384,6,FALSE)</f>
        <v>3</v>
      </c>
      <c r="F145" s="371"/>
      <c r="G145" s="537" t="s">
        <v>316</v>
      </c>
      <c r="H145" s="833">
        <f t="shared" ca="1" si="0"/>
        <v>3</v>
      </c>
      <c r="I145" s="651" t="str">
        <f t="shared" ca="1" si="1"/>
        <v/>
      </c>
      <c r="J145" s="651" t="str">
        <f t="shared" ca="1" si="2"/>
        <v/>
      </c>
      <c r="K145" s="651" t="str">
        <f t="shared" ca="1" si="3"/>
        <v/>
      </c>
      <c r="L145" s="651" t="str">
        <f t="shared" ca="1" si="4"/>
        <v/>
      </c>
      <c r="M145" s="259"/>
      <c r="N145" s="272"/>
      <c r="O145" s="273"/>
    </row>
    <row r="146" spans="1:15" ht="13.95" customHeight="1" x14ac:dyDescent="0.25">
      <c r="A146" s="165"/>
      <c r="B146" s="268"/>
      <c r="C146" s="371"/>
      <c r="D146" s="537" t="s">
        <v>317</v>
      </c>
      <c r="E146" s="834">
        <f ca="1">VLOOKUP($D146,Data!$C$2:$H$384,6,FALSE)</f>
        <v>2</v>
      </c>
      <c r="F146" s="371"/>
      <c r="G146" s="537" t="s">
        <v>317</v>
      </c>
      <c r="H146" s="833">
        <f t="shared" ca="1" si="0"/>
        <v>2</v>
      </c>
      <c r="I146" s="651" t="str">
        <f t="shared" ca="1" si="1"/>
        <v/>
      </c>
      <c r="J146" s="651" t="str">
        <f t="shared" ca="1" si="2"/>
        <v/>
      </c>
      <c r="K146" s="651" t="str">
        <f t="shared" ca="1" si="3"/>
        <v/>
      </c>
      <c r="L146" s="651" t="str">
        <f t="shared" ca="1" si="4"/>
        <v/>
      </c>
      <c r="M146" s="259"/>
      <c r="N146" s="272"/>
      <c r="O146" s="273"/>
    </row>
    <row r="147" spans="1:15" ht="13.95" customHeight="1" x14ac:dyDescent="0.25">
      <c r="A147" s="165"/>
      <c r="B147" s="268"/>
      <c r="C147" s="371"/>
      <c r="D147" s="537" t="s">
        <v>318</v>
      </c>
      <c r="E147" s="834">
        <f ca="1">VLOOKUP($D147,Data!$C$2:$H$384,6,FALSE)</f>
        <v>2</v>
      </c>
      <c r="F147" s="371"/>
      <c r="G147" s="537" t="s">
        <v>318</v>
      </c>
      <c r="H147" s="833">
        <f t="shared" ca="1" si="0"/>
        <v>2</v>
      </c>
      <c r="I147" s="651" t="str">
        <f t="shared" ca="1" si="1"/>
        <v/>
      </c>
      <c r="J147" s="651" t="str">
        <f t="shared" ca="1" si="2"/>
        <v/>
      </c>
      <c r="K147" s="651" t="str">
        <f t="shared" ca="1" si="3"/>
        <v/>
      </c>
      <c r="L147" s="651" t="str">
        <f t="shared" ca="1" si="4"/>
        <v/>
      </c>
      <c r="M147" s="259"/>
      <c r="N147" s="272"/>
      <c r="O147" s="273"/>
    </row>
    <row r="148" spans="1:15" ht="13.95" customHeight="1" x14ac:dyDescent="0.25">
      <c r="A148" s="165"/>
      <c r="B148" s="268"/>
      <c r="C148" s="371"/>
      <c r="D148" s="537" t="s">
        <v>971</v>
      </c>
      <c r="E148" s="834">
        <f ca="1">VLOOKUP($D148,Data!$C$2:$H$384,6,FALSE)</f>
        <v>3</v>
      </c>
      <c r="F148" s="371"/>
      <c r="G148" s="537" t="s">
        <v>971</v>
      </c>
      <c r="H148" s="833">
        <f t="shared" ca="1" si="0"/>
        <v>3</v>
      </c>
      <c r="I148" s="651" t="str">
        <f t="shared" ca="1" si="1"/>
        <v/>
      </c>
      <c r="J148" s="651" t="str">
        <f t="shared" ca="1" si="2"/>
        <v/>
      </c>
      <c r="K148" s="651" t="str">
        <f t="shared" ca="1" si="3"/>
        <v/>
      </c>
      <c r="L148" s="651" t="str">
        <f t="shared" ca="1" si="4"/>
        <v/>
      </c>
      <c r="M148" s="259"/>
      <c r="N148" s="272"/>
      <c r="O148" s="273"/>
    </row>
    <row r="149" spans="1:15" ht="13.95" customHeight="1" x14ac:dyDescent="0.25">
      <c r="A149" s="165"/>
      <c r="B149" s="268"/>
      <c r="C149" s="371"/>
      <c r="D149" s="537" t="s">
        <v>972</v>
      </c>
      <c r="E149" s="834">
        <f ca="1">VLOOKUP($D149,Data!$C$2:$H$384,6,FALSE)</f>
        <v>3</v>
      </c>
      <c r="F149" s="371"/>
      <c r="G149" s="537" t="s">
        <v>972</v>
      </c>
      <c r="H149" s="833">
        <f t="shared" ca="1" si="0"/>
        <v>3</v>
      </c>
      <c r="I149" s="651" t="str">
        <f t="shared" ca="1" si="1"/>
        <v/>
      </c>
      <c r="J149" s="651" t="str">
        <f t="shared" ca="1" si="2"/>
        <v/>
      </c>
      <c r="K149" s="651" t="str">
        <f t="shared" ca="1" si="3"/>
        <v/>
      </c>
      <c r="L149" s="651" t="str">
        <f t="shared" ca="1" si="4"/>
        <v/>
      </c>
      <c r="M149" s="259"/>
      <c r="N149" s="272"/>
      <c r="O149" s="273"/>
    </row>
    <row r="150" spans="1:15" ht="13.95" customHeight="1" x14ac:dyDescent="0.25">
      <c r="A150" s="165"/>
      <c r="B150" s="268"/>
      <c r="C150" s="371"/>
      <c r="D150" s="537" t="s">
        <v>973</v>
      </c>
      <c r="E150" s="834">
        <f ca="1">VLOOKUP($D150,Data!$C$2:$H$384,6,FALSE)</f>
        <v>2</v>
      </c>
      <c r="F150" s="371"/>
      <c r="G150" s="537" t="s">
        <v>973</v>
      </c>
      <c r="H150" s="833">
        <f t="shared" ca="1" si="0"/>
        <v>2</v>
      </c>
      <c r="I150" s="651" t="str">
        <f t="shared" ca="1" si="1"/>
        <v/>
      </c>
      <c r="J150" s="651" t="str">
        <f t="shared" ca="1" si="2"/>
        <v/>
      </c>
      <c r="K150" s="651" t="str">
        <f t="shared" ca="1" si="3"/>
        <v/>
      </c>
      <c r="L150" s="651" t="str">
        <f t="shared" ca="1" si="4"/>
        <v/>
      </c>
      <c r="M150" s="259"/>
      <c r="N150" s="272"/>
      <c r="O150" s="273"/>
    </row>
    <row r="151" spans="1:15" ht="13.95" customHeight="1" x14ac:dyDescent="0.25">
      <c r="A151" s="165"/>
      <c r="B151" s="268"/>
      <c r="C151" s="371"/>
      <c r="D151" s="537" t="s">
        <v>974</v>
      </c>
      <c r="E151" s="834">
        <f ca="1">VLOOKUP($D151,Data!$C$2:$H$384,6,FALSE)</f>
        <v>3</v>
      </c>
      <c r="F151" s="371"/>
      <c r="G151" s="537" t="s">
        <v>974</v>
      </c>
      <c r="H151" s="833">
        <f t="shared" ref="H151:H214" ca="1" si="5">INT(LEFT(
VLOOKUP(RIGHT($G151,LEN($G151)-FIND("-",$G151)), INDIRECT("'"&amp;LEFT($G151,FIND("-",$G151)-1)&amp;"'!"&amp;"$E:$L"), 4,FALSE), 1)
)</f>
        <v>3</v>
      </c>
      <c r="I151" s="651" t="str">
        <f t="shared" ref="I151:I214" ca="1" si="6">IF(VLOOKUP(RIGHT($G151,LEN($G151)-FIND("-",$G151)), INDIRECT("'"&amp;LEFT($G151,FIND("-",$G151)-1)&amp;"'!"&amp;"$E:$L"), 5,FALSE) = 0, "",
VLOOKUP(RIGHT($G151,LEN($G151)-FIND("-",$G151)), INDIRECT("'"&amp;LEFT($G151,FIND("-",$G151)-1)&amp;"'!"&amp;"$E:$L"), 5,FALSE) )</f>
        <v/>
      </c>
      <c r="J151" s="651" t="str">
        <f t="shared" ref="J151:J214" ca="1" si="7">IF(VLOOKUP(RIGHT($G151,LEN($G151)-FIND("-",$G151)), INDIRECT("'"&amp;LEFT($G151,FIND("-",$G151)-1)&amp;"'!"&amp;"$E:$L"), 6,FALSE) = 0, "",
VLOOKUP(RIGHT($G151,LEN($G151)-FIND("-",$G151)), INDIRECT("'"&amp;LEFT($G151,FIND("-",$G151)-1)&amp;"'!"&amp;"$E:$L"), 6,FALSE) )</f>
        <v/>
      </c>
      <c r="K151" s="651" t="str">
        <f t="shared" ref="K151:K214" ca="1" si="8">IF(VLOOKUP(RIGHT($G151,LEN($G151)-FIND("-",$G151)), INDIRECT("'"&amp;LEFT($G151,FIND("-",$G151)-1)&amp;"'!"&amp;"$E:$L"), 7,FALSE) = 0, "",
VLOOKUP(RIGHT($G151,LEN($G151)-FIND("-",$G151)), INDIRECT("'"&amp;LEFT($G151,FIND("-",$G151)-1)&amp;"'!"&amp;"$E:$L"), 7,FALSE) )</f>
        <v/>
      </c>
      <c r="L151" s="651" t="str">
        <f t="shared" ref="L151:L214" ca="1" si="9">IF(VLOOKUP(RIGHT($G151,LEN($G151)-FIND("-",$G151)), INDIRECT("'"&amp;LEFT($G151,FIND("-",$G151)-1)&amp;"'!"&amp;"$E:$L"), 8,FALSE) = 0, "",
VLOOKUP(RIGHT($G151,LEN($G151)-FIND("-",$G151)), INDIRECT("'"&amp;LEFT($G151,FIND("-",$G151)-1)&amp;"'!"&amp;"$E:$L"), 8,FALSE) )</f>
        <v/>
      </c>
      <c r="M151" s="259"/>
      <c r="N151" s="272"/>
      <c r="O151" s="273"/>
    </row>
    <row r="152" spans="1:15" ht="13.95" customHeight="1" x14ac:dyDescent="0.25">
      <c r="A152" s="165"/>
      <c r="B152" s="268"/>
      <c r="C152" s="371"/>
      <c r="D152" s="537" t="s">
        <v>975</v>
      </c>
      <c r="E152" s="834">
        <f ca="1">VLOOKUP($D152,Data!$C$2:$H$384,6,FALSE)</f>
        <v>3</v>
      </c>
      <c r="F152" s="371"/>
      <c r="G152" s="537" t="s">
        <v>975</v>
      </c>
      <c r="H152" s="833">
        <f t="shared" ca="1" si="5"/>
        <v>3</v>
      </c>
      <c r="I152" s="651" t="str">
        <f t="shared" ca="1" si="6"/>
        <v/>
      </c>
      <c r="J152" s="651" t="str">
        <f t="shared" ca="1" si="7"/>
        <v/>
      </c>
      <c r="K152" s="651" t="str">
        <f t="shared" ca="1" si="8"/>
        <v/>
      </c>
      <c r="L152" s="651" t="str">
        <f t="shared" ca="1" si="9"/>
        <v/>
      </c>
      <c r="M152" s="259"/>
      <c r="N152" s="272"/>
      <c r="O152" s="273"/>
    </row>
    <row r="153" spans="1:15" ht="13.95" customHeight="1" x14ac:dyDescent="0.25">
      <c r="A153" s="165"/>
      <c r="B153" s="268"/>
      <c r="C153" s="371"/>
      <c r="D153" s="537" t="s">
        <v>976</v>
      </c>
      <c r="E153" s="834">
        <f ca="1">VLOOKUP($D153,Data!$C$2:$H$384,6,FALSE)</f>
        <v>2</v>
      </c>
      <c r="F153" s="371"/>
      <c r="G153" s="537" t="s">
        <v>976</v>
      </c>
      <c r="H153" s="833">
        <f t="shared" ca="1" si="5"/>
        <v>2</v>
      </c>
      <c r="I153" s="651" t="str">
        <f t="shared" ca="1" si="6"/>
        <v/>
      </c>
      <c r="J153" s="651" t="str">
        <f t="shared" ca="1" si="7"/>
        <v/>
      </c>
      <c r="K153" s="651" t="str">
        <f t="shared" ca="1" si="8"/>
        <v/>
      </c>
      <c r="L153" s="651" t="str">
        <f t="shared" ca="1" si="9"/>
        <v/>
      </c>
      <c r="M153" s="259"/>
      <c r="N153" s="272"/>
      <c r="O153" s="273"/>
    </row>
    <row r="154" spans="1:15" ht="13.95" customHeight="1" x14ac:dyDescent="0.25">
      <c r="A154" s="165"/>
      <c r="B154" s="268"/>
      <c r="C154" s="371"/>
      <c r="D154" s="537" t="s">
        <v>2532</v>
      </c>
      <c r="E154" s="834">
        <f ca="1">VLOOKUP($D154,Data!$C$2:$H$384,6,FALSE)</f>
        <v>1</v>
      </c>
      <c r="F154" s="371"/>
      <c r="G154" s="537" t="s">
        <v>2532</v>
      </c>
      <c r="H154" s="833">
        <f t="shared" ca="1" si="5"/>
        <v>1</v>
      </c>
      <c r="I154" s="651" t="str">
        <f t="shared" ca="1" si="6"/>
        <v/>
      </c>
      <c r="J154" s="651" t="str">
        <f t="shared" ca="1" si="7"/>
        <v/>
      </c>
      <c r="K154" s="651" t="str">
        <f t="shared" ca="1" si="8"/>
        <v/>
      </c>
      <c r="L154" s="651" t="str">
        <f t="shared" ca="1" si="9"/>
        <v/>
      </c>
      <c r="M154" s="259"/>
      <c r="N154" s="272"/>
      <c r="O154" s="273"/>
    </row>
    <row r="155" spans="1:15" ht="13.95" customHeight="1" x14ac:dyDescent="0.25">
      <c r="A155" s="165"/>
      <c r="B155" s="268"/>
      <c r="C155" s="371"/>
      <c r="D155" s="537" t="s">
        <v>2533</v>
      </c>
      <c r="E155" s="834">
        <f ca="1">VLOOKUP($D155,Data!$C$2:$H$384,6,FALSE)</f>
        <v>3</v>
      </c>
      <c r="F155" s="371"/>
      <c r="G155" s="537" t="s">
        <v>2533</v>
      </c>
      <c r="H155" s="833">
        <f t="shared" ca="1" si="5"/>
        <v>3</v>
      </c>
      <c r="I155" s="651" t="str">
        <f t="shared" ca="1" si="6"/>
        <v/>
      </c>
      <c r="J155" s="651" t="str">
        <f t="shared" ca="1" si="7"/>
        <v/>
      </c>
      <c r="K155" s="651" t="str">
        <f t="shared" ca="1" si="8"/>
        <v/>
      </c>
      <c r="L155" s="651" t="str">
        <f t="shared" ca="1" si="9"/>
        <v/>
      </c>
      <c r="M155" s="259"/>
      <c r="N155" s="272"/>
      <c r="O155" s="273"/>
    </row>
    <row r="156" spans="1:15" ht="13.95" customHeight="1" x14ac:dyDescent="0.25">
      <c r="A156" s="165"/>
      <c r="B156" s="268"/>
      <c r="C156" s="371"/>
      <c r="D156" s="537" t="s">
        <v>2534</v>
      </c>
      <c r="E156" s="834">
        <f ca="1">VLOOKUP($D156,Data!$C$2:$H$384,6,FALSE)</f>
        <v>2</v>
      </c>
      <c r="F156" s="371"/>
      <c r="G156" s="537" t="s">
        <v>2534</v>
      </c>
      <c r="H156" s="833">
        <f t="shared" ca="1" si="5"/>
        <v>2</v>
      </c>
      <c r="I156" s="651" t="str">
        <f t="shared" ca="1" si="6"/>
        <v/>
      </c>
      <c r="J156" s="651" t="str">
        <f t="shared" ca="1" si="7"/>
        <v/>
      </c>
      <c r="K156" s="651" t="str">
        <f t="shared" ca="1" si="8"/>
        <v/>
      </c>
      <c r="L156" s="651" t="str">
        <f t="shared" ca="1" si="9"/>
        <v/>
      </c>
      <c r="M156" s="259"/>
      <c r="N156" s="272"/>
      <c r="O156" s="273"/>
    </row>
    <row r="157" spans="1:15" ht="13.95" customHeight="1" x14ac:dyDescent="0.25">
      <c r="A157" s="165"/>
      <c r="B157" s="268"/>
      <c r="C157" s="371"/>
      <c r="D157" s="537" t="s">
        <v>319</v>
      </c>
      <c r="E157" s="834">
        <f ca="1">VLOOKUP($D157,Data!$C$2:$H$384,6,FALSE)</f>
        <v>3</v>
      </c>
      <c r="F157" s="371"/>
      <c r="G157" s="537" t="s">
        <v>319</v>
      </c>
      <c r="H157" s="833">
        <f t="shared" ca="1" si="5"/>
        <v>3</v>
      </c>
      <c r="I157" s="651" t="str">
        <f t="shared" ca="1" si="6"/>
        <v/>
      </c>
      <c r="J157" s="651" t="str">
        <f t="shared" ca="1" si="7"/>
        <v/>
      </c>
      <c r="K157" s="651" t="str">
        <f t="shared" ca="1" si="8"/>
        <v/>
      </c>
      <c r="L157" s="651" t="str">
        <f t="shared" ca="1" si="9"/>
        <v/>
      </c>
      <c r="M157" s="259"/>
      <c r="N157" s="272"/>
      <c r="O157" s="273"/>
    </row>
    <row r="158" spans="1:15" ht="13.95" customHeight="1" x14ac:dyDescent="0.25">
      <c r="A158" s="165"/>
      <c r="B158" s="268"/>
      <c r="C158" s="371"/>
      <c r="D158" s="537" t="s">
        <v>320</v>
      </c>
      <c r="E158" s="834">
        <f ca="1">VLOOKUP($D158,Data!$C$2:$H$384,6,FALSE)</f>
        <v>2</v>
      </c>
      <c r="F158" s="371"/>
      <c r="G158" s="537" t="s">
        <v>320</v>
      </c>
      <c r="H158" s="833">
        <f t="shared" ca="1" si="5"/>
        <v>2</v>
      </c>
      <c r="I158" s="651" t="str">
        <f t="shared" ca="1" si="6"/>
        <v/>
      </c>
      <c r="J158" s="651" t="str">
        <f t="shared" ca="1" si="7"/>
        <v/>
      </c>
      <c r="K158" s="651" t="str">
        <f t="shared" ca="1" si="8"/>
        <v/>
      </c>
      <c r="L158" s="651" t="str">
        <f t="shared" ca="1" si="9"/>
        <v/>
      </c>
      <c r="M158" s="259"/>
      <c r="N158" s="272"/>
      <c r="O158" s="273"/>
    </row>
    <row r="159" spans="1:15" ht="13.95" customHeight="1" x14ac:dyDescent="0.25">
      <c r="A159" s="165"/>
      <c r="B159" s="268"/>
      <c r="C159" s="371"/>
      <c r="D159" s="537" t="s">
        <v>321</v>
      </c>
      <c r="E159" s="834">
        <f ca="1">VLOOKUP($D159,Data!$C$2:$H$384,6,FALSE)</f>
        <v>3</v>
      </c>
      <c r="F159" s="371"/>
      <c r="G159" s="537" t="s">
        <v>321</v>
      </c>
      <c r="H159" s="833">
        <f t="shared" ca="1" si="5"/>
        <v>3</v>
      </c>
      <c r="I159" s="651" t="str">
        <f t="shared" ca="1" si="6"/>
        <v/>
      </c>
      <c r="J159" s="651" t="str">
        <f t="shared" ca="1" si="7"/>
        <v/>
      </c>
      <c r="K159" s="651" t="str">
        <f t="shared" ca="1" si="8"/>
        <v/>
      </c>
      <c r="L159" s="651" t="str">
        <f t="shared" ca="1" si="9"/>
        <v/>
      </c>
      <c r="M159" s="259"/>
      <c r="N159" s="272"/>
      <c r="O159" s="273"/>
    </row>
    <row r="160" spans="1:15" ht="13.95" customHeight="1" x14ac:dyDescent="0.25">
      <c r="A160" s="165"/>
      <c r="B160" s="268"/>
      <c r="C160" s="371"/>
      <c r="D160" s="537" t="s">
        <v>322</v>
      </c>
      <c r="E160" s="834">
        <f ca="1">VLOOKUP($D160,Data!$C$2:$H$384,6,FALSE)</f>
        <v>3</v>
      </c>
      <c r="F160" s="371"/>
      <c r="G160" s="537" t="s">
        <v>322</v>
      </c>
      <c r="H160" s="833">
        <f t="shared" ca="1" si="5"/>
        <v>3</v>
      </c>
      <c r="I160" s="651" t="str">
        <f t="shared" ca="1" si="6"/>
        <v/>
      </c>
      <c r="J160" s="651" t="str">
        <f t="shared" ca="1" si="7"/>
        <v/>
      </c>
      <c r="K160" s="651" t="str">
        <f t="shared" ca="1" si="8"/>
        <v/>
      </c>
      <c r="L160" s="651" t="str">
        <f t="shared" ca="1" si="9"/>
        <v/>
      </c>
      <c r="M160" s="259"/>
      <c r="N160" s="272"/>
      <c r="O160" s="273"/>
    </row>
    <row r="161" spans="1:15" ht="13.95" customHeight="1" x14ac:dyDescent="0.25">
      <c r="A161" s="165"/>
      <c r="B161" s="268"/>
      <c r="C161" s="371"/>
      <c r="D161" s="537" t="s">
        <v>323</v>
      </c>
      <c r="E161" s="834">
        <f ca="1">VLOOKUP($D161,Data!$C$2:$H$384,6,FALSE)</f>
        <v>2</v>
      </c>
      <c r="F161" s="371"/>
      <c r="G161" s="537" t="s">
        <v>323</v>
      </c>
      <c r="H161" s="833">
        <f t="shared" ca="1" si="5"/>
        <v>2</v>
      </c>
      <c r="I161" s="651" t="str">
        <f t="shared" ca="1" si="6"/>
        <v/>
      </c>
      <c r="J161" s="651" t="str">
        <f t="shared" ca="1" si="7"/>
        <v/>
      </c>
      <c r="K161" s="651" t="str">
        <f t="shared" ca="1" si="8"/>
        <v/>
      </c>
      <c r="L161" s="651" t="str">
        <f t="shared" ca="1" si="9"/>
        <v/>
      </c>
      <c r="M161" s="259"/>
      <c r="N161" s="272"/>
      <c r="O161" s="273"/>
    </row>
    <row r="162" spans="1:15" ht="13.95" customHeight="1" x14ac:dyDescent="0.25">
      <c r="A162" s="165"/>
      <c r="B162" s="268"/>
      <c r="C162" s="371"/>
      <c r="D162" s="537" t="s">
        <v>324</v>
      </c>
      <c r="E162" s="834">
        <f ca="1">VLOOKUP($D162,Data!$C$2:$H$384,6,FALSE)</f>
        <v>2</v>
      </c>
      <c r="F162" s="371"/>
      <c r="G162" s="537" t="s">
        <v>324</v>
      </c>
      <c r="H162" s="833">
        <f t="shared" ca="1" si="5"/>
        <v>2</v>
      </c>
      <c r="I162" s="651" t="str">
        <f t="shared" ca="1" si="6"/>
        <v/>
      </c>
      <c r="J162" s="651" t="str">
        <f t="shared" ca="1" si="7"/>
        <v/>
      </c>
      <c r="K162" s="651" t="str">
        <f t="shared" ca="1" si="8"/>
        <v/>
      </c>
      <c r="L162" s="651" t="str">
        <f t="shared" ca="1" si="9"/>
        <v/>
      </c>
      <c r="M162" s="259"/>
      <c r="N162" s="272"/>
      <c r="O162" s="273"/>
    </row>
    <row r="163" spans="1:15" ht="13.95" customHeight="1" x14ac:dyDescent="0.25">
      <c r="A163" s="165"/>
      <c r="B163" s="268"/>
      <c r="C163" s="371"/>
      <c r="D163" s="537" t="s">
        <v>325</v>
      </c>
      <c r="E163" s="834">
        <f ca="1">VLOOKUP($D163,Data!$C$2:$H$384,6,FALSE)</f>
        <v>3</v>
      </c>
      <c r="F163" s="371"/>
      <c r="G163" s="537" t="s">
        <v>325</v>
      </c>
      <c r="H163" s="833">
        <f t="shared" ca="1" si="5"/>
        <v>3</v>
      </c>
      <c r="I163" s="651" t="str">
        <f t="shared" ca="1" si="6"/>
        <v/>
      </c>
      <c r="J163" s="651" t="str">
        <f t="shared" ca="1" si="7"/>
        <v/>
      </c>
      <c r="K163" s="651" t="str">
        <f t="shared" ca="1" si="8"/>
        <v/>
      </c>
      <c r="L163" s="651" t="str">
        <f t="shared" ca="1" si="9"/>
        <v/>
      </c>
      <c r="M163" s="259"/>
      <c r="N163" s="272"/>
      <c r="O163" s="273"/>
    </row>
    <row r="164" spans="1:15" ht="13.95" customHeight="1" x14ac:dyDescent="0.25">
      <c r="A164" s="165"/>
      <c r="B164" s="268"/>
      <c r="C164" s="371"/>
      <c r="D164" s="537" t="s">
        <v>326</v>
      </c>
      <c r="E164" s="834">
        <f ca="1">VLOOKUP($D164,Data!$C$2:$H$384,6,FALSE)</f>
        <v>2</v>
      </c>
      <c r="F164" s="371"/>
      <c r="G164" s="537" t="s">
        <v>326</v>
      </c>
      <c r="H164" s="833">
        <f t="shared" ca="1" si="5"/>
        <v>2</v>
      </c>
      <c r="I164" s="651" t="str">
        <f t="shared" ca="1" si="6"/>
        <v/>
      </c>
      <c r="J164" s="651" t="str">
        <f t="shared" ca="1" si="7"/>
        <v/>
      </c>
      <c r="K164" s="651" t="str">
        <f t="shared" ca="1" si="8"/>
        <v/>
      </c>
      <c r="L164" s="651" t="str">
        <f t="shared" ca="1" si="9"/>
        <v/>
      </c>
      <c r="M164" s="259"/>
      <c r="N164" s="272"/>
      <c r="O164" s="273"/>
    </row>
    <row r="165" spans="1:15" ht="13.95" customHeight="1" x14ac:dyDescent="0.25">
      <c r="A165" s="165"/>
      <c r="B165" s="268"/>
      <c r="C165" s="371"/>
      <c r="D165" s="537" t="s">
        <v>329</v>
      </c>
      <c r="E165" s="834">
        <f ca="1">VLOOKUP($D165,Data!$C$2:$H$384,6,FALSE)</f>
        <v>3</v>
      </c>
      <c r="F165" s="371"/>
      <c r="G165" s="537" t="s">
        <v>329</v>
      </c>
      <c r="H165" s="833">
        <f t="shared" ca="1" si="5"/>
        <v>3</v>
      </c>
      <c r="I165" s="651" t="str">
        <f t="shared" ca="1" si="6"/>
        <v/>
      </c>
      <c r="J165" s="651" t="str">
        <f t="shared" ca="1" si="7"/>
        <v/>
      </c>
      <c r="K165" s="651" t="str">
        <f t="shared" ca="1" si="8"/>
        <v/>
      </c>
      <c r="L165" s="651" t="str">
        <f t="shared" ca="1" si="9"/>
        <v/>
      </c>
      <c r="M165" s="259"/>
      <c r="N165" s="272"/>
      <c r="O165" s="273"/>
    </row>
    <row r="166" spans="1:15" ht="13.95" customHeight="1" x14ac:dyDescent="0.25">
      <c r="A166" s="165"/>
      <c r="B166" s="268"/>
      <c r="C166" s="371"/>
      <c r="D166" s="537" t="s">
        <v>330</v>
      </c>
      <c r="E166" s="834">
        <f ca="1">VLOOKUP($D166,Data!$C$2:$H$384,6,FALSE)</f>
        <v>3</v>
      </c>
      <c r="F166" s="371"/>
      <c r="G166" s="537" t="s">
        <v>330</v>
      </c>
      <c r="H166" s="833">
        <f t="shared" ca="1" si="5"/>
        <v>3</v>
      </c>
      <c r="I166" s="651" t="str">
        <f t="shared" ca="1" si="6"/>
        <v/>
      </c>
      <c r="J166" s="651" t="str">
        <f t="shared" ca="1" si="7"/>
        <v/>
      </c>
      <c r="K166" s="651" t="str">
        <f t="shared" ca="1" si="8"/>
        <v/>
      </c>
      <c r="L166" s="651" t="str">
        <f t="shared" ca="1" si="9"/>
        <v/>
      </c>
      <c r="M166" s="259"/>
      <c r="N166" s="272"/>
      <c r="O166" s="273"/>
    </row>
    <row r="167" spans="1:15" ht="13.95" customHeight="1" x14ac:dyDescent="0.25">
      <c r="A167" s="165"/>
      <c r="B167" s="268"/>
      <c r="C167" s="371"/>
      <c r="D167" s="537" t="s">
        <v>331</v>
      </c>
      <c r="E167" s="834">
        <f ca="1">VLOOKUP($D167,Data!$C$2:$H$384,6,FALSE)</f>
        <v>2</v>
      </c>
      <c r="F167" s="371"/>
      <c r="G167" s="537" t="s">
        <v>331</v>
      </c>
      <c r="H167" s="833">
        <f t="shared" ca="1" si="5"/>
        <v>2</v>
      </c>
      <c r="I167" s="651" t="str">
        <f t="shared" ca="1" si="6"/>
        <v/>
      </c>
      <c r="J167" s="651" t="str">
        <f t="shared" ca="1" si="7"/>
        <v/>
      </c>
      <c r="K167" s="651" t="str">
        <f t="shared" ca="1" si="8"/>
        <v/>
      </c>
      <c r="L167" s="651" t="str">
        <f t="shared" ca="1" si="9"/>
        <v/>
      </c>
      <c r="M167" s="259"/>
      <c r="N167" s="272"/>
      <c r="O167" s="273"/>
    </row>
    <row r="168" spans="1:15" ht="13.95" customHeight="1" x14ac:dyDescent="0.25">
      <c r="A168" s="165"/>
      <c r="B168" s="268"/>
      <c r="C168" s="371"/>
      <c r="D168" s="537" t="s">
        <v>332</v>
      </c>
      <c r="E168" s="834">
        <f ca="1">VLOOKUP($D168,Data!$C$2:$H$384,6,FALSE)</f>
        <v>3</v>
      </c>
      <c r="F168" s="371"/>
      <c r="G168" s="537" t="s">
        <v>332</v>
      </c>
      <c r="H168" s="833">
        <f t="shared" ca="1" si="5"/>
        <v>3</v>
      </c>
      <c r="I168" s="651" t="str">
        <f t="shared" ca="1" si="6"/>
        <v/>
      </c>
      <c r="J168" s="651" t="str">
        <f t="shared" ca="1" si="7"/>
        <v/>
      </c>
      <c r="K168" s="651" t="str">
        <f t="shared" ca="1" si="8"/>
        <v/>
      </c>
      <c r="L168" s="651" t="str">
        <f t="shared" ca="1" si="9"/>
        <v/>
      </c>
      <c r="M168" s="259"/>
      <c r="N168" s="272"/>
      <c r="O168" s="273"/>
    </row>
    <row r="169" spans="1:15" ht="13.95" customHeight="1" x14ac:dyDescent="0.25">
      <c r="A169" s="165"/>
      <c r="B169" s="268"/>
      <c r="C169" s="371"/>
      <c r="D169" s="537" t="s">
        <v>333</v>
      </c>
      <c r="E169" s="834">
        <f ca="1">VLOOKUP($D169,Data!$C$2:$H$384,6,FALSE)</f>
        <v>2</v>
      </c>
      <c r="F169" s="371"/>
      <c r="G169" s="537" t="s">
        <v>333</v>
      </c>
      <c r="H169" s="833">
        <f t="shared" ca="1" si="5"/>
        <v>2</v>
      </c>
      <c r="I169" s="651" t="str">
        <f t="shared" ca="1" si="6"/>
        <v/>
      </c>
      <c r="J169" s="651" t="str">
        <f t="shared" ca="1" si="7"/>
        <v/>
      </c>
      <c r="K169" s="651" t="str">
        <f t="shared" ca="1" si="8"/>
        <v/>
      </c>
      <c r="L169" s="651" t="str">
        <f t="shared" ca="1" si="9"/>
        <v/>
      </c>
      <c r="M169" s="259"/>
      <c r="N169" s="272"/>
      <c r="O169" s="273"/>
    </row>
    <row r="170" spans="1:15" ht="13.95" customHeight="1" x14ac:dyDescent="0.25">
      <c r="A170" s="165"/>
      <c r="B170" s="268"/>
      <c r="C170" s="371"/>
      <c r="D170" s="537" t="s">
        <v>334</v>
      </c>
      <c r="E170" s="834">
        <f ca="1">VLOOKUP($D170,Data!$C$2:$H$384,6,FALSE)</f>
        <v>2</v>
      </c>
      <c r="F170" s="371"/>
      <c r="G170" s="537" t="s">
        <v>334</v>
      </c>
      <c r="H170" s="833">
        <f t="shared" ca="1" si="5"/>
        <v>2</v>
      </c>
      <c r="I170" s="651" t="str">
        <f t="shared" ca="1" si="6"/>
        <v/>
      </c>
      <c r="J170" s="651" t="str">
        <f t="shared" ca="1" si="7"/>
        <v/>
      </c>
      <c r="K170" s="651" t="str">
        <f t="shared" ca="1" si="8"/>
        <v/>
      </c>
      <c r="L170" s="651" t="str">
        <f t="shared" ca="1" si="9"/>
        <v/>
      </c>
      <c r="M170" s="259"/>
      <c r="N170" s="272"/>
      <c r="O170" s="273"/>
    </row>
    <row r="171" spans="1:15" ht="13.95" customHeight="1" x14ac:dyDescent="0.25">
      <c r="A171" s="165"/>
      <c r="B171" s="268"/>
      <c r="C171" s="371"/>
      <c r="D171" s="537" t="s">
        <v>335</v>
      </c>
      <c r="E171" s="834">
        <f ca="1">VLOOKUP($D171,Data!$C$2:$H$384,6,FALSE)</f>
        <v>3</v>
      </c>
      <c r="F171" s="371"/>
      <c r="G171" s="537" t="s">
        <v>335</v>
      </c>
      <c r="H171" s="833">
        <f t="shared" ca="1" si="5"/>
        <v>3</v>
      </c>
      <c r="I171" s="651" t="str">
        <f t="shared" ca="1" si="6"/>
        <v/>
      </c>
      <c r="J171" s="651" t="str">
        <f t="shared" ca="1" si="7"/>
        <v/>
      </c>
      <c r="K171" s="651" t="str">
        <f t="shared" ca="1" si="8"/>
        <v/>
      </c>
      <c r="L171" s="651" t="str">
        <f t="shared" ca="1" si="9"/>
        <v/>
      </c>
      <c r="M171" s="259"/>
      <c r="N171" s="272"/>
      <c r="O171" s="273"/>
    </row>
    <row r="172" spans="1:15" ht="13.95" customHeight="1" x14ac:dyDescent="0.25">
      <c r="A172" s="165"/>
      <c r="B172" s="268"/>
      <c r="C172" s="371"/>
      <c r="D172" s="537" t="s">
        <v>977</v>
      </c>
      <c r="E172" s="834">
        <f ca="1">VLOOKUP($D172,Data!$C$2:$H$384,6,FALSE)</f>
        <v>2</v>
      </c>
      <c r="F172" s="371"/>
      <c r="G172" s="537" t="s">
        <v>977</v>
      </c>
      <c r="H172" s="833">
        <f t="shared" ca="1" si="5"/>
        <v>2</v>
      </c>
      <c r="I172" s="651" t="str">
        <f t="shared" ca="1" si="6"/>
        <v/>
      </c>
      <c r="J172" s="651" t="str">
        <f t="shared" ca="1" si="7"/>
        <v/>
      </c>
      <c r="K172" s="651" t="str">
        <f t="shared" ca="1" si="8"/>
        <v/>
      </c>
      <c r="L172" s="651" t="str">
        <f t="shared" ca="1" si="9"/>
        <v/>
      </c>
      <c r="M172" s="259"/>
      <c r="N172" s="272"/>
      <c r="O172" s="273"/>
    </row>
    <row r="173" spans="1:15" ht="13.95" customHeight="1" x14ac:dyDescent="0.25">
      <c r="A173" s="165"/>
      <c r="B173" s="268"/>
      <c r="C173" s="371"/>
      <c r="D173" s="537" t="s">
        <v>978</v>
      </c>
      <c r="E173" s="834">
        <f ca="1">VLOOKUP($D173,Data!$C$2:$H$384,6,FALSE)</f>
        <v>2</v>
      </c>
      <c r="F173" s="371"/>
      <c r="G173" s="537" t="s">
        <v>978</v>
      </c>
      <c r="H173" s="833">
        <f t="shared" ca="1" si="5"/>
        <v>2</v>
      </c>
      <c r="I173" s="651" t="str">
        <f t="shared" ca="1" si="6"/>
        <v/>
      </c>
      <c r="J173" s="651" t="str">
        <f t="shared" ca="1" si="7"/>
        <v/>
      </c>
      <c r="K173" s="651" t="str">
        <f t="shared" ca="1" si="8"/>
        <v/>
      </c>
      <c r="L173" s="651" t="str">
        <f t="shared" ca="1" si="9"/>
        <v/>
      </c>
      <c r="M173" s="259"/>
      <c r="N173" s="272"/>
      <c r="O173" s="273"/>
    </row>
    <row r="174" spans="1:15" ht="13.95" customHeight="1" x14ac:dyDescent="0.25">
      <c r="A174" s="165"/>
      <c r="B174" s="268"/>
      <c r="C174" s="371"/>
      <c r="D174" s="537" t="s">
        <v>979</v>
      </c>
      <c r="E174" s="834">
        <f ca="1">VLOOKUP($D174,Data!$C$2:$H$384,6,FALSE)</f>
        <v>2</v>
      </c>
      <c r="F174" s="371"/>
      <c r="G174" s="537" t="s">
        <v>979</v>
      </c>
      <c r="H174" s="833">
        <f t="shared" ca="1" si="5"/>
        <v>2</v>
      </c>
      <c r="I174" s="651" t="str">
        <f t="shared" ca="1" si="6"/>
        <v/>
      </c>
      <c r="J174" s="651" t="str">
        <f t="shared" ca="1" si="7"/>
        <v/>
      </c>
      <c r="K174" s="651" t="str">
        <f t="shared" ca="1" si="8"/>
        <v/>
      </c>
      <c r="L174" s="651" t="str">
        <f t="shared" ca="1" si="9"/>
        <v/>
      </c>
      <c r="M174" s="259"/>
      <c r="N174" s="272"/>
      <c r="O174" s="273"/>
    </row>
    <row r="175" spans="1:15" ht="13.95" customHeight="1" x14ac:dyDescent="0.25">
      <c r="A175" s="165"/>
      <c r="B175" s="268"/>
      <c r="C175" s="371"/>
      <c r="D175" s="537" t="s">
        <v>980</v>
      </c>
      <c r="E175" s="834">
        <f ca="1">VLOOKUP($D175,Data!$C$2:$H$384,6,FALSE)</f>
        <v>2</v>
      </c>
      <c r="F175" s="371"/>
      <c r="G175" s="537" t="s">
        <v>980</v>
      </c>
      <c r="H175" s="833">
        <f t="shared" ca="1" si="5"/>
        <v>2</v>
      </c>
      <c r="I175" s="651" t="str">
        <f t="shared" ca="1" si="6"/>
        <v/>
      </c>
      <c r="J175" s="651" t="str">
        <f t="shared" ca="1" si="7"/>
        <v/>
      </c>
      <c r="K175" s="651" t="str">
        <f t="shared" ca="1" si="8"/>
        <v/>
      </c>
      <c r="L175" s="651" t="str">
        <f t="shared" ca="1" si="9"/>
        <v/>
      </c>
      <c r="M175" s="259"/>
      <c r="N175" s="272"/>
      <c r="O175" s="273"/>
    </row>
    <row r="176" spans="1:15" ht="13.95" customHeight="1" x14ac:dyDescent="0.25">
      <c r="A176" s="165"/>
      <c r="B176" s="268"/>
      <c r="C176" s="371"/>
      <c r="D176" s="537" t="s">
        <v>981</v>
      </c>
      <c r="E176" s="834">
        <f ca="1">VLOOKUP($D176,Data!$C$2:$H$384,6,FALSE)</f>
        <v>3</v>
      </c>
      <c r="F176" s="371"/>
      <c r="G176" s="537" t="s">
        <v>981</v>
      </c>
      <c r="H176" s="833">
        <f t="shared" ca="1" si="5"/>
        <v>3</v>
      </c>
      <c r="I176" s="651" t="str">
        <f t="shared" ca="1" si="6"/>
        <v/>
      </c>
      <c r="J176" s="651" t="str">
        <f t="shared" ca="1" si="7"/>
        <v/>
      </c>
      <c r="K176" s="651" t="str">
        <f t="shared" ca="1" si="8"/>
        <v/>
      </c>
      <c r="L176" s="651" t="str">
        <f t="shared" ca="1" si="9"/>
        <v/>
      </c>
      <c r="M176" s="259"/>
      <c r="N176" s="272"/>
      <c r="O176" s="273"/>
    </row>
    <row r="177" spans="1:15" ht="13.95" customHeight="1" x14ac:dyDescent="0.25">
      <c r="A177" s="165"/>
      <c r="B177" s="268"/>
      <c r="C177" s="371"/>
      <c r="D177" s="537" t="s">
        <v>982</v>
      </c>
      <c r="E177" s="834">
        <f ca="1">VLOOKUP($D177,Data!$C$2:$H$384,6,FALSE)</f>
        <v>2</v>
      </c>
      <c r="F177" s="371"/>
      <c r="G177" s="537" t="s">
        <v>982</v>
      </c>
      <c r="H177" s="833">
        <f t="shared" ca="1" si="5"/>
        <v>2</v>
      </c>
      <c r="I177" s="651" t="str">
        <f t="shared" ca="1" si="6"/>
        <v/>
      </c>
      <c r="J177" s="651" t="str">
        <f t="shared" ca="1" si="7"/>
        <v/>
      </c>
      <c r="K177" s="651" t="str">
        <f t="shared" ca="1" si="8"/>
        <v/>
      </c>
      <c r="L177" s="651" t="str">
        <f t="shared" ca="1" si="9"/>
        <v/>
      </c>
      <c r="M177" s="259"/>
      <c r="N177" s="272"/>
      <c r="O177" s="273"/>
    </row>
    <row r="178" spans="1:15" ht="13.95" customHeight="1" x14ac:dyDescent="0.25">
      <c r="A178" s="165"/>
      <c r="B178" s="268"/>
      <c r="C178" s="371"/>
      <c r="D178" s="537" t="s">
        <v>983</v>
      </c>
      <c r="E178" s="834">
        <f ca="1">VLOOKUP($D178,Data!$C$2:$H$384,6,FALSE)</f>
        <v>2</v>
      </c>
      <c r="F178" s="371"/>
      <c r="G178" s="537" t="s">
        <v>983</v>
      </c>
      <c r="H178" s="833">
        <f t="shared" ca="1" si="5"/>
        <v>2</v>
      </c>
      <c r="I178" s="651" t="str">
        <f t="shared" ca="1" si="6"/>
        <v/>
      </c>
      <c r="J178" s="651" t="str">
        <f t="shared" ca="1" si="7"/>
        <v/>
      </c>
      <c r="K178" s="651" t="str">
        <f t="shared" ca="1" si="8"/>
        <v/>
      </c>
      <c r="L178" s="651" t="str">
        <f t="shared" ca="1" si="9"/>
        <v/>
      </c>
      <c r="M178" s="259"/>
      <c r="N178" s="272"/>
      <c r="O178" s="273"/>
    </row>
    <row r="179" spans="1:15" ht="13.95" customHeight="1" x14ac:dyDescent="0.25">
      <c r="A179" s="165"/>
      <c r="B179" s="268"/>
      <c r="C179" s="371"/>
      <c r="D179" s="537" t="s">
        <v>86</v>
      </c>
      <c r="E179" s="834">
        <f ca="1">VLOOKUP($D179,Data!$C$2:$H$384,6,FALSE)</f>
        <v>3</v>
      </c>
      <c r="F179" s="371"/>
      <c r="G179" s="537" t="s">
        <v>86</v>
      </c>
      <c r="H179" s="833">
        <f t="shared" ca="1" si="5"/>
        <v>3</v>
      </c>
      <c r="I179" s="651" t="str">
        <f t="shared" ca="1" si="6"/>
        <v/>
      </c>
      <c r="J179" s="651" t="str">
        <f t="shared" ca="1" si="7"/>
        <v/>
      </c>
      <c r="K179" s="651" t="str">
        <f t="shared" ca="1" si="8"/>
        <v/>
      </c>
      <c r="L179" s="651" t="str">
        <f t="shared" ca="1" si="9"/>
        <v/>
      </c>
      <c r="M179" s="259"/>
      <c r="N179" s="272"/>
      <c r="O179" s="273"/>
    </row>
    <row r="180" spans="1:15" ht="13.95" customHeight="1" x14ac:dyDescent="0.25">
      <c r="A180" s="165"/>
      <c r="B180" s="268"/>
      <c r="C180" s="371"/>
      <c r="D180" s="537" t="s">
        <v>88</v>
      </c>
      <c r="E180" s="834">
        <f ca="1">VLOOKUP($D180,Data!$C$2:$H$384,6,FALSE)</f>
        <v>2</v>
      </c>
      <c r="F180" s="371"/>
      <c r="G180" s="537" t="s">
        <v>88</v>
      </c>
      <c r="H180" s="833">
        <f t="shared" ca="1" si="5"/>
        <v>2</v>
      </c>
      <c r="I180" s="651" t="str">
        <f t="shared" ca="1" si="6"/>
        <v/>
      </c>
      <c r="J180" s="651" t="str">
        <f t="shared" ca="1" si="7"/>
        <v/>
      </c>
      <c r="K180" s="651" t="str">
        <f t="shared" ca="1" si="8"/>
        <v/>
      </c>
      <c r="L180" s="651" t="str">
        <f t="shared" ca="1" si="9"/>
        <v/>
      </c>
      <c r="M180" s="259"/>
      <c r="N180" s="272"/>
      <c r="O180" s="273"/>
    </row>
    <row r="181" spans="1:15" ht="13.95" customHeight="1" x14ac:dyDescent="0.25">
      <c r="A181" s="165"/>
      <c r="B181" s="268"/>
      <c r="C181" s="371"/>
      <c r="D181" s="537" t="s">
        <v>89</v>
      </c>
      <c r="E181" s="834">
        <f ca="1">VLOOKUP($D181,Data!$C$2:$H$384,6,FALSE)</f>
        <v>2</v>
      </c>
      <c r="F181" s="371"/>
      <c r="G181" s="537" t="s">
        <v>89</v>
      </c>
      <c r="H181" s="833">
        <f t="shared" ca="1" si="5"/>
        <v>2</v>
      </c>
      <c r="I181" s="651" t="str">
        <f t="shared" ca="1" si="6"/>
        <v/>
      </c>
      <c r="J181" s="651" t="str">
        <f t="shared" ca="1" si="7"/>
        <v/>
      </c>
      <c r="K181" s="651" t="str">
        <f t="shared" ca="1" si="8"/>
        <v/>
      </c>
      <c r="L181" s="651" t="str">
        <f t="shared" ca="1" si="9"/>
        <v/>
      </c>
      <c r="M181" s="259"/>
      <c r="N181" s="272"/>
      <c r="O181" s="273"/>
    </row>
    <row r="182" spans="1:15" ht="13.95" customHeight="1" x14ac:dyDescent="0.25">
      <c r="A182" s="165"/>
      <c r="B182" s="268"/>
      <c r="C182" s="371"/>
      <c r="D182" s="537" t="s">
        <v>91</v>
      </c>
      <c r="E182" s="834">
        <f ca="1">VLOOKUP($D182,Data!$C$2:$H$384,6,FALSE)</f>
        <v>2</v>
      </c>
      <c r="F182" s="371"/>
      <c r="G182" s="537" t="s">
        <v>91</v>
      </c>
      <c r="H182" s="833">
        <f t="shared" ca="1" si="5"/>
        <v>2</v>
      </c>
      <c r="I182" s="651" t="str">
        <f t="shared" ca="1" si="6"/>
        <v/>
      </c>
      <c r="J182" s="651" t="str">
        <f t="shared" ca="1" si="7"/>
        <v/>
      </c>
      <c r="K182" s="651" t="str">
        <f t="shared" ca="1" si="8"/>
        <v/>
      </c>
      <c r="L182" s="651" t="str">
        <f t="shared" ca="1" si="9"/>
        <v/>
      </c>
      <c r="M182" s="259"/>
      <c r="N182" s="272"/>
      <c r="O182" s="273"/>
    </row>
    <row r="183" spans="1:15" ht="13.95" customHeight="1" x14ac:dyDescent="0.25">
      <c r="A183" s="165"/>
      <c r="B183" s="268"/>
      <c r="C183" s="371"/>
      <c r="D183" s="537" t="s">
        <v>93</v>
      </c>
      <c r="E183" s="834">
        <f ca="1">VLOOKUP($D183,Data!$C$2:$H$384,6,FALSE)</f>
        <v>2</v>
      </c>
      <c r="F183" s="371"/>
      <c r="G183" s="537" t="s">
        <v>93</v>
      </c>
      <c r="H183" s="833">
        <f t="shared" ca="1" si="5"/>
        <v>2</v>
      </c>
      <c r="I183" s="651" t="str">
        <f t="shared" ca="1" si="6"/>
        <v/>
      </c>
      <c r="J183" s="651" t="str">
        <f t="shared" ca="1" si="7"/>
        <v/>
      </c>
      <c r="K183" s="651" t="str">
        <f t="shared" ca="1" si="8"/>
        <v/>
      </c>
      <c r="L183" s="651" t="str">
        <f t="shared" ca="1" si="9"/>
        <v/>
      </c>
      <c r="M183" s="259"/>
      <c r="N183" s="272"/>
      <c r="O183" s="273"/>
    </row>
    <row r="184" spans="1:15" ht="13.95" customHeight="1" x14ac:dyDescent="0.25">
      <c r="A184" s="165"/>
      <c r="B184" s="268"/>
      <c r="C184" s="371"/>
      <c r="D184" s="537" t="s">
        <v>95</v>
      </c>
      <c r="E184" s="834">
        <f ca="1">VLOOKUP($D184,Data!$C$2:$H$384,6,FALSE)</f>
        <v>2</v>
      </c>
      <c r="F184" s="371"/>
      <c r="G184" s="537" t="s">
        <v>95</v>
      </c>
      <c r="H184" s="833">
        <f t="shared" ca="1" si="5"/>
        <v>2</v>
      </c>
      <c r="I184" s="651" t="str">
        <f t="shared" ca="1" si="6"/>
        <v/>
      </c>
      <c r="J184" s="651" t="str">
        <f t="shared" ca="1" si="7"/>
        <v/>
      </c>
      <c r="K184" s="651" t="str">
        <f t="shared" ca="1" si="8"/>
        <v/>
      </c>
      <c r="L184" s="651" t="str">
        <f t="shared" ca="1" si="9"/>
        <v/>
      </c>
      <c r="M184" s="259"/>
      <c r="N184" s="272"/>
      <c r="O184" s="273"/>
    </row>
    <row r="185" spans="1:15" ht="13.95" customHeight="1" x14ac:dyDescent="0.25">
      <c r="A185" s="165"/>
      <c r="B185" s="268"/>
      <c r="C185" s="371"/>
      <c r="D185" s="537" t="s">
        <v>908</v>
      </c>
      <c r="E185" s="834">
        <f ca="1">VLOOKUP($D185,Data!$C$2:$H$384,6,FALSE)</f>
        <v>0</v>
      </c>
      <c r="F185" s="371"/>
      <c r="G185" s="537" t="s">
        <v>908</v>
      </c>
      <c r="H185" s="833">
        <f t="shared" ca="1" si="5"/>
        <v>0</v>
      </c>
      <c r="I185" s="651" t="str">
        <f t="shared" ca="1" si="6"/>
        <v/>
      </c>
      <c r="J185" s="651" t="str">
        <f t="shared" ca="1" si="7"/>
        <v/>
      </c>
      <c r="K185" s="651" t="str">
        <f t="shared" ca="1" si="8"/>
        <v/>
      </c>
      <c r="L185" s="651" t="str">
        <f t="shared" ca="1" si="9"/>
        <v/>
      </c>
      <c r="M185" s="259"/>
      <c r="N185" s="272"/>
      <c r="O185" s="273"/>
    </row>
    <row r="186" spans="1:15" ht="13.95" customHeight="1" x14ac:dyDescent="0.25">
      <c r="A186" s="165"/>
      <c r="B186" s="268"/>
      <c r="C186" s="371"/>
      <c r="D186" s="537" t="s">
        <v>909</v>
      </c>
      <c r="E186" s="834">
        <f ca="1">VLOOKUP($D186,Data!$C$2:$H$384,6,FALSE)</f>
        <v>2</v>
      </c>
      <c r="F186" s="371"/>
      <c r="G186" s="537" t="s">
        <v>909</v>
      </c>
      <c r="H186" s="833">
        <f t="shared" ca="1" si="5"/>
        <v>2</v>
      </c>
      <c r="I186" s="651" t="str">
        <f t="shared" ca="1" si="6"/>
        <v/>
      </c>
      <c r="J186" s="651" t="str">
        <f t="shared" ca="1" si="7"/>
        <v/>
      </c>
      <c r="K186" s="651" t="str">
        <f t="shared" ca="1" si="8"/>
        <v/>
      </c>
      <c r="L186" s="651" t="str">
        <f t="shared" ca="1" si="9"/>
        <v/>
      </c>
      <c r="M186" s="259"/>
      <c r="N186" s="272"/>
      <c r="O186" s="273"/>
    </row>
    <row r="187" spans="1:15" ht="13.95" customHeight="1" x14ac:dyDescent="0.25">
      <c r="A187" s="165"/>
      <c r="B187" s="268"/>
      <c r="C187" s="371"/>
      <c r="D187" s="537" t="s">
        <v>97</v>
      </c>
      <c r="E187" s="834">
        <f ca="1">VLOOKUP($D187,Data!$C$2:$H$384,6,FALSE)</f>
        <v>3</v>
      </c>
      <c r="F187" s="371"/>
      <c r="G187" s="537" t="s">
        <v>97</v>
      </c>
      <c r="H187" s="833">
        <f t="shared" ca="1" si="5"/>
        <v>3</v>
      </c>
      <c r="I187" s="651" t="str">
        <f t="shared" ca="1" si="6"/>
        <v/>
      </c>
      <c r="J187" s="651" t="str">
        <f t="shared" ca="1" si="7"/>
        <v/>
      </c>
      <c r="K187" s="651" t="str">
        <f t="shared" ca="1" si="8"/>
        <v/>
      </c>
      <c r="L187" s="651" t="str">
        <f t="shared" ca="1" si="9"/>
        <v/>
      </c>
      <c r="M187" s="259"/>
      <c r="N187" s="272"/>
      <c r="O187" s="273"/>
    </row>
    <row r="188" spans="1:15" ht="13.95" customHeight="1" x14ac:dyDescent="0.25">
      <c r="A188" s="165"/>
      <c r="B188" s="268"/>
      <c r="C188" s="371"/>
      <c r="D188" s="537" t="s">
        <v>98</v>
      </c>
      <c r="E188" s="834">
        <f ca="1">VLOOKUP($D188,Data!$C$2:$H$384,6,FALSE)</f>
        <v>3</v>
      </c>
      <c r="F188" s="371"/>
      <c r="G188" s="537" t="s">
        <v>98</v>
      </c>
      <c r="H188" s="833">
        <f t="shared" ca="1" si="5"/>
        <v>3</v>
      </c>
      <c r="I188" s="651" t="str">
        <f t="shared" ca="1" si="6"/>
        <v/>
      </c>
      <c r="J188" s="651" t="str">
        <f t="shared" ca="1" si="7"/>
        <v/>
      </c>
      <c r="K188" s="651" t="str">
        <f t="shared" ca="1" si="8"/>
        <v/>
      </c>
      <c r="L188" s="651" t="str">
        <f t="shared" ca="1" si="9"/>
        <v/>
      </c>
      <c r="M188" s="259"/>
      <c r="N188" s="272"/>
      <c r="O188" s="273"/>
    </row>
    <row r="189" spans="1:15" ht="13.95" customHeight="1" x14ac:dyDescent="0.25">
      <c r="A189" s="165"/>
      <c r="B189" s="268"/>
      <c r="C189" s="371"/>
      <c r="D189" s="537" t="s">
        <v>99</v>
      </c>
      <c r="E189" s="834">
        <f ca="1">VLOOKUP($D189,Data!$C$2:$H$384,6,FALSE)</f>
        <v>2</v>
      </c>
      <c r="F189" s="371"/>
      <c r="G189" s="537" t="s">
        <v>99</v>
      </c>
      <c r="H189" s="833">
        <f t="shared" ca="1" si="5"/>
        <v>2</v>
      </c>
      <c r="I189" s="651" t="str">
        <f t="shared" ca="1" si="6"/>
        <v/>
      </c>
      <c r="J189" s="651" t="str">
        <f t="shared" ca="1" si="7"/>
        <v/>
      </c>
      <c r="K189" s="651" t="str">
        <f t="shared" ca="1" si="8"/>
        <v/>
      </c>
      <c r="L189" s="651" t="str">
        <f t="shared" ca="1" si="9"/>
        <v/>
      </c>
      <c r="M189" s="259"/>
      <c r="N189" s="272"/>
      <c r="O189" s="273"/>
    </row>
    <row r="190" spans="1:15" ht="13.95" customHeight="1" x14ac:dyDescent="0.25">
      <c r="A190" s="165"/>
      <c r="B190" s="268"/>
      <c r="C190" s="371"/>
      <c r="D190" s="537" t="s">
        <v>100</v>
      </c>
      <c r="E190" s="834">
        <f ca="1">VLOOKUP($D190,Data!$C$2:$H$384,6,FALSE)</f>
        <v>3</v>
      </c>
      <c r="F190" s="371"/>
      <c r="G190" s="537" t="s">
        <v>100</v>
      </c>
      <c r="H190" s="833">
        <f t="shared" ca="1" si="5"/>
        <v>3</v>
      </c>
      <c r="I190" s="651" t="str">
        <f t="shared" ca="1" si="6"/>
        <v/>
      </c>
      <c r="J190" s="651" t="str">
        <f t="shared" ca="1" si="7"/>
        <v/>
      </c>
      <c r="K190" s="651" t="str">
        <f t="shared" ca="1" si="8"/>
        <v/>
      </c>
      <c r="L190" s="651" t="str">
        <f t="shared" ca="1" si="9"/>
        <v/>
      </c>
      <c r="M190" s="259"/>
      <c r="N190" s="272"/>
      <c r="O190" s="273"/>
    </row>
    <row r="191" spans="1:15" ht="13.95" customHeight="1" x14ac:dyDescent="0.25">
      <c r="A191" s="165"/>
      <c r="B191" s="268"/>
      <c r="C191" s="371"/>
      <c r="D191" s="537" t="s">
        <v>101</v>
      </c>
      <c r="E191" s="834">
        <f ca="1">VLOOKUP($D191,Data!$C$2:$H$384,6,FALSE)</f>
        <v>1</v>
      </c>
      <c r="F191" s="371"/>
      <c r="G191" s="537" t="s">
        <v>101</v>
      </c>
      <c r="H191" s="833">
        <f t="shared" ca="1" si="5"/>
        <v>1</v>
      </c>
      <c r="I191" s="651" t="str">
        <f t="shared" ca="1" si="6"/>
        <v/>
      </c>
      <c r="J191" s="651" t="str">
        <f t="shared" ca="1" si="7"/>
        <v/>
      </c>
      <c r="K191" s="651" t="str">
        <f t="shared" ca="1" si="8"/>
        <v/>
      </c>
      <c r="L191" s="651" t="str">
        <f t="shared" ca="1" si="9"/>
        <v/>
      </c>
      <c r="M191" s="259"/>
      <c r="N191" s="272"/>
      <c r="O191" s="273"/>
    </row>
    <row r="192" spans="1:15" ht="13.95" customHeight="1" x14ac:dyDescent="0.25">
      <c r="A192" s="165"/>
      <c r="B192" s="268"/>
      <c r="C192" s="371"/>
      <c r="D192" s="537" t="s">
        <v>102</v>
      </c>
      <c r="E192" s="834">
        <f ca="1">VLOOKUP($D192,Data!$C$2:$H$384,6,FALSE)</f>
        <v>2</v>
      </c>
      <c r="F192" s="371"/>
      <c r="G192" s="537" t="s">
        <v>102</v>
      </c>
      <c r="H192" s="833">
        <f t="shared" ca="1" si="5"/>
        <v>2</v>
      </c>
      <c r="I192" s="651" t="str">
        <f t="shared" ca="1" si="6"/>
        <v/>
      </c>
      <c r="J192" s="651" t="str">
        <f t="shared" ca="1" si="7"/>
        <v/>
      </c>
      <c r="K192" s="651" t="str">
        <f t="shared" ca="1" si="8"/>
        <v/>
      </c>
      <c r="L192" s="651" t="str">
        <f t="shared" ca="1" si="9"/>
        <v/>
      </c>
      <c r="M192" s="259"/>
      <c r="N192" s="272"/>
      <c r="O192" s="273"/>
    </row>
    <row r="193" spans="1:15" ht="13.95" customHeight="1" x14ac:dyDescent="0.25">
      <c r="A193" s="165"/>
      <c r="B193" s="268"/>
      <c r="C193" s="371"/>
      <c r="D193" s="537" t="s">
        <v>911</v>
      </c>
      <c r="E193" s="834">
        <f ca="1">VLOOKUP($D193,Data!$C$2:$H$384,6,FALSE)</f>
        <v>2</v>
      </c>
      <c r="F193" s="371"/>
      <c r="G193" s="537" t="s">
        <v>911</v>
      </c>
      <c r="H193" s="833">
        <f t="shared" ca="1" si="5"/>
        <v>2</v>
      </c>
      <c r="I193" s="651" t="str">
        <f t="shared" ca="1" si="6"/>
        <v/>
      </c>
      <c r="J193" s="651" t="str">
        <f t="shared" ca="1" si="7"/>
        <v/>
      </c>
      <c r="K193" s="651" t="str">
        <f t="shared" ca="1" si="8"/>
        <v/>
      </c>
      <c r="L193" s="651" t="str">
        <f t="shared" ca="1" si="9"/>
        <v/>
      </c>
      <c r="M193" s="259"/>
      <c r="N193" s="272"/>
      <c r="O193" s="273"/>
    </row>
    <row r="194" spans="1:15" ht="13.95" customHeight="1" x14ac:dyDescent="0.25">
      <c r="A194" s="165"/>
      <c r="B194" s="268"/>
      <c r="C194" s="371"/>
      <c r="D194" s="537" t="s">
        <v>912</v>
      </c>
      <c r="E194" s="834">
        <f ca="1">VLOOKUP($D194,Data!$C$2:$H$384,6,FALSE)</f>
        <v>2</v>
      </c>
      <c r="F194" s="371"/>
      <c r="G194" s="537" t="s">
        <v>912</v>
      </c>
      <c r="H194" s="833">
        <f t="shared" ca="1" si="5"/>
        <v>2</v>
      </c>
      <c r="I194" s="651" t="str">
        <f t="shared" ca="1" si="6"/>
        <v/>
      </c>
      <c r="J194" s="651" t="str">
        <f t="shared" ca="1" si="7"/>
        <v/>
      </c>
      <c r="K194" s="651" t="str">
        <f t="shared" ca="1" si="8"/>
        <v/>
      </c>
      <c r="L194" s="651" t="str">
        <f t="shared" ca="1" si="9"/>
        <v/>
      </c>
      <c r="M194" s="259"/>
      <c r="N194" s="272"/>
      <c r="O194" s="273"/>
    </row>
    <row r="195" spans="1:15" ht="13.95" customHeight="1" x14ac:dyDescent="0.25">
      <c r="A195" s="165"/>
      <c r="B195" s="268"/>
      <c r="C195" s="371"/>
      <c r="D195" s="537" t="s">
        <v>105</v>
      </c>
      <c r="E195" s="834">
        <f ca="1">VLOOKUP($D195,Data!$C$2:$H$384,6,FALSE)</f>
        <v>3</v>
      </c>
      <c r="F195" s="371"/>
      <c r="G195" s="537" t="s">
        <v>105</v>
      </c>
      <c r="H195" s="833">
        <f t="shared" ca="1" si="5"/>
        <v>3</v>
      </c>
      <c r="I195" s="651" t="str">
        <f t="shared" ca="1" si="6"/>
        <v/>
      </c>
      <c r="J195" s="651" t="str">
        <f t="shared" ca="1" si="7"/>
        <v/>
      </c>
      <c r="K195" s="651" t="str">
        <f t="shared" ca="1" si="8"/>
        <v/>
      </c>
      <c r="L195" s="651" t="str">
        <f t="shared" ca="1" si="9"/>
        <v/>
      </c>
      <c r="M195" s="259"/>
      <c r="N195" s="272"/>
      <c r="O195" s="273"/>
    </row>
    <row r="196" spans="1:15" ht="13.95" customHeight="1" x14ac:dyDescent="0.25">
      <c r="A196" s="165"/>
      <c r="B196" s="268"/>
      <c r="C196" s="371"/>
      <c r="D196" s="537" t="s">
        <v>107</v>
      </c>
      <c r="E196" s="834">
        <f ca="1">VLOOKUP($D196,Data!$C$2:$H$384,6,FALSE)</f>
        <v>2</v>
      </c>
      <c r="F196" s="371"/>
      <c r="G196" s="537" t="s">
        <v>107</v>
      </c>
      <c r="H196" s="833">
        <f t="shared" ca="1" si="5"/>
        <v>2</v>
      </c>
      <c r="I196" s="651" t="str">
        <f t="shared" ca="1" si="6"/>
        <v/>
      </c>
      <c r="J196" s="651" t="str">
        <f t="shared" ca="1" si="7"/>
        <v/>
      </c>
      <c r="K196" s="651" t="str">
        <f t="shared" ca="1" si="8"/>
        <v/>
      </c>
      <c r="L196" s="651" t="str">
        <f t="shared" ca="1" si="9"/>
        <v/>
      </c>
      <c r="M196" s="259"/>
      <c r="N196" s="272"/>
      <c r="O196" s="273"/>
    </row>
    <row r="197" spans="1:15" ht="13.95" customHeight="1" x14ac:dyDescent="0.25">
      <c r="A197" s="165"/>
      <c r="B197" s="268"/>
      <c r="C197" s="371"/>
      <c r="D197" s="537" t="s">
        <v>109</v>
      </c>
      <c r="E197" s="834">
        <f ca="1">VLOOKUP($D197,Data!$C$2:$H$384,6,FALSE)</f>
        <v>3</v>
      </c>
      <c r="F197" s="371"/>
      <c r="G197" s="537" t="s">
        <v>109</v>
      </c>
      <c r="H197" s="833">
        <f t="shared" ca="1" si="5"/>
        <v>3</v>
      </c>
      <c r="I197" s="651" t="str">
        <f t="shared" ca="1" si="6"/>
        <v/>
      </c>
      <c r="J197" s="651" t="str">
        <f t="shared" ca="1" si="7"/>
        <v/>
      </c>
      <c r="K197" s="651" t="str">
        <f t="shared" ca="1" si="8"/>
        <v/>
      </c>
      <c r="L197" s="651" t="str">
        <f t="shared" ca="1" si="9"/>
        <v/>
      </c>
      <c r="M197" s="259"/>
      <c r="N197" s="272"/>
      <c r="O197" s="273"/>
    </row>
    <row r="198" spans="1:15" ht="13.95" customHeight="1" x14ac:dyDescent="0.25">
      <c r="A198" s="165"/>
      <c r="B198" s="268"/>
      <c r="C198" s="371"/>
      <c r="D198" s="537" t="s">
        <v>111</v>
      </c>
      <c r="E198" s="834">
        <f ca="1">VLOOKUP($D198,Data!$C$2:$H$384,6,FALSE)</f>
        <v>2</v>
      </c>
      <c r="F198" s="371"/>
      <c r="G198" s="537" t="s">
        <v>111</v>
      </c>
      <c r="H198" s="833">
        <f t="shared" ca="1" si="5"/>
        <v>2</v>
      </c>
      <c r="I198" s="651" t="str">
        <f t="shared" ca="1" si="6"/>
        <v/>
      </c>
      <c r="J198" s="651" t="str">
        <f t="shared" ca="1" si="7"/>
        <v/>
      </c>
      <c r="K198" s="651" t="str">
        <f t="shared" ca="1" si="8"/>
        <v/>
      </c>
      <c r="L198" s="651" t="str">
        <f t="shared" ca="1" si="9"/>
        <v/>
      </c>
      <c r="M198" s="259"/>
      <c r="N198" s="272"/>
      <c r="O198" s="273"/>
    </row>
    <row r="199" spans="1:15" ht="13.95" customHeight="1" x14ac:dyDescent="0.25">
      <c r="A199" s="165"/>
      <c r="B199" s="268"/>
      <c r="C199" s="371"/>
      <c r="D199" s="537" t="s">
        <v>113</v>
      </c>
      <c r="E199" s="834">
        <f ca="1">VLOOKUP($D199,Data!$C$2:$H$384,6,FALSE)</f>
        <v>3</v>
      </c>
      <c r="F199" s="371"/>
      <c r="G199" s="537" t="s">
        <v>113</v>
      </c>
      <c r="H199" s="833">
        <f t="shared" ca="1" si="5"/>
        <v>3</v>
      </c>
      <c r="I199" s="651" t="str">
        <f t="shared" ca="1" si="6"/>
        <v/>
      </c>
      <c r="J199" s="651" t="str">
        <f t="shared" ca="1" si="7"/>
        <v/>
      </c>
      <c r="K199" s="651" t="str">
        <f t="shared" ca="1" si="8"/>
        <v/>
      </c>
      <c r="L199" s="651" t="str">
        <f t="shared" ca="1" si="9"/>
        <v/>
      </c>
      <c r="M199" s="259"/>
      <c r="N199" s="272"/>
      <c r="O199" s="273"/>
    </row>
    <row r="200" spans="1:15" ht="13.95" customHeight="1" x14ac:dyDescent="0.25">
      <c r="A200" s="165"/>
      <c r="B200" s="268"/>
      <c r="C200" s="371"/>
      <c r="D200" s="537" t="s">
        <v>116</v>
      </c>
      <c r="E200" s="834">
        <f ca="1">VLOOKUP($D200,Data!$C$2:$H$384,6,FALSE)</f>
        <v>3</v>
      </c>
      <c r="F200" s="371"/>
      <c r="G200" s="537" t="s">
        <v>116</v>
      </c>
      <c r="H200" s="833">
        <f t="shared" ca="1" si="5"/>
        <v>3</v>
      </c>
      <c r="I200" s="651" t="str">
        <f t="shared" ca="1" si="6"/>
        <v/>
      </c>
      <c r="J200" s="651" t="str">
        <f t="shared" ca="1" si="7"/>
        <v/>
      </c>
      <c r="K200" s="651" t="str">
        <f t="shared" ca="1" si="8"/>
        <v/>
      </c>
      <c r="L200" s="651" t="str">
        <f t="shared" ca="1" si="9"/>
        <v/>
      </c>
      <c r="M200" s="259"/>
      <c r="N200" s="272"/>
      <c r="O200" s="273"/>
    </row>
    <row r="201" spans="1:15" ht="13.95" customHeight="1" x14ac:dyDescent="0.25">
      <c r="A201" s="165"/>
      <c r="B201" s="268"/>
      <c r="C201" s="371"/>
      <c r="D201" s="537" t="s">
        <v>119</v>
      </c>
      <c r="E201" s="834">
        <f ca="1">VLOOKUP($D201,Data!$C$2:$H$384,6,FALSE)</f>
        <v>3</v>
      </c>
      <c r="F201" s="371"/>
      <c r="G201" s="537" t="s">
        <v>119</v>
      </c>
      <c r="H201" s="833">
        <f t="shared" ca="1" si="5"/>
        <v>3</v>
      </c>
      <c r="I201" s="651" t="str">
        <f t="shared" ca="1" si="6"/>
        <v/>
      </c>
      <c r="J201" s="651" t="str">
        <f t="shared" ca="1" si="7"/>
        <v/>
      </c>
      <c r="K201" s="651" t="str">
        <f t="shared" ca="1" si="8"/>
        <v/>
      </c>
      <c r="L201" s="651" t="str">
        <f t="shared" ca="1" si="9"/>
        <v/>
      </c>
      <c r="M201" s="259"/>
      <c r="N201" s="272"/>
      <c r="O201" s="273"/>
    </row>
    <row r="202" spans="1:15" ht="13.95" customHeight="1" x14ac:dyDescent="0.25">
      <c r="A202" s="165"/>
      <c r="B202" s="268"/>
      <c r="C202" s="371"/>
      <c r="D202" s="537" t="s">
        <v>122</v>
      </c>
      <c r="E202" s="834">
        <f ca="1">VLOOKUP($D202,Data!$C$2:$H$384,6,FALSE)</f>
        <v>2</v>
      </c>
      <c r="F202" s="371"/>
      <c r="G202" s="537" t="s">
        <v>122</v>
      </c>
      <c r="H202" s="833">
        <f t="shared" ca="1" si="5"/>
        <v>2</v>
      </c>
      <c r="I202" s="651" t="str">
        <f t="shared" ca="1" si="6"/>
        <v/>
      </c>
      <c r="J202" s="651" t="str">
        <f t="shared" ca="1" si="7"/>
        <v/>
      </c>
      <c r="K202" s="651" t="str">
        <f t="shared" ca="1" si="8"/>
        <v/>
      </c>
      <c r="L202" s="651" t="str">
        <f t="shared" ca="1" si="9"/>
        <v/>
      </c>
      <c r="M202" s="259"/>
      <c r="N202" s="272"/>
      <c r="O202" s="273"/>
    </row>
    <row r="203" spans="1:15" ht="13.95" customHeight="1" x14ac:dyDescent="0.25">
      <c r="A203" s="165"/>
      <c r="B203" s="268"/>
      <c r="C203" s="371"/>
      <c r="D203" s="537" t="s">
        <v>125</v>
      </c>
      <c r="E203" s="834">
        <f ca="1">VLOOKUP($D203,Data!$C$2:$H$384,6,FALSE)</f>
        <v>3</v>
      </c>
      <c r="F203" s="371"/>
      <c r="G203" s="537" t="s">
        <v>125</v>
      </c>
      <c r="H203" s="833">
        <f t="shared" ca="1" si="5"/>
        <v>3</v>
      </c>
      <c r="I203" s="651" t="str">
        <f t="shared" ca="1" si="6"/>
        <v/>
      </c>
      <c r="J203" s="651" t="str">
        <f t="shared" ca="1" si="7"/>
        <v/>
      </c>
      <c r="K203" s="651" t="str">
        <f t="shared" ca="1" si="8"/>
        <v/>
      </c>
      <c r="L203" s="651" t="str">
        <f t="shared" ca="1" si="9"/>
        <v/>
      </c>
      <c r="M203" s="259"/>
      <c r="N203" s="272"/>
      <c r="O203" s="273"/>
    </row>
    <row r="204" spans="1:15" ht="13.95" customHeight="1" x14ac:dyDescent="0.25">
      <c r="A204" s="165"/>
      <c r="B204" s="268"/>
      <c r="C204" s="371"/>
      <c r="D204" s="537" t="s">
        <v>128</v>
      </c>
      <c r="E204" s="834">
        <f ca="1">VLOOKUP($D204,Data!$C$2:$H$384,6,FALSE)</f>
        <v>2</v>
      </c>
      <c r="F204" s="371"/>
      <c r="G204" s="537" t="s">
        <v>128</v>
      </c>
      <c r="H204" s="833">
        <f t="shared" ca="1" si="5"/>
        <v>2</v>
      </c>
      <c r="I204" s="651" t="str">
        <f t="shared" ca="1" si="6"/>
        <v/>
      </c>
      <c r="J204" s="651" t="str">
        <f t="shared" ca="1" si="7"/>
        <v/>
      </c>
      <c r="K204" s="651" t="str">
        <f t="shared" ca="1" si="8"/>
        <v/>
      </c>
      <c r="L204" s="651" t="str">
        <f t="shared" ca="1" si="9"/>
        <v/>
      </c>
      <c r="M204" s="259"/>
      <c r="N204" s="272"/>
      <c r="O204" s="273"/>
    </row>
    <row r="205" spans="1:15" ht="13.95" customHeight="1" x14ac:dyDescent="0.25">
      <c r="A205" s="165"/>
      <c r="B205" s="268"/>
      <c r="C205" s="371"/>
      <c r="D205" s="537" t="s">
        <v>130</v>
      </c>
      <c r="E205" s="834">
        <f ca="1">VLOOKUP($D205,Data!$C$2:$H$384,6,FALSE)</f>
        <v>2</v>
      </c>
      <c r="F205" s="371"/>
      <c r="G205" s="537" t="s">
        <v>130</v>
      </c>
      <c r="H205" s="833">
        <f t="shared" ca="1" si="5"/>
        <v>2</v>
      </c>
      <c r="I205" s="651" t="str">
        <f t="shared" ca="1" si="6"/>
        <v/>
      </c>
      <c r="J205" s="651" t="str">
        <f t="shared" ca="1" si="7"/>
        <v/>
      </c>
      <c r="K205" s="651" t="str">
        <f t="shared" ca="1" si="8"/>
        <v/>
      </c>
      <c r="L205" s="651" t="str">
        <f t="shared" ca="1" si="9"/>
        <v/>
      </c>
      <c r="M205" s="259"/>
      <c r="N205" s="272"/>
      <c r="O205" s="273"/>
    </row>
    <row r="206" spans="1:15" ht="13.95" customHeight="1" x14ac:dyDescent="0.25">
      <c r="A206" s="165"/>
      <c r="B206" s="268"/>
      <c r="C206" s="371"/>
      <c r="D206" s="537" t="s">
        <v>2535</v>
      </c>
      <c r="E206" s="834">
        <f ca="1">VLOOKUP($D206,Data!$C$2:$H$384,6,FALSE)</f>
        <v>2</v>
      </c>
      <c r="F206" s="371"/>
      <c r="G206" s="537" t="s">
        <v>2535</v>
      </c>
      <c r="H206" s="833">
        <f t="shared" ca="1" si="5"/>
        <v>2</v>
      </c>
      <c r="I206" s="651" t="str">
        <f t="shared" ca="1" si="6"/>
        <v/>
      </c>
      <c r="J206" s="651" t="str">
        <f t="shared" ca="1" si="7"/>
        <v/>
      </c>
      <c r="K206" s="651" t="str">
        <f t="shared" ca="1" si="8"/>
        <v/>
      </c>
      <c r="L206" s="651" t="str">
        <f t="shared" ca="1" si="9"/>
        <v/>
      </c>
      <c r="M206" s="259"/>
      <c r="N206" s="272"/>
      <c r="O206" s="273"/>
    </row>
    <row r="207" spans="1:15" ht="13.95" customHeight="1" x14ac:dyDescent="0.25">
      <c r="A207" s="165"/>
      <c r="B207" s="268"/>
      <c r="C207" s="371"/>
      <c r="D207" s="537" t="s">
        <v>2536</v>
      </c>
      <c r="E207" s="834">
        <f ca="1">VLOOKUP($D207,Data!$C$2:$H$384,6,FALSE)</f>
        <v>1</v>
      </c>
      <c r="F207" s="371"/>
      <c r="G207" s="537" t="s">
        <v>2536</v>
      </c>
      <c r="H207" s="833">
        <f t="shared" ca="1" si="5"/>
        <v>1</v>
      </c>
      <c r="I207" s="651" t="str">
        <f t="shared" ca="1" si="6"/>
        <v/>
      </c>
      <c r="J207" s="651" t="str">
        <f t="shared" ca="1" si="7"/>
        <v/>
      </c>
      <c r="K207" s="651" t="str">
        <f t="shared" ca="1" si="8"/>
        <v/>
      </c>
      <c r="L207" s="651" t="str">
        <f t="shared" ca="1" si="9"/>
        <v/>
      </c>
      <c r="M207" s="259"/>
      <c r="N207" s="272"/>
      <c r="O207" s="273"/>
    </row>
    <row r="208" spans="1:15" ht="13.95" customHeight="1" x14ac:dyDescent="0.25">
      <c r="A208" s="165"/>
      <c r="B208" s="268"/>
      <c r="C208" s="371"/>
      <c r="D208" s="537" t="s">
        <v>2537</v>
      </c>
      <c r="E208" s="834">
        <f ca="1">VLOOKUP($D208,Data!$C$2:$H$384,6,FALSE)</f>
        <v>1</v>
      </c>
      <c r="F208" s="371"/>
      <c r="G208" s="537" t="s">
        <v>2537</v>
      </c>
      <c r="H208" s="833">
        <f t="shared" ca="1" si="5"/>
        <v>1</v>
      </c>
      <c r="I208" s="651" t="str">
        <f t="shared" ca="1" si="6"/>
        <v/>
      </c>
      <c r="J208" s="651" t="str">
        <f t="shared" ca="1" si="7"/>
        <v/>
      </c>
      <c r="K208" s="651" t="str">
        <f t="shared" ca="1" si="8"/>
        <v/>
      </c>
      <c r="L208" s="651" t="str">
        <f t="shared" ca="1" si="9"/>
        <v/>
      </c>
      <c r="M208" s="259"/>
      <c r="N208" s="272"/>
      <c r="O208" s="273"/>
    </row>
    <row r="209" spans="1:15" ht="13.95" customHeight="1" x14ac:dyDescent="0.25">
      <c r="A209" s="165"/>
      <c r="B209" s="268"/>
      <c r="C209" s="371"/>
      <c r="D209" s="537" t="s">
        <v>133</v>
      </c>
      <c r="E209" s="834">
        <f ca="1">VLOOKUP($D209,Data!$C$2:$H$384,6,FALSE)</f>
        <v>2</v>
      </c>
      <c r="F209" s="371"/>
      <c r="G209" s="537" t="s">
        <v>133</v>
      </c>
      <c r="H209" s="833">
        <f t="shared" ca="1" si="5"/>
        <v>2</v>
      </c>
      <c r="I209" s="651" t="str">
        <f t="shared" ca="1" si="6"/>
        <v/>
      </c>
      <c r="J209" s="651" t="str">
        <f t="shared" ca="1" si="7"/>
        <v/>
      </c>
      <c r="K209" s="651" t="str">
        <f t="shared" ca="1" si="8"/>
        <v/>
      </c>
      <c r="L209" s="651" t="str">
        <f t="shared" ca="1" si="9"/>
        <v/>
      </c>
      <c r="M209" s="259"/>
      <c r="N209" s="272"/>
      <c r="O209" s="273"/>
    </row>
    <row r="210" spans="1:15" ht="13.95" customHeight="1" x14ac:dyDescent="0.25">
      <c r="A210" s="165"/>
      <c r="B210" s="268"/>
      <c r="C210" s="371"/>
      <c r="D210" s="537" t="s">
        <v>136</v>
      </c>
      <c r="E210" s="834">
        <f ca="1">VLOOKUP($D210,Data!$C$2:$H$384,6,FALSE)</f>
        <v>3</v>
      </c>
      <c r="F210" s="371"/>
      <c r="G210" s="537" t="s">
        <v>136</v>
      </c>
      <c r="H210" s="833">
        <f t="shared" ca="1" si="5"/>
        <v>3</v>
      </c>
      <c r="I210" s="651" t="str">
        <f t="shared" ca="1" si="6"/>
        <v/>
      </c>
      <c r="J210" s="651" t="str">
        <f t="shared" ca="1" si="7"/>
        <v/>
      </c>
      <c r="K210" s="651" t="str">
        <f t="shared" ca="1" si="8"/>
        <v/>
      </c>
      <c r="L210" s="651" t="str">
        <f t="shared" ca="1" si="9"/>
        <v/>
      </c>
      <c r="M210" s="259"/>
      <c r="N210" s="272"/>
      <c r="O210" s="273"/>
    </row>
    <row r="211" spans="1:15" ht="13.95" customHeight="1" x14ac:dyDescent="0.25">
      <c r="A211" s="165"/>
      <c r="B211" s="268"/>
      <c r="C211" s="371"/>
      <c r="D211" s="537" t="s">
        <v>139</v>
      </c>
      <c r="E211" s="834">
        <f ca="1">VLOOKUP($D211,Data!$C$2:$H$384,6,FALSE)</f>
        <v>3</v>
      </c>
      <c r="F211" s="371"/>
      <c r="G211" s="537" t="s">
        <v>139</v>
      </c>
      <c r="H211" s="833">
        <f t="shared" ca="1" si="5"/>
        <v>3</v>
      </c>
      <c r="I211" s="651" t="str">
        <f t="shared" ca="1" si="6"/>
        <v/>
      </c>
      <c r="J211" s="651" t="str">
        <f t="shared" ca="1" si="7"/>
        <v/>
      </c>
      <c r="K211" s="651" t="str">
        <f t="shared" ca="1" si="8"/>
        <v/>
      </c>
      <c r="L211" s="651" t="str">
        <f t="shared" ca="1" si="9"/>
        <v/>
      </c>
      <c r="M211" s="259"/>
      <c r="N211" s="272"/>
      <c r="O211" s="273"/>
    </row>
    <row r="212" spans="1:15" ht="13.95" customHeight="1" x14ac:dyDescent="0.25">
      <c r="A212" s="165"/>
      <c r="B212" s="268"/>
      <c r="C212" s="371"/>
      <c r="D212" s="537" t="s">
        <v>141</v>
      </c>
      <c r="E212" s="834">
        <f ca="1">VLOOKUP($D212,Data!$C$2:$H$384,6,FALSE)</f>
        <v>2</v>
      </c>
      <c r="F212" s="371"/>
      <c r="G212" s="537" t="s">
        <v>141</v>
      </c>
      <c r="H212" s="833">
        <f t="shared" ca="1" si="5"/>
        <v>2</v>
      </c>
      <c r="I212" s="651" t="str">
        <f t="shared" ca="1" si="6"/>
        <v/>
      </c>
      <c r="J212" s="651" t="str">
        <f t="shared" ca="1" si="7"/>
        <v/>
      </c>
      <c r="K212" s="651" t="str">
        <f t="shared" ca="1" si="8"/>
        <v/>
      </c>
      <c r="L212" s="651" t="str">
        <f t="shared" ca="1" si="9"/>
        <v/>
      </c>
      <c r="M212" s="259"/>
      <c r="N212" s="272"/>
      <c r="O212" s="273"/>
    </row>
    <row r="213" spans="1:15" ht="13.95" customHeight="1" x14ac:dyDescent="0.25">
      <c r="A213" s="165"/>
      <c r="B213" s="268"/>
      <c r="C213" s="371"/>
      <c r="D213" s="537" t="s">
        <v>143</v>
      </c>
      <c r="E213" s="834">
        <f ca="1">VLOOKUP($D213,Data!$C$2:$H$384,6,FALSE)</f>
        <v>2</v>
      </c>
      <c r="F213" s="371"/>
      <c r="G213" s="537" t="s">
        <v>143</v>
      </c>
      <c r="H213" s="833">
        <f t="shared" ca="1" si="5"/>
        <v>2</v>
      </c>
      <c r="I213" s="651" t="str">
        <f t="shared" ca="1" si="6"/>
        <v/>
      </c>
      <c r="J213" s="651" t="str">
        <f t="shared" ca="1" si="7"/>
        <v/>
      </c>
      <c r="K213" s="651" t="str">
        <f t="shared" ca="1" si="8"/>
        <v/>
      </c>
      <c r="L213" s="651" t="str">
        <f t="shared" ca="1" si="9"/>
        <v/>
      </c>
      <c r="M213" s="259"/>
      <c r="N213" s="272"/>
      <c r="O213" s="273"/>
    </row>
    <row r="214" spans="1:15" ht="13.95" customHeight="1" x14ac:dyDescent="0.25">
      <c r="A214" s="165"/>
      <c r="B214" s="268"/>
      <c r="C214" s="371"/>
      <c r="D214" s="537" t="s">
        <v>145</v>
      </c>
      <c r="E214" s="834">
        <f ca="1">VLOOKUP($D214,Data!$C$2:$H$384,6,FALSE)</f>
        <v>3</v>
      </c>
      <c r="F214" s="371"/>
      <c r="G214" s="537" t="s">
        <v>145</v>
      </c>
      <c r="H214" s="833">
        <f t="shared" ca="1" si="5"/>
        <v>3</v>
      </c>
      <c r="I214" s="651" t="str">
        <f t="shared" ca="1" si="6"/>
        <v/>
      </c>
      <c r="J214" s="651" t="str">
        <f t="shared" ca="1" si="7"/>
        <v/>
      </c>
      <c r="K214" s="651" t="str">
        <f t="shared" ca="1" si="8"/>
        <v/>
      </c>
      <c r="L214" s="651" t="str">
        <f t="shared" ca="1" si="9"/>
        <v/>
      </c>
      <c r="M214" s="259"/>
      <c r="N214" s="272"/>
      <c r="O214" s="273"/>
    </row>
    <row r="215" spans="1:15" ht="13.95" customHeight="1" x14ac:dyDescent="0.25">
      <c r="A215" s="165"/>
      <c r="B215" s="268"/>
      <c r="C215" s="371"/>
      <c r="D215" s="537" t="s">
        <v>362</v>
      </c>
      <c r="E215" s="834">
        <f ca="1">VLOOKUP($D215,Data!$C$2:$H$384,6,FALSE)</f>
        <v>4</v>
      </c>
      <c r="F215" s="371"/>
      <c r="G215" s="537" t="s">
        <v>362</v>
      </c>
      <c r="H215" s="833">
        <f t="shared" ref="H215:H278" ca="1" si="10">INT(LEFT(
VLOOKUP(RIGHT($G215,LEN($G215)-FIND("-",$G215)), INDIRECT("'"&amp;LEFT($G215,FIND("-",$G215)-1)&amp;"'!"&amp;"$E:$L"), 4,FALSE), 1)
)</f>
        <v>4</v>
      </c>
      <c r="I215" s="651" t="str">
        <f t="shared" ref="I215:I278" ca="1" si="11">IF(VLOOKUP(RIGHT($G215,LEN($G215)-FIND("-",$G215)), INDIRECT("'"&amp;LEFT($G215,FIND("-",$G215)-1)&amp;"'!"&amp;"$E:$L"), 5,FALSE) = 0, "",
VLOOKUP(RIGHT($G215,LEN($G215)-FIND("-",$G215)), INDIRECT("'"&amp;LEFT($G215,FIND("-",$G215)-1)&amp;"'!"&amp;"$E:$L"), 5,FALSE) )</f>
        <v/>
      </c>
      <c r="J215" s="651" t="str">
        <f t="shared" ref="J215:J278" ca="1" si="12">IF(VLOOKUP(RIGHT($G215,LEN($G215)-FIND("-",$G215)), INDIRECT("'"&amp;LEFT($G215,FIND("-",$G215)-1)&amp;"'!"&amp;"$E:$L"), 6,FALSE) = 0, "",
VLOOKUP(RIGHT($G215,LEN($G215)-FIND("-",$G215)), INDIRECT("'"&amp;LEFT($G215,FIND("-",$G215)-1)&amp;"'!"&amp;"$E:$L"), 6,FALSE) )</f>
        <v/>
      </c>
      <c r="K215" s="651" t="str">
        <f t="shared" ref="K215:K278" ca="1" si="13">IF(VLOOKUP(RIGHT($G215,LEN($G215)-FIND("-",$G215)), INDIRECT("'"&amp;LEFT($G215,FIND("-",$G215)-1)&amp;"'!"&amp;"$E:$L"), 7,FALSE) = 0, "",
VLOOKUP(RIGHT($G215,LEN($G215)-FIND("-",$G215)), INDIRECT("'"&amp;LEFT($G215,FIND("-",$G215)-1)&amp;"'!"&amp;"$E:$L"), 7,FALSE) )</f>
        <v/>
      </c>
      <c r="L215" s="651" t="str">
        <f t="shared" ref="L215:L278" ca="1" si="14">IF(VLOOKUP(RIGHT($G215,LEN($G215)-FIND("-",$G215)), INDIRECT("'"&amp;LEFT($G215,FIND("-",$G215)-1)&amp;"'!"&amp;"$E:$L"), 8,FALSE) = 0, "",
VLOOKUP(RIGHT($G215,LEN($G215)-FIND("-",$G215)), INDIRECT("'"&amp;LEFT($G215,FIND("-",$G215)-1)&amp;"'!"&amp;"$E:$L"), 8,FALSE) )</f>
        <v/>
      </c>
      <c r="M215" s="259"/>
      <c r="N215" s="272"/>
      <c r="O215" s="273"/>
    </row>
    <row r="216" spans="1:15" ht="13.95" customHeight="1" x14ac:dyDescent="0.25">
      <c r="A216" s="165"/>
      <c r="B216" s="268"/>
      <c r="C216" s="371"/>
      <c r="D216" s="537" t="s">
        <v>363</v>
      </c>
      <c r="E216" s="834">
        <f ca="1">VLOOKUP($D216,Data!$C$2:$H$384,6,FALSE)</f>
        <v>4</v>
      </c>
      <c r="F216" s="371"/>
      <c r="G216" s="537" t="s">
        <v>363</v>
      </c>
      <c r="H216" s="833">
        <f t="shared" ca="1" si="10"/>
        <v>4</v>
      </c>
      <c r="I216" s="651" t="str">
        <f t="shared" ca="1" si="11"/>
        <v/>
      </c>
      <c r="J216" s="651" t="str">
        <f t="shared" ca="1" si="12"/>
        <v/>
      </c>
      <c r="K216" s="651" t="str">
        <f t="shared" ca="1" si="13"/>
        <v/>
      </c>
      <c r="L216" s="651" t="str">
        <f t="shared" ca="1" si="14"/>
        <v/>
      </c>
      <c r="M216" s="259"/>
      <c r="N216" s="272"/>
      <c r="O216" s="273"/>
    </row>
    <row r="217" spans="1:15" ht="13.95" customHeight="1" x14ac:dyDescent="0.25">
      <c r="A217" s="165"/>
      <c r="B217" s="268"/>
      <c r="C217" s="371"/>
      <c r="D217" s="537" t="s">
        <v>364</v>
      </c>
      <c r="E217" s="834">
        <f ca="1">VLOOKUP($D217,Data!$C$2:$H$384,6,FALSE)</f>
        <v>4</v>
      </c>
      <c r="F217" s="371"/>
      <c r="G217" s="537" t="s">
        <v>364</v>
      </c>
      <c r="H217" s="833">
        <f t="shared" ca="1" si="10"/>
        <v>4</v>
      </c>
      <c r="I217" s="651" t="str">
        <f t="shared" ca="1" si="11"/>
        <v/>
      </c>
      <c r="J217" s="651" t="str">
        <f t="shared" ca="1" si="12"/>
        <v/>
      </c>
      <c r="K217" s="651" t="str">
        <f t="shared" ca="1" si="13"/>
        <v/>
      </c>
      <c r="L217" s="651" t="str">
        <f t="shared" ca="1" si="14"/>
        <v/>
      </c>
      <c r="M217" s="259"/>
      <c r="N217" s="272"/>
      <c r="O217" s="273"/>
    </row>
    <row r="218" spans="1:15" ht="13.95" customHeight="1" x14ac:dyDescent="0.25">
      <c r="A218" s="165"/>
      <c r="B218" s="268"/>
      <c r="C218" s="371"/>
      <c r="D218" s="537" t="s">
        <v>365</v>
      </c>
      <c r="E218" s="834">
        <f ca="1">VLOOKUP($D218,Data!$C$2:$H$384,6,FALSE)</f>
        <v>2</v>
      </c>
      <c r="F218" s="371"/>
      <c r="G218" s="537" t="s">
        <v>365</v>
      </c>
      <c r="H218" s="833">
        <f t="shared" ca="1" si="10"/>
        <v>2</v>
      </c>
      <c r="I218" s="651" t="str">
        <f t="shared" ca="1" si="11"/>
        <v/>
      </c>
      <c r="J218" s="651" t="str">
        <f t="shared" ca="1" si="12"/>
        <v/>
      </c>
      <c r="K218" s="651" t="str">
        <f t="shared" ca="1" si="13"/>
        <v/>
      </c>
      <c r="L218" s="651" t="str">
        <f t="shared" ca="1" si="14"/>
        <v/>
      </c>
      <c r="M218" s="259"/>
      <c r="N218" s="272"/>
      <c r="O218" s="273"/>
    </row>
    <row r="219" spans="1:15" ht="13.95" customHeight="1" x14ac:dyDescent="0.25">
      <c r="A219" s="165"/>
      <c r="B219" s="268"/>
      <c r="C219" s="371"/>
      <c r="D219" s="537" t="s">
        <v>366</v>
      </c>
      <c r="E219" s="834">
        <f ca="1">VLOOKUP($D219,Data!$C$2:$H$384,6,FALSE)</f>
        <v>3</v>
      </c>
      <c r="F219" s="371"/>
      <c r="G219" s="537" t="s">
        <v>366</v>
      </c>
      <c r="H219" s="833">
        <f t="shared" ca="1" si="10"/>
        <v>3</v>
      </c>
      <c r="I219" s="651" t="str">
        <f t="shared" ca="1" si="11"/>
        <v/>
      </c>
      <c r="J219" s="651" t="str">
        <f t="shared" ca="1" si="12"/>
        <v/>
      </c>
      <c r="K219" s="651" t="str">
        <f t="shared" ca="1" si="13"/>
        <v/>
      </c>
      <c r="L219" s="651" t="str">
        <f t="shared" ca="1" si="14"/>
        <v/>
      </c>
      <c r="M219" s="259"/>
      <c r="N219" s="272"/>
      <c r="O219" s="273"/>
    </row>
    <row r="220" spans="1:15" ht="13.95" customHeight="1" x14ac:dyDescent="0.25">
      <c r="A220" s="165"/>
      <c r="B220" s="268"/>
      <c r="C220" s="371"/>
      <c r="D220" s="537" t="s">
        <v>367</v>
      </c>
      <c r="E220" s="834">
        <f ca="1">VLOOKUP($D220,Data!$C$2:$H$384,6,FALSE)</f>
        <v>3</v>
      </c>
      <c r="F220" s="371"/>
      <c r="G220" s="537" t="s">
        <v>367</v>
      </c>
      <c r="H220" s="833">
        <f t="shared" ca="1" si="10"/>
        <v>3</v>
      </c>
      <c r="I220" s="651" t="str">
        <f t="shared" ca="1" si="11"/>
        <v/>
      </c>
      <c r="J220" s="651" t="str">
        <f t="shared" ca="1" si="12"/>
        <v/>
      </c>
      <c r="K220" s="651" t="str">
        <f t="shared" ca="1" si="13"/>
        <v/>
      </c>
      <c r="L220" s="651" t="str">
        <f t="shared" ca="1" si="14"/>
        <v/>
      </c>
      <c r="M220" s="259"/>
      <c r="N220" s="272"/>
      <c r="O220" s="273"/>
    </row>
    <row r="221" spans="1:15" ht="13.95" customHeight="1" x14ac:dyDescent="0.25">
      <c r="A221" s="165"/>
      <c r="B221" s="268"/>
      <c r="C221" s="371"/>
      <c r="D221" s="537" t="s">
        <v>368</v>
      </c>
      <c r="E221" s="834">
        <f ca="1">VLOOKUP($D221,Data!$C$2:$H$384,6,FALSE)</f>
        <v>0</v>
      </c>
      <c r="F221" s="371"/>
      <c r="G221" s="537" t="s">
        <v>368</v>
      </c>
      <c r="H221" s="833">
        <f t="shared" ca="1" si="10"/>
        <v>0</v>
      </c>
      <c r="I221" s="651" t="str">
        <f t="shared" ca="1" si="11"/>
        <v/>
      </c>
      <c r="J221" s="651" t="str">
        <f t="shared" ca="1" si="12"/>
        <v/>
      </c>
      <c r="K221" s="651" t="str">
        <f t="shared" ca="1" si="13"/>
        <v/>
      </c>
      <c r="L221" s="651" t="str">
        <f t="shared" ca="1" si="14"/>
        <v/>
      </c>
      <c r="M221" s="259"/>
      <c r="N221" s="272"/>
      <c r="O221" s="273"/>
    </row>
    <row r="222" spans="1:15" ht="13.95" customHeight="1" x14ac:dyDescent="0.25">
      <c r="A222" s="165"/>
      <c r="B222" s="268"/>
      <c r="C222" s="371"/>
      <c r="D222" s="537" t="s">
        <v>369</v>
      </c>
      <c r="E222" s="834">
        <f ca="1">VLOOKUP($D222,Data!$C$2:$H$384,6,FALSE)</f>
        <v>0</v>
      </c>
      <c r="F222" s="371"/>
      <c r="G222" s="537" t="s">
        <v>369</v>
      </c>
      <c r="H222" s="833">
        <f t="shared" ca="1" si="10"/>
        <v>0</v>
      </c>
      <c r="I222" s="651" t="str">
        <f t="shared" ca="1" si="11"/>
        <v/>
      </c>
      <c r="J222" s="651" t="str">
        <f t="shared" ca="1" si="12"/>
        <v/>
      </c>
      <c r="K222" s="651" t="str">
        <f t="shared" ca="1" si="13"/>
        <v/>
      </c>
      <c r="L222" s="651" t="str">
        <f t="shared" ca="1" si="14"/>
        <v/>
      </c>
      <c r="M222" s="259"/>
      <c r="N222" s="272"/>
      <c r="O222" s="273"/>
    </row>
    <row r="223" spans="1:15" ht="13.95" customHeight="1" x14ac:dyDescent="0.25">
      <c r="A223" s="165"/>
      <c r="B223" s="268"/>
      <c r="C223" s="371"/>
      <c r="D223" s="537" t="s">
        <v>370</v>
      </c>
      <c r="E223" s="834">
        <f ca="1">VLOOKUP($D223,Data!$C$2:$H$384,6,FALSE)</f>
        <v>4</v>
      </c>
      <c r="F223" s="371"/>
      <c r="G223" s="537" t="s">
        <v>370</v>
      </c>
      <c r="H223" s="833">
        <f t="shared" ca="1" si="10"/>
        <v>4</v>
      </c>
      <c r="I223" s="651" t="str">
        <f t="shared" ca="1" si="11"/>
        <v/>
      </c>
      <c r="J223" s="651" t="str">
        <f t="shared" ca="1" si="12"/>
        <v/>
      </c>
      <c r="K223" s="651" t="str">
        <f t="shared" ca="1" si="13"/>
        <v/>
      </c>
      <c r="L223" s="651" t="str">
        <f t="shared" ca="1" si="14"/>
        <v/>
      </c>
      <c r="M223" s="259"/>
      <c r="N223" s="272"/>
      <c r="O223" s="273"/>
    </row>
    <row r="224" spans="1:15" ht="13.95" customHeight="1" x14ac:dyDescent="0.25">
      <c r="A224" s="165"/>
      <c r="B224" s="268"/>
      <c r="C224" s="371"/>
      <c r="D224" s="537" t="s">
        <v>371</v>
      </c>
      <c r="E224" s="834">
        <f ca="1">VLOOKUP($D224,Data!$C$2:$H$384,6,FALSE)</f>
        <v>4</v>
      </c>
      <c r="F224" s="371"/>
      <c r="G224" s="537" t="s">
        <v>371</v>
      </c>
      <c r="H224" s="833">
        <f t="shared" ca="1" si="10"/>
        <v>4</v>
      </c>
      <c r="I224" s="651" t="str">
        <f t="shared" ca="1" si="11"/>
        <v/>
      </c>
      <c r="J224" s="651" t="str">
        <f t="shared" ca="1" si="12"/>
        <v/>
      </c>
      <c r="K224" s="651" t="str">
        <f t="shared" ca="1" si="13"/>
        <v/>
      </c>
      <c r="L224" s="651" t="str">
        <f t="shared" ca="1" si="14"/>
        <v/>
      </c>
      <c r="M224" s="259"/>
      <c r="N224" s="272"/>
      <c r="O224" s="273"/>
    </row>
    <row r="225" spans="1:15" ht="13.95" customHeight="1" x14ac:dyDescent="0.25">
      <c r="A225" s="165"/>
      <c r="B225" s="268"/>
      <c r="C225" s="371"/>
      <c r="D225" s="537" t="s">
        <v>372</v>
      </c>
      <c r="E225" s="834">
        <f ca="1">VLOOKUP($D225,Data!$C$2:$H$384,6,FALSE)</f>
        <v>0</v>
      </c>
      <c r="F225" s="371"/>
      <c r="G225" s="537" t="s">
        <v>372</v>
      </c>
      <c r="H225" s="833">
        <f t="shared" ca="1" si="10"/>
        <v>0</v>
      </c>
      <c r="I225" s="651" t="str">
        <f t="shared" ca="1" si="11"/>
        <v/>
      </c>
      <c r="J225" s="651" t="str">
        <f t="shared" ca="1" si="12"/>
        <v/>
      </c>
      <c r="K225" s="651" t="str">
        <f t="shared" ca="1" si="13"/>
        <v/>
      </c>
      <c r="L225" s="651" t="str">
        <f t="shared" ca="1" si="14"/>
        <v/>
      </c>
      <c r="M225" s="259"/>
      <c r="N225" s="272"/>
      <c r="O225" s="273"/>
    </row>
    <row r="226" spans="1:15" ht="13.95" customHeight="1" x14ac:dyDescent="0.25">
      <c r="A226" s="165"/>
      <c r="B226" s="268"/>
      <c r="C226" s="371"/>
      <c r="D226" s="537" t="s">
        <v>373</v>
      </c>
      <c r="E226" s="834">
        <f ca="1">VLOOKUP($D226,Data!$C$2:$H$384,6,FALSE)</f>
        <v>0</v>
      </c>
      <c r="F226" s="371"/>
      <c r="G226" s="537" t="s">
        <v>373</v>
      </c>
      <c r="H226" s="833">
        <f t="shared" ca="1" si="10"/>
        <v>0</v>
      </c>
      <c r="I226" s="651" t="str">
        <f t="shared" ca="1" si="11"/>
        <v/>
      </c>
      <c r="J226" s="651" t="str">
        <f t="shared" ca="1" si="12"/>
        <v/>
      </c>
      <c r="K226" s="651" t="str">
        <f t="shared" ca="1" si="13"/>
        <v/>
      </c>
      <c r="L226" s="651" t="str">
        <f t="shared" ca="1" si="14"/>
        <v/>
      </c>
      <c r="M226" s="259"/>
      <c r="N226" s="272"/>
      <c r="O226" s="273"/>
    </row>
    <row r="227" spans="1:15" ht="13.95" customHeight="1" x14ac:dyDescent="0.25">
      <c r="A227" s="165"/>
      <c r="B227" s="268"/>
      <c r="C227" s="371"/>
      <c r="D227" s="537" t="s">
        <v>374</v>
      </c>
      <c r="E227" s="834">
        <f ca="1">VLOOKUP($D227,Data!$C$2:$H$384,6,FALSE)</f>
        <v>0</v>
      </c>
      <c r="F227" s="371"/>
      <c r="G227" s="537" t="s">
        <v>374</v>
      </c>
      <c r="H227" s="833">
        <f t="shared" ca="1" si="10"/>
        <v>0</v>
      </c>
      <c r="I227" s="651" t="str">
        <f t="shared" ca="1" si="11"/>
        <v/>
      </c>
      <c r="J227" s="651" t="str">
        <f t="shared" ca="1" si="12"/>
        <v/>
      </c>
      <c r="K227" s="651" t="str">
        <f t="shared" ca="1" si="13"/>
        <v/>
      </c>
      <c r="L227" s="651" t="str">
        <f t="shared" ca="1" si="14"/>
        <v/>
      </c>
      <c r="M227" s="259"/>
      <c r="N227" s="272"/>
      <c r="O227" s="273"/>
    </row>
    <row r="228" spans="1:15" ht="13.95" customHeight="1" x14ac:dyDescent="0.25">
      <c r="A228" s="165"/>
      <c r="B228" s="268"/>
      <c r="C228" s="371"/>
      <c r="D228" s="537" t="s">
        <v>375</v>
      </c>
      <c r="E228" s="834">
        <f ca="1">VLOOKUP($D228,Data!$C$2:$H$384,6,FALSE)</f>
        <v>0</v>
      </c>
      <c r="F228" s="371"/>
      <c r="G228" s="537" t="s">
        <v>375</v>
      </c>
      <c r="H228" s="833">
        <f t="shared" ca="1" si="10"/>
        <v>0</v>
      </c>
      <c r="I228" s="651" t="str">
        <f t="shared" ca="1" si="11"/>
        <v/>
      </c>
      <c r="J228" s="651" t="str">
        <f t="shared" ca="1" si="12"/>
        <v/>
      </c>
      <c r="K228" s="651" t="str">
        <f t="shared" ca="1" si="13"/>
        <v/>
      </c>
      <c r="L228" s="651" t="str">
        <f t="shared" ca="1" si="14"/>
        <v/>
      </c>
      <c r="M228" s="259"/>
      <c r="N228" s="272"/>
      <c r="O228" s="273"/>
    </row>
    <row r="229" spans="1:15" ht="13.95" customHeight="1" x14ac:dyDescent="0.25">
      <c r="A229" s="165"/>
      <c r="B229" s="268"/>
      <c r="C229" s="371"/>
      <c r="D229" s="537" t="s">
        <v>376</v>
      </c>
      <c r="E229" s="834">
        <f ca="1">VLOOKUP($D229,Data!$C$2:$H$384,6,FALSE)</f>
        <v>0</v>
      </c>
      <c r="F229" s="371"/>
      <c r="G229" s="537" t="s">
        <v>376</v>
      </c>
      <c r="H229" s="833">
        <f t="shared" ca="1" si="10"/>
        <v>0</v>
      </c>
      <c r="I229" s="651" t="str">
        <f t="shared" ca="1" si="11"/>
        <v/>
      </c>
      <c r="J229" s="651" t="str">
        <f t="shared" ca="1" si="12"/>
        <v/>
      </c>
      <c r="K229" s="651" t="str">
        <f t="shared" ca="1" si="13"/>
        <v/>
      </c>
      <c r="L229" s="651" t="str">
        <f t="shared" ca="1" si="14"/>
        <v/>
      </c>
      <c r="M229" s="259"/>
      <c r="N229" s="272"/>
      <c r="O229" s="273"/>
    </row>
    <row r="230" spans="1:15" ht="13.95" customHeight="1" x14ac:dyDescent="0.25">
      <c r="A230" s="165"/>
      <c r="B230" s="268"/>
      <c r="C230" s="371"/>
      <c r="D230" s="537" t="s">
        <v>377</v>
      </c>
      <c r="E230" s="834">
        <f ca="1">VLOOKUP($D230,Data!$C$2:$H$384,6,FALSE)</f>
        <v>0</v>
      </c>
      <c r="F230" s="371"/>
      <c r="G230" s="537" t="s">
        <v>377</v>
      </c>
      <c r="H230" s="833">
        <f t="shared" ca="1" si="10"/>
        <v>0</v>
      </c>
      <c r="I230" s="651" t="str">
        <f t="shared" ca="1" si="11"/>
        <v/>
      </c>
      <c r="J230" s="651" t="str">
        <f t="shared" ca="1" si="12"/>
        <v/>
      </c>
      <c r="K230" s="651" t="str">
        <f t="shared" ca="1" si="13"/>
        <v/>
      </c>
      <c r="L230" s="651" t="str">
        <f t="shared" ca="1" si="14"/>
        <v/>
      </c>
      <c r="M230" s="259"/>
      <c r="N230" s="272"/>
      <c r="O230" s="273"/>
    </row>
    <row r="231" spans="1:15" ht="13.95" customHeight="1" x14ac:dyDescent="0.25">
      <c r="A231" s="165"/>
      <c r="B231" s="268"/>
      <c r="C231" s="371"/>
      <c r="D231" s="537" t="s">
        <v>378</v>
      </c>
      <c r="E231" s="834">
        <f ca="1">VLOOKUP($D231,Data!$C$2:$H$384,6,FALSE)</f>
        <v>0</v>
      </c>
      <c r="F231" s="371"/>
      <c r="G231" s="537" t="s">
        <v>378</v>
      </c>
      <c r="H231" s="833">
        <f t="shared" ca="1" si="10"/>
        <v>0</v>
      </c>
      <c r="I231" s="651" t="str">
        <f t="shared" ca="1" si="11"/>
        <v/>
      </c>
      <c r="J231" s="651" t="str">
        <f t="shared" ca="1" si="12"/>
        <v/>
      </c>
      <c r="K231" s="651" t="str">
        <f t="shared" ca="1" si="13"/>
        <v/>
      </c>
      <c r="L231" s="651" t="str">
        <f t="shared" ca="1" si="14"/>
        <v/>
      </c>
      <c r="M231" s="259"/>
      <c r="N231" s="272"/>
      <c r="O231" s="273"/>
    </row>
    <row r="232" spans="1:15" ht="13.95" customHeight="1" x14ac:dyDescent="0.25">
      <c r="A232" s="165"/>
      <c r="B232" s="268"/>
      <c r="C232" s="371"/>
      <c r="D232" s="537" t="s">
        <v>379</v>
      </c>
      <c r="E232" s="834">
        <f ca="1">VLOOKUP($D232,Data!$C$2:$H$384,6,FALSE)</f>
        <v>0</v>
      </c>
      <c r="F232" s="371"/>
      <c r="G232" s="537" t="s">
        <v>379</v>
      </c>
      <c r="H232" s="833">
        <f t="shared" ca="1" si="10"/>
        <v>0</v>
      </c>
      <c r="I232" s="651" t="str">
        <f t="shared" ca="1" si="11"/>
        <v/>
      </c>
      <c r="J232" s="651" t="str">
        <f t="shared" ca="1" si="12"/>
        <v/>
      </c>
      <c r="K232" s="651" t="str">
        <f t="shared" ca="1" si="13"/>
        <v/>
      </c>
      <c r="L232" s="651" t="str">
        <f t="shared" ca="1" si="14"/>
        <v/>
      </c>
      <c r="M232" s="259"/>
      <c r="N232" s="272"/>
      <c r="O232" s="273"/>
    </row>
    <row r="233" spans="1:15" ht="13.95" customHeight="1" x14ac:dyDescent="0.25">
      <c r="A233" s="165"/>
      <c r="B233" s="268"/>
      <c r="C233" s="371"/>
      <c r="D233" s="537" t="s">
        <v>380</v>
      </c>
      <c r="E233" s="834">
        <f ca="1">VLOOKUP($D233,Data!$C$2:$H$384,6,FALSE)</f>
        <v>0</v>
      </c>
      <c r="F233" s="371"/>
      <c r="G233" s="537" t="s">
        <v>380</v>
      </c>
      <c r="H233" s="833">
        <f t="shared" ca="1" si="10"/>
        <v>0</v>
      </c>
      <c r="I233" s="651" t="str">
        <f t="shared" ca="1" si="11"/>
        <v/>
      </c>
      <c r="J233" s="651" t="str">
        <f t="shared" ca="1" si="12"/>
        <v/>
      </c>
      <c r="K233" s="651" t="str">
        <f t="shared" ca="1" si="13"/>
        <v/>
      </c>
      <c r="L233" s="651" t="str">
        <f t="shared" ca="1" si="14"/>
        <v/>
      </c>
      <c r="M233" s="259"/>
      <c r="N233" s="272"/>
      <c r="O233" s="273"/>
    </row>
    <row r="234" spans="1:15" ht="13.95" customHeight="1" x14ac:dyDescent="0.25">
      <c r="A234" s="165"/>
      <c r="B234" s="268"/>
      <c r="C234" s="371"/>
      <c r="D234" s="537" t="s">
        <v>381</v>
      </c>
      <c r="E234" s="834">
        <f ca="1">VLOOKUP($D234,Data!$C$2:$H$384,6,FALSE)</f>
        <v>4</v>
      </c>
      <c r="F234" s="371"/>
      <c r="G234" s="537" t="s">
        <v>381</v>
      </c>
      <c r="H234" s="833">
        <f t="shared" ca="1" si="10"/>
        <v>4</v>
      </c>
      <c r="I234" s="651" t="str">
        <f t="shared" ca="1" si="11"/>
        <v/>
      </c>
      <c r="J234" s="651" t="str">
        <f t="shared" ca="1" si="12"/>
        <v/>
      </c>
      <c r="K234" s="651" t="str">
        <f t="shared" ca="1" si="13"/>
        <v/>
      </c>
      <c r="L234" s="651" t="str">
        <f t="shared" ca="1" si="14"/>
        <v/>
      </c>
      <c r="M234" s="259"/>
      <c r="N234" s="272"/>
      <c r="O234" s="273"/>
    </row>
    <row r="235" spans="1:15" ht="13.95" customHeight="1" x14ac:dyDescent="0.25">
      <c r="A235" s="165"/>
      <c r="B235" s="268"/>
      <c r="C235" s="371"/>
      <c r="D235" s="537" t="s">
        <v>382</v>
      </c>
      <c r="E235" s="834">
        <f ca="1">VLOOKUP($D235,Data!$C$2:$H$384,6,FALSE)</f>
        <v>4</v>
      </c>
      <c r="F235" s="371"/>
      <c r="G235" s="537" t="s">
        <v>382</v>
      </c>
      <c r="H235" s="833">
        <f t="shared" ca="1" si="10"/>
        <v>4</v>
      </c>
      <c r="I235" s="651" t="str">
        <f t="shared" ca="1" si="11"/>
        <v/>
      </c>
      <c r="J235" s="651" t="str">
        <f t="shared" ca="1" si="12"/>
        <v/>
      </c>
      <c r="K235" s="651" t="str">
        <f t="shared" ca="1" si="13"/>
        <v/>
      </c>
      <c r="L235" s="651" t="str">
        <f t="shared" ca="1" si="14"/>
        <v/>
      </c>
      <c r="M235" s="259"/>
      <c r="N235" s="272"/>
      <c r="O235" s="273"/>
    </row>
    <row r="236" spans="1:15" ht="13.95" customHeight="1" x14ac:dyDescent="0.25">
      <c r="A236" s="165"/>
      <c r="B236" s="268"/>
      <c r="C236" s="371"/>
      <c r="D236" s="537" t="s">
        <v>383</v>
      </c>
      <c r="E236" s="834">
        <f ca="1">VLOOKUP($D236,Data!$C$2:$H$384,6,FALSE)</f>
        <v>4</v>
      </c>
      <c r="F236" s="371"/>
      <c r="G236" s="537" t="s">
        <v>383</v>
      </c>
      <c r="H236" s="833">
        <f t="shared" ca="1" si="10"/>
        <v>4</v>
      </c>
      <c r="I236" s="651" t="str">
        <f t="shared" ca="1" si="11"/>
        <v/>
      </c>
      <c r="J236" s="651" t="str">
        <f t="shared" ca="1" si="12"/>
        <v/>
      </c>
      <c r="K236" s="651" t="str">
        <f t="shared" ca="1" si="13"/>
        <v/>
      </c>
      <c r="L236" s="651" t="str">
        <f t="shared" ca="1" si="14"/>
        <v/>
      </c>
      <c r="M236" s="259"/>
      <c r="N236" s="272"/>
      <c r="O236" s="273"/>
    </row>
    <row r="237" spans="1:15" ht="13.95" customHeight="1" x14ac:dyDescent="0.25">
      <c r="A237" s="165"/>
      <c r="B237" s="268"/>
      <c r="C237" s="371"/>
      <c r="D237" s="537" t="s">
        <v>384</v>
      </c>
      <c r="E237" s="834">
        <f ca="1">VLOOKUP($D237,Data!$C$2:$H$384,6,FALSE)</f>
        <v>4</v>
      </c>
      <c r="F237" s="371"/>
      <c r="G237" s="537" t="s">
        <v>384</v>
      </c>
      <c r="H237" s="833">
        <f t="shared" ca="1" si="10"/>
        <v>4</v>
      </c>
      <c r="I237" s="651" t="str">
        <f t="shared" ca="1" si="11"/>
        <v/>
      </c>
      <c r="J237" s="651" t="str">
        <f t="shared" ca="1" si="12"/>
        <v/>
      </c>
      <c r="K237" s="651" t="str">
        <f t="shared" ca="1" si="13"/>
        <v/>
      </c>
      <c r="L237" s="651" t="str">
        <f t="shared" ca="1" si="14"/>
        <v/>
      </c>
      <c r="M237" s="259"/>
      <c r="N237" s="272"/>
      <c r="O237" s="273"/>
    </row>
    <row r="238" spans="1:15" ht="13.95" customHeight="1" x14ac:dyDescent="0.25">
      <c r="A238" s="165"/>
      <c r="B238" s="268"/>
      <c r="C238" s="371"/>
      <c r="D238" s="537" t="s">
        <v>385</v>
      </c>
      <c r="E238" s="834">
        <f ca="1">VLOOKUP($D238,Data!$C$2:$H$384,6,FALSE)</f>
        <v>0</v>
      </c>
      <c r="F238" s="371"/>
      <c r="G238" s="537" t="s">
        <v>385</v>
      </c>
      <c r="H238" s="833">
        <f t="shared" ca="1" si="10"/>
        <v>0</v>
      </c>
      <c r="I238" s="651" t="str">
        <f t="shared" ca="1" si="11"/>
        <v/>
      </c>
      <c r="J238" s="651" t="str">
        <f t="shared" ca="1" si="12"/>
        <v/>
      </c>
      <c r="K238" s="651" t="str">
        <f t="shared" ca="1" si="13"/>
        <v/>
      </c>
      <c r="L238" s="651" t="str">
        <f t="shared" ca="1" si="14"/>
        <v/>
      </c>
      <c r="M238" s="259"/>
      <c r="N238" s="272"/>
      <c r="O238" s="273"/>
    </row>
    <row r="239" spans="1:15" ht="13.95" customHeight="1" x14ac:dyDescent="0.25">
      <c r="A239" s="165"/>
      <c r="B239" s="268"/>
      <c r="C239" s="371"/>
      <c r="D239" s="537" t="s">
        <v>386</v>
      </c>
      <c r="E239" s="834">
        <f ca="1">VLOOKUP($D239,Data!$C$2:$H$384,6,FALSE)</f>
        <v>0</v>
      </c>
      <c r="F239" s="371"/>
      <c r="G239" s="537" t="s">
        <v>386</v>
      </c>
      <c r="H239" s="833">
        <f t="shared" ca="1" si="10"/>
        <v>0</v>
      </c>
      <c r="I239" s="651" t="str">
        <f t="shared" ca="1" si="11"/>
        <v/>
      </c>
      <c r="J239" s="651" t="str">
        <f t="shared" ca="1" si="12"/>
        <v/>
      </c>
      <c r="K239" s="651" t="str">
        <f t="shared" ca="1" si="13"/>
        <v/>
      </c>
      <c r="L239" s="651" t="str">
        <f t="shared" ca="1" si="14"/>
        <v/>
      </c>
      <c r="M239" s="259"/>
      <c r="N239" s="272"/>
      <c r="O239" s="273"/>
    </row>
    <row r="240" spans="1:15" ht="13.95" customHeight="1" x14ac:dyDescent="0.25">
      <c r="A240" s="165"/>
      <c r="B240" s="268"/>
      <c r="C240" s="371"/>
      <c r="D240" s="537" t="s">
        <v>387</v>
      </c>
      <c r="E240" s="834">
        <f ca="1">VLOOKUP($D240,Data!$C$2:$H$384,6,FALSE)</f>
        <v>3</v>
      </c>
      <c r="F240" s="371"/>
      <c r="G240" s="537" t="s">
        <v>387</v>
      </c>
      <c r="H240" s="833">
        <f t="shared" ca="1" si="10"/>
        <v>3</v>
      </c>
      <c r="I240" s="651" t="str">
        <f t="shared" ca="1" si="11"/>
        <v/>
      </c>
      <c r="J240" s="651" t="str">
        <f t="shared" ca="1" si="12"/>
        <v/>
      </c>
      <c r="K240" s="651" t="str">
        <f t="shared" ca="1" si="13"/>
        <v/>
      </c>
      <c r="L240" s="651" t="str">
        <f t="shared" ca="1" si="14"/>
        <v/>
      </c>
      <c r="M240" s="259"/>
      <c r="N240" s="272"/>
      <c r="O240" s="273"/>
    </row>
    <row r="241" spans="1:15" ht="13.95" customHeight="1" x14ac:dyDescent="0.25">
      <c r="A241" s="165"/>
      <c r="B241" s="268"/>
      <c r="C241" s="371"/>
      <c r="D241" s="537" t="s">
        <v>388</v>
      </c>
      <c r="E241" s="834">
        <f ca="1">VLOOKUP($D241,Data!$C$2:$H$384,6,FALSE)</f>
        <v>0</v>
      </c>
      <c r="F241" s="371"/>
      <c r="G241" s="537" t="s">
        <v>388</v>
      </c>
      <c r="H241" s="833">
        <f t="shared" ca="1" si="10"/>
        <v>0</v>
      </c>
      <c r="I241" s="651" t="str">
        <f t="shared" ca="1" si="11"/>
        <v/>
      </c>
      <c r="J241" s="651" t="str">
        <f t="shared" ca="1" si="12"/>
        <v/>
      </c>
      <c r="K241" s="651" t="str">
        <f t="shared" ca="1" si="13"/>
        <v/>
      </c>
      <c r="L241" s="651" t="str">
        <f t="shared" ca="1" si="14"/>
        <v/>
      </c>
      <c r="M241" s="259"/>
      <c r="N241" s="272"/>
      <c r="O241" s="273"/>
    </row>
    <row r="242" spans="1:15" ht="13.95" customHeight="1" x14ac:dyDescent="0.25">
      <c r="A242" s="165"/>
      <c r="B242" s="268"/>
      <c r="C242" s="371"/>
      <c r="D242" s="537" t="s">
        <v>336</v>
      </c>
      <c r="E242" s="834">
        <f ca="1">VLOOKUP($D242,Data!$C$2:$H$384,6,FALSE)</f>
        <v>3</v>
      </c>
      <c r="F242" s="371"/>
      <c r="G242" s="537" t="s">
        <v>336</v>
      </c>
      <c r="H242" s="833">
        <f t="shared" ca="1" si="10"/>
        <v>3</v>
      </c>
      <c r="I242" s="651" t="str">
        <f t="shared" ca="1" si="11"/>
        <v/>
      </c>
      <c r="J242" s="651" t="str">
        <f t="shared" ca="1" si="12"/>
        <v/>
      </c>
      <c r="K242" s="651" t="str">
        <f t="shared" ca="1" si="13"/>
        <v/>
      </c>
      <c r="L242" s="651" t="str">
        <f t="shared" ca="1" si="14"/>
        <v/>
      </c>
      <c r="M242" s="259"/>
      <c r="N242" s="272"/>
      <c r="O242" s="273"/>
    </row>
    <row r="243" spans="1:15" ht="13.95" customHeight="1" x14ac:dyDescent="0.25">
      <c r="A243" s="165"/>
      <c r="B243" s="268"/>
      <c r="C243" s="371"/>
      <c r="D243" s="537" t="s">
        <v>337</v>
      </c>
      <c r="E243" s="834">
        <f ca="1">VLOOKUP($D243,Data!$C$2:$H$384,6,FALSE)</f>
        <v>2</v>
      </c>
      <c r="F243" s="371"/>
      <c r="G243" s="537" t="s">
        <v>337</v>
      </c>
      <c r="H243" s="833">
        <f t="shared" ca="1" si="10"/>
        <v>2</v>
      </c>
      <c r="I243" s="651" t="str">
        <f t="shared" ca="1" si="11"/>
        <v/>
      </c>
      <c r="J243" s="651" t="str">
        <f t="shared" ca="1" si="12"/>
        <v/>
      </c>
      <c r="K243" s="651" t="str">
        <f t="shared" ca="1" si="13"/>
        <v/>
      </c>
      <c r="L243" s="651" t="str">
        <f t="shared" ca="1" si="14"/>
        <v/>
      </c>
      <c r="M243" s="259"/>
      <c r="N243" s="272"/>
      <c r="O243" s="273"/>
    </row>
    <row r="244" spans="1:15" ht="13.95" customHeight="1" x14ac:dyDescent="0.25">
      <c r="A244" s="165"/>
      <c r="B244" s="268"/>
      <c r="C244" s="371"/>
      <c r="D244" s="537" t="s">
        <v>338</v>
      </c>
      <c r="E244" s="834">
        <f ca="1">VLOOKUP($D244,Data!$C$2:$H$384,6,FALSE)</f>
        <v>2</v>
      </c>
      <c r="F244" s="371"/>
      <c r="G244" s="537" t="s">
        <v>338</v>
      </c>
      <c r="H244" s="833">
        <f t="shared" ca="1" si="10"/>
        <v>2</v>
      </c>
      <c r="I244" s="651" t="str">
        <f t="shared" ca="1" si="11"/>
        <v/>
      </c>
      <c r="J244" s="651" t="str">
        <f t="shared" ca="1" si="12"/>
        <v/>
      </c>
      <c r="K244" s="651" t="str">
        <f t="shared" ca="1" si="13"/>
        <v/>
      </c>
      <c r="L244" s="651" t="str">
        <f t="shared" ca="1" si="14"/>
        <v/>
      </c>
      <c r="M244" s="259"/>
      <c r="N244" s="272"/>
      <c r="O244" s="273"/>
    </row>
    <row r="245" spans="1:15" ht="13.95" customHeight="1" x14ac:dyDescent="0.25">
      <c r="A245" s="165"/>
      <c r="B245" s="268"/>
      <c r="C245" s="371"/>
      <c r="D245" s="537" t="s">
        <v>339</v>
      </c>
      <c r="E245" s="834">
        <f ca="1">VLOOKUP($D245,Data!$C$2:$H$384,6,FALSE)</f>
        <v>3</v>
      </c>
      <c r="F245" s="371"/>
      <c r="G245" s="537" t="s">
        <v>339</v>
      </c>
      <c r="H245" s="833">
        <f t="shared" ca="1" si="10"/>
        <v>3</v>
      </c>
      <c r="I245" s="651" t="str">
        <f t="shared" ca="1" si="11"/>
        <v/>
      </c>
      <c r="J245" s="651" t="str">
        <f t="shared" ca="1" si="12"/>
        <v/>
      </c>
      <c r="K245" s="651" t="str">
        <f t="shared" ca="1" si="13"/>
        <v/>
      </c>
      <c r="L245" s="651" t="str">
        <f t="shared" ca="1" si="14"/>
        <v/>
      </c>
      <c r="M245" s="259"/>
      <c r="N245" s="272"/>
      <c r="O245" s="273"/>
    </row>
    <row r="246" spans="1:15" ht="13.95" customHeight="1" x14ac:dyDescent="0.25">
      <c r="A246" s="165"/>
      <c r="B246" s="268"/>
      <c r="C246" s="371"/>
      <c r="D246" s="537" t="s">
        <v>340</v>
      </c>
      <c r="E246" s="834">
        <f ca="1">VLOOKUP($D246,Data!$C$2:$H$384,6,FALSE)</f>
        <v>2</v>
      </c>
      <c r="F246" s="371"/>
      <c r="G246" s="537" t="s">
        <v>340</v>
      </c>
      <c r="H246" s="833">
        <f t="shared" ca="1" si="10"/>
        <v>2</v>
      </c>
      <c r="I246" s="651" t="str">
        <f t="shared" ca="1" si="11"/>
        <v/>
      </c>
      <c r="J246" s="651" t="str">
        <f t="shared" ca="1" si="12"/>
        <v/>
      </c>
      <c r="K246" s="651" t="str">
        <f t="shared" ca="1" si="13"/>
        <v/>
      </c>
      <c r="L246" s="651" t="str">
        <f t="shared" ca="1" si="14"/>
        <v/>
      </c>
      <c r="M246" s="259"/>
      <c r="N246" s="272"/>
      <c r="O246" s="273"/>
    </row>
    <row r="247" spans="1:15" ht="13.95" customHeight="1" x14ac:dyDescent="0.25">
      <c r="A247" s="165"/>
      <c r="B247" s="268"/>
      <c r="C247" s="371"/>
      <c r="D247" s="537" t="s">
        <v>341</v>
      </c>
      <c r="E247" s="834">
        <f ca="1">VLOOKUP($D247,Data!$C$2:$H$384,6,FALSE)</f>
        <v>3</v>
      </c>
      <c r="F247" s="371"/>
      <c r="G247" s="537" t="s">
        <v>341</v>
      </c>
      <c r="H247" s="833">
        <f t="shared" ca="1" si="10"/>
        <v>3</v>
      </c>
      <c r="I247" s="651" t="str">
        <f t="shared" ca="1" si="11"/>
        <v/>
      </c>
      <c r="J247" s="651" t="str">
        <f t="shared" ca="1" si="12"/>
        <v/>
      </c>
      <c r="K247" s="651" t="str">
        <f t="shared" ca="1" si="13"/>
        <v/>
      </c>
      <c r="L247" s="651" t="str">
        <f t="shared" ca="1" si="14"/>
        <v/>
      </c>
      <c r="M247" s="259"/>
      <c r="N247" s="272"/>
      <c r="O247" s="273"/>
    </row>
    <row r="248" spans="1:15" ht="13.95" customHeight="1" x14ac:dyDescent="0.25">
      <c r="A248" s="165"/>
      <c r="B248" s="268"/>
      <c r="C248" s="371"/>
      <c r="D248" s="537" t="s">
        <v>342</v>
      </c>
      <c r="E248" s="834">
        <f ca="1">VLOOKUP($D248,Data!$C$2:$H$384,6,FALSE)</f>
        <v>2</v>
      </c>
      <c r="F248" s="371"/>
      <c r="G248" s="537" t="s">
        <v>342</v>
      </c>
      <c r="H248" s="833">
        <f t="shared" ca="1" si="10"/>
        <v>2</v>
      </c>
      <c r="I248" s="651" t="str">
        <f t="shared" ca="1" si="11"/>
        <v/>
      </c>
      <c r="J248" s="651" t="str">
        <f t="shared" ca="1" si="12"/>
        <v/>
      </c>
      <c r="K248" s="651" t="str">
        <f t="shared" ca="1" si="13"/>
        <v/>
      </c>
      <c r="L248" s="651" t="str">
        <f t="shared" ca="1" si="14"/>
        <v/>
      </c>
      <c r="M248" s="259"/>
      <c r="N248" s="272"/>
      <c r="O248" s="273"/>
    </row>
    <row r="249" spans="1:15" ht="13.95" customHeight="1" x14ac:dyDescent="0.25">
      <c r="A249" s="165"/>
      <c r="B249" s="268"/>
      <c r="C249" s="371"/>
      <c r="D249" s="537" t="s">
        <v>343</v>
      </c>
      <c r="E249" s="834">
        <f ca="1">VLOOKUP($D249,Data!$C$2:$H$384,6,FALSE)</f>
        <v>2</v>
      </c>
      <c r="F249" s="371"/>
      <c r="G249" s="537" t="s">
        <v>343</v>
      </c>
      <c r="H249" s="833">
        <f t="shared" ca="1" si="10"/>
        <v>2</v>
      </c>
      <c r="I249" s="651" t="str">
        <f t="shared" ca="1" si="11"/>
        <v/>
      </c>
      <c r="J249" s="651" t="str">
        <f t="shared" ca="1" si="12"/>
        <v/>
      </c>
      <c r="K249" s="651" t="str">
        <f t="shared" ca="1" si="13"/>
        <v/>
      </c>
      <c r="L249" s="651" t="str">
        <f t="shared" ca="1" si="14"/>
        <v/>
      </c>
      <c r="M249" s="259"/>
      <c r="N249" s="272"/>
      <c r="O249" s="273"/>
    </row>
    <row r="250" spans="1:15" ht="13.95" customHeight="1" x14ac:dyDescent="0.25">
      <c r="A250" s="165"/>
      <c r="B250" s="268"/>
      <c r="C250" s="371"/>
      <c r="D250" s="537" t="s">
        <v>344</v>
      </c>
      <c r="E250" s="834">
        <f ca="1">VLOOKUP($D250,Data!$C$2:$H$384,6,FALSE)</f>
        <v>3</v>
      </c>
      <c r="F250" s="371"/>
      <c r="G250" s="537" t="s">
        <v>344</v>
      </c>
      <c r="H250" s="833">
        <f t="shared" ca="1" si="10"/>
        <v>3</v>
      </c>
      <c r="I250" s="651" t="str">
        <f t="shared" ca="1" si="11"/>
        <v/>
      </c>
      <c r="J250" s="651" t="str">
        <f t="shared" ca="1" si="12"/>
        <v/>
      </c>
      <c r="K250" s="651" t="str">
        <f t="shared" ca="1" si="13"/>
        <v/>
      </c>
      <c r="L250" s="651" t="str">
        <f t="shared" ca="1" si="14"/>
        <v/>
      </c>
      <c r="M250" s="259"/>
      <c r="N250" s="272"/>
      <c r="O250" s="273"/>
    </row>
    <row r="251" spans="1:15" ht="13.95" customHeight="1" x14ac:dyDescent="0.25">
      <c r="A251" s="165"/>
      <c r="B251" s="268"/>
      <c r="C251" s="371"/>
      <c r="D251" s="537" t="s">
        <v>345</v>
      </c>
      <c r="E251" s="834">
        <f ca="1">VLOOKUP($D251,Data!$C$2:$H$384,6,FALSE)</f>
        <v>3</v>
      </c>
      <c r="F251" s="371"/>
      <c r="G251" s="537" t="s">
        <v>345</v>
      </c>
      <c r="H251" s="833">
        <f t="shared" ca="1" si="10"/>
        <v>3</v>
      </c>
      <c r="I251" s="651" t="str">
        <f t="shared" ca="1" si="11"/>
        <v/>
      </c>
      <c r="J251" s="651" t="str">
        <f t="shared" ca="1" si="12"/>
        <v/>
      </c>
      <c r="K251" s="651" t="str">
        <f t="shared" ca="1" si="13"/>
        <v/>
      </c>
      <c r="L251" s="651" t="str">
        <f t="shared" ca="1" si="14"/>
        <v/>
      </c>
      <c r="M251" s="259"/>
      <c r="N251" s="272"/>
      <c r="O251" s="273"/>
    </row>
    <row r="252" spans="1:15" ht="13.95" customHeight="1" x14ac:dyDescent="0.25">
      <c r="A252" s="165"/>
      <c r="B252" s="268"/>
      <c r="C252" s="371"/>
      <c r="D252" s="537" t="s">
        <v>346</v>
      </c>
      <c r="E252" s="834">
        <f ca="1">VLOOKUP($D252,Data!$C$2:$H$384,6,FALSE)</f>
        <v>2</v>
      </c>
      <c r="F252" s="371"/>
      <c r="G252" s="537" t="s">
        <v>346</v>
      </c>
      <c r="H252" s="833">
        <f t="shared" ca="1" si="10"/>
        <v>2</v>
      </c>
      <c r="I252" s="651" t="str">
        <f t="shared" ca="1" si="11"/>
        <v/>
      </c>
      <c r="J252" s="651" t="str">
        <f t="shared" ca="1" si="12"/>
        <v/>
      </c>
      <c r="K252" s="651" t="str">
        <f t="shared" ca="1" si="13"/>
        <v/>
      </c>
      <c r="L252" s="651" t="str">
        <f t="shared" ca="1" si="14"/>
        <v/>
      </c>
      <c r="M252" s="259"/>
      <c r="N252" s="272"/>
      <c r="O252" s="273"/>
    </row>
    <row r="253" spans="1:15" ht="13.95" customHeight="1" x14ac:dyDescent="0.25">
      <c r="A253" s="165"/>
      <c r="B253" s="268"/>
      <c r="C253" s="371"/>
      <c r="D253" s="537" t="s">
        <v>347</v>
      </c>
      <c r="E253" s="834">
        <f ca="1">VLOOKUP($D253,Data!$C$2:$H$384,6,FALSE)</f>
        <v>3</v>
      </c>
      <c r="F253" s="371"/>
      <c r="G253" s="537" t="s">
        <v>347</v>
      </c>
      <c r="H253" s="833">
        <f t="shared" ca="1" si="10"/>
        <v>3</v>
      </c>
      <c r="I253" s="651" t="str">
        <f t="shared" ca="1" si="11"/>
        <v/>
      </c>
      <c r="J253" s="651" t="str">
        <f t="shared" ca="1" si="12"/>
        <v/>
      </c>
      <c r="K253" s="651" t="str">
        <f t="shared" ca="1" si="13"/>
        <v/>
      </c>
      <c r="L253" s="651" t="str">
        <f t="shared" ca="1" si="14"/>
        <v/>
      </c>
      <c r="M253" s="259"/>
      <c r="N253" s="272"/>
      <c r="O253" s="273"/>
    </row>
    <row r="254" spans="1:15" ht="13.95" customHeight="1" x14ac:dyDescent="0.25">
      <c r="A254" s="165"/>
      <c r="B254" s="268"/>
      <c r="C254" s="371"/>
      <c r="D254" s="537" t="s">
        <v>348</v>
      </c>
      <c r="E254" s="834">
        <f ca="1">VLOOKUP($D254,Data!$C$2:$H$384,6,FALSE)</f>
        <v>3</v>
      </c>
      <c r="F254" s="371"/>
      <c r="G254" s="537" t="s">
        <v>348</v>
      </c>
      <c r="H254" s="833">
        <f t="shared" ca="1" si="10"/>
        <v>3</v>
      </c>
      <c r="I254" s="651" t="str">
        <f t="shared" ca="1" si="11"/>
        <v/>
      </c>
      <c r="J254" s="651" t="str">
        <f t="shared" ca="1" si="12"/>
        <v/>
      </c>
      <c r="K254" s="651" t="str">
        <f t="shared" ca="1" si="13"/>
        <v/>
      </c>
      <c r="L254" s="651" t="str">
        <f t="shared" ca="1" si="14"/>
        <v/>
      </c>
      <c r="M254" s="259"/>
      <c r="N254" s="272"/>
      <c r="O254" s="273"/>
    </row>
    <row r="255" spans="1:15" ht="13.95" customHeight="1" x14ac:dyDescent="0.25">
      <c r="A255" s="165"/>
      <c r="B255" s="268"/>
      <c r="C255" s="371"/>
      <c r="D255" s="537" t="s">
        <v>349</v>
      </c>
      <c r="E255" s="834">
        <f ca="1">VLOOKUP($D255,Data!$C$2:$H$384,6,FALSE)</f>
        <v>2</v>
      </c>
      <c r="F255" s="371"/>
      <c r="G255" s="537" t="s">
        <v>349</v>
      </c>
      <c r="H255" s="833">
        <f t="shared" ca="1" si="10"/>
        <v>2</v>
      </c>
      <c r="I255" s="651" t="str">
        <f t="shared" ca="1" si="11"/>
        <v/>
      </c>
      <c r="J255" s="651" t="str">
        <f t="shared" ca="1" si="12"/>
        <v/>
      </c>
      <c r="K255" s="651" t="str">
        <f t="shared" ca="1" si="13"/>
        <v/>
      </c>
      <c r="L255" s="651" t="str">
        <f t="shared" ca="1" si="14"/>
        <v/>
      </c>
      <c r="M255" s="259"/>
      <c r="N255" s="272"/>
      <c r="O255" s="273"/>
    </row>
    <row r="256" spans="1:15" ht="13.95" customHeight="1" x14ac:dyDescent="0.25">
      <c r="A256" s="165"/>
      <c r="B256" s="268"/>
      <c r="C256" s="371"/>
      <c r="D256" s="537" t="s">
        <v>350</v>
      </c>
      <c r="E256" s="834">
        <f ca="1">VLOOKUP($D256,Data!$C$2:$H$384,6,FALSE)</f>
        <v>3</v>
      </c>
      <c r="F256" s="371"/>
      <c r="G256" s="537" t="s">
        <v>350</v>
      </c>
      <c r="H256" s="833">
        <f t="shared" ca="1" si="10"/>
        <v>3</v>
      </c>
      <c r="I256" s="651" t="str">
        <f t="shared" ca="1" si="11"/>
        <v/>
      </c>
      <c r="J256" s="651" t="str">
        <f t="shared" ca="1" si="12"/>
        <v/>
      </c>
      <c r="K256" s="651" t="str">
        <f t="shared" ca="1" si="13"/>
        <v/>
      </c>
      <c r="L256" s="651" t="str">
        <f t="shared" ca="1" si="14"/>
        <v/>
      </c>
      <c r="M256" s="259"/>
      <c r="N256" s="272"/>
      <c r="O256" s="273"/>
    </row>
    <row r="257" spans="1:15" ht="13.95" customHeight="1" x14ac:dyDescent="0.25">
      <c r="A257" s="165"/>
      <c r="B257" s="268"/>
      <c r="C257" s="371"/>
      <c r="D257" s="537" t="s">
        <v>351</v>
      </c>
      <c r="E257" s="834">
        <f ca="1">VLOOKUP($D257,Data!$C$2:$H$384,6,FALSE)</f>
        <v>3</v>
      </c>
      <c r="F257" s="371"/>
      <c r="G257" s="537" t="s">
        <v>351</v>
      </c>
      <c r="H257" s="833">
        <f t="shared" ca="1" si="10"/>
        <v>3</v>
      </c>
      <c r="I257" s="651" t="str">
        <f t="shared" ca="1" si="11"/>
        <v/>
      </c>
      <c r="J257" s="651" t="str">
        <f t="shared" ca="1" si="12"/>
        <v/>
      </c>
      <c r="K257" s="651" t="str">
        <f t="shared" ca="1" si="13"/>
        <v/>
      </c>
      <c r="L257" s="651" t="str">
        <f t="shared" ca="1" si="14"/>
        <v/>
      </c>
      <c r="M257" s="259"/>
      <c r="N257" s="272"/>
      <c r="O257" s="273"/>
    </row>
    <row r="258" spans="1:15" ht="13.95" customHeight="1" x14ac:dyDescent="0.25">
      <c r="A258" s="165"/>
      <c r="B258" s="268"/>
      <c r="C258" s="371"/>
      <c r="D258" s="537" t="s">
        <v>352</v>
      </c>
      <c r="E258" s="834">
        <f ca="1">VLOOKUP($D258,Data!$C$2:$H$384,6,FALSE)</f>
        <v>3</v>
      </c>
      <c r="F258" s="371"/>
      <c r="G258" s="537" t="s">
        <v>352</v>
      </c>
      <c r="H258" s="833">
        <f t="shared" ca="1" si="10"/>
        <v>3</v>
      </c>
      <c r="I258" s="651" t="str">
        <f t="shared" ca="1" si="11"/>
        <v/>
      </c>
      <c r="J258" s="651" t="str">
        <f t="shared" ca="1" si="12"/>
        <v/>
      </c>
      <c r="K258" s="651" t="str">
        <f t="shared" ca="1" si="13"/>
        <v/>
      </c>
      <c r="L258" s="651" t="str">
        <f t="shared" ca="1" si="14"/>
        <v/>
      </c>
      <c r="M258" s="259"/>
      <c r="N258" s="272"/>
      <c r="O258" s="273"/>
    </row>
    <row r="259" spans="1:15" ht="13.95" customHeight="1" x14ac:dyDescent="0.25">
      <c r="A259" s="165"/>
      <c r="B259" s="268"/>
      <c r="C259" s="371"/>
      <c r="D259" s="537" t="s">
        <v>353</v>
      </c>
      <c r="E259" s="834">
        <f ca="1">VLOOKUP($D259,Data!$C$2:$H$384,6,FALSE)</f>
        <v>2</v>
      </c>
      <c r="F259" s="371"/>
      <c r="G259" s="537" t="s">
        <v>353</v>
      </c>
      <c r="H259" s="833">
        <f t="shared" ca="1" si="10"/>
        <v>2</v>
      </c>
      <c r="I259" s="651" t="str">
        <f t="shared" ca="1" si="11"/>
        <v/>
      </c>
      <c r="J259" s="651" t="str">
        <f t="shared" ca="1" si="12"/>
        <v/>
      </c>
      <c r="K259" s="651" t="str">
        <f t="shared" ca="1" si="13"/>
        <v/>
      </c>
      <c r="L259" s="651" t="str">
        <f t="shared" ca="1" si="14"/>
        <v/>
      </c>
      <c r="M259" s="259"/>
      <c r="N259" s="272"/>
      <c r="O259" s="273"/>
    </row>
    <row r="260" spans="1:15" ht="13.95" customHeight="1" x14ac:dyDescent="0.25">
      <c r="A260" s="165"/>
      <c r="B260" s="268"/>
      <c r="C260" s="371"/>
      <c r="D260" s="537" t="s">
        <v>355</v>
      </c>
      <c r="E260" s="834">
        <f ca="1">VLOOKUP($D260,Data!$C$2:$H$384,6,FALSE)</f>
        <v>2</v>
      </c>
      <c r="F260" s="371"/>
      <c r="G260" s="537" t="s">
        <v>355</v>
      </c>
      <c r="H260" s="833">
        <f t="shared" ca="1" si="10"/>
        <v>2</v>
      </c>
      <c r="I260" s="651" t="str">
        <f t="shared" ca="1" si="11"/>
        <v/>
      </c>
      <c r="J260" s="651" t="str">
        <f t="shared" ca="1" si="12"/>
        <v/>
      </c>
      <c r="K260" s="651" t="str">
        <f t="shared" ca="1" si="13"/>
        <v/>
      </c>
      <c r="L260" s="651" t="str">
        <f t="shared" ca="1" si="14"/>
        <v/>
      </c>
      <c r="M260" s="259"/>
      <c r="N260" s="272"/>
      <c r="O260" s="273"/>
    </row>
    <row r="261" spans="1:15" ht="13.95" customHeight="1" x14ac:dyDescent="0.25">
      <c r="A261" s="165"/>
      <c r="B261" s="268"/>
      <c r="C261" s="371"/>
      <c r="D261" s="537" t="s">
        <v>356</v>
      </c>
      <c r="E261" s="834">
        <f ca="1">VLOOKUP($D261,Data!$C$2:$H$384,6,FALSE)</f>
        <v>2</v>
      </c>
      <c r="F261" s="371"/>
      <c r="G261" s="537" t="s">
        <v>356</v>
      </c>
      <c r="H261" s="833">
        <f t="shared" ca="1" si="10"/>
        <v>2</v>
      </c>
      <c r="I261" s="651" t="str">
        <f t="shared" ca="1" si="11"/>
        <v/>
      </c>
      <c r="J261" s="651" t="str">
        <f t="shared" ca="1" si="12"/>
        <v/>
      </c>
      <c r="K261" s="651" t="str">
        <f t="shared" ca="1" si="13"/>
        <v/>
      </c>
      <c r="L261" s="651" t="str">
        <f t="shared" ca="1" si="14"/>
        <v/>
      </c>
      <c r="M261" s="259"/>
      <c r="N261" s="272"/>
      <c r="O261" s="273"/>
    </row>
    <row r="262" spans="1:15" ht="13.95" customHeight="1" x14ac:dyDescent="0.25">
      <c r="A262" s="165"/>
      <c r="B262" s="268"/>
      <c r="C262" s="371"/>
      <c r="D262" s="537" t="s">
        <v>357</v>
      </c>
      <c r="E262" s="834">
        <f ca="1">VLOOKUP($D262,Data!$C$2:$H$384,6,FALSE)</f>
        <v>3</v>
      </c>
      <c r="F262" s="371"/>
      <c r="G262" s="537" t="s">
        <v>357</v>
      </c>
      <c r="H262" s="833">
        <f t="shared" ca="1" si="10"/>
        <v>3</v>
      </c>
      <c r="I262" s="651" t="str">
        <f t="shared" ca="1" si="11"/>
        <v/>
      </c>
      <c r="J262" s="651" t="str">
        <f t="shared" ca="1" si="12"/>
        <v/>
      </c>
      <c r="K262" s="651" t="str">
        <f t="shared" ca="1" si="13"/>
        <v/>
      </c>
      <c r="L262" s="651" t="str">
        <f t="shared" ca="1" si="14"/>
        <v/>
      </c>
      <c r="M262" s="259"/>
      <c r="N262" s="272"/>
      <c r="O262" s="273"/>
    </row>
    <row r="263" spans="1:15" ht="13.95" customHeight="1" x14ac:dyDescent="0.25">
      <c r="A263" s="165"/>
      <c r="B263" s="268"/>
      <c r="C263" s="371"/>
      <c r="D263" s="537" t="s">
        <v>358</v>
      </c>
      <c r="E263" s="834">
        <f ca="1">VLOOKUP($D263,Data!$C$2:$H$384,6,FALSE)</f>
        <v>2</v>
      </c>
      <c r="F263" s="371"/>
      <c r="G263" s="537" t="s">
        <v>358</v>
      </c>
      <c r="H263" s="833">
        <f t="shared" ca="1" si="10"/>
        <v>2</v>
      </c>
      <c r="I263" s="651" t="str">
        <f t="shared" ca="1" si="11"/>
        <v/>
      </c>
      <c r="J263" s="651" t="str">
        <f t="shared" ca="1" si="12"/>
        <v/>
      </c>
      <c r="K263" s="651" t="str">
        <f t="shared" ca="1" si="13"/>
        <v/>
      </c>
      <c r="L263" s="651" t="str">
        <f t="shared" ca="1" si="14"/>
        <v/>
      </c>
      <c r="M263" s="259"/>
      <c r="N263" s="272"/>
      <c r="O263" s="273"/>
    </row>
    <row r="264" spans="1:15" ht="13.95" customHeight="1" x14ac:dyDescent="0.25">
      <c r="A264" s="165"/>
      <c r="B264" s="268"/>
      <c r="C264" s="371"/>
      <c r="D264" s="537" t="s">
        <v>359</v>
      </c>
      <c r="E264" s="834">
        <f ca="1">VLOOKUP($D264,Data!$C$2:$H$384,6,FALSE)</f>
        <v>3</v>
      </c>
      <c r="F264" s="371"/>
      <c r="G264" s="537" t="s">
        <v>359</v>
      </c>
      <c r="H264" s="833">
        <f t="shared" ca="1" si="10"/>
        <v>3</v>
      </c>
      <c r="I264" s="651" t="str">
        <f t="shared" ca="1" si="11"/>
        <v/>
      </c>
      <c r="J264" s="651" t="str">
        <f t="shared" ca="1" si="12"/>
        <v/>
      </c>
      <c r="K264" s="651" t="str">
        <f t="shared" ca="1" si="13"/>
        <v/>
      </c>
      <c r="L264" s="651" t="str">
        <f t="shared" ca="1" si="14"/>
        <v/>
      </c>
      <c r="M264" s="259"/>
      <c r="N264" s="272"/>
      <c r="O264" s="273"/>
    </row>
    <row r="265" spans="1:15" ht="13.95" customHeight="1" x14ac:dyDescent="0.25">
      <c r="A265" s="165"/>
      <c r="B265" s="268"/>
      <c r="C265" s="371"/>
      <c r="D265" s="537" t="s">
        <v>360</v>
      </c>
      <c r="E265" s="834">
        <f ca="1">VLOOKUP($D265,Data!$C$2:$H$384,6,FALSE)</f>
        <v>2</v>
      </c>
      <c r="F265" s="371"/>
      <c r="G265" s="537" t="s">
        <v>360</v>
      </c>
      <c r="H265" s="833">
        <f t="shared" ca="1" si="10"/>
        <v>2</v>
      </c>
      <c r="I265" s="651" t="str">
        <f t="shared" ca="1" si="11"/>
        <v/>
      </c>
      <c r="J265" s="651" t="str">
        <f t="shared" ca="1" si="12"/>
        <v/>
      </c>
      <c r="K265" s="651" t="str">
        <f t="shared" ca="1" si="13"/>
        <v/>
      </c>
      <c r="L265" s="651" t="str">
        <f t="shared" ca="1" si="14"/>
        <v/>
      </c>
      <c r="M265" s="259"/>
      <c r="N265" s="272"/>
      <c r="O265" s="273"/>
    </row>
    <row r="266" spans="1:15" ht="13.95" customHeight="1" x14ac:dyDescent="0.25">
      <c r="A266" s="165"/>
      <c r="B266" s="268"/>
      <c r="C266" s="371"/>
      <c r="D266" s="537" t="s">
        <v>240</v>
      </c>
      <c r="E266" s="834">
        <f ca="1">VLOOKUP($D266,Data!$C$2:$H$384,6,FALSE)</f>
        <v>2</v>
      </c>
      <c r="F266" s="371"/>
      <c r="G266" s="537" t="s">
        <v>240</v>
      </c>
      <c r="H266" s="833">
        <f t="shared" ca="1" si="10"/>
        <v>2</v>
      </c>
      <c r="I266" s="651" t="str">
        <f t="shared" ca="1" si="11"/>
        <v/>
      </c>
      <c r="J266" s="651" t="str">
        <f t="shared" ca="1" si="12"/>
        <v/>
      </c>
      <c r="K266" s="651" t="str">
        <f t="shared" ca="1" si="13"/>
        <v/>
      </c>
      <c r="L266" s="651" t="str">
        <f t="shared" ca="1" si="14"/>
        <v/>
      </c>
      <c r="M266" s="259"/>
      <c r="N266" s="272"/>
      <c r="O266" s="273"/>
    </row>
    <row r="267" spans="1:15" ht="13.95" customHeight="1" x14ac:dyDescent="0.25">
      <c r="A267" s="165"/>
      <c r="B267" s="268"/>
      <c r="C267" s="371"/>
      <c r="D267" s="537" t="s">
        <v>241</v>
      </c>
      <c r="E267" s="834">
        <f ca="1">VLOOKUP($D267,Data!$C$2:$H$384,6,FALSE)</f>
        <v>2</v>
      </c>
      <c r="F267" s="371"/>
      <c r="G267" s="537" t="s">
        <v>241</v>
      </c>
      <c r="H267" s="833">
        <f t="shared" ca="1" si="10"/>
        <v>2</v>
      </c>
      <c r="I267" s="651" t="str">
        <f t="shared" ca="1" si="11"/>
        <v/>
      </c>
      <c r="J267" s="651" t="str">
        <f t="shared" ca="1" si="12"/>
        <v/>
      </c>
      <c r="K267" s="651" t="str">
        <f t="shared" ca="1" si="13"/>
        <v/>
      </c>
      <c r="L267" s="651" t="str">
        <f t="shared" ca="1" si="14"/>
        <v/>
      </c>
      <c r="M267" s="259"/>
      <c r="N267" s="272"/>
      <c r="O267" s="273"/>
    </row>
    <row r="268" spans="1:15" ht="13.95" customHeight="1" x14ac:dyDescent="0.25">
      <c r="A268" s="165"/>
      <c r="B268" s="268"/>
      <c r="C268" s="371"/>
      <c r="D268" s="537" t="s">
        <v>242</v>
      </c>
      <c r="E268" s="834">
        <f ca="1">VLOOKUP($D268,Data!$C$2:$H$384,6,FALSE)</f>
        <v>3</v>
      </c>
      <c r="F268" s="371"/>
      <c r="G268" s="537" t="s">
        <v>242</v>
      </c>
      <c r="H268" s="833">
        <f t="shared" ca="1" si="10"/>
        <v>3</v>
      </c>
      <c r="I268" s="651" t="str">
        <f t="shared" ca="1" si="11"/>
        <v/>
      </c>
      <c r="J268" s="651" t="str">
        <f t="shared" ca="1" si="12"/>
        <v/>
      </c>
      <c r="K268" s="651" t="str">
        <f t="shared" ca="1" si="13"/>
        <v/>
      </c>
      <c r="L268" s="651" t="str">
        <f t="shared" ca="1" si="14"/>
        <v/>
      </c>
      <c r="M268" s="259"/>
      <c r="N268" s="272"/>
      <c r="O268" s="273"/>
    </row>
    <row r="269" spans="1:15" ht="13.95" customHeight="1" x14ac:dyDescent="0.25">
      <c r="A269" s="165"/>
      <c r="B269" s="268"/>
      <c r="C269" s="371"/>
      <c r="D269" s="537" t="s">
        <v>243</v>
      </c>
      <c r="E269" s="834">
        <f ca="1">VLOOKUP($D269,Data!$C$2:$H$384,6,FALSE)</f>
        <v>3</v>
      </c>
      <c r="F269" s="371"/>
      <c r="G269" s="537" t="s">
        <v>243</v>
      </c>
      <c r="H269" s="833">
        <f t="shared" ca="1" si="10"/>
        <v>3</v>
      </c>
      <c r="I269" s="651" t="str">
        <f t="shared" ca="1" si="11"/>
        <v/>
      </c>
      <c r="J269" s="651" t="str">
        <f t="shared" ca="1" si="12"/>
        <v/>
      </c>
      <c r="K269" s="651" t="str">
        <f t="shared" ca="1" si="13"/>
        <v/>
      </c>
      <c r="L269" s="651" t="str">
        <f t="shared" ca="1" si="14"/>
        <v/>
      </c>
      <c r="M269" s="259"/>
      <c r="N269" s="272"/>
      <c r="O269" s="273"/>
    </row>
    <row r="270" spans="1:15" ht="13.95" customHeight="1" x14ac:dyDescent="0.25">
      <c r="A270" s="165"/>
      <c r="B270" s="268"/>
      <c r="C270" s="371"/>
      <c r="D270" s="537" t="s">
        <v>244</v>
      </c>
      <c r="E270" s="834">
        <f ca="1">VLOOKUP($D270,Data!$C$2:$H$384,6,FALSE)</f>
        <v>2</v>
      </c>
      <c r="F270" s="371"/>
      <c r="G270" s="537" t="s">
        <v>244</v>
      </c>
      <c r="H270" s="833">
        <f t="shared" ca="1" si="10"/>
        <v>2</v>
      </c>
      <c r="I270" s="651" t="str">
        <f t="shared" ca="1" si="11"/>
        <v/>
      </c>
      <c r="J270" s="651" t="str">
        <f t="shared" ca="1" si="12"/>
        <v/>
      </c>
      <c r="K270" s="651" t="str">
        <f t="shared" ca="1" si="13"/>
        <v/>
      </c>
      <c r="L270" s="651" t="str">
        <f t="shared" ca="1" si="14"/>
        <v/>
      </c>
      <c r="M270" s="259"/>
      <c r="N270" s="272"/>
      <c r="O270" s="273"/>
    </row>
    <row r="271" spans="1:15" ht="13.95" customHeight="1" x14ac:dyDescent="0.25">
      <c r="A271" s="165"/>
      <c r="B271" s="268"/>
      <c r="C271" s="371"/>
      <c r="D271" s="537" t="s">
        <v>245</v>
      </c>
      <c r="E271" s="834">
        <f ca="1">VLOOKUP($D271,Data!$C$2:$H$384,6,FALSE)</f>
        <v>3</v>
      </c>
      <c r="F271" s="371"/>
      <c r="G271" s="537" t="s">
        <v>245</v>
      </c>
      <c r="H271" s="833">
        <f t="shared" ca="1" si="10"/>
        <v>3</v>
      </c>
      <c r="I271" s="651" t="str">
        <f t="shared" ca="1" si="11"/>
        <v/>
      </c>
      <c r="J271" s="651" t="str">
        <f t="shared" ca="1" si="12"/>
        <v/>
      </c>
      <c r="K271" s="651" t="str">
        <f t="shared" ca="1" si="13"/>
        <v/>
      </c>
      <c r="L271" s="651" t="str">
        <f t="shared" ca="1" si="14"/>
        <v/>
      </c>
      <c r="M271" s="259"/>
      <c r="N271" s="272"/>
      <c r="O271" s="273"/>
    </row>
    <row r="272" spans="1:15" ht="13.95" customHeight="1" x14ac:dyDescent="0.25">
      <c r="A272" s="165"/>
      <c r="B272" s="268"/>
      <c r="C272" s="371"/>
      <c r="D272" s="537" t="s">
        <v>246</v>
      </c>
      <c r="E272" s="834">
        <f ca="1">VLOOKUP($D272,Data!$C$2:$H$384,6,FALSE)</f>
        <v>3</v>
      </c>
      <c r="F272" s="371"/>
      <c r="G272" s="537" t="s">
        <v>246</v>
      </c>
      <c r="H272" s="833">
        <f t="shared" ca="1" si="10"/>
        <v>3</v>
      </c>
      <c r="I272" s="651" t="str">
        <f t="shared" ca="1" si="11"/>
        <v/>
      </c>
      <c r="J272" s="651" t="str">
        <f t="shared" ca="1" si="12"/>
        <v/>
      </c>
      <c r="K272" s="651" t="str">
        <f t="shared" ca="1" si="13"/>
        <v/>
      </c>
      <c r="L272" s="651" t="str">
        <f t="shared" ca="1" si="14"/>
        <v/>
      </c>
      <c r="M272" s="259"/>
      <c r="N272" s="272"/>
      <c r="O272" s="273"/>
    </row>
    <row r="273" spans="1:15" ht="13.95" customHeight="1" x14ac:dyDescent="0.25">
      <c r="A273" s="165"/>
      <c r="B273" s="268"/>
      <c r="C273" s="371"/>
      <c r="D273" s="537" t="s">
        <v>247</v>
      </c>
      <c r="E273" s="834">
        <f ca="1">VLOOKUP($D273,Data!$C$2:$H$384,6,FALSE)</f>
        <v>2</v>
      </c>
      <c r="F273" s="371"/>
      <c r="G273" s="537" t="s">
        <v>247</v>
      </c>
      <c r="H273" s="833">
        <f t="shared" ca="1" si="10"/>
        <v>2</v>
      </c>
      <c r="I273" s="651" t="str">
        <f t="shared" ca="1" si="11"/>
        <v/>
      </c>
      <c r="J273" s="651" t="str">
        <f t="shared" ca="1" si="12"/>
        <v/>
      </c>
      <c r="K273" s="651" t="str">
        <f t="shared" ca="1" si="13"/>
        <v/>
      </c>
      <c r="L273" s="651" t="str">
        <f t="shared" ca="1" si="14"/>
        <v/>
      </c>
      <c r="M273" s="259"/>
      <c r="N273" s="272"/>
      <c r="O273" s="273"/>
    </row>
    <row r="274" spans="1:15" ht="13.95" customHeight="1" x14ac:dyDescent="0.25">
      <c r="A274" s="165"/>
      <c r="B274" s="268"/>
      <c r="C274" s="371"/>
      <c r="D274" s="537" t="s">
        <v>248</v>
      </c>
      <c r="E274" s="834">
        <f ca="1">VLOOKUP($D274,Data!$C$2:$H$384,6,FALSE)</f>
        <v>3</v>
      </c>
      <c r="F274" s="371"/>
      <c r="G274" s="537" t="s">
        <v>248</v>
      </c>
      <c r="H274" s="833">
        <f t="shared" ca="1" si="10"/>
        <v>3</v>
      </c>
      <c r="I274" s="651" t="str">
        <f t="shared" ca="1" si="11"/>
        <v/>
      </c>
      <c r="J274" s="651" t="str">
        <f t="shared" ca="1" si="12"/>
        <v/>
      </c>
      <c r="K274" s="651" t="str">
        <f t="shared" ca="1" si="13"/>
        <v/>
      </c>
      <c r="L274" s="651" t="str">
        <f t="shared" ca="1" si="14"/>
        <v/>
      </c>
      <c r="M274" s="259"/>
      <c r="N274" s="272"/>
      <c r="O274" s="273"/>
    </row>
    <row r="275" spans="1:15" ht="13.95" customHeight="1" x14ac:dyDescent="0.25">
      <c r="A275" s="165"/>
      <c r="B275" s="268"/>
      <c r="C275" s="371"/>
      <c r="D275" s="537" t="s">
        <v>249</v>
      </c>
      <c r="E275" s="834">
        <f ca="1">VLOOKUP($D275,Data!$C$2:$H$384,6,FALSE)</f>
        <v>2</v>
      </c>
      <c r="F275" s="371"/>
      <c r="G275" s="537" t="s">
        <v>249</v>
      </c>
      <c r="H275" s="833">
        <f t="shared" ca="1" si="10"/>
        <v>2</v>
      </c>
      <c r="I275" s="651" t="str">
        <f t="shared" ca="1" si="11"/>
        <v/>
      </c>
      <c r="J275" s="651" t="str">
        <f t="shared" ca="1" si="12"/>
        <v/>
      </c>
      <c r="K275" s="651" t="str">
        <f t="shared" ca="1" si="13"/>
        <v/>
      </c>
      <c r="L275" s="651" t="str">
        <f t="shared" ca="1" si="14"/>
        <v/>
      </c>
      <c r="M275" s="259"/>
      <c r="N275" s="272"/>
      <c r="O275" s="273"/>
    </row>
    <row r="276" spans="1:15" ht="13.95" customHeight="1" x14ac:dyDescent="0.25">
      <c r="A276" s="165"/>
      <c r="B276" s="268"/>
      <c r="C276" s="371"/>
      <c r="D276" s="537" t="s">
        <v>250</v>
      </c>
      <c r="E276" s="834">
        <f ca="1">VLOOKUP($D276,Data!$C$2:$H$384,6,FALSE)</f>
        <v>2</v>
      </c>
      <c r="F276" s="371"/>
      <c r="G276" s="537" t="s">
        <v>250</v>
      </c>
      <c r="H276" s="833">
        <f t="shared" ca="1" si="10"/>
        <v>2</v>
      </c>
      <c r="I276" s="651" t="str">
        <f t="shared" ca="1" si="11"/>
        <v/>
      </c>
      <c r="J276" s="651" t="str">
        <f t="shared" ca="1" si="12"/>
        <v/>
      </c>
      <c r="K276" s="651" t="str">
        <f t="shared" ca="1" si="13"/>
        <v/>
      </c>
      <c r="L276" s="651" t="str">
        <f t="shared" ca="1" si="14"/>
        <v/>
      </c>
      <c r="M276" s="259"/>
      <c r="N276" s="272"/>
      <c r="O276" s="273"/>
    </row>
    <row r="277" spans="1:15" ht="13.95" customHeight="1" x14ac:dyDescent="0.25">
      <c r="A277" s="165"/>
      <c r="B277" s="268"/>
      <c r="C277" s="371"/>
      <c r="D277" s="537" t="s">
        <v>251</v>
      </c>
      <c r="E277" s="834">
        <f ca="1">VLOOKUP($D277,Data!$C$2:$H$384,6,FALSE)</f>
        <v>3</v>
      </c>
      <c r="F277" s="371"/>
      <c r="G277" s="537" t="s">
        <v>251</v>
      </c>
      <c r="H277" s="833">
        <f t="shared" ca="1" si="10"/>
        <v>3</v>
      </c>
      <c r="I277" s="651" t="str">
        <f t="shared" ca="1" si="11"/>
        <v/>
      </c>
      <c r="J277" s="651" t="str">
        <f t="shared" ca="1" si="12"/>
        <v/>
      </c>
      <c r="K277" s="651" t="str">
        <f t="shared" ca="1" si="13"/>
        <v/>
      </c>
      <c r="L277" s="651" t="str">
        <f t="shared" ca="1" si="14"/>
        <v/>
      </c>
      <c r="M277" s="259"/>
      <c r="N277" s="272"/>
      <c r="O277" s="273"/>
    </row>
    <row r="278" spans="1:15" ht="13.95" customHeight="1" x14ac:dyDescent="0.25">
      <c r="A278" s="165"/>
      <c r="B278" s="268"/>
      <c r="C278" s="371"/>
      <c r="D278" s="537" t="s">
        <v>252</v>
      </c>
      <c r="E278" s="834">
        <f ca="1">VLOOKUP($D278,Data!$C$2:$H$384,6,FALSE)</f>
        <v>3</v>
      </c>
      <c r="F278" s="371"/>
      <c r="G278" s="537" t="s">
        <v>252</v>
      </c>
      <c r="H278" s="833">
        <f t="shared" ca="1" si="10"/>
        <v>3</v>
      </c>
      <c r="I278" s="651" t="str">
        <f t="shared" ca="1" si="11"/>
        <v/>
      </c>
      <c r="J278" s="651" t="str">
        <f t="shared" ca="1" si="12"/>
        <v/>
      </c>
      <c r="K278" s="651" t="str">
        <f t="shared" ca="1" si="13"/>
        <v/>
      </c>
      <c r="L278" s="651" t="str">
        <f t="shared" ca="1" si="14"/>
        <v/>
      </c>
      <c r="M278" s="259"/>
      <c r="N278" s="272"/>
      <c r="O278" s="273"/>
    </row>
    <row r="279" spans="1:15" ht="13.95" customHeight="1" x14ac:dyDescent="0.25">
      <c r="A279" s="165"/>
      <c r="B279" s="268"/>
      <c r="C279" s="371"/>
      <c r="D279" s="537" t="s">
        <v>253</v>
      </c>
      <c r="E279" s="834">
        <f ca="1">VLOOKUP($D279,Data!$C$2:$H$384,6,FALSE)</f>
        <v>2</v>
      </c>
      <c r="F279" s="371"/>
      <c r="G279" s="537" t="s">
        <v>253</v>
      </c>
      <c r="H279" s="833">
        <f t="shared" ref="H279:H342" ca="1" si="15">INT(LEFT(
VLOOKUP(RIGHT($G279,LEN($G279)-FIND("-",$G279)), INDIRECT("'"&amp;LEFT($G279,FIND("-",$G279)-1)&amp;"'!"&amp;"$E:$L"), 4,FALSE), 1)
)</f>
        <v>2</v>
      </c>
      <c r="I279" s="651" t="str">
        <f t="shared" ref="I279:I342" ca="1" si="16">IF(VLOOKUP(RIGHT($G279,LEN($G279)-FIND("-",$G279)), INDIRECT("'"&amp;LEFT($G279,FIND("-",$G279)-1)&amp;"'!"&amp;"$E:$L"), 5,FALSE) = 0, "",
VLOOKUP(RIGHT($G279,LEN($G279)-FIND("-",$G279)), INDIRECT("'"&amp;LEFT($G279,FIND("-",$G279)-1)&amp;"'!"&amp;"$E:$L"), 5,FALSE) )</f>
        <v/>
      </c>
      <c r="J279" s="651" t="str">
        <f t="shared" ref="J279:J342" ca="1" si="17">IF(VLOOKUP(RIGHT($G279,LEN($G279)-FIND("-",$G279)), INDIRECT("'"&amp;LEFT($G279,FIND("-",$G279)-1)&amp;"'!"&amp;"$E:$L"), 6,FALSE) = 0, "",
VLOOKUP(RIGHT($G279,LEN($G279)-FIND("-",$G279)), INDIRECT("'"&amp;LEFT($G279,FIND("-",$G279)-1)&amp;"'!"&amp;"$E:$L"), 6,FALSE) )</f>
        <v/>
      </c>
      <c r="K279" s="651" t="str">
        <f t="shared" ref="K279:K342" ca="1" si="18">IF(VLOOKUP(RIGHT($G279,LEN($G279)-FIND("-",$G279)), INDIRECT("'"&amp;LEFT($G279,FIND("-",$G279)-1)&amp;"'!"&amp;"$E:$L"), 7,FALSE) = 0, "",
VLOOKUP(RIGHT($G279,LEN($G279)-FIND("-",$G279)), INDIRECT("'"&amp;LEFT($G279,FIND("-",$G279)-1)&amp;"'!"&amp;"$E:$L"), 7,FALSE) )</f>
        <v/>
      </c>
      <c r="L279" s="651" t="str">
        <f t="shared" ref="L279:L342" ca="1" si="19">IF(VLOOKUP(RIGHT($G279,LEN($G279)-FIND("-",$G279)), INDIRECT("'"&amp;LEFT($G279,FIND("-",$G279)-1)&amp;"'!"&amp;"$E:$L"), 8,FALSE) = 0, "",
VLOOKUP(RIGHT($G279,LEN($G279)-FIND("-",$G279)), INDIRECT("'"&amp;LEFT($G279,FIND("-",$G279)-1)&amp;"'!"&amp;"$E:$L"), 8,FALSE) )</f>
        <v/>
      </c>
      <c r="M279" s="259"/>
      <c r="N279" s="272"/>
      <c r="O279" s="273"/>
    </row>
    <row r="280" spans="1:15" ht="13.95" customHeight="1" x14ac:dyDescent="0.25">
      <c r="A280" s="165"/>
      <c r="B280" s="268"/>
      <c r="C280" s="371"/>
      <c r="D280" s="537" t="s">
        <v>254</v>
      </c>
      <c r="E280" s="834">
        <f ca="1">VLOOKUP($D280,Data!$C$2:$H$384,6,FALSE)</f>
        <v>3</v>
      </c>
      <c r="F280" s="371"/>
      <c r="G280" s="537" t="s">
        <v>254</v>
      </c>
      <c r="H280" s="833">
        <f t="shared" ca="1" si="15"/>
        <v>3</v>
      </c>
      <c r="I280" s="651" t="str">
        <f t="shared" ca="1" si="16"/>
        <v/>
      </c>
      <c r="J280" s="651" t="str">
        <f t="shared" ca="1" si="17"/>
        <v/>
      </c>
      <c r="K280" s="651" t="str">
        <f t="shared" ca="1" si="18"/>
        <v/>
      </c>
      <c r="L280" s="651" t="str">
        <f t="shared" ca="1" si="19"/>
        <v/>
      </c>
      <c r="M280" s="259"/>
      <c r="N280" s="272"/>
      <c r="O280" s="273"/>
    </row>
    <row r="281" spans="1:15" ht="13.95" customHeight="1" x14ac:dyDescent="0.25">
      <c r="A281" s="165"/>
      <c r="B281" s="268"/>
      <c r="C281" s="371"/>
      <c r="D281" s="537" t="s">
        <v>255</v>
      </c>
      <c r="E281" s="834">
        <f ca="1">VLOOKUP($D281,Data!$C$2:$H$384,6,FALSE)</f>
        <v>4</v>
      </c>
      <c r="F281" s="371"/>
      <c r="G281" s="537" t="s">
        <v>255</v>
      </c>
      <c r="H281" s="833">
        <f t="shared" ca="1" si="15"/>
        <v>4</v>
      </c>
      <c r="I281" s="651" t="str">
        <f t="shared" ca="1" si="16"/>
        <v/>
      </c>
      <c r="J281" s="651" t="str">
        <f t="shared" ca="1" si="17"/>
        <v/>
      </c>
      <c r="K281" s="651" t="str">
        <f t="shared" ca="1" si="18"/>
        <v/>
      </c>
      <c r="L281" s="651" t="str">
        <f t="shared" ca="1" si="19"/>
        <v/>
      </c>
      <c r="M281" s="259"/>
      <c r="N281" s="272"/>
      <c r="O281" s="273"/>
    </row>
    <row r="282" spans="1:15" ht="13.95" customHeight="1" x14ac:dyDescent="0.25">
      <c r="A282" s="165"/>
      <c r="B282" s="268"/>
      <c r="C282" s="371"/>
      <c r="D282" s="537" t="s">
        <v>256</v>
      </c>
      <c r="E282" s="834">
        <f ca="1">VLOOKUP($D282,Data!$C$2:$H$384,6,FALSE)</f>
        <v>3</v>
      </c>
      <c r="F282" s="371"/>
      <c r="G282" s="537" t="s">
        <v>256</v>
      </c>
      <c r="H282" s="833">
        <f t="shared" ca="1" si="15"/>
        <v>3</v>
      </c>
      <c r="I282" s="651" t="str">
        <f t="shared" ca="1" si="16"/>
        <v/>
      </c>
      <c r="J282" s="651" t="str">
        <f t="shared" ca="1" si="17"/>
        <v/>
      </c>
      <c r="K282" s="651" t="str">
        <f t="shared" ca="1" si="18"/>
        <v/>
      </c>
      <c r="L282" s="651" t="str">
        <f t="shared" ca="1" si="19"/>
        <v/>
      </c>
      <c r="M282" s="259"/>
      <c r="N282" s="272"/>
      <c r="O282" s="273"/>
    </row>
    <row r="283" spans="1:15" ht="13.95" customHeight="1" x14ac:dyDescent="0.25">
      <c r="A283" s="165"/>
      <c r="B283" s="268"/>
      <c r="C283" s="371"/>
      <c r="D283" s="537" t="s">
        <v>257</v>
      </c>
      <c r="E283" s="834">
        <f ca="1">VLOOKUP($D283,Data!$C$2:$H$384,6,FALSE)</f>
        <v>3</v>
      </c>
      <c r="F283" s="371"/>
      <c r="G283" s="537" t="s">
        <v>257</v>
      </c>
      <c r="H283" s="833">
        <f t="shared" ca="1" si="15"/>
        <v>3</v>
      </c>
      <c r="I283" s="651" t="str">
        <f t="shared" ca="1" si="16"/>
        <v/>
      </c>
      <c r="J283" s="651" t="str">
        <f t="shared" ca="1" si="17"/>
        <v/>
      </c>
      <c r="K283" s="651" t="str">
        <f t="shared" ca="1" si="18"/>
        <v/>
      </c>
      <c r="L283" s="651" t="str">
        <f t="shared" ca="1" si="19"/>
        <v/>
      </c>
      <c r="M283" s="259"/>
      <c r="N283" s="272"/>
      <c r="O283" s="273"/>
    </row>
    <row r="284" spans="1:15" ht="13.95" customHeight="1" x14ac:dyDescent="0.25">
      <c r="A284" s="165"/>
      <c r="B284" s="268"/>
      <c r="C284" s="371"/>
      <c r="D284" s="537" t="s">
        <v>258</v>
      </c>
      <c r="E284" s="834">
        <f ca="1">VLOOKUP($D284,Data!$C$2:$H$384,6,FALSE)</f>
        <v>3</v>
      </c>
      <c r="F284" s="371"/>
      <c r="G284" s="537" t="s">
        <v>258</v>
      </c>
      <c r="H284" s="833">
        <f t="shared" ca="1" si="15"/>
        <v>3</v>
      </c>
      <c r="I284" s="651" t="str">
        <f t="shared" ca="1" si="16"/>
        <v/>
      </c>
      <c r="J284" s="651" t="str">
        <f t="shared" ca="1" si="17"/>
        <v/>
      </c>
      <c r="K284" s="651" t="str">
        <f t="shared" ca="1" si="18"/>
        <v/>
      </c>
      <c r="L284" s="651" t="str">
        <f t="shared" ca="1" si="19"/>
        <v/>
      </c>
      <c r="M284" s="259"/>
      <c r="N284" s="272"/>
      <c r="O284" s="273"/>
    </row>
    <row r="285" spans="1:15" ht="13.95" customHeight="1" x14ac:dyDescent="0.25">
      <c r="A285" s="165"/>
      <c r="B285" s="268"/>
      <c r="C285" s="371"/>
      <c r="D285" s="537" t="s">
        <v>259</v>
      </c>
      <c r="E285" s="834">
        <f ca="1">VLOOKUP($D285,Data!$C$2:$H$384,6,FALSE)</f>
        <v>3</v>
      </c>
      <c r="F285" s="371"/>
      <c r="G285" s="537" t="s">
        <v>259</v>
      </c>
      <c r="H285" s="833">
        <f t="shared" ca="1" si="15"/>
        <v>3</v>
      </c>
      <c r="I285" s="651" t="str">
        <f t="shared" ca="1" si="16"/>
        <v/>
      </c>
      <c r="J285" s="651" t="str">
        <f t="shared" ca="1" si="17"/>
        <v/>
      </c>
      <c r="K285" s="651" t="str">
        <f t="shared" ca="1" si="18"/>
        <v/>
      </c>
      <c r="L285" s="651" t="str">
        <f t="shared" ca="1" si="19"/>
        <v/>
      </c>
      <c r="M285" s="259"/>
      <c r="N285" s="272"/>
      <c r="O285" s="273"/>
    </row>
    <row r="286" spans="1:15" ht="13.95" customHeight="1" x14ac:dyDescent="0.25">
      <c r="A286" s="165"/>
      <c r="B286" s="268"/>
      <c r="C286" s="371"/>
      <c r="D286" s="537" t="s">
        <v>260</v>
      </c>
      <c r="E286" s="834">
        <f ca="1">VLOOKUP($D286,Data!$C$2:$H$384,6,FALSE)</f>
        <v>2</v>
      </c>
      <c r="F286" s="371"/>
      <c r="G286" s="537" t="s">
        <v>260</v>
      </c>
      <c r="H286" s="833">
        <f t="shared" ca="1" si="15"/>
        <v>2</v>
      </c>
      <c r="I286" s="651" t="str">
        <f t="shared" ca="1" si="16"/>
        <v/>
      </c>
      <c r="J286" s="651" t="str">
        <f t="shared" ca="1" si="17"/>
        <v/>
      </c>
      <c r="K286" s="651" t="str">
        <f t="shared" ca="1" si="18"/>
        <v/>
      </c>
      <c r="L286" s="651" t="str">
        <f t="shared" ca="1" si="19"/>
        <v/>
      </c>
      <c r="M286" s="259"/>
      <c r="N286" s="272"/>
      <c r="O286" s="273"/>
    </row>
    <row r="287" spans="1:15" ht="13.95" customHeight="1" x14ac:dyDescent="0.25">
      <c r="A287" s="165"/>
      <c r="B287" s="268"/>
      <c r="C287" s="371"/>
      <c r="D287" s="537" t="s">
        <v>261</v>
      </c>
      <c r="E287" s="834">
        <f ca="1">VLOOKUP($D287,Data!$C$2:$H$384,6,FALSE)</f>
        <v>4</v>
      </c>
      <c r="F287" s="371"/>
      <c r="G287" s="537" t="s">
        <v>261</v>
      </c>
      <c r="H287" s="833">
        <f t="shared" ca="1" si="15"/>
        <v>4</v>
      </c>
      <c r="I287" s="651" t="str">
        <f t="shared" ca="1" si="16"/>
        <v/>
      </c>
      <c r="J287" s="651" t="str">
        <f t="shared" ca="1" si="17"/>
        <v/>
      </c>
      <c r="K287" s="651" t="str">
        <f t="shared" ca="1" si="18"/>
        <v/>
      </c>
      <c r="L287" s="651" t="str">
        <f t="shared" ca="1" si="19"/>
        <v/>
      </c>
      <c r="M287" s="259"/>
      <c r="N287" s="272"/>
      <c r="O287" s="273"/>
    </row>
    <row r="288" spans="1:15" ht="13.95" customHeight="1" x14ac:dyDescent="0.25">
      <c r="A288" s="165"/>
      <c r="B288" s="268"/>
      <c r="C288" s="371"/>
      <c r="D288" s="537" t="s">
        <v>262</v>
      </c>
      <c r="E288" s="834">
        <f ca="1">VLOOKUP($D288,Data!$C$2:$H$384,6,FALSE)</f>
        <v>2</v>
      </c>
      <c r="F288" s="371"/>
      <c r="G288" s="537" t="s">
        <v>262</v>
      </c>
      <c r="H288" s="833">
        <f t="shared" ca="1" si="15"/>
        <v>2</v>
      </c>
      <c r="I288" s="651" t="str">
        <f t="shared" ca="1" si="16"/>
        <v/>
      </c>
      <c r="J288" s="651" t="str">
        <f t="shared" ca="1" si="17"/>
        <v/>
      </c>
      <c r="K288" s="651" t="str">
        <f t="shared" ca="1" si="18"/>
        <v/>
      </c>
      <c r="L288" s="651" t="str">
        <f t="shared" ca="1" si="19"/>
        <v/>
      </c>
      <c r="M288" s="259"/>
      <c r="N288" s="272"/>
      <c r="O288" s="273"/>
    </row>
    <row r="289" spans="1:15" ht="13.95" customHeight="1" x14ac:dyDescent="0.25">
      <c r="A289" s="165"/>
      <c r="B289" s="268"/>
      <c r="C289" s="371"/>
      <c r="D289" s="537" t="s">
        <v>263</v>
      </c>
      <c r="E289" s="834">
        <f ca="1">VLOOKUP($D289,Data!$C$2:$H$384,6,FALSE)</f>
        <v>3</v>
      </c>
      <c r="F289" s="371"/>
      <c r="G289" s="537" t="s">
        <v>263</v>
      </c>
      <c r="H289" s="833">
        <f t="shared" ca="1" si="15"/>
        <v>3</v>
      </c>
      <c r="I289" s="651" t="str">
        <f t="shared" ca="1" si="16"/>
        <v/>
      </c>
      <c r="J289" s="651" t="str">
        <f t="shared" ca="1" si="17"/>
        <v/>
      </c>
      <c r="K289" s="651" t="str">
        <f t="shared" ca="1" si="18"/>
        <v/>
      </c>
      <c r="L289" s="651" t="str">
        <f t="shared" ca="1" si="19"/>
        <v/>
      </c>
      <c r="M289" s="259"/>
      <c r="N289" s="272"/>
      <c r="O289" s="273"/>
    </row>
    <row r="290" spans="1:15" ht="13.95" customHeight="1" x14ac:dyDescent="0.25">
      <c r="A290" s="165"/>
      <c r="B290" s="268"/>
      <c r="C290" s="371"/>
      <c r="D290" s="537" t="s">
        <v>265</v>
      </c>
      <c r="E290" s="834">
        <f ca="1">VLOOKUP($D290,Data!$C$2:$H$384,6,FALSE)</f>
        <v>2</v>
      </c>
      <c r="F290" s="371"/>
      <c r="G290" s="537" t="s">
        <v>265</v>
      </c>
      <c r="H290" s="833">
        <f t="shared" ca="1" si="15"/>
        <v>2</v>
      </c>
      <c r="I290" s="651" t="str">
        <f t="shared" ca="1" si="16"/>
        <v/>
      </c>
      <c r="J290" s="651" t="str">
        <f t="shared" ca="1" si="17"/>
        <v/>
      </c>
      <c r="K290" s="651" t="str">
        <f t="shared" ca="1" si="18"/>
        <v/>
      </c>
      <c r="L290" s="651" t="str">
        <f t="shared" ca="1" si="19"/>
        <v/>
      </c>
      <c r="M290" s="259"/>
      <c r="N290" s="272"/>
      <c r="O290" s="273"/>
    </row>
    <row r="291" spans="1:15" ht="13.95" customHeight="1" x14ac:dyDescent="0.25">
      <c r="A291" s="165"/>
      <c r="B291" s="268"/>
      <c r="C291" s="371"/>
      <c r="D291" s="537" t="s">
        <v>943</v>
      </c>
      <c r="E291" s="834">
        <f ca="1">VLOOKUP($D291,Data!$C$2:$H$384,6,FALSE)</f>
        <v>3</v>
      </c>
      <c r="F291" s="371"/>
      <c r="G291" s="537" t="s">
        <v>943</v>
      </c>
      <c r="H291" s="833">
        <f t="shared" ca="1" si="15"/>
        <v>3</v>
      </c>
      <c r="I291" s="651" t="str">
        <f t="shared" ca="1" si="16"/>
        <v/>
      </c>
      <c r="J291" s="651" t="str">
        <f t="shared" ca="1" si="17"/>
        <v/>
      </c>
      <c r="K291" s="651" t="str">
        <f t="shared" ca="1" si="18"/>
        <v/>
      </c>
      <c r="L291" s="651" t="str">
        <f t="shared" ca="1" si="19"/>
        <v/>
      </c>
      <c r="M291" s="259"/>
      <c r="N291" s="272"/>
      <c r="O291" s="273"/>
    </row>
    <row r="292" spans="1:15" ht="13.95" customHeight="1" x14ac:dyDescent="0.25">
      <c r="A292" s="165"/>
      <c r="B292" s="268"/>
      <c r="C292" s="371"/>
      <c r="D292" s="537" t="s">
        <v>2538</v>
      </c>
      <c r="E292" s="834">
        <f ca="1">VLOOKUP($D292,Data!$C$2:$H$384,6,FALSE)</f>
        <v>3</v>
      </c>
      <c r="F292" s="371"/>
      <c r="G292" s="537" t="s">
        <v>2538</v>
      </c>
      <c r="H292" s="833">
        <f t="shared" ca="1" si="15"/>
        <v>3</v>
      </c>
      <c r="I292" s="651" t="str">
        <f t="shared" ca="1" si="16"/>
        <v/>
      </c>
      <c r="J292" s="651" t="str">
        <f t="shared" ca="1" si="17"/>
        <v/>
      </c>
      <c r="K292" s="651" t="str">
        <f t="shared" ca="1" si="18"/>
        <v/>
      </c>
      <c r="L292" s="651" t="str">
        <f t="shared" ca="1" si="19"/>
        <v/>
      </c>
      <c r="M292" s="259"/>
      <c r="N292" s="272"/>
      <c r="O292" s="273"/>
    </row>
    <row r="293" spans="1:15" ht="13.95" customHeight="1" x14ac:dyDescent="0.25">
      <c r="A293" s="165"/>
      <c r="B293" s="268"/>
      <c r="C293" s="371"/>
      <c r="D293" s="537" t="s">
        <v>267</v>
      </c>
      <c r="E293" s="834">
        <f ca="1">VLOOKUP($D293,Data!$C$2:$H$384,6,FALSE)</f>
        <v>3</v>
      </c>
      <c r="F293" s="371"/>
      <c r="G293" s="537" t="s">
        <v>267</v>
      </c>
      <c r="H293" s="833">
        <f t="shared" ca="1" si="15"/>
        <v>3</v>
      </c>
      <c r="I293" s="651" t="str">
        <f t="shared" ca="1" si="16"/>
        <v/>
      </c>
      <c r="J293" s="651" t="str">
        <f t="shared" ca="1" si="17"/>
        <v/>
      </c>
      <c r="K293" s="651" t="str">
        <f t="shared" ca="1" si="18"/>
        <v/>
      </c>
      <c r="L293" s="651" t="str">
        <f t="shared" ca="1" si="19"/>
        <v/>
      </c>
      <c r="M293" s="259"/>
      <c r="N293" s="272"/>
      <c r="O293" s="273"/>
    </row>
    <row r="294" spans="1:15" ht="13.95" customHeight="1" x14ac:dyDescent="0.25">
      <c r="A294" s="165"/>
      <c r="B294" s="268"/>
      <c r="C294" s="371"/>
      <c r="D294" s="537" t="s">
        <v>268</v>
      </c>
      <c r="E294" s="834">
        <f ca="1">VLOOKUP($D294,Data!$C$2:$H$384,6,FALSE)</f>
        <v>3</v>
      </c>
      <c r="F294" s="371"/>
      <c r="G294" s="537" t="s">
        <v>268</v>
      </c>
      <c r="H294" s="833">
        <f t="shared" ca="1" si="15"/>
        <v>3</v>
      </c>
      <c r="I294" s="651" t="str">
        <f t="shared" ca="1" si="16"/>
        <v/>
      </c>
      <c r="J294" s="651" t="str">
        <f t="shared" ca="1" si="17"/>
        <v/>
      </c>
      <c r="K294" s="651" t="str">
        <f t="shared" ca="1" si="18"/>
        <v/>
      </c>
      <c r="L294" s="651" t="str">
        <f t="shared" ca="1" si="19"/>
        <v/>
      </c>
      <c r="M294" s="259"/>
      <c r="N294" s="272"/>
      <c r="O294" s="273"/>
    </row>
    <row r="295" spans="1:15" ht="13.95" customHeight="1" x14ac:dyDescent="0.25">
      <c r="A295" s="165"/>
      <c r="B295" s="268"/>
      <c r="C295" s="371"/>
      <c r="D295" s="537" t="s">
        <v>269</v>
      </c>
      <c r="E295" s="834">
        <f ca="1">VLOOKUP($D295,Data!$C$2:$H$384,6,FALSE)</f>
        <v>4</v>
      </c>
      <c r="F295" s="371"/>
      <c r="G295" s="537" t="s">
        <v>269</v>
      </c>
      <c r="H295" s="833">
        <f t="shared" ca="1" si="15"/>
        <v>4</v>
      </c>
      <c r="I295" s="651" t="str">
        <f t="shared" ca="1" si="16"/>
        <v/>
      </c>
      <c r="J295" s="651" t="str">
        <f t="shared" ca="1" si="17"/>
        <v/>
      </c>
      <c r="K295" s="651" t="str">
        <f t="shared" ca="1" si="18"/>
        <v/>
      </c>
      <c r="L295" s="651" t="str">
        <f t="shared" ca="1" si="19"/>
        <v/>
      </c>
      <c r="M295" s="259"/>
      <c r="N295" s="272"/>
      <c r="O295" s="273"/>
    </row>
    <row r="296" spans="1:15" ht="13.95" customHeight="1" x14ac:dyDescent="0.25">
      <c r="A296" s="165"/>
      <c r="B296" s="268"/>
      <c r="C296" s="371"/>
      <c r="D296" s="537" t="s">
        <v>270</v>
      </c>
      <c r="E296" s="834">
        <f ca="1">VLOOKUP($D296,Data!$C$2:$H$384,6,FALSE)</f>
        <v>3</v>
      </c>
      <c r="F296" s="371"/>
      <c r="G296" s="537" t="s">
        <v>270</v>
      </c>
      <c r="H296" s="833">
        <f t="shared" ca="1" si="15"/>
        <v>3</v>
      </c>
      <c r="I296" s="651" t="str">
        <f t="shared" ca="1" si="16"/>
        <v/>
      </c>
      <c r="J296" s="651" t="str">
        <f t="shared" ca="1" si="17"/>
        <v/>
      </c>
      <c r="K296" s="651" t="str">
        <f t="shared" ca="1" si="18"/>
        <v/>
      </c>
      <c r="L296" s="651" t="str">
        <f t="shared" ca="1" si="19"/>
        <v/>
      </c>
      <c r="M296" s="259"/>
      <c r="N296" s="272"/>
      <c r="O296" s="273"/>
    </row>
    <row r="297" spans="1:15" ht="13.95" customHeight="1" x14ac:dyDescent="0.25">
      <c r="A297" s="165"/>
      <c r="B297" s="268"/>
      <c r="C297" s="371"/>
      <c r="D297" s="537" t="s">
        <v>271</v>
      </c>
      <c r="E297" s="834">
        <f ca="1">VLOOKUP($D297,Data!$C$2:$H$384,6,FALSE)</f>
        <v>3</v>
      </c>
      <c r="F297" s="371"/>
      <c r="G297" s="537" t="s">
        <v>271</v>
      </c>
      <c r="H297" s="833">
        <f t="shared" ca="1" si="15"/>
        <v>3</v>
      </c>
      <c r="I297" s="651" t="str">
        <f t="shared" ca="1" si="16"/>
        <v/>
      </c>
      <c r="J297" s="651" t="str">
        <f t="shared" ca="1" si="17"/>
        <v/>
      </c>
      <c r="K297" s="651" t="str">
        <f t="shared" ca="1" si="18"/>
        <v/>
      </c>
      <c r="L297" s="651" t="str">
        <f t="shared" ca="1" si="19"/>
        <v/>
      </c>
      <c r="M297" s="259"/>
      <c r="N297" s="272"/>
      <c r="O297" s="273"/>
    </row>
    <row r="298" spans="1:15" ht="13.95" customHeight="1" x14ac:dyDescent="0.25">
      <c r="A298" s="165"/>
      <c r="B298" s="268"/>
      <c r="C298" s="371"/>
      <c r="D298" s="537" t="s">
        <v>272</v>
      </c>
      <c r="E298" s="834">
        <f ca="1">VLOOKUP($D298,Data!$C$2:$H$384,6,FALSE)</f>
        <v>2</v>
      </c>
      <c r="F298" s="371"/>
      <c r="G298" s="537" t="s">
        <v>272</v>
      </c>
      <c r="H298" s="833">
        <f t="shared" ca="1" si="15"/>
        <v>2</v>
      </c>
      <c r="I298" s="651" t="str">
        <f t="shared" ca="1" si="16"/>
        <v/>
      </c>
      <c r="J298" s="651" t="str">
        <f t="shared" ca="1" si="17"/>
        <v/>
      </c>
      <c r="K298" s="651" t="str">
        <f t="shared" ca="1" si="18"/>
        <v/>
      </c>
      <c r="L298" s="651" t="str">
        <f t="shared" ca="1" si="19"/>
        <v/>
      </c>
      <c r="M298" s="259"/>
      <c r="N298" s="272"/>
      <c r="O298" s="273"/>
    </row>
    <row r="299" spans="1:15" ht="13.95" customHeight="1" x14ac:dyDescent="0.25">
      <c r="A299" s="165"/>
      <c r="B299" s="268"/>
      <c r="C299" s="371"/>
      <c r="D299" s="537" t="s">
        <v>273</v>
      </c>
      <c r="E299" s="834">
        <f ca="1">VLOOKUP($D299,Data!$C$2:$H$384,6,FALSE)</f>
        <v>3</v>
      </c>
      <c r="F299" s="371"/>
      <c r="G299" s="537" t="s">
        <v>273</v>
      </c>
      <c r="H299" s="833">
        <f t="shared" ca="1" si="15"/>
        <v>3</v>
      </c>
      <c r="I299" s="651" t="str">
        <f t="shared" ca="1" si="16"/>
        <v/>
      </c>
      <c r="J299" s="651" t="str">
        <f t="shared" ca="1" si="17"/>
        <v/>
      </c>
      <c r="K299" s="651" t="str">
        <f t="shared" ca="1" si="18"/>
        <v/>
      </c>
      <c r="L299" s="651" t="str">
        <f t="shared" ca="1" si="19"/>
        <v/>
      </c>
      <c r="M299" s="259"/>
      <c r="N299" s="272"/>
      <c r="O299" s="273"/>
    </row>
    <row r="300" spans="1:15" ht="13.95" customHeight="1" x14ac:dyDescent="0.25">
      <c r="A300" s="165"/>
      <c r="B300" s="268"/>
      <c r="C300" s="371"/>
      <c r="D300" s="537" t="s">
        <v>944</v>
      </c>
      <c r="E300" s="834">
        <f ca="1">VLOOKUP($D300,Data!$C$2:$H$384,6,FALSE)</f>
        <v>2</v>
      </c>
      <c r="F300" s="371"/>
      <c r="G300" s="537" t="s">
        <v>944</v>
      </c>
      <c r="H300" s="833">
        <f t="shared" ca="1" si="15"/>
        <v>2</v>
      </c>
      <c r="I300" s="651" t="str">
        <f t="shared" ca="1" si="16"/>
        <v/>
      </c>
      <c r="J300" s="651" t="str">
        <f t="shared" ca="1" si="17"/>
        <v/>
      </c>
      <c r="K300" s="651" t="str">
        <f t="shared" ca="1" si="18"/>
        <v/>
      </c>
      <c r="L300" s="651" t="str">
        <f t="shared" ca="1" si="19"/>
        <v/>
      </c>
      <c r="M300" s="259"/>
      <c r="N300" s="272"/>
      <c r="O300" s="273"/>
    </row>
    <row r="301" spans="1:15" ht="13.95" customHeight="1" x14ac:dyDescent="0.25">
      <c r="A301" s="165"/>
      <c r="B301" s="268"/>
      <c r="C301" s="371"/>
      <c r="D301" s="537" t="s">
        <v>945</v>
      </c>
      <c r="E301" s="834">
        <f ca="1">VLOOKUP($D301,Data!$C$2:$H$384,6,FALSE)</f>
        <v>3</v>
      </c>
      <c r="F301" s="371"/>
      <c r="G301" s="537" t="s">
        <v>945</v>
      </c>
      <c r="H301" s="833">
        <f t="shared" ca="1" si="15"/>
        <v>3</v>
      </c>
      <c r="I301" s="651" t="str">
        <f t="shared" ca="1" si="16"/>
        <v/>
      </c>
      <c r="J301" s="651" t="str">
        <f t="shared" ca="1" si="17"/>
        <v/>
      </c>
      <c r="K301" s="651" t="str">
        <f t="shared" ca="1" si="18"/>
        <v/>
      </c>
      <c r="L301" s="651" t="str">
        <f t="shared" ca="1" si="19"/>
        <v/>
      </c>
      <c r="M301" s="259"/>
      <c r="N301" s="272"/>
      <c r="O301" s="273"/>
    </row>
    <row r="302" spans="1:15" ht="13.95" customHeight="1" x14ac:dyDescent="0.25">
      <c r="A302" s="165"/>
      <c r="B302" s="268"/>
      <c r="C302" s="371"/>
      <c r="D302" s="537" t="s">
        <v>946</v>
      </c>
      <c r="E302" s="834">
        <f ca="1">VLOOKUP($D302,Data!$C$2:$H$384,6,FALSE)</f>
        <v>2</v>
      </c>
      <c r="F302" s="371"/>
      <c r="G302" s="537" t="s">
        <v>946</v>
      </c>
      <c r="H302" s="833">
        <f t="shared" ca="1" si="15"/>
        <v>2</v>
      </c>
      <c r="I302" s="651" t="str">
        <f t="shared" ca="1" si="16"/>
        <v/>
      </c>
      <c r="J302" s="651" t="str">
        <f t="shared" ca="1" si="17"/>
        <v/>
      </c>
      <c r="K302" s="651" t="str">
        <f t="shared" ca="1" si="18"/>
        <v/>
      </c>
      <c r="L302" s="651" t="str">
        <f t="shared" ca="1" si="19"/>
        <v/>
      </c>
      <c r="M302" s="259"/>
      <c r="N302" s="272"/>
      <c r="O302" s="273"/>
    </row>
    <row r="303" spans="1:15" ht="13.95" customHeight="1" x14ac:dyDescent="0.25">
      <c r="A303" s="165"/>
      <c r="B303" s="268"/>
      <c r="C303" s="371"/>
      <c r="D303" s="537" t="s">
        <v>947</v>
      </c>
      <c r="E303" s="834">
        <f ca="1">VLOOKUP($D303,Data!$C$2:$H$384,6,FALSE)</f>
        <v>3</v>
      </c>
      <c r="F303" s="371"/>
      <c r="G303" s="537" t="s">
        <v>947</v>
      </c>
      <c r="H303" s="833">
        <f t="shared" ca="1" si="15"/>
        <v>3</v>
      </c>
      <c r="I303" s="651" t="str">
        <f t="shared" ca="1" si="16"/>
        <v/>
      </c>
      <c r="J303" s="651" t="str">
        <f t="shared" ca="1" si="17"/>
        <v/>
      </c>
      <c r="K303" s="651" t="str">
        <f t="shared" ca="1" si="18"/>
        <v/>
      </c>
      <c r="L303" s="651" t="str">
        <f t="shared" ca="1" si="19"/>
        <v/>
      </c>
      <c r="M303" s="259"/>
      <c r="N303" s="272"/>
      <c r="O303" s="273"/>
    </row>
    <row r="304" spans="1:15" ht="13.95" customHeight="1" x14ac:dyDescent="0.25">
      <c r="A304" s="165"/>
      <c r="B304" s="268"/>
      <c r="C304" s="371"/>
      <c r="D304" s="537" t="s">
        <v>948</v>
      </c>
      <c r="E304" s="834">
        <f ca="1">VLOOKUP($D304,Data!$C$2:$H$384,6,FALSE)</f>
        <v>2</v>
      </c>
      <c r="F304" s="371"/>
      <c r="G304" s="537" t="s">
        <v>948</v>
      </c>
      <c r="H304" s="833">
        <f t="shared" ca="1" si="15"/>
        <v>2</v>
      </c>
      <c r="I304" s="651" t="str">
        <f t="shared" ca="1" si="16"/>
        <v/>
      </c>
      <c r="J304" s="651" t="str">
        <f t="shared" ca="1" si="17"/>
        <v/>
      </c>
      <c r="K304" s="651" t="str">
        <f t="shared" ca="1" si="18"/>
        <v/>
      </c>
      <c r="L304" s="651" t="str">
        <f t="shared" ca="1" si="19"/>
        <v/>
      </c>
      <c r="M304" s="259"/>
      <c r="N304" s="272"/>
      <c r="O304" s="273"/>
    </row>
    <row r="305" spans="1:15" ht="13.95" customHeight="1" x14ac:dyDescent="0.25">
      <c r="A305" s="165"/>
      <c r="B305" s="268"/>
      <c r="C305" s="371"/>
      <c r="D305" s="537" t="s">
        <v>949</v>
      </c>
      <c r="E305" s="834">
        <f ca="1">VLOOKUP($D305,Data!$C$2:$H$384,6,FALSE)</f>
        <v>2</v>
      </c>
      <c r="F305" s="371"/>
      <c r="G305" s="537" t="s">
        <v>949</v>
      </c>
      <c r="H305" s="833">
        <f t="shared" ca="1" si="15"/>
        <v>2</v>
      </c>
      <c r="I305" s="651" t="str">
        <f t="shared" ca="1" si="16"/>
        <v/>
      </c>
      <c r="J305" s="651" t="str">
        <f t="shared" ca="1" si="17"/>
        <v/>
      </c>
      <c r="K305" s="651" t="str">
        <f t="shared" ca="1" si="18"/>
        <v/>
      </c>
      <c r="L305" s="651" t="str">
        <f t="shared" ca="1" si="19"/>
        <v/>
      </c>
      <c r="M305" s="259"/>
      <c r="N305" s="272"/>
      <c r="O305" s="273"/>
    </row>
    <row r="306" spans="1:15" ht="13.95" customHeight="1" x14ac:dyDescent="0.25">
      <c r="A306" s="165"/>
      <c r="B306" s="268"/>
      <c r="C306" s="371"/>
      <c r="D306" s="537" t="s">
        <v>950</v>
      </c>
      <c r="E306" s="834">
        <f ca="1">VLOOKUP($D306,Data!$C$2:$H$384,6,FALSE)</f>
        <v>3</v>
      </c>
      <c r="F306" s="371"/>
      <c r="G306" s="537" t="s">
        <v>950</v>
      </c>
      <c r="H306" s="833">
        <f t="shared" ca="1" si="15"/>
        <v>3</v>
      </c>
      <c r="I306" s="651" t="str">
        <f t="shared" ca="1" si="16"/>
        <v/>
      </c>
      <c r="J306" s="651" t="str">
        <f t="shared" ca="1" si="17"/>
        <v/>
      </c>
      <c r="K306" s="651" t="str">
        <f t="shared" ca="1" si="18"/>
        <v/>
      </c>
      <c r="L306" s="651" t="str">
        <f t="shared" ca="1" si="19"/>
        <v/>
      </c>
      <c r="M306" s="259"/>
      <c r="N306" s="272"/>
      <c r="O306" s="273"/>
    </row>
    <row r="307" spans="1:15" ht="13.95" customHeight="1" x14ac:dyDescent="0.25">
      <c r="A307" s="165"/>
      <c r="B307" s="268"/>
      <c r="C307" s="371"/>
      <c r="D307" s="537" t="s">
        <v>951</v>
      </c>
      <c r="E307" s="834">
        <f ca="1">VLOOKUP($D307,Data!$C$2:$H$384,6,FALSE)</f>
        <v>2</v>
      </c>
      <c r="F307" s="371"/>
      <c r="G307" s="537" t="s">
        <v>951</v>
      </c>
      <c r="H307" s="833">
        <f t="shared" ca="1" si="15"/>
        <v>2</v>
      </c>
      <c r="I307" s="651" t="str">
        <f t="shared" ca="1" si="16"/>
        <v/>
      </c>
      <c r="J307" s="651" t="str">
        <f t="shared" ca="1" si="17"/>
        <v/>
      </c>
      <c r="K307" s="651" t="str">
        <f t="shared" ca="1" si="18"/>
        <v/>
      </c>
      <c r="L307" s="651" t="str">
        <f t="shared" ca="1" si="19"/>
        <v/>
      </c>
      <c r="M307" s="259"/>
      <c r="N307" s="272"/>
      <c r="O307" s="273"/>
    </row>
    <row r="308" spans="1:15" ht="13.95" customHeight="1" x14ac:dyDescent="0.25">
      <c r="A308" s="165"/>
      <c r="B308" s="268"/>
      <c r="C308" s="371"/>
      <c r="D308" s="537" t="s">
        <v>952</v>
      </c>
      <c r="E308" s="834">
        <f ca="1">VLOOKUP($D308,Data!$C$2:$H$384,6,FALSE)</f>
        <v>3</v>
      </c>
      <c r="F308" s="371"/>
      <c r="G308" s="537" t="s">
        <v>952</v>
      </c>
      <c r="H308" s="833">
        <f t="shared" ca="1" si="15"/>
        <v>3</v>
      </c>
      <c r="I308" s="651" t="str">
        <f t="shared" ca="1" si="16"/>
        <v/>
      </c>
      <c r="J308" s="651" t="str">
        <f t="shared" ca="1" si="17"/>
        <v/>
      </c>
      <c r="K308" s="651" t="str">
        <f t="shared" ca="1" si="18"/>
        <v/>
      </c>
      <c r="L308" s="651" t="str">
        <f t="shared" ca="1" si="19"/>
        <v/>
      </c>
      <c r="M308" s="259"/>
      <c r="N308" s="272"/>
      <c r="O308" s="273"/>
    </row>
    <row r="309" spans="1:15" ht="13.95" customHeight="1" x14ac:dyDescent="0.25">
      <c r="A309" s="165"/>
      <c r="B309" s="268"/>
      <c r="C309" s="371"/>
      <c r="D309" s="537" t="s">
        <v>954</v>
      </c>
      <c r="E309" s="834">
        <f ca="1">VLOOKUP($D309,Data!$C$2:$H$384,6,FALSE)</f>
        <v>3</v>
      </c>
      <c r="F309" s="371"/>
      <c r="G309" s="537" t="s">
        <v>954</v>
      </c>
      <c r="H309" s="833">
        <f t="shared" ca="1" si="15"/>
        <v>3</v>
      </c>
      <c r="I309" s="651" t="str">
        <f t="shared" ca="1" si="16"/>
        <v/>
      </c>
      <c r="J309" s="651" t="str">
        <f t="shared" ca="1" si="17"/>
        <v/>
      </c>
      <c r="K309" s="651" t="str">
        <f t="shared" ca="1" si="18"/>
        <v/>
      </c>
      <c r="L309" s="651" t="str">
        <f t="shared" ca="1" si="19"/>
        <v/>
      </c>
      <c r="M309" s="259"/>
      <c r="N309" s="272"/>
      <c r="O309" s="273"/>
    </row>
    <row r="310" spans="1:15" ht="13.95" customHeight="1" x14ac:dyDescent="0.25">
      <c r="A310" s="165"/>
      <c r="B310" s="268"/>
      <c r="C310" s="371"/>
      <c r="D310" s="537" t="s">
        <v>955</v>
      </c>
      <c r="E310" s="834">
        <f ca="1">VLOOKUP($D310,Data!$C$2:$H$384,6,FALSE)</f>
        <v>2</v>
      </c>
      <c r="F310" s="371"/>
      <c r="G310" s="537" t="s">
        <v>955</v>
      </c>
      <c r="H310" s="833">
        <f t="shared" ca="1" si="15"/>
        <v>2</v>
      </c>
      <c r="I310" s="651" t="str">
        <f t="shared" ca="1" si="16"/>
        <v/>
      </c>
      <c r="J310" s="651" t="str">
        <f t="shared" ca="1" si="17"/>
        <v/>
      </c>
      <c r="K310" s="651" t="str">
        <f t="shared" ca="1" si="18"/>
        <v/>
      </c>
      <c r="L310" s="651" t="str">
        <f t="shared" ca="1" si="19"/>
        <v/>
      </c>
      <c r="M310" s="259"/>
      <c r="N310" s="272"/>
      <c r="O310" s="273"/>
    </row>
    <row r="311" spans="1:15" ht="13.95" customHeight="1" x14ac:dyDescent="0.25">
      <c r="A311" s="165"/>
      <c r="B311" s="268"/>
      <c r="C311" s="371"/>
      <c r="D311" s="537" t="s">
        <v>956</v>
      </c>
      <c r="E311" s="834">
        <f ca="1">VLOOKUP($D311,Data!$C$2:$H$384,6,FALSE)</f>
        <v>3</v>
      </c>
      <c r="F311" s="371"/>
      <c r="G311" s="537" t="s">
        <v>956</v>
      </c>
      <c r="H311" s="833">
        <f t="shared" ca="1" si="15"/>
        <v>3</v>
      </c>
      <c r="I311" s="651" t="str">
        <f t="shared" ca="1" si="16"/>
        <v/>
      </c>
      <c r="J311" s="651" t="str">
        <f t="shared" ca="1" si="17"/>
        <v/>
      </c>
      <c r="K311" s="651" t="str">
        <f t="shared" ca="1" si="18"/>
        <v/>
      </c>
      <c r="L311" s="651" t="str">
        <f t="shared" ca="1" si="19"/>
        <v/>
      </c>
      <c r="M311" s="259"/>
      <c r="N311" s="272"/>
      <c r="O311" s="273"/>
    </row>
    <row r="312" spans="1:15" ht="13.95" customHeight="1" x14ac:dyDescent="0.25">
      <c r="A312" s="165"/>
      <c r="B312" s="268"/>
      <c r="C312" s="371"/>
      <c r="D312" s="537" t="s">
        <v>957</v>
      </c>
      <c r="E312" s="834">
        <f ca="1">VLOOKUP($D312,Data!$C$2:$H$384,6,FALSE)</f>
        <v>4</v>
      </c>
      <c r="F312" s="371"/>
      <c r="G312" s="537" t="s">
        <v>957</v>
      </c>
      <c r="H312" s="833">
        <f t="shared" ca="1" si="15"/>
        <v>4</v>
      </c>
      <c r="I312" s="651" t="str">
        <f t="shared" ca="1" si="16"/>
        <v/>
      </c>
      <c r="J312" s="651" t="str">
        <f t="shared" ca="1" si="17"/>
        <v/>
      </c>
      <c r="K312" s="651" t="str">
        <f t="shared" ca="1" si="18"/>
        <v/>
      </c>
      <c r="L312" s="651" t="str">
        <f t="shared" ca="1" si="19"/>
        <v/>
      </c>
      <c r="M312" s="259"/>
      <c r="N312" s="272"/>
      <c r="O312" s="273"/>
    </row>
    <row r="313" spans="1:15" ht="13.95" customHeight="1" x14ac:dyDescent="0.25">
      <c r="A313" s="165"/>
      <c r="B313" s="268"/>
      <c r="C313" s="371"/>
      <c r="D313" s="537" t="s">
        <v>958</v>
      </c>
      <c r="E313" s="834">
        <f ca="1">VLOOKUP($D313,Data!$C$2:$H$384,6,FALSE)</f>
        <v>2</v>
      </c>
      <c r="F313" s="371"/>
      <c r="G313" s="537" t="s">
        <v>958</v>
      </c>
      <c r="H313" s="833">
        <f t="shared" ca="1" si="15"/>
        <v>2</v>
      </c>
      <c r="I313" s="651" t="str">
        <f t="shared" ca="1" si="16"/>
        <v/>
      </c>
      <c r="J313" s="651" t="str">
        <f t="shared" ca="1" si="17"/>
        <v/>
      </c>
      <c r="K313" s="651" t="str">
        <f t="shared" ca="1" si="18"/>
        <v/>
      </c>
      <c r="L313" s="651" t="str">
        <f t="shared" ca="1" si="19"/>
        <v/>
      </c>
      <c r="M313" s="259"/>
      <c r="N313" s="272"/>
      <c r="O313" s="273"/>
    </row>
    <row r="314" spans="1:15" ht="13.95" customHeight="1" x14ac:dyDescent="0.25">
      <c r="A314" s="165"/>
      <c r="B314" s="268"/>
      <c r="C314" s="371"/>
      <c r="D314" s="537" t="s">
        <v>959</v>
      </c>
      <c r="E314" s="834">
        <f ca="1">VLOOKUP($D314,Data!$C$2:$H$384,6,FALSE)</f>
        <v>3</v>
      </c>
      <c r="F314" s="371"/>
      <c r="G314" s="537" t="s">
        <v>959</v>
      </c>
      <c r="H314" s="833">
        <f t="shared" ca="1" si="15"/>
        <v>3</v>
      </c>
      <c r="I314" s="651" t="str">
        <f t="shared" ca="1" si="16"/>
        <v/>
      </c>
      <c r="J314" s="651" t="str">
        <f t="shared" ca="1" si="17"/>
        <v/>
      </c>
      <c r="K314" s="651" t="str">
        <f t="shared" ca="1" si="18"/>
        <v/>
      </c>
      <c r="L314" s="651" t="str">
        <f t="shared" ca="1" si="19"/>
        <v/>
      </c>
      <c r="M314" s="259"/>
      <c r="N314" s="272"/>
      <c r="O314" s="273"/>
    </row>
    <row r="315" spans="1:15" ht="13.95" customHeight="1" x14ac:dyDescent="0.25">
      <c r="A315" s="165"/>
      <c r="B315" s="268"/>
      <c r="C315" s="371"/>
      <c r="D315" s="537" t="s">
        <v>41</v>
      </c>
      <c r="E315" s="834">
        <f ca="1">VLOOKUP($D315,Data!$C$2:$H$384,6,FALSE)</f>
        <v>3</v>
      </c>
      <c r="F315" s="371"/>
      <c r="G315" s="537" t="s">
        <v>41</v>
      </c>
      <c r="H315" s="833">
        <f t="shared" ca="1" si="15"/>
        <v>3</v>
      </c>
      <c r="I315" s="651" t="str">
        <f t="shared" ca="1" si="16"/>
        <v/>
      </c>
      <c r="J315" s="651" t="str">
        <f t="shared" ca="1" si="17"/>
        <v/>
      </c>
      <c r="K315" s="651" t="str">
        <f t="shared" ca="1" si="18"/>
        <v/>
      </c>
      <c r="L315" s="651" t="str">
        <f t="shared" ca="1" si="19"/>
        <v/>
      </c>
      <c r="M315" s="259"/>
      <c r="N315" s="272"/>
      <c r="O315" s="273"/>
    </row>
    <row r="316" spans="1:15" ht="13.95" customHeight="1" x14ac:dyDescent="0.25">
      <c r="A316" s="165"/>
      <c r="B316" s="268"/>
      <c r="C316" s="371"/>
      <c r="D316" s="537" t="s">
        <v>42</v>
      </c>
      <c r="E316" s="834">
        <f ca="1">VLOOKUP($D316,Data!$C$2:$H$384,6,FALSE)</f>
        <v>2</v>
      </c>
      <c r="F316" s="371"/>
      <c r="G316" s="537" t="s">
        <v>42</v>
      </c>
      <c r="H316" s="833">
        <f t="shared" ca="1" si="15"/>
        <v>2</v>
      </c>
      <c r="I316" s="651" t="str">
        <f t="shared" ca="1" si="16"/>
        <v/>
      </c>
      <c r="J316" s="651" t="str">
        <f t="shared" ca="1" si="17"/>
        <v/>
      </c>
      <c r="K316" s="651" t="str">
        <f t="shared" ca="1" si="18"/>
        <v/>
      </c>
      <c r="L316" s="651" t="str">
        <f t="shared" ca="1" si="19"/>
        <v/>
      </c>
      <c r="M316" s="259"/>
      <c r="N316" s="272"/>
      <c r="O316" s="273"/>
    </row>
    <row r="317" spans="1:15" ht="13.95" customHeight="1" x14ac:dyDescent="0.25">
      <c r="A317" s="165"/>
      <c r="B317" s="268"/>
      <c r="C317" s="371"/>
      <c r="D317" s="537" t="s">
        <v>43</v>
      </c>
      <c r="E317" s="834">
        <f ca="1">VLOOKUP($D317,Data!$C$2:$H$384,6,FALSE)</f>
        <v>3</v>
      </c>
      <c r="F317" s="371"/>
      <c r="G317" s="537" t="s">
        <v>43</v>
      </c>
      <c r="H317" s="833">
        <f t="shared" ca="1" si="15"/>
        <v>3</v>
      </c>
      <c r="I317" s="651" t="str">
        <f t="shared" ca="1" si="16"/>
        <v/>
      </c>
      <c r="J317" s="651" t="str">
        <f t="shared" ca="1" si="17"/>
        <v/>
      </c>
      <c r="K317" s="651" t="str">
        <f t="shared" ca="1" si="18"/>
        <v/>
      </c>
      <c r="L317" s="651" t="str">
        <f t="shared" ca="1" si="19"/>
        <v/>
      </c>
      <c r="M317" s="259"/>
      <c r="N317" s="272"/>
      <c r="O317" s="273"/>
    </row>
    <row r="318" spans="1:15" ht="13.95" customHeight="1" x14ac:dyDescent="0.25">
      <c r="A318" s="165"/>
      <c r="B318" s="268"/>
      <c r="C318" s="371"/>
      <c r="D318" s="537" t="s">
        <v>45</v>
      </c>
      <c r="E318" s="834">
        <f ca="1">VLOOKUP($D318,Data!$C$2:$H$384,6,FALSE)</f>
        <v>3</v>
      </c>
      <c r="F318" s="371"/>
      <c r="G318" s="537" t="s">
        <v>45</v>
      </c>
      <c r="H318" s="833">
        <f t="shared" ca="1" si="15"/>
        <v>3</v>
      </c>
      <c r="I318" s="651" t="str">
        <f t="shared" ca="1" si="16"/>
        <v/>
      </c>
      <c r="J318" s="651" t="str">
        <f t="shared" ca="1" si="17"/>
        <v/>
      </c>
      <c r="K318" s="651" t="str">
        <f t="shared" ca="1" si="18"/>
        <v/>
      </c>
      <c r="L318" s="651" t="str">
        <f t="shared" ca="1" si="19"/>
        <v/>
      </c>
      <c r="M318" s="259"/>
      <c r="N318" s="272"/>
      <c r="O318" s="273"/>
    </row>
    <row r="319" spans="1:15" ht="13.95" customHeight="1" x14ac:dyDescent="0.25">
      <c r="A319" s="165"/>
      <c r="B319" s="268"/>
      <c r="C319" s="371"/>
      <c r="D319" s="537" t="s">
        <v>47</v>
      </c>
      <c r="E319" s="834">
        <f ca="1">VLOOKUP($D319,Data!$C$2:$H$384,6,FALSE)</f>
        <v>2</v>
      </c>
      <c r="F319" s="371"/>
      <c r="G319" s="537" t="s">
        <v>47</v>
      </c>
      <c r="H319" s="833">
        <f t="shared" ca="1" si="15"/>
        <v>2</v>
      </c>
      <c r="I319" s="651" t="str">
        <f t="shared" ca="1" si="16"/>
        <v/>
      </c>
      <c r="J319" s="651" t="str">
        <f t="shared" ca="1" si="17"/>
        <v/>
      </c>
      <c r="K319" s="651" t="str">
        <f t="shared" ca="1" si="18"/>
        <v/>
      </c>
      <c r="L319" s="651" t="str">
        <f t="shared" ca="1" si="19"/>
        <v/>
      </c>
      <c r="M319" s="259"/>
      <c r="N319" s="272"/>
      <c r="O319" s="273"/>
    </row>
    <row r="320" spans="1:15" ht="13.95" customHeight="1" x14ac:dyDescent="0.25">
      <c r="A320" s="165"/>
      <c r="B320" s="268"/>
      <c r="C320" s="371"/>
      <c r="D320" s="537" t="s">
        <v>49</v>
      </c>
      <c r="E320" s="834">
        <f ca="1">VLOOKUP($D320,Data!$C$2:$H$384,6,FALSE)</f>
        <v>1</v>
      </c>
      <c r="F320" s="371"/>
      <c r="G320" s="537" t="s">
        <v>49</v>
      </c>
      <c r="H320" s="833">
        <f t="shared" ca="1" si="15"/>
        <v>1</v>
      </c>
      <c r="I320" s="651" t="str">
        <f t="shared" ca="1" si="16"/>
        <v/>
      </c>
      <c r="J320" s="651" t="str">
        <f t="shared" ca="1" si="17"/>
        <v/>
      </c>
      <c r="K320" s="651" t="str">
        <f t="shared" ca="1" si="18"/>
        <v/>
      </c>
      <c r="L320" s="651" t="str">
        <f t="shared" ca="1" si="19"/>
        <v/>
      </c>
      <c r="M320" s="259"/>
      <c r="N320" s="272"/>
      <c r="O320" s="273"/>
    </row>
    <row r="321" spans="1:15" ht="13.95" customHeight="1" x14ac:dyDescent="0.25">
      <c r="A321" s="165"/>
      <c r="B321" s="268"/>
      <c r="C321" s="371"/>
      <c r="D321" s="537" t="s">
        <v>51</v>
      </c>
      <c r="E321" s="834">
        <f ca="1">VLOOKUP($D321,Data!$C$2:$H$384,6,FALSE)</f>
        <v>1</v>
      </c>
      <c r="F321" s="371"/>
      <c r="G321" s="537" t="s">
        <v>51</v>
      </c>
      <c r="H321" s="833">
        <f t="shared" ca="1" si="15"/>
        <v>1</v>
      </c>
      <c r="I321" s="651" t="str">
        <f t="shared" ca="1" si="16"/>
        <v/>
      </c>
      <c r="J321" s="651" t="str">
        <f t="shared" ca="1" si="17"/>
        <v/>
      </c>
      <c r="K321" s="651" t="str">
        <f t="shared" ca="1" si="18"/>
        <v/>
      </c>
      <c r="L321" s="651" t="str">
        <f t="shared" ca="1" si="19"/>
        <v/>
      </c>
      <c r="M321" s="259"/>
      <c r="N321" s="272"/>
      <c r="O321" s="273"/>
    </row>
    <row r="322" spans="1:15" ht="13.95" customHeight="1" x14ac:dyDescent="0.25">
      <c r="A322" s="165"/>
      <c r="B322" s="268"/>
      <c r="C322" s="371"/>
      <c r="D322" s="537" t="s">
        <v>53</v>
      </c>
      <c r="E322" s="834">
        <f ca="1">VLOOKUP($D322,Data!$C$2:$H$384,6,FALSE)</f>
        <v>3</v>
      </c>
      <c r="F322" s="371"/>
      <c r="G322" s="537" t="s">
        <v>53</v>
      </c>
      <c r="H322" s="833">
        <f t="shared" ca="1" si="15"/>
        <v>3</v>
      </c>
      <c r="I322" s="651" t="str">
        <f t="shared" ca="1" si="16"/>
        <v/>
      </c>
      <c r="J322" s="651" t="str">
        <f t="shared" ca="1" si="17"/>
        <v/>
      </c>
      <c r="K322" s="651" t="str">
        <f t="shared" ca="1" si="18"/>
        <v/>
      </c>
      <c r="L322" s="651" t="str">
        <f t="shared" ca="1" si="19"/>
        <v/>
      </c>
      <c r="M322" s="259"/>
      <c r="N322" s="272"/>
      <c r="O322" s="273"/>
    </row>
    <row r="323" spans="1:15" ht="13.95" customHeight="1" x14ac:dyDescent="0.25">
      <c r="A323" s="165"/>
      <c r="B323" s="268"/>
      <c r="C323" s="371"/>
      <c r="D323" s="537" t="s">
        <v>58</v>
      </c>
      <c r="E323" s="834">
        <f ca="1">VLOOKUP($D323,Data!$C$2:$H$384,6,FALSE)</f>
        <v>3</v>
      </c>
      <c r="F323" s="371"/>
      <c r="G323" s="537" t="s">
        <v>58</v>
      </c>
      <c r="H323" s="833">
        <f t="shared" ca="1" si="15"/>
        <v>3</v>
      </c>
      <c r="I323" s="651" t="str">
        <f t="shared" ca="1" si="16"/>
        <v/>
      </c>
      <c r="J323" s="651" t="str">
        <f t="shared" ca="1" si="17"/>
        <v/>
      </c>
      <c r="K323" s="651" t="str">
        <f t="shared" ca="1" si="18"/>
        <v/>
      </c>
      <c r="L323" s="651" t="str">
        <f t="shared" ca="1" si="19"/>
        <v/>
      </c>
      <c r="M323" s="259"/>
      <c r="N323" s="272"/>
      <c r="O323" s="273"/>
    </row>
    <row r="324" spans="1:15" ht="13.95" customHeight="1" x14ac:dyDescent="0.25">
      <c r="A324" s="165"/>
      <c r="B324" s="268"/>
      <c r="C324" s="371"/>
      <c r="D324" s="537" t="s">
        <v>60</v>
      </c>
      <c r="E324" s="834">
        <f ca="1">VLOOKUP($D324,Data!$C$2:$H$384,6,FALSE)</f>
        <v>2</v>
      </c>
      <c r="F324" s="371"/>
      <c r="G324" s="537" t="s">
        <v>60</v>
      </c>
      <c r="H324" s="833">
        <f t="shared" ca="1" si="15"/>
        <v>2</v>
      </c>
      <c r="I324" s="651" t="str">
        <f t="shared" ca="1" si="16"/>
        <v/>
      </c>
      <c r="J324" s="651" t="str">
        <f t="shared" ca="1" si="17"/>
        <v/>
      </c>
      <c r="K324" s="651" t="str">
        <f t="shared" ca="1" si="18"/>
        <v/>
      </c>
      <c r="L324" s="651" t="str">
        <f t="shared" ca="1" si="19"/>
        <v/>
      </c>
      <c r="M324" s="259"/>
      <c r="N324" s="272"/>
      <c r="O324" s="273"/>
    </row>
    <row r="325" spans="1:15" ht="13.95" customHeight="1" x14ac:dyDescent="0.25">
      <c r="A325" s="165"/>
      <c r="B325" s="268"/>
      <c r="C325" s="371"/>
      <c r="D325" s="537" t="s">
        <v>62</v>
      </c>
      <c r="E325" s="834">
        <f ca="1">VLOOKUP($D325,Data!$C$2:$H$384,6,FALSE)</f>
        <v>3</v>
      </c>
      <c r="F325" s="371"/>
      <c r="G325" s="537" t="s">
        <v>62</v>
      </c>
      <c r="H325" s="833">
        <f t="shared" ca="1" si="15"/>
        <v>3</v>
      </c>
      <c r="I325" s="651" t="str">
        <f t="shared" ca="1" si="16"/>
        <v/>
      </c>
      <c r="J325" s="651" t="str">
        <f t="shared" ca="1" si="17"/>
        <v/>
      </c>
      <c r="K325" s="651" t="str">
        <f t="shared" ca="1" si="18"/>
        <v/>
      </c>
      <c r="L325" s="651" t="str">
        <f t="shared" ca="1" si="19"/>
        <v/>
      </c>
      <c r="M325" s="259"/>
      <c r="N325" s="272"/>
      <c r="O325" s="273"/>
    </row>
    <row r="326" spans="1:15" ht="13.95" customHeight="1" x14ac:dyDescent="0.25">
      <c r="A326" s="165"/>
      <c r="B326" s="268"/>
      <c r="C326" s="371"/>
      <c r="D326" s="537" t="s">
        <v>65</v>
      </c>
      <c r="E326" s="834">
        <f ca="1">VLOOKUP($D326,Data!$C$2:$H$384,6,FALSE)</f>
        <v>3</v>
      </c>
      <c r="F326" s="371"/>
      <c r="G326" s="537" t="s">
        <v>65</v>
      </c>
      <c r="H326" s="833">
        <f t="shared" ca="1" si="15"/>
        <v>3</v>
      </c>
      <c r="I326" s="651" t="str">
        <f t="shared" ca="1" si="16"/>
        <v/>
      </c>
      <c r="J326" s="651" t="str">
        <f t="shared" ca="1" si="17"/>
        <v/>
      </c>
      <c r="K326" s="651" t="str">
        <f t="shared" ca="1" si="18"/>
        <v/>
      </c>
      <c r="L326" s="651" t="str">
        <f t="shared" ca="1" si="19"/>
        <v/>
      </c>
      <c r="M326" s="259"/>
      <c r="N326" s="272"/>
      <c r="O326" s="273"/>
    </row>
    <row r="327" spans="1:15" ht="13.95" customHeight="1" x14ac:dyDescent="0.25">
      <c r="A327" s="165"/>
      <c r="B327" s="268"/>
      <c r="C327" s="371"/>
      <c r="D327" s="537" t="s">
        <v>68</v>
      </c>
      <c r="E327" s="834">
        <f ca="1">VLOOKUP($D327,Data!$C$2:$H$384,6,FALSE)</f>
        <v>2</v>
      </c>
      <c r="F327" s="371"/>
      <c r="G327" s="537" t="s">
        <v>68</v>
      </c>
      <c r="H327" s="833">
        <f t="shared" ca="1" si="15"/>
        <v>2</v>
      </c>
      <c r="I327" s="651" t="str">
        <f t="shared" ca="1" si="16"/>
        <v/>
      </c>
      <c r="J327" s="651" t="str">
        <f t="shared" ca="1" si="17"/>
        <v/>
      </c>
      <c r="K327" s="651" t="str">
        <f t="shared" ca="1" si="18"/>
        <v/>
      </c>
      <c r="L327" s="651" t="str">
        <f t="shared" ca="1" si="19"/>
        <v/>
      </c>
      <c r="M327" s="259"/>
      <c r="N327" s="272"/>
      <c r="O327" s="273"/>
    </row>
    <row r="328" spans="1:15" ht="13.95" customHeight="1" x14ac:dyDescent="0.25">
      <c r="A328" s="165"/>
      <c r="B328" s="268"/>
      <c r="C328" s="371"/>
      <c r="D328" s="537" t="s">
        <v>914</v>
      </c>
      <c r="E328" s="834">
        <f ca="1">VLOOKUP($D328,Data!$C$2:$H$384,6,FALSE)</f>
        <v>3</v>
      </c>
      <c r="F328" s="371"/>
      <c r="G328" s="537" t="s">
        <v>914</v>
      </c>
      <c r="H328" s="833">
        <f t="shared" ca="1" si="15"/>
        <v>3</v>
      </c>
      <c r="I328" s="651" t="str">
        <f t="shared" ca="1" si="16"/>
        <v/>
      </c>
      <c r="J328" s="651" t="str">
        <f t="shared" ca="1" si="17"/>
        <v/>
      </c>
      <c r="K328" s="651" t="str">
        <f t="shared" ca="1" si="18"/>
        <v/>
      </c>
      <c r="L328" s="651" t="str">
        <f t="shared" ca="1" si="19"/>
        <v/>
      </c>
      <c r="M328" s="259"/>
      <c r="N328" s="272"/>
      <c r="O328" s="273"/>
    </row>
    <row r="329" spans="1:15" ht="13.95" customHeight="1" x14ac:dyDescent="0.25">
      <c r="A329" s="165"/>
      <c r="B329" s="268"/>
      <c r="C329" s="371"/>
      <c r="D329" s="537" t="s">
        <v>915</v>
      </c>
      <c r="E329" s="834">
        <f ca="1">VLOOKUP($D329,Data!$C$2:$H$384,6,FALSE)</f>
        <v>3</v>
      </c>
      <c r="F329" s="371"/>
      <c r="G329" s="537" t="s">
        <v>915</v>
      </c>
      <c r="H329" s="833">
        <f t="shared" ca="1" si="15"/>
        <v>3</v>
      </c>
      <c r="I329" s="651" t="str">
        <f t="shared" ca="1" si="16"/>
        <v/>
      </c>
      <c r="J329" s="651" t="str">
        <f t="shared" ca="1" si="17"/>
        <v/>
      </c>
      <c r="K329" s="651" t="str">
        <f t="shared" ca="1" si="18"/>
        <v/>
      </c>
      <c r="L329" s="651" t="str">
        <f t="shared" ca="1" si="19"/>
        <v/>
      </c>
      <c r="M329" s="259"/>
      <c r="N329" s="272"/>
      <c r="O329" s="273"/>
    </row>
    <row r="330" spans="1:15" ht="13.95" customHeight="1" x14ac:dyDescent="0.25">
      <c r="A330" s="165"/>
      <c r="B330" s="268"/>
      <c r="C330" s="371"/>
      <c r="D330" s="537" t="s">
        <v>916</v>
      </c>
      <c r="E330" s="834">
        <f ca="1">VLOOKUP($D330,Data!$C$2:$H$384,6,FALSE)</f>
        <v>2</v>
      </c>
      <c r="F330" s="371"/>
      <c r="G330" s="537" t="s">
        <v>916</v>
      </c>
      <c r="H330" s="833">
        <f t="shared" ca="1" si="15"/>
        <v>2</v>
      </c>
      <c r="I330" s="651" t="str">
        <f t="shared" ca="1" si="16"/>
        <v/>
      </c>
      <c r="J330" s="651" t="str">
        <f t="shared" ca="1" si="17"/>
        <v/>
      </c>
      <c r="K330" s="651" t="str">
        <f t="shared" ca="1" si="18"/>
        <v/>
      </c>
      <c r="L330" s="651" t="str">
        <f t="shared" ca="1" si="19"/>
        <v/>
      </c>
      <c r="M330" s="259"/>
      <c r="N330" s="272"/>
      <c r="O330" s="273"/>
    </row>
    <row r="331" spans="1:15" ht="13.95" customHeight="1" x14ac:dyDescent="0.25">
      <c r="A331" s="165"/>
      <c r="B331" s="268"/>
      <c r="C331" s="371"/>
      <c r="D331" s="537" t="s">
        <v>917</v>
      </c>
      <c r="E331" s="834">
        <f ca="1">VLOOKUP($D331,Data!$C$2:$H$384,6,FALSE)</f>
        <v>1</v>
      </c>
      <c r="F331" s="371"/>
      <c r="G331" s="537" t="s">
        <v>917</v>
      </c>
      <c r="H331" s="833">
        <f t="shared" ca="1" si="15"/>
        <v>1</v>
      </c>
      <c r="I331" s="651" t="str">
        <f t="shared" ca="1" si="16"/>
        <v/>
      </c>
      <c r="J331" s="651" t="str">
        <f t="shared" ca="1" si="17"/>
        <v/>
      </c>
      <c r="K331" s="651" t="str">
        <f t="shared" ca="1" si="18"/>
        <v/>
      </c>
      <c r="L331" s="651" t="str">
        <f t="shared" ca="1" si="19"/>
        <v/>
      </c>
      <c r="M331" s="259"/>
      <c r="N331" s="272"/>
      <c r="O331" s="273"/>
    </row>
    <row r="332" spans="1:15" ht="13.95" customHeight="1" x14ac:dyDescent="0.25">
      <c r="A332" s="165"/>
      <c r="B332" s="268"/>
      <c r="C332" s="371"/>
      <c r="D332" s="537" t="s">
        <v>918</v>
      </c>
      <c r="E332" s="834">
        <f ca="1">VLOOKUP($D332,Data!$C$2:$H$384,6,FALSE)</f>
        <v>2</v>
      </c>
      <c r="F332" s="371"/>
      <c r="G332" s="537" t="s">
        <v>918</v>
      </c>
      <c r="H332" s="833">
        <f t="shared" ca="1" si="15"/>
        <v>2</v>
      </c>
      <c r="I332" s="651" t="str">
        <f t="shared" ca="1" si="16"/>
        <v/>
      </c>
      <c r="J332" s="651" t="str">
        <f t="shared" ca="1" si="17"/>
        <v/>
      </c>
      <c r="K332" s="651" t="str">
        <f t="shared" ca="1" si="18"/>
        <v/>
      </c>
      <c r="L332" s="651" t="str">
        <f t="shared" ca="1" si="19"/>
        <v/>
      </c>
      <c r="M332" s="259"/>
      <c r="N332" s="272"/>
      <c r="O332" s="273"/>
    </row>
    <row r="333" spans="1:15" ht="13.95" customHeight="1" x14ac:dyDescent="0.25">
      <c r="A333" s="165"/>
      <c r="B333" s="268"/>
      <c r="C333" s="371"/>
      <c r="D333" s="537" t="s">
        <v>919</v>
      </c>
      <c r="E333" s="834">
        <f ca="1">VLOOKUP($D333,Data!$C$2:$H$384,6,FALSE)</f>
        <v>2</v>
      </c>
      <c r="F333" s="371"/>
      <c r="G333" s="537" t="s">
        <v>919</v>
      </c>
      <c r="H333" s="833">
        <f t="shared" ca="1" si="15"/>
        <v>2</v>
      </c>
      <c r="I333" s="651" t="str">
        <f t="shared" ca="1" si="16"/>
        <v/>
      </c>
      <c r="J333" s="651" t="str">
        <f t="shared" ca="1" si="17"/>
        <v/>
      </c>
      <c r="K333" s="651" t="str">
        <f t="shared" ca="1" si="18"/>
        <v/>
      </c>
      <c r="L333" s="651" t="str">
        <f t="shared" ca="1" si="19"/>
        <v/>
      </c>
      <c r="M333" s="259"/>
      <c r="N333" s="272"/>
      <c r="O333" s="273"/>
    </row>
    <row r="334" spans="1:15" ht="13.95" customHeight="1" x14ac:dyDescent="0.25">
      <c r="A334" s="165"/>
      <c r="B334" s="268"/>
      <c r="C334" s="371"/>
      <c r="D334" s="537" t="s">
        <v>920</v>
      </c>
      <c r="E334" s="834">
        <f ca="1">VLOOKUP($D334,Data!$C$2:$H$384,6,FALSE)</f>
        <v>2</v>
      </c>
      <c r="F334" s="371"/>
      <c r="G334" s="537" t="s">
        <v>920</v>
      </c>
      <c r="H334" s="833">
        <f t="shared" ca="1" si="15"/>
        <v>2</v>
      </c>
      <c r="I334" s="651" t="str">
        <f t="shared" ca="1" si="16"/>
        <v/>
      </c>
      <c r="J334" s="651" t="str">
        <f t="shared" ca="1" si="17"/>
        <v/>
      </c>
      <c r="K334" s="651" t="str">
        <f t="shared" ca="1" si="18"/>
        <v/>
      </c>
      <c r="L334" s="651" t="str">
        <f t="shared" ca="1" si="19"/>
        <v/>
      </c>
      <c r="M334" s="259"/>
      <c r="N334" s="272"/>
      <c r="O334" s="273"/>
    </row>
    <row r="335" spans="1:15" ht="13.95" customHeight="1" x14ac:dyDescent="0.25">
      <c r="A335" s="165"/>
      <c r="B335" s="268"/>
      <c r="C335" s="371"/>
      <c r="D335" s="537" t="s">
        <v>921</v>
      </c>
      <c r="E335" s="834">
        <f ca="1">VLOOKUP($D335,Data!$C$2:$H$384,6,FALSE)</f>
        <v>2</v>
      </c>
      <c r="F335" s="371"/>
      <c r="G335" s="537" t="s">
        <v>921</v>
      </c>
      <c r="H335" s="833">
        <f t="shared" ca="1" si="15"/>
        <v>2</v>
      </c>
      <c r="I335" s="651" t="str">
        <f t="shared" ca="1" si="16"/>
        <v/>
      </c>
      <c r="J335" s="651" t="str">
        <f t="shared" ca="1" si="17"/>
        <v/>
      </c>
      <c r="K335" s="651" t="str">
        <f t="shared" ca="1" si="18"/>
        <v/>
      </c>
      <c r="L335" s="651" t="str">
        <f t="shared" ca="1" si="19"/>
        <v/>
      </c>
      <c r="M335" s="259"/>
      <c r="N335" s="272"/>
      <c r="O335" s="273"/>
    </row>
    <row r="336" spans="1:15" ht="13.95" customHeight="1" x14ac:dyDescent="0.25">
      <c r="A336" s="165"/>
      <c r="B336" s="268"/>
      <c r="C336" s="371"/>
      <c r="D336" s="537" t="s">
        <v>70</v>
      </c>
      <c r="E336" s="834">
        <f ca="1">VLOOKUP($D336,Data!$C$2:$H$384,6,FALSE)</f>
        <v>3</v>
      </c>
      <c r="F336" s="371"/>
      <c r="G336" s="537" t="s">
        <v>70</v>
      </c>
      <c r="H336" s="833">
        <f t="shared" ca="1" si="15"/>
        <v>3</v>
      </c>
      <c r="I336" s="651" t="str">
        <f t="shared" ca="1" si="16"/>
        <v/>
      </c>
      <c r="J336" s="651" t="str">
        <f t="shared" ca="1" si="17"/>
        <v/>
      </c>
      <c r="K336" s="651" t="str">
        <f t="shared" ca="1" si="18"/>
        <v/>
      </c>
      <c r="L336" s="651" t="str">
        <f t="shared" ca="1" si="19"/>
        <v/>
      </c>
      <c r="M336" s="259"/>
      <c r="N336" s="272"/>
      <c r="O336" s="273"/>
    </row>
    <row r="337" spans="1:15" ht="13.95" customHeight="1" x14ac:dyDescent="0.25">
      <c r="A337" s="165"/>
      <c r="B337" s="268"/>
      <c r="C337" s="371"/>
      <c r="D337" s="537" t="s">
        <v>72</v>
      </c>
      <c r="E337" s="834">
        <f ca="1">VLOOKUP($D337,Data!$C$2:$H$384,6,FALSE)</f>
        <v>2</v>
      </c>
      <c r="F337" s="371"/>
      <c r="G337" s="537" t="s">
        <v>72</v>
      </c>
      <c r="H337" s="833">
        <f t="shared" ca="1" si="15"/>
        <v>2</v>
      </c>
      <c r="I337" s="651" t="str">
        <f t="shared" ca="1" si="16"/>
        <v/>
      </c>
      <c r="J337" s="651" t="str">
        <f t="shared" ca="1" si="17"/>
        <v/>
      </c>
      <c r="K337" s="651" t="str">
        <f t="shared" ca="1" si="18"/>
        <v/>
      </c>
      <c r="L337" s="651" t="str">
        <f t="shared" ca="1" si="19"/>
        <v/>
      </c>
      <c r="M337" s="259"/>
      <c r="N337" s="272"/>
      <c r="O337" s="273"/>
    </row>
    <row r="338" spans="1:15" ht="13.95" customHeight="1" x14ac:dyDescent="0.25">
      <c r="A338" s="165"/>
      <c r="B338" s="268"/>
      <c r="C338" s="371"/>
      <c r="D338" s="537" t="s">
        <v>75</v>
      </c>
      <c r="E338" s="834">
        <f ca="1">VLOOKUP($D338,Data!$C$2:$H$384,6,FALSE)</f>
        <v>2</v>
      </c>
      <c r="F338" s="371"/>
      <c r="G338" s="537" t="s">
        <v>75</v>
      </c>
      <c r="H338" s="833">
        <f t="shared" ca="1" si="15"/>
        <v>2</v>
      </c>
      <c r="I338" s="651" t="str">
        <f t="shared" ca="1" si="16"/>
        <v/>
      </c>
      <c r="J338" s="651" t="str">
        <f t="shared" ca="1" si="17"/>
        <v/>
      </c>
      <c r="K338" s="651" t="str">
        <f t="shared" ca="1" si="18"/>
        <v/>
      </c>
      <c r="L338" s="651" t="str">
        <f t="shared" ca="1" si="19"/>
        <v/>
      </c>
      <c r="M338" s="259"/>
      <c r="N338" s="272"/>
      <c r="O338" s="273"/>
    </row>
    <row r="339" spans="1:15" ht="13.95" customHeight="1" x14ac:dyDescent="0.25">
      <c r="A339" s="165"/>
      <c r="B339" s="268"/>
      <c r="C339" s="371"/>
      <c r="D339" s="537" t="s">
        <v>78</v>
      </c>
      <c r="E339" s="834">
        <f ca="1">VLOOKUP($D339,Data!$C$2:$H$384,6,FALSE)</f>
        <v>3</v>
      </c>
      <c r="F339" s="371"/>
      <c r="G339" s="537" t="s">
        <v>78</v>
      </c>
      <c r="H339" s="833">
        <f t="shared" ca="1" si="15"/>
        <v>3</v>
      </c>
      <c r="I339" s="651" t="str">
        <f t="shared" ca="1" si="16"/>
        <v/>
      </c>
      <c r="J339" s="651" t="str">
        <f t="shared" ca="1" si="17"/>
        <v/>
      </c>
      <c r="K339" s="651" t="str">
        <f t="shared" ca="1" si="18"/>
        <v/>
      </c>
      <c r="L339" s="651" t="str">
        <f t="shared" ca="1" si="19"/>
        <v/>
      </c>
      <c r="M339" s="259"/>
      <c r="N339" s="272"/>
      <c r="O339" s="273"/>
    </row>
    <row r="340" spans="1:15" ht="13.95" customHeight="1" x14ac:dyDescent="0.25">
      <c r="A340" s="165"/>
      <c r="B340" s="268"/>
      <c r="C340" s="371"/>
      <c r="D340" s="537" t="s">
        <v>80</v>
      </c>
      <c r="E340" s="834">
        <f ca="1">VLOOKUP($D340,Data!$C$2:$H$384,6,FALSE)</f>
        <v>2</v>
      </c>
      <c r="F340" s="371"/>
      <c r="G340" s="537" t="s">
        <v>80</v>
      </c>
      <c r="H340" s="833">
        <f t="shared" ca="1" si="15"/>
        <v>2</v>
      </c>
      <c r="I340" s="651" t="str">
        <f t="shared" ca="1" si="16"/>
        <v/>
      </c>
      <c r="J340" s="651" t="str">
        <f t="shared" ca="1" si="17"/>
        <v/>
      </c>
      <c r="K340" s="651" t="str">
        <f t="shared" ca="1" si="18"/>
        <v/>
      </c>
      <c r="L340" s="651" t="str">
        <f t="shared" ca="1" si="19"/>
        <v/>
      </c>
      <c r="M340" s="259"/>
      <c r="N340" s="272"/>
      <c r="O340" s="273"/>
    </row>
    <row r="341" spans="1:15" ht="13.95" customHeight="1" x14ac:dyDescent="0.25">
      <c r="A341" s="165"/>
      <c r="B341" s="268"/>
      <c r="C341" s="371"/>
      <c r="D341" s="537" t="s">
        <v>82</v>
      </c>
      <c r="E341" s="834">
        <f ca="1">VLOOKUP($D341,Data!$C$2:$H$384,6,FALSE)</f>
        <v>2</v>
      </c>
      <c r="F341" s="371"/>
      <c r="G341" s="537" t="s">
        <v>82</v>
      </c>
      <c r="H341" s="833">
        <f t="shared" ca="1" si="15"/>
        <v>2</v>
      </c>
      <c r="I341" s="651" t="str">
        <f t="shared" ca="1" si="16"/>
        <v/>
      </c>
      <c r="J341" s="651" t="str">
        <f t="shared" ca="1" si="17"/>
        <v/>
      </c>
      <c r="K341" s="651" t="str">
        <f t="shared" ca="1" si="18"/>
        <v/>
      </c>
      <c r="L341" s="651" t="str">
        <f t="shared" ca="1" si="19"/>
        <v/>
      </c>
      <c r="M341" s="259"/>
      <c r="N341" s="272"/>
      <c r="O341" s="273"/>
    </row>
    <row r="342" spans="1:15" ht="13.95" customHeight="1" x14ac:dyDescent="0.25">
      <c r="A342" s="165"/>
      <c r="B342" s="268"/>
      <c r="C342" s="371"/>
      <c r="D342" s="537" t="s">
        <v>84</v>
      </c>
      <c r="E342" s="834">
        <f ca="1">VLOOKUP($D342,Data!$C$2:$H$384,6,FALSE)</f>
        <v>1</v>
      </c>
      <c r="F342" s="371"/>
      <c r="G342" s="537" t="s">
        <v>84</v>
      </c>
      <c r="H342" s="833">
        <f t="shared" ca="1" si="15"/>
        <v>1</v>
      </c>
      <c r="I342" s="651" t="str">
        <f t="shared" ca="1" si="16"/>
        <v/>
      </c>
      <c r="J342" s="651" t="str">
        <f t="shared" ca="1" si="17"/>
        <v/>
      </c>
      <c r="K342" s="651" t="str">
        <f t="shared" ca="1" si="18"/>
        <v/>
      </c>
      <c r="L342" s="651" t="str">
        <f t="shared" ca="1" si="19"/>
        <v/>
      </c>
      <c r="M342" s="259"/>
      <c r="N342" s="272"/>
      <c r="O342" s="273"/>
    </row>
    <row r="343" spans="1:15" ht="13.95" customHeight="1" x14ac:dyDescent="0.25">
      <c r="A343" s="165"/>
      <c r="B343" s="268"/>
      <c r="C343" s="371"/>
      <c r="D343" s="537" t="s">
        <v>922</v>
      </c>
      <c r="E343" s="834">
        <f ca="1">VLOOKUP($D343,Data!$C$2:$H$384,6,FALSE)</f>
        <v>3</v>
      </c>
      <c r="F343" s="371"/>
      <c r="G343" s="537" t="s">
        <v>922</v>
      </c>
      <c r="H343" s="833">
        <f t="shared" ref="H343:H381" ca="1" si="20">INT(LEFT(
VLOOKUP(RIGHT($G343,LEN($G343)-FIND("-",$G343)), INDIRECT("'"&amp;LEFT($G343,FIND("-",$G343)-1)&amp;"'!"&amp;"$E:$L"), 4,FALSE), 1)
)</f>
        <v>3</v>
      </c>
      <c r="I343" s="651" t="str">
        <f t="shared" ref="I343:I381" ca="1" si="21">IF(VLOOKUP(RIGHT($G343,LEN($G343)-FIND("-",$G343)), INDIRECT("'"&amp;LEFT($G343,FIND("-",$G343)-1)&amp;"'!"&amp;"$E:$L"), 5,FALSE) = 0, "",
VLOOKUP(RIGHT($G343,LEN($G343)-FIND("-",$G343)), INDIRECT("'"&amp;LEFT($G343,FIND("-",$G343)-1)&amp;"'!"&amp;"$E:$L"), 5,FALSE) )</f>
        <v/>
      </c>
      <c r="J343" s="651" t="str">
        <f t="shared" ref="J343:J381" ca="1" si="22">IF(VLOOKUP(RIGHT($G343,LEN($G343)-FIND("-",$G343)), INDIRECT("'"&amp;LEFT($G343,FIND("-",$G343)-1)&amp;"'!"&amp;"$E:$L"), 6,FALSE) = 0, "",
VLOOKUP(RIGHT($G343,LEN($G343)-FIND("-",$G343)), INDIRECT("'"&amp;LEFT($G343,FIND("-",$G343)-1)&amp;"'!"&amp;"$E:$L"), 6,FALSE) )</f>
        <v/>
      </c>
      <c r="K343" s="651" t="str">
        <f t="shared" ref="K343:K381" ca="1" si="23">IF(VLOOKUP(RIGHT($G343,LEN($G343)-FIND("-",$G343)), INDIRECT("'"&amp;LEFT($G343,FIND("-",$G343)-1)&amp;"'!"&amp;"$E:$L"), 7,FALSE) = 0, "",
VLOOKUP(RIGHT($G343,LEN($G343)-FIND("-",$G343)), INDIRECT("'"&amp;LEFT($G343,FIND("-",$G343)-1)&amp;"'!"&amp;"$E:$L"), 7,FALSE) )</f>
        <v/>
      </c>
      <c r="L343" s="651" t="str">
        <f t="shared" ref="L343:L381" ca="1" si="24">IF(VLOOKUP(RIGHT($G343,LEN($G343)-FIND("-",$G343)), INDIRECT("'"&amp;LEFT($G343,FIND("-",$G343)-1)&amp;"'!"&amp;"$E:$L"), 8,FALSE) = 0, "",
VLOOKUP(RIGHT($G343,LEN($G343)-FIND("-",$G343)), INDIRECT("'"&amp;LEFT($G343,FIND("-",$G343)-1)&amp;"'!"&amp;"$E:$L"), 8,FALSE) )</f>
        <v/>
      </c>
      <c r="M343" s="259"/>
      <c r="N343" s="272"/>
      <c r="O343" s="273"/>
    </row>
    <row r="344" spans="1:15" ht="13.95" customHeight="1" x14ac:dyDescent="0.25">
      <c r="A344" s="165"/>
      <c r="B344" s="268"/>
      <c r="C344" s="371"/>
      <c r="D344" s="537" t="s">
        <v>923</v>
      </c>
      <c r="E344" s="834">
        <f ca="1">VLOOKUP($D344,Data!$C$2:$H$384,6,FALSE)</f>
        <v>2</v>
      </c>
      <c r="F344" s="371"/>
      <c r="G344" s="537" t="s">
        <v>923</v>
      </c>
      <c r="H344" s="833">
        <f t="shared" ca="1" si="20"/>
        <v>2</v>
      </c>
      <c r="I344" s="651" t="str">
        <f t="shared" ca="1" si="21"/>
        <v/>
      </c>
      <c r="J344" s="651" t="str">
        <f t="shared" ca="1" si="22"/>
        <v/>
      </c>
      <c r="K344" s="651" t="str">
        <f t="shared" ca="1" si="23"/>
        <v/>
      </c>
      <c r="L344" s="651" t="str">
        <f t="shared" ca="1" si="24"/>
        <v/>
      </c>
      <c r="M344" s="259"/>
      <c r="N344" s="272"/>
      <c r="O344" s="273"/>
    </row>
    <row r="345" spans="1:15" ht="13.95" customHeight="1" x14ac:dyDescent="0.25">
      <c r="A345" s="165"/>
      <c r="B345" s="268"/>
      <c r="C345" s="371"/>
      <c r="D345" s="537" t="s">
        <v>924</v>
      </c>
      <c r="E345" s="834">
        <f ca="1">VLOOKUP($D345,Data!$C$2:$H$384,6,FALSE)</f>
        <v>1</v>
      </c>
      <c r="F345" s="371"/>
      <c r="G345" s="537" t="s">
        <v>924</v>
      </c>
      <c r="H345" s="833">
        <f t="shared" ca="1" si="20"/>
        <v>1</v>
      </c>
      <c r="I345" s="651" t="str">
        <f t="shared" ca="1" si="21"/>
        <v/>
      </c>
      <c r="J345" s="651" t="str">
        <f t="shared" ca="1" si="22"/>
        <v/>
      </c>
      <c r="K345" s="651" t="str">
        <f t="shared" ca="1" si="23"/>
        <v/>
      </c>
      <c r="L345" s="651" t="str">
        <f t="shared" ca="1" si="24"/>
        <v/>
      </c>
      <c r="M345" s="259"/>
      <c r="N345" s="272"/>
      <c r="O345" s="273"/>
    </row>
    <row r="346" spans="1:15" ht="13.95" customHeight="1" x14ac:dyDescent="0.25">
      <c r="A346" s="165"/>
      <c r="B346" s="268"/>
      <c r="C346" s="371"/>
      <c r="D346" s="537" t="s">
        <v>925</v>
      </c>
      <c r="E346" s="834">
        <f ca="1">VLOOKUP($D346,Data!$C$2:$H$384,6,FALSE)</f>
        <v>2</v>
      </c>
      <c r="F346" s="371"/>
      <c r="G346" s="537" t="s">
        <v>925</v>
      </c>
      <c r="H346" s="833">
        <f t="shared" ca="1" si="20"/>
        <v>2</v>
      </c>
      <c r="I346" s="651" t="str">
        <f t="shared" ca="1" si="21"/>
        <v/>
      </c>
      <c r="J346" s="651" t="str">
        <f t="shared" ca="1" si="22"/>
        <v/>
      </c>
      <c r="K346" s="651" t="str">
        <f t="shared" ca="1" si="23"/>
        <v/>
      </c>
      <c r="L346" s="651" t="str">
        <f t="shared" ca="1" si="24"/>
        <v/>
      </c>
      <c r="M346" s="259"/>
      <c r="N346" s="272"/>
      <c r="O346" s="273"/>
    </row>
    <row r="347" spans="1:15" ht="13.95" customHeight="1" x14ac:dyDescent="0.25">
      <c r="A347" s="165"/>
      <c r="B347" s="268"/>
      <c r="C347" s="371"/>
      <c r="D347" s="537" t="s">
        <v>926</v>
      </c>
      <c r="E347" s="834">
        <f ca="1">VLOOKUP($D347,Data!$C$2:$H$384,6,FALSE)</f>
        <v>3</v>
      </c>
      <c r="F347" s="371"/>
      <c r="G347" s="537" t="s">
        <v>926</v>
      </c>
      <c r="H347" s="833">
        <f t="shared" ca="1" si="20"/>
        <v>3</v>
      </c>
      <c r="I347" s="651" t="str">
        <f t="shared" ca="1" si="21"/>
        <v/>
      </c>
      <c r="J347" s="651" t="str">
        <f t="shared" ca="1" si="22"/>
        <v/>
      </c>
      <c r="K347" s="651" t="str">
        <f t="shared" ca="1" si="23"/>
        <v/>
      </c>
      <c r="L347" s="651" t="str">
        <f t="shared" ca="1" si="24"/>
        <v/>
      </c>
      <c r="M347" s="259"/>
      <c r="N347" s="272"/>
      <c r="O347" s="273"/>
    </row>
    <row r="348" spans="1:15" ht="13.95" customHeight="1" x14ac:dyDescent="0.25">
      <c r="A348" s="165"/>
      <c r="B348" s="268"/>
      <c r="C348" s="371"/>
      <c r="D348" s="537" t="s">
        <v>927</v>
      </c>
      <c r="E348" s="834">
        <f ca="1">VLOOKUP($D348,Data!$C$2:$H$384,6,FALSE)</f>
        <v>3</v>
      </c>
      <c r="F348" s="371"/>
      <c r="G348" s="537" t="s">
        <v>927</v>
      </c>
      <c r="H348" s="833">
        <f t="shared" ca="1" si="20"/>
        <v>3</v>
      </c>
      <c r="I348" s="651" t="str">
        <f t="shared" ca="1" si="21"/>
        <v/>
      </c>
      <c r="J348" s="651" t="str">
        <f t="shared" ca="1" si="22"/>
        <v/>
      </c>
      <c r="K348" s="651" t="str">
        <f t="shared" ca="1" si="23"/>
        <v/>
      </c>
      <c r="L348" s="651" t="str">
        <f t="shared" ca="1" si="24"/>
        <v/>
      </c>
      <c r="M348" s="259"/>
      <c r="N348" s="272"/>
      <c r="O348" s="273"/>
    </row>
    <row r="349" spans="1:15" ht="13.95" customHeight="1" x14ac:dyDescent="0.25">
      <c r="A349" s="165"/>
      <c r="B349" s="268"/>
      <c r="C349" s="371"/>
      <c r="D349" s="537" t="s">
        <v>928</v>
      </c>
      <c r="E349" s="834">
        <f ca="1">VLOOKUP($D349,Data!$C$2:$H$384,6,FALSE)</f>
        <v>3</v>
      </c>
      <c r="F349" s="371"/>
      <c r="G349" s="537" t="s">
        <v>928</v>
      </c>
      <c r="H349" s="833">
        <f t="shared" ca="1" si="20"/>
        <v>3</v>
      </c>
      <c r="I349" s="651" t="str">
        <f t="shared" ca="1" si="21"/>
        <v/>
      </c>
      <c r="J349" s="651" t="str">
        <f t="shared" ca="1" si="22"/>
        <v/>
      </c>
      <c r="K349" s="651" t="str">
        <f t="shared" ca="1" si="23"/>
        <v/>
      </c>
      <c r="L349" s="651" t="str">
        <f t="shared" ca="1" si="24"/>
        <v/>
      </c>
      <c r="M349" s="259"/>
      <c r="N349" s="272"/>
      <c r="O349" s="273"/>
    </row>
    <row r="350" spans="1:15" ht="13.95" customHeight="1" x14ac:dyDescent="0.25">
      <c r="A350" s="165"/>
      <c r="B350" s="268"/>
      <c r="C350" s="371"/>
      <c r="D350" s="537" t="s">
        <v>929</v>
      </c>
      <c r="E350" s="834">
        <f ca="1">VLOOKUP($D350,Data!$C$2:$H$384,6,FALSE)</f>
        <v>3</v>
      </c>
      <c r="F350" s="371"/>
      <c r="G350" s="537" t="s">
        <v>929</v>
      </c>
      <c r="H350" s="833">
        <f t="shared" ca="1" si="20"/>
        <v>3</v>
      </c>
      <c r="I350" s="651" t="str">
        <f t="shared" ca="1" si="21"/>
        <v/>
      </c>
      <c r="J350" s="651" t="str">
        <f t="shared" ca="1" si="22"/>
        <v/>
      </c>
      <c r="K350" s="651" t="str">
        <f t="shared" ca="1" si="23"/>
        <v/>
      </c>
      <c r="L350" s="651" t="str">
        <f t="shared" ca="1" si="24"/>
        <v/>
      </c>
      <c r="M350" s="259"/>
      <c r="N350" s="272"/>
      <c r="O350" s="273"/>
    </row>
    <row r="351" spans="1:15" ht="13.95" customHeight="1" x14ac:dyDescent="0.25">
      <c r="A351" s="165"/>
      <c r="B351" s="268"/>
      <c r="C351" s="371"/>
      <c r="D351" s="537" t="s">
        <v>930</v>
      </c>
      <c r="E351" s="834">
        <f ca="1">VLOOKUP($D351,Data!$C$2:$H$384,6,FALSE)</f>
        <v>2</v>
      </c>
      <c r="F351" s="371"/>
      <c r="G351" s="537" t="s">
        <v>930</v>
      </c>
      <c r="H351" s="833">
        <f t="shared" ca="1" si="20"/>
        <v>2</v>
      </c>
      <c r="I351" s="651" t="str">
        <f t="shared" ca="1" si="21"/>
        <v/>
      </c>
      <c r="J351" s="651" t="str">
        <f t="shared" ca="1" si="22"/>
        <v/>
      </c>
      <c r="K351" s="651" t="str">
        <f t="shared" ca="1" si="23"/>
        <v/>
      </c>
      <c r="L351" s="651" t="str">
        <f t="shared" ca="1" si="24"/>
        <v/>
      </c>
      <c r="M351" s="259"/>
      <c r="N351" s="272"/>
      <c r="O351" s="273"/>
    </row>
    <row r="352" spans="1:15" ht="13.95" customHeight="1" x14ac:dyDescent="0.25">
      <c r="A352" s="165"/>
      <c r="B352" s="268"/>
      <c r="C352" s="371"/>
      <c r="D352" s="537" t="s">
        <v>931</v>
      </c>
      <c r="E352" s="834">
        <f ca="1">VLOOKUP($D352,Data!$C$2:$H$384,6,FALSE)</f>
        <v>3</v>
      </c>
      <c r="F352" s="371"/>
      <c r="G352" s="537" t="s">
        <v>931</v>
      </c>
      <c r="H352" s="833">
        <f t="shared" ca="1" si="20"/>
        <v>3</v>
      </c>
      <c r="I352" s="651" t="str">
        <f t="shared" ca="1" si="21"/>
        <v/>
      </c>
      <c r="J352" s="651" t="str">
        <f t="shared" ca="1" si="22"/>
        <v/>
      </c>
      <c r="K352" s="651" t="str">
        <f t="shared" ca="1" si="23"/>
        <v/>
      </c>
      <c r="L352" s="651" t="str">
        <f t="shared" ca="1" si="24"/>
        <v/>
      </c>
      <c r="M352" s="259"/>
      <c r="N352" s="272"/>
      <c r="O352" s="273"/>
    </row>
    <row r="353" spans="1:15" ht="13.95" customHeight="1" x14ac:dyDescent="0.25">
      <c r="A353" s="165"/>
      <c r="B353" s="268"/>
      <c r="C353" s="371"/>
      <c r="D353" s="537" t="s">
        <v>932</v>
      </c>
      <c r="E353" s="834">
        <f ca="1">VLOOKUP($D353,Data!$C$2:$H$384,6,FALSE)</f>
        <v>2</v>
      </c>
      <c r="F353" s="371"/>
      <c r="G353" s="537" t="s">
        <v>932</v>
      </c>
      <c r="H353" s="833">
        <f t="shared" ca="1" si="20"/>
        <v>2</v>
      </c>
      <c r="I353" s="651" t="str">
        <f t="shared" ca="1" si="21"/>
        <v/>
      </c>
      <c r="J353" s="651" t="str">
        <f t="shared" ca="1" si="22"/>
        <v/>
      </c>
      <c r="K353" s="651" t="str">
        <f t="shared" ca="1" si="23"/>
        <v/>
      </c>
      <c r="L353" s="651" t="str">
        <f t="shared" ca="1" si="24"/>
        <v/>
      </c>
      <c r="M353" s="259"/>
      <c r="N353" s="272"/>
      <c r="O353" s="273"/>
    </row>
    <row r="354" spans="1:15" ht="13.95" customHeight="1" x14ac:dyDescent="0.25">
      <c r="A354" s="165"/>
      <c r="B354" s="268"/>
      <c r="C354" s="371"/>
      <c r="D354" s="537" t="s">
        <v>211</v>
      </c>
      <c r="E354" s="834">
        <f ca="1">VLOOKUP($D354,Data!$C$2:$H$384,6,FALSE)</f>
        <v>3</v>
      </c>
      <c r="F354" s="371"/>
      <c r="G354" s="537" t="s">
        <v>211</v>
      </c>
      <c r="H354" s="833">
        <f t="shared" ca="1" si="20"/>
        <v>3</v>
      </c>
      <c r="I354" s="651" t="str">
        <f t="shared" ca="1" si="21"/>
        <v/>
      </c>
      <c r="J354" s="651" t="str">
        <f t="shared" ca="1" si="22"/>
        <v/>
      </c>
      <c r="K354" s="651" t="str">
        <f t="shared" ca="1" si="23"/>
        <v/>
      </c>
      <c r="L354" s="651" t="str">
        <f t="shared" ca="1" si="24"/>
        <v/>
      </c>
      <c r="M354" s="259"/>
      <c r="N354" s="272"/>
      <c r="O354" s="273"/>
    </row>
    <row r="355" spans="1:15" ht="13.95" customHeight="1" x14ac:dyDescent="0.25">
      <c r="A355" s="165"/>
      <c r="B355" s="268"/>
      <c r="C355" s="371"/>
      <c r="D355" s="537" t="s">
        <v>212</v>
      </c>
      <c r="E355" s="834">
        <f ca="1">VLOOKUP($D355,Data!$C$2:$H$384,6,FALSE)</f>
        <v>3</v>
      </c>
      <c r="F355" s="371"/>
      <c r="G355" s="537" t="s">
        <v>212</v>
      </c>
      <c r="H355" s="833">
        <f t="shared" ca="1" si="20"/>
        <v>3</v>
      </c>
      <c r="I355" s="651" t="str">
        <f t="shared" ca="1" si="21"/>
        <v/>
      </c>
      <c r="J355" s="651" t="str">
        <f t="shared" ca="1" si="22"/>
        <v/>
      </c>
      <c r="K355" s="651" t="str">
        <f t="shared" ca="1" si="23"/>
        <v/>
      </c>
      <c r="L355" s="651" t="str">
        <f t="shared" ca="1" si="24"/>
        <v/>
      </c>
      <c r="M355" s="259"/>
      <c r="N355" s="272"/>
      <c r="O355" s="273"/>
    </row>
    <row r="356" spans="1:15" ht="13.95" customHeight="1" x14ac:dyDescent="0.25">
      <c r="A356" s="165"/>
      <c r="B356" s="268"/>
      <c r="C356" s="371"/>
      <c r="D356" s="537" t="s">
        <v>213</v>
      </c>
      <c r="E356" s="834">
        <f ca="1">VLOOKUP($D356,Data!$C$2:$H$384,6,FALSE)</f>
        <v>2</v>
      </c>
      <c r="F356" s="371"/>
      <c r="G356" s="537" t="s">
        <v>213</v>
      </c>
      <c r="H356" s="833">
        <f t="shared" ca="1" si="20"/>
        <v>2</v>
      </c>
      <c r="I356" s="651" t="str">
        <f t="shared" ca="1" si="21"/>
        <v/>
      </c>
      <c r="J356" s="651" t="str">
        <f t="shared" ca="1" si="22"/>
        <v/>
      </c>
      <c r="K356" s="651" t="str">
        <f t="shared" ca="1" si="23"/>
        <v/>
      </c>
      <c r="L356" s="651" t="str">
        <f t="shared" ca="1" si="24"/>
        <v/>
      </c>
      <c r="M356" s="259"/>
      <c r="N356" s="272"/>
      <c r="O356" s="273"/>
    </row>
    <row r="357" spans="1:15" ht="13.95" customHeight="1" x14ac:dyDescent="0.25">
      <c r="A357" s="165"/>
      <c r="B357" s="268"/>
      <c r="C357" s="371"/>
      <c r="D357" s="537" t="s">
        <v>214</v>
      </c>
      <c r="E357" s="834">
        <f ca="1">VLOOKUP($D357,Data!$C$2:$H$384,6,FALSE)</f>
        <v>3</v>
      </c>
      <c r="F357" s="371"/>
      <c r="G357" s="537" t="s">
        <v>214</v>
      </c>
      <c r="H357" s="833">
        <f t="shared" ca="1" si="20"/>
        <v>3</v>
      </c>
      <c r="I357" s="651" t="str">
        <f t="shared" ca="1" si="21"/>
        <v/>
      </c>
      <c r="J357" s="651" t="str">
        <f t="shared" ca="1" si="22"/>
        <v/>
      </c>
      <c r="K357" s="651" t="str">
        <f t="shared" ca="1" si="23"/>
        <v/>
      </c>
      <c r="L357" s="651" t="str">
        <f t="shared" ca="1" si="24"/>
        <v/>
      </c>
      <c r="M357" s="259"/>
      <c r="N357" s="272"/>
      <c r="O357" s="273"/>
    </row>
    <row r="358" spans="1:15" ht="13.95" customHeight="1" x14ac:dyDescent="0.25">
      <c r="A358" s="165"/>
      <c r="B358" s="268"/>
      <c r="C358" s="371"/>
      <c r="D358" s="537" t="s">
        <v>942</v>
      </c>
      <c r="E358" s="834">
        <f ca="1">VLOOKUP($D358,Data!$C$2:$H$384,6,FALSE)</f>
        <v>3</v>
      </c>
      <c r="F358" s="371"/>
      <c r="G358" s="537" t="s">
        <v>942</v>
      </c>
      <c r="H358" s="833">
        <f t="shared" ca="1" si="20"/>
        <v>3</v>
      </c>
      <c r="I358" s="651" t="str">
        <f t="shared" ca="1" si="21"/>
        <v/>
      </c>
      <c r="J358" s="651" t="str">
        <f t="shared" ca="1" si="22"/>
        <v/>
      </c>
      <c r="K358" s="651" t="str">
        <f t="shared" ca="1" si="23"/>
        <v/>
      </c>
      <c r="L358" s="651" t="str">
        <f t="shared" ca="1" si="24"/>
        <v/>
      </c>
      <c r="M358" s="259"/>
      <c r="N358" s="272"/>
      <c r="O358" s="273"/>
    </row>
    <row r="359" spans="1:15" ht="13.95" customHeight="1" x14ac:dyDescent="0.25">
      <c r="A359" s="165"/>
      <c r="B359" s="268"/>
      <c r="C359" s="371"/>
      <c r="D359" s="537" t="s">
        <v>2539</v>
      </c>
      <c r="E359" s="834">
        <f ca="1">VLOOKUP($D359,Data!$C$2:$H$384,6,FALSE)</f>
        <v>3</v>
      </c>
      <c r="F359" s="371"/>
      <c r="G359" s="537" t="s">
        <v>2539</v>
      </c>
      <c r="H359" s="833">
        <f t="shared" ca="1" si="20"/>
        <v>3</v>
      </c>
      <c r="I359" s="651" t="str">
        <f t="shared" ca="1" si="21"/>
        <v/>
      </c>
      <c r="J359" s="651" t="str">
        <f t="shared" ca="1" si="22"/>
        <v/>
      </c>
      <c r="K359" s="651" t="str">
        <f t="shared" ca="1" si="23"/>
        <v/>
      </c>
      <c r="L359" s="651" t="str">
        <f t="shared" ca="1" si="24"/>
        <v/>
      </c>
      <c r="M359" s="259"/>
      <c r="N359" s="272"/>
      <c r="O359" s="273"/>
    </row>
    <row r="360" spans="1:15" ht="13.95" customHeight="1" x14ac:dyDescent="0.25">
      <c r="A360" s="165"/>
      <c r="B360" s="268"/>
      <c r="C360" s="371"/>
      <c r="D360" s="537" t="s">
        <v>215</v>
      </c>
      <c r="E360" s="834">
        <f ca="1">VLOOKUP($D360,Data!$C$2:$H$384,6,FALSE)</f>
        <v>4</v>
      </c>
      <c r="F360" s="371"/>
      <c r="G360" s="537" t="s">
        <v>215</v>
      </c>
      <c r="H360" s="833">
        <f t="shared" ca="1" si="20"/>
        <v>4</v>
      </c>
      <c r="I360" s="651" t="str">
        <f t="shared" ca="1" si="21"/>
        <v/>
      </c>
      <c r="J360" s="651" t="str">
        <f t="shared" ca="1" si="22"/>
        <v/>
      </c>
      <c r="K360" s="651" t="str">
        <f t="shared" ca="1" si="23"/>
        <v/>
      </c>
      <c r="L360" s="651" t="str">
        <f t="shared" ca="1" si="24"/>
        <v/>
      </c>
      <c r="M360" s="259"/>
      <c r="N360" s="272"/>
      <c r="O360" s="273"/>
    </row>
    <row r="361" spans="1:15" ht="13.95" customHeight="1" x14ac:dyDescent="0.25">
      <c r="A361" s="165"/>
      <c r="B361" s="268"/>
      <c r="C361" s="371"/>
      <c r="D361" s="537" t="s">
        <v>216</v>
      </c>
      <c r="E361" s="834">
        <f ca="1">VLOOKUP($D361,Data!$C$2:$H$384,6,FALSE)</f>
        <v>3</v>
      </c>
      <c r="F361" s="371"/>
      <c r="G361" s="537" t="s">
        <v>216</v>
      </c>
      <c r="H361" s="833">
        <f t="shared" ca="1" si="20"/>
        <v>3</v>
      </c>
      <c r="I361" s="651" t="str">
        <f t="shared" ca="1" si="21"/>
        <v/>
      </c>
      <c r="J361" s="651" t="str">
        <f t="shared" ca="1" si="22"/>
        <v/>
      </c>
      <c r="K361" s="651" t="str">
        <f t="shared" ca="1" si="23"/>
        <v/>
      </c>
      <c r="L361" s="651" t="str">
        <f t="shared" ca="1" si="24"/>
        <v/>
      </c>
      <c r="M361" s="259"/>
      <c r="N361" s="272"/>
      <c r="O361" s="273"/>
    </row>
    <row r="362" spans="1:15" ht="13.95" customHeight="1" x14ac:dyDescent="0.25">
      <c r="A362" s="165"/>
      <c r="B362" s="268"/>
      <c r="C362" s="371"/>
      <c r="D362" s="537" t="s">
        <v>217</v>
      </c>
      <c r="E362" s="834">
        <f ca="1">VLOOKUP($D362,Data!$C$2:$H$384,6,FALSE)</f>
        <v>3</v>
      </c>
      <c r="F362" s="371"/>
      <c r="G362" s="537" t="s">
        <v>217</v>
      </c>
      <c r="H362" s="833">
        <f t="shared" ca="1" si="20"/>
        <v>3</v>
      </c>
      <c r="I362" s="651" t="str">
        <f t="shared" ca="1" si="21"/>
        <v/>
      </c>
      <c r="J362" s="651" t="str">
        <f t="shared" ca="1" si="22"/>
        <v/>
      </c>
      <c r="K362" s="651" t="str">
        <f t="shared" ca="1" si="23"/>
        <v/>
      </c>
      <c r="L362" s="651" t="str">
        <f t="shared" ca="1" si="24"/>
        <v/>
      </c>
      <c r="M362" s="259"/>
      <c r="N362" s="272"/>
      <c r="O362" s="273"/>
    </row>
    <row r="363" spans="1:15" ht="13.95" customHeight="1" x14ac:dyDescent="0.25">
      <c r="A363" s="165"/>
      <c r="B363" s="268"/>
      <c r="C363" s="371"/>
      <c r="D363" s="537" t="s">
        <v>218</v>
      </c>
      <c r="E363" s="834">
        <f ca="1">VLOOKUP($D363,Data!$C$2:$H$384,6,FALSE)</f>
        <v>3</v>
      </c>
      <c r="F363" s="371"/>
      <c r="G363" s="537" t="s">
        <v>218</v>
      </c>
      <c r="H363" s="833">
        <f t="shared" ca="1" si="20"/>
        <v>3</v>
      </c>
      <c r="I363" s="651" t="str">
        <f t="shared" ca="1" si="21"/>
        <v/>
      </c>
      <c r="J363" s="651" t="str">
        <f t="shared" ca="1" si="22"/>
        <v/>
      </c>
      <c r="K363" s="651" t="str">
        <f t="shared" ca="1" si="23"/>
        <v/>
      </c>
      <c r="L363" s="651" t="str">
        <f t="shared" ca="1" si="24"/>
        <v/>
      </c>
      <c r="M363" s="259"/>
      <c r="N363" s="272"/>
      <c r="O363" s="273"/>
    </row>
    <row r="364" spans="1:15" ht="13.95" customHeight="1" x14ac:dyDescent="0.25">
      <c r="A364" s="165"/>
      <c r="B364" s="268"/>
      <c r="C364" s="371"/>
      <c r="D364" s="537" t="s">
        <v>219</v>
      </c>
      <c r="E364" s="834">
        <f ca="1">VLOOKUP($D364,Data!$C$2:$H$384,6,FALSE)</f>
        <v>3</v>
      </c>
      <c r="F364" s="371"/>
      <c r="G364" s="537" t="s">
        <v>219</v>
      </c>
      <c r="H364" s="833">
        <f t="shared" ca="1" si="20"/>
        <v>3</v>
      </c>
      <c r="I364" s="651" t="str">
        <f t="shared" ca="1" si="21"/>
        <v/>
      </c>
      <c r="J364" s="651" t="str">
        <f t="shared" ca="1" si="22"/>
        <v/>
      </c>
      <c r="K364" s="651" t="str">
        <f t="shared" ca="1" si="23"/>
        <v/>
      </c>
      <c r="L364" s="651" t="str">
        <f t="shared" ca="1" si="24"/>
        <v/>
      </c>
      <c r="M364" s="259"/>
      <c r="N364" s="272"/>
      <c r="O364" s="273"/>
    </row>
    <row r="365" spans="1:15" ht="13.95" customHeight="1" x14ac:dyDescent="0.25">
      <c r="A365" s="165"/>
      <c r="B365" s="268"/>
      <c r="C365" s="371"/>
      <c r="D365" s="537" t="s">
        <v>220</v>
      </c>
      <c r="E365" s="834">
        <f ca="1">VLOOKUP($D365,Data!$C$2:$H$384,6,FALSE)</f>
        <v>2</v>
      </c>
      <c r="F365" s="371"/>
      <c r="G365" s="537" t="s">
        <v>220</v>
      </c>
      <c r="H365" s="833">
        <f t="shared" ca="1" si="20"/>
        <v>2</v>
      </c>
      <c r="I365" s="651" t="str">
        <f t="shared" ca="1" si="21"/>
        <v/>
      </c>
      <c r="J365" s="651" t="str">
        <f t="shared" ca="1" si="22"/>
        <v/>
      </c>
      <c r="K365" s="651" t="str">
        <f t="shared" ca="1" si="23"/>
        <v/>
      </c>
      <c r="L365" s="651" t="str">
        <f t="shared" ca="1" si="24"/>
        <v/>
      </c>
      <c r="M365" s="259"/>
      <c r="N365" s="272"/>
      <c r="O365" s="273"/>
    </row>
    <row r="366" spans="1:15" ht="13.95" customHeight="1" x14ac:dyDescent="0.25">
      <c r="A366" s="165"/>
      <c r="B366" s="268"/>
      <c r="C366" s="371"/>
      <c r="D366" s="537" t="s">
        <v>221</v>
      </c>
      <c r="E366" s="834">
        <f ca="1">VLOOKUP($D366,Data!$C$2:$H$384,6,FALSE)</f>
        <v>3</v>
      </c>
      <c r="F366" s="371"/>
      <c r="G366" s="537" t="s">
        <v>221</v>
      </c>
      <c r="H366" s="833">
        <f t="shared" ca="1" si="20"/>
        <v>3</v>
      </c>
      <c r="I366" s="651" t="str">
        <f t="shared" ca="1" si="21"/>
        <v/>
      </c>
      <c r="J366" s="651" t="str">
        <f t="shared" ca="1" si="22"/>
        <v/>
      </c>
      <c r="K366" s="651" t="str">
        <f t="shared" ca="1" si="23"/>
        <v/>
      </c>
      <c r="L366" s="651" t="str">
        <f t="shared" ca="1" si="24"/>
        <v/>
      </c>
      <c r="M366" s="259"/>
      <c r="N366" s="272"/>
      <c r="O366" s="273"/>
    </row>
    <row r="367" spans="1:15" ht="13.95" customHeight="1" x14ac:dyDescent="0.25">
      <c r="A367" s="165"/>
      <c r="B367" s="268"/>
      <c r="C367" s="371"/>
      <c r="D367" s="537" t="s">
        <v>222</v>
      </c>
      <c r="E367" s="834">
        <f ca="1">VLOOKUP($D367,Data!$C$2:$H$384,6,FALSE)</f>
        <v>3</v>
      </c>
      <c r="F367" s="371"/>
      <c r="G367" s="537" t="s">
        <v>222</v>
      </c>
      <c r="H367" s="833">
        <f t="shared" ca="1" si="20"/>
        <v>3</v>
      </c>
      <c r="I367" s="651" t="str">
        <f t="shared" ca="1" si="21"/>
        <v/>
      </c>
      <c r="J367" s="651" t="str">
        <f t="shared" ca="1" si="22"/>
        <v/>
      </c>
      <c r="K367" s="651" t="str">
        <f t="shared" ca="1" si="23"/>
        <v/>
      </c>
      <c r="L367" s="651" t="str">
        <f t="shared" ca="1" si="24"/>
        <v/>
      </c>
      <c r="M367" s="259"/>
      <c r="N367" s="272"/>
      <c r="O367" s="273"/>
    </row>
    <row r="368" spans="1:15" ht="13.95" customHeight="1" x14ac:dyDescent="0.25">
      <c r="A368" s="165"/>
      <c r="B368" s="268"/>
      <c r="C368" s="371"/>
      <c r="D368" s="537" t="s">
        <v>223</v>
      </c>
      <c r="E368" s="834">
        <f ca="1">VLOOKUP($D368,Data!$C$2:$H$384,6,FALSE)</f>
        <v>2</v>
      </c>
      <c r="F368" s="371"/>
      <c r="G368" s="537" t="s">
        <v>223</v>
      </c>
      <c r="H368" s="833">
        <f t="shared" ca="1" si="20"/>
        <v>2</v>
      </c>
      <c r="I368" s="651" t="str">
        <f t="shared" ca="1" si="21"/>
        <v/>
      </c>
      <c r="J368" s="651" t="str">
        <f t="shared" ca="1" si="22"/>
        <v/>
      </c>
      <c r="K368" s="651" t="str">
        <f t="shared" ca="1" si="23"/>
        <v/>
      </c>
      <c r="L368" s="651" t="str">
        <f t="shared" ca="1" si="24"/>
        <v/>
      </c>
      <c r="M368" s="259"/>
      <c r="N368" s="272"/>
      <c r="O368" s="273"/>
    </row>
    <row r="369" spans="1:15" ht="13.95" customHeight="1" x14ac:dyDescent="0.25">
      <c r="A369" s="165"/>
      <c r="B369" s="268"/>
      <c r="C369" s="371"/>
      <c r="D369" s="537" t="s">
        <v>225</v>
      </c>
      <c r="E369" s="834">
        <f ca="1">VLOOKUP($D369,Data!$C$2:$H$384,6,FALSE)</f>
        <v>3</v>
      </c>
      <c r="F369" s="371"/>
      <c r="G369" s="537" t="s">
        <v>225</v>
      </c>
      <c r="H369" s="833">
        <f t="shared" ca="1" si="20"/>
        <v>3</v>
      </c>
      <c r="I369" s="651" t="str">
        <f t="shared" ca="1" si="21"/>
        <v/>
      </c>
      <c r="J369" s="651" t="str">
        <f t="shared" ca="1" si="22"/>
        <v/>
      </c>
      <c r="K369" s="651" t="str">
        <f t="shared" ca="1" si="23"/>
        <v/>
      </c>
      <c r="L369" s="651" t="str">
        <f t="shared" ca="1" si="24"/>
        <v/>
      </c>
      <c r="M369" s="259"/>
      <c r="N369" s="272"/>
      <c r="O369" s="273"/>
    </row>
    <row r="370" spans="1:15" ht="13.95" customHeight="1" x14ac:dyDescent="0.25">
      <c r="A370" s="165"/>
      <c r="B370" s="268"/>
      <c r="C370" s="371"/>
      <c r="D370" s="537" t="s">
        <v>226</v>
      </c>
      <c r="E370" s="834">
        <f ca="1">VLOOKUP($D370,Data!$C$2:$H$384,6,FALSE)</f>
        <v>4</v>
      </c>
      <c r="F370" s="371"/>
      <c r="G370" s="537" t="s">
        <v>226</v>
      </c>
      <c r="H370" s="833">
        <f t="shared" ca="1" si="20"/>
        <v>4</v>
      </c>
      <c r="I370" s="651" t="str">
        <f t="shared" ca="1" si="21"/>
        <v/>
      </c>
      <c r="J370" s="651" t="str">
        <f t="shared" ca="1" si="22"/>
        <v/>
      </c>
      <c r="K370" s="651" t="str">
        <f t="shared" ca="1" si="23"/>
        <v/>
      </c>
      <c r="L370" s="651" t="str">
        <f t="shared" ca="1" si="24"/>
        <v/>
      </c>
      <c r="M370" s="259"/>
      <c r="N370" s="272"/>
      <c r="O370" s="273"/>
    </row>
    <row r="371" spans="1:15" ht="13.95" customHeight="1" x14ac:dyDescent="0.25">
      <c r="A371" s="165"/>
      <c r="B371" s="268"/>
      <c r="C371" s="371"/>
      <c r="D371" s="537" t="s">
        <v>227</v>
      </c>
      <c r="E371" s="834">
        <f ca="1">VLOOKUP($D371,Data!$C$2:$H$384,6,FALSE)</f>
        <v>3</v>
      </c>
      <c r="F371" s="371"/>
      <c r="G371" s="537" t="s">
        <v>227</v>
      </c>
      <c r="H371" s="833">
        <f t="shared" ca="1" si="20"/>
        <v>3</v>
      </c>
      <c r="I371" s="651" t="str">
        <f t="shared" ca="1" si="21"/>
        <v/>
      </c>
      <c r="J371" s="651" t="str">
        <f t="shared" ca="1" si="22"/>
        <v/>
      </c>
      <c r="K371" s="651" t="str">
        <f t="shared" ca="1" si="23"/>
        <v/>
      </c>
      <c r="L371" s="651" t="str">
        <f t="shared" ca="1" si="24"/>
        <v/>
      </c>
      <c r="M371" s="259"/>
      <c r="N371" s="272"/>
      <c r="O371" s="273"/>
    </row>
    <row r="372" spans="1:15" ht="13.95" customHeight="1" x14ac:dyDescent="0.25">
      <c r="A372" s="165"/>
      <c r="B372" s="268"/>
      <c r="C372" s="371"/>
      <c r="D372" s="537" t="s">
        <v>228</v>
      </c>
      <c r="E372" s="834">
        <f ca="1">VLOOKUP($D372,Data!$C$2:$H$384,6,FALSE)</f>
        <v>2</v>
      </c>
      <c r="F372" s="371"/>
      <c r="G372" s="537" t="s">
        <v>228</v>
      </c>
      <c r="H372" s="833">
        <f t="shared" ca="1" si="20"/>
        <v>2</v>
      </c>
      <c r="I372" s="651" t="str">
        <f t="shared" ca="1" si="21"/>
        <v/>
      </c>
      <c r="J372" s="651" t="str">
        <f t="shared" ca="1" si="22"/>
        <v/>
      </c>
      <c r="K372" s="651" t="str">
        <f t="shared" ca="1" si="23"/>
        <v/>
      </c>
      <c r="L372" s="651" t="str">
        <f t="shared" ca="1" si="24"/>
        <v/>
      </c>
      <c r="M372" s="259"/>
      <c r="N372" s="272"/>
      <c r="O372" s="273"/>
    </row>
    <row r="373" spans="1:15" ht="13.95" customHeight="1" x14ac:dyDescent="0.25">
      <c r="A373" s="165"/>
      <c r="B373" s="268"/>
      <c r="C373" s="371"/>
      <c r="D373" s="537" t="s">
        <v>229</v>
      </c>
      <c r="E373" s="834">
        <f ca="1">VLOOKUP($D373,Data!$C$2:$H$384,6,FALSE)</f>
        <v>3</v>
      </c>
      <c r="F373" s="371"/>
      <c r="G373" s="537" t="s">
        <v>229</v>
      </c>
      <c r="H373" s="833">
        <f t="shared" ca="1" si="20"/>
        <v>3</v>
      </c>
      <c r="I373" s="651" t="str">
        <f t="shared" ca="1" si="21"/>
        <v/>
      </c>
      <c r="J373" s="651" t="str">
        <f t="shared" ca="1" si="22"/>
        <v/>
      </c>
      <c r="K373" s="651" t="str">
        <f t="shared" ca="1" si="23"/>
        <v/>
      </c>
      <c r="L373" s="651" t="str">
        <f t="shared" ca="1" si="24"/>
        <v/>
      </c>
      <c r="M373" s="259"/>
      <c r="N373" s="272"/>
      <c r="O373" s="273"/>
    </row>
    <row r="374" spans="1:15" ht="13.95" customHeight="1" x14ac:dyDescent="0.25">
      <c r="A374" s="165"/>
      <c r="B374" s="268"/>
      <c r="C374" s="371"/>
      <c r="D374" s="537" t="s">
        <v>230</v>
      </c>
      <c r="E374" s="834">
        <f ca="1">VLOOKUP($D374,Data!$C$2:$H$384,6,FALSE)</f>
        <v>3</v>
      </c>
      <c r="F374" s="371"/>
      <c r="G374" s="537" t="s">
        <v>230</v>
      </c>
      <c r="H374" s="833">
        <f t="shared" ca="1" si="20"/>
        <v>3</v>
      </c>
      <c r="I374" s="651" t="str">
        <f t="shared" ca="1" si="21"/>
        <v/>
      </c>
      <c r="J374" s="651" t="str">
        <f t="shared" ca="1" si="22"/>
        <v/>
      </c>
      <c r="K374" s="651" t="str">
        <f t="shared" ca="1" si="23"/>
        <v/>
      </c>
      <c r="L374" s="651" t="str">
        <f t="shared" ca="1" si="24"/>
        <v/>
      </c>
      <c r="M374" s="259"/>
      <c r="N374" s="272"/>
      <c r="O374" s="273"/>
    </row>
    <row r="375" spans="1:15" ht="13.95" customHeight="1" x14ac:dyDescent="0.25">
      <c r="A375" s="165"/>
      <c r="B375" s="268"/>
      <c r="C375" s="371"/>
      <c r="D375" s="537" t="s">
        <v>231</v>
      </c>
      <c r="E375" s="834">
        <f ca="1">VLOOKUP($D375,Data!$C$2:$H$384,6,FALSE)</f>
        <v>2</v>
      </c>
      <c r="F375" s="371"/>
      <c r="G375" s="537" t="s">
        <v>231</v>
      </c>
      <c r="H375" s="833">
        <f t="shared" ca="1" si="20"/>
        <v>2</v>
      </c>
      <c r="I375" s="651" t="str">
        <f t="shared" ca="1" si="21"/>
        <v/>
      </c>
      <c r="J375" s="651" t="str">
        <f t="shared" ca="1" si="22"/>
        <v/>
      </c>
      <c r="K375" s="651" t="str">
        <f t="shared" ca="1" si="23"/>
        <v/>
      </c>
      <c r="L375" s="651" t="str">
        <f t="shared" ca="1" si="24"/>
        <v/>
      </c>
      <c r="M375" s="259"/>
      <c r="N375" s="272"/>
      <c r="O375" s="273"/>
    </row>
    <row r="376" spans="1:15" ht="13.95" customHeight="1" x14ac:dyDescent="0.25">
      <c r="A376" s="165"/>
      <c r="B376" s="268"/>
      <c r="C376" s="371"/>
      <c r="D376" s="537" t="s">
        <v>233</v>
      </c>
      <c r="E376" s="834">
        <f ca="1">VLOOKUP($D376,Data!$C$2:$H$384,6,FALSE)</f>
        <v>2</v>
      </c>
      <c r="F376" s="371"/>
      <c r="G376" s="537" t="s">
        <v>233</v>
      </c>
      <c r="H376" s="833">
        <f t="shared" ca="1" si="20"/>
        <v>2</v>
      </c>
      <c r="I376" s="651" t="str">
        <f t="shared" ca="1" si="21"/>
        <v/>
      </c>
      <c r="J376" s="651" t="str">
        <f t="shared" ca="1" si="22"/>
        <v/>
      </c>
      <c r="K376" s="651" t="str">
        <f t="shared" ca="1" si="23"/>
        <v/>
      </c>
      <c r="L376" s="651" t="str">
        <f t="shared" ca="1" si="24"/>
        <v/>
      </c>
      <c r="M376" s="259"/>
      <c r="N376" s="272"/>
      <c r="O376" s="273"/>
    </row>
    <row r="377" spans="1:15" ht="13.95" customHeight="1" x14ac:dyDescent="0.25">
      <c r="A377" s="165"/>
      <c r="B377" s="268"/>
      <c r="C377" s="371"/>
      <c r="D377" s="537" t="s">
        <v>234</v>
      </c>
      <c r="E377" s="834">
        <f ca="1">VLOOKUP($D377,Data!$C$2:$H$384,6,FALSE)</f>
        <v>3</v>
      </c>
      <c r="F377" s="371"/>
      <c r="G377" s="537" t="s">
        <v>234</v>
      </c>
      <c r="H377" s="833">
        <f t="shared" ca="1" si="20"/>
        <v>3</v>
      </c>
      <c r="I377" s="651" t="str">
        <f t="shared" ca="1" si="21"/>
        <v/>
      </c>
      <c r="J377" s="651" t="str">
        <f t="shared" ca="1" si="22"/>
        <v/>
      </c>
      <c r="K377" s="651" t="str">
        <f t="shared" ca="1" si="23"/>
        <v/>
      </c>
      <c r="L377" s="651" t="str">
        <f t="shared" ca="1" si="24"/>
        <v/>
      </c>
      <c r="M377" s="259"/>
      <c r="N377" s="272"/>
      <c r="O377" s="273"/>
    </row>
    <row r="378" spans="1:15" ht="13.95" customHeight="1" x14ac:dyDescent="0.25">
      <c r="A378" s="165"/>
      <c r="B378" s="268"/>
      <c r="C378" s="371"/>
      <c r="D378" s="537" t="s">
        <v>235</v>
      </c>
      <c r="E378" s="834">
        <f ca="1">VLOOKUP($D378,Data!$C$2:$H$384,6,FALSE)</f>
        <v>3</v>
      </c>
      <c r="F378" s="371"/>
      <c r="G378" s="537" t="s">
        <v>235</v>
      </c>
      <c r="H378" s="833">
        <f t="shared" ca="1" si="20"/>
        <v>3</v>
      </c>
      <c r="I378" s="651" t="str">
        <f t="shared" ca="1" si="21"/>
        <v/>
      </c>
      <c r="J378" s="651" t="str">
        <f t="shared" ca="1" si="22"/>
        <v/>
      </c>
      <c r="K378" s="651" t="str">
        <f t="shared" ca="1" si="23"/>
        <v/>
      </c>
      <c r="L378" s="651" t="str">
        <f t="shared" ca="1" si="24"/>
        <v/>
      </c>
      <c r="M378" s="259"/>
      <c r="N378" s="272"/>
      <c r="O378" s="273"/>
    </row>
    <row r="379" spans="1:15" ht="13.95" customHeight="1" x14ac:dyDescent="0.25">
      <c r="A379" s="165"/>
      <c r="B379" s="268"/>
      <c r="C379" s="371"/>
      <c r="D379" s="537" t="s">
        <v>236</v>
      </c>
      <c r="E379" s="834">
        <f ca="1">VLOOKUP($D379,Data!$C$2:$H$384,6,FALSE)</f>
        <v>2</v>
      </c>
      <c r="F379" s="371"/>
      <c r="G379" s="537" t="s">
        <v>236</v>
      </c>
      <c r="H379" s="833">
        <f t="shared" ca="1" si="20"/>
        <v>2</v>
      </c>
      <c r="I379" s="651" t="str">
        <f t="shared" ca="1" si="21"/>
        <v/>
      </c>
      <c r="J379" s="651" t="str">
        <f t="shared" ca="1" si="22"/>
        <v/>
      </c>
      <c r="K379" s="651" t="str">
        <f t="shared" ca="1" si="23"/>
        <v/>
      </c>
      <c r="L379" s="651" t="str">
        <f t="shared" ca="1" si="24"/>
        <v/>
      </c>
      <c r="M379" s="259"/>
      <c r="N379" s="272"/>
      <c r="O379" s="273"/>
    </row>
    <row r="380" spans="1:15" ht="13.95" customHeight="1" x14ac:dyDescent="0.25">
      <c r="A380" s="165"/>
      <c r="B380" s="268"/>
      <c r="C380" s="371"/>
      <c r="D380" s="537" t="s">
        <v>237</v>
      </c>
      <c r="E380" s="834">
        <f ca="1">VLOOKUP($D380,Data!$C$2:$H$384,6,FALSE)</f>
        <v>3</v>
      </c>
      <c r="F380" s="371"/>
      <c r="G380" s="537" t="s">
        <v>237</v>
      </c>
      <c r="H380" s="833">
        <f t="shared" ca="1" si="20"/>
        <v>3</v>
      </c>
      <c r="I380" s="651" t="str">
        <f t="shared" ca="1" si="21"/>
        <v/>
      </c>
      <c r="J380" s="651" t="str">
        <f t="shared" ca="1" si="22"/>
        <v/>
      </c>
      <c r="K380" s="651" t="str">
        <f t="shared" ca="1" si="23"/>
        <v/>
      </c>
      <c r="L380" s="651" t="str">
        <f t="shared" ca="1" si="24"/>
        <v/>
      </c>
      <c r="M380" s="259"/>
      <c r="N380" s="272"/>
      <c r="O380" s="273"/>
    </row>
    <row r="381" spans="1:15" ht="13.95" customHeight="1" x14ac:dyDescent="0.25">
      <c r="A381" s="165"/>
      <c r="B381" s="268"/>
      <c r="C381" s="371"/>
      <c r="D381" s="537" t="s">
        <v>238</v>
      </c>
      <c r="E381" s="834">
        <f ca="1">VLOOKUP($D381,Data!$C$2:$H$384,6,FALSE)</f>
        <v>3</v>
      </c>
      <c r="F381" s="371"/>
      <c r="G381" s="537" t="s">
        <v>238</v>
      </c>
      <c r="H381" s="833">
        <f t="shared" ca="1" si="20"/>
        <v>3</v>
      </c>
      <c r="I381" s="651" t="str">
        <f t="shared" ca="1" si="21"/>
        <v/>
      </c>
      <c r="J381" s="651" t="str">
        <f t="shared" ca="1" si="22"/>
        <v/>
      </c>
      <c r="K381" s="651" t="str">
        <f t="shared" ca="1" si="23"/>
        <v/>
      </c>
      <c r="L381" s="651" t="str">
        <f t="shared" ca="1" si="24"/>
        <v/>
      </c>
      <c r="M381" s="259"/>
      <c r="N381" s="272"/>
      <c r="O381" s="273"/>
    </row>
    <row r="382" spans="1:15" ht="13.95" customHeight="1" x14ac:dyDescent="0.25">
      <c r="A382" s="165"/>
      <c r="B382" s="268"/>
      <c r="C382" s="371"/>
      <c r="D382" s="537" t="s">
        <v>2544</v>
      </c>
      <c r="E382" s="834">
        <f ca="1">VLOOKUP($D382,Data!$C$2:$H$384,6,FALSE)</f>
        <v>3</v>
      </c>
      <c r="F382" s="371"/>
      <c r="G382" s="537" t="s">
        <v>2544</v>
      </c>
      <c r="H382" s="833">
        <f ca="1">INT(LEFT(
VLOOKUP(RIGHT($G382,LEN($G382)-14), INDIRECT("'"&amp;LEFT($G382,14-1)&amp;"'!"&amp;"$E:$L"), 4,FALSE), 1)
)</f>
        <v>3</v>
      </c>
      <c r="I382" s="651" t="str">
        <f ca="1">IF(VLOOKUP(RIGHT($G382,LEN($G382)-14), INDIRECT("'"&amp;LEFT($G382,14-1)&amp;"'!"&amp;"$E:$L"), 5,FALSE) = 0, "",
VLOOKUP(RIGHT($G382,LEN($G382)-14), INDIRECT("'"&amp;LEFT($G382,14-1)&amp;"'!"&amp;"$E:$L"), 5,FALSE) )</f>
        <v/>
      </c>
      <c r="J382" s="651" t="str">
        <f ca="1">IF(VLOOKUP(RIGHT($G382,LEN($G382)-14), INDIRECT("'"&amp;LEFT($G382,14-1)&amp;"'!"&amp;"$E:$L"), 6,FALSE) = 0, "",
VLOOKUP(RIGHT($G382,LEN($G382)-14), INDIRECT("'"&amp;LEFT($G382,14-1)&amp;"'!"&amp;"$E:$L"), 6,FALSE) )</f>
        <v/>
      </c>
      <c r="K382" s="651" t="str">
        <f ca="1">IF(VLOOKUP(RIGHT($G382,LEN($G382)-14), INDIRECT("'"&amp;LEFT($G382,14-1)&amp;"'!"&amp;"$E:$L"), 7,FALSE) = 0, "",
VLOOKUP(RIGHT($G382,LEN($G382)-14), INDIRECT("'"&amp;LEFT($G382,14-1)&amp;"'!"&amp;"$E:$L"), 7,FALSE) )</f>
        <v/>
      </c>
      <c r="L382" s="651" t="str">
        <f ca="1">IF(VLOOKUP(RIGHT($G382,LEN($G382)-14), INDIRECT("'"&amp;LEFT($G382,14-1)&amp;"'!"&amp;"$E:$L"), 8,FALSE) = 0, "",
VLOOKUP(RIGHT($G382,LEN($G382)-14), INDIRECT("'"&amp;LEFT($G382,14-1)&amp;"'!"&amp;"$E:$L"), 8,FALSE) )</f>
        <v/>
      </c>
      <c r="M382" s="259"/>
      <c r="N382" s="272"/>
      <c r="O382" s="273"/>
    </row>
    <row r="383" spans="1:15" ht="13.95" customHeight="1" x14ac:dyDescent="0.25">
      <c r="A383" s="165"/>
      <c r="B383" s="268"/>
      <c r="C383" s="371"/>
      <c r="D383" s="537" t="s">
        <v>2545</v>
      </c>
      <c r="E383" s="834">
        <f ca="1">VLOOKUP($D383,Data!$C$2:$H$384,6,FALSE)</f>
        <v>4</v>
      </c>
      <c r="F383" s="371"/>
      <c r="G383" s="537" t="s">
        <v>2545</v>
      </c>
      <c r="H383" s="833">
        <f t="shared" ref="H383:H406" ca="1" si="25">INT(LEFT(
VLOOKUP(RIGHT($G383,LEN($G383)-14), INDIRECT("'"&amp;LEFT($G383,14-1)&amp;"'!"&amp;"$E:$L"), 4,FALSE), 1)
)</f>
        <v>4</v>
      </c>
      <c r="I383" s="651" t="str">
        <f t="shared" ref="I383:I406" ca="1" si="26">IF(VLOOKUP(RIGHT($G383,LEN($G383)-14), INDIRECT("'"&amp;LEFT($G383,14-1)&amp;"'!"&amp;"$E:$L"), 5,FALSE) = 0, "",
VLOOKUP(RIGHT($G383,LEN($G383)-14), INDIRECT("'"&amp;LEFT($G383,14-1)&amp;"'!"&amp;"$E:$L"), 5,FALSE) )</f>
        <v/>
      </c>
      <c r="J383" s="651" t="str">
        <f t="shared" ref="J383:J406" ca="1" si="27">IF(VLOOKUP(RIGHT($G383,LEN($G383)-14), INDIRECT("'"&amp;LEFT($G383,14-1)&amp;"'!"&amp;"$E:$L"), 6,FALSE) = 0, "",
VLOOKUP(RIGHT($G383,LEN($G383)-14), INDIRECT("'"&amp;LEFT($G383,14-1)&amp;"'!"&amp;"$E:$L"), 6,FALSE) )</f>
        <v/>
      </c>
      <c r="K383" s="651" t="str">
        <f t="shared" ref="K383:K406" ca="1" si="28">IF(VLOOKUP(RIGHT($G383,LEN($G383)-14), INDIRECT("'"&amp;LEFT($G383,14-1)&amp;"'!"&amp;"$E:$L"), 7,FALSE) = 0, "",
VLOOKUP(RIGHT($G383,LEN($G383)-14), INDIRECT("'"&amp;LEFT($G383,14-1)&amp;"'!"&amp;"$E:$L"), 7,FALSE) )</f>
        <v/>
      </c>
      <c r="L383" s="651" t="str">
        <f t="shared" ref="L383:L406" ca="1" si="29">IF(VLOOKUP(RIGHT($G383,LEN($G383)-14), INDIRECT("'"&amp;LEFT($G383,14-1)&amp;"'!"&amp;"$E:$L"), 8,FALSE) = 0, "",
VLOOKUP(RIGHT($G383,LEN($G383)-14), INDIRECT("'"&amp;LEFT($G383,14-1)&amp;"'!"&amp;"$E:$L"), 8,FALSE) )</f>
        <v/>
      </c>
      <c r="M383" s="259"/>
      <c r="N383" s="272"/>
      <c r="O383" s="273"/>
    </row>
    <row r="384" spans="1:15" ht="13.95" customHeight="1" x14ac:dyDescent="0.25">
      <c r="A384" s="165"/>
      <c r="B384" s="268"/>
      <c r="C384" s="371"/>
      <c r="D384" s="537" t="s">
        <v>2546</v>
      </c>
      <c r="E384" s="834">
        <f ca="1">VLOOKUP($D384,Data!$C$2:$H$384,6,FALSE)</f>
        <v>2</v>
      </c>
      <c r="F384" s="371"/>
      <c r="G384" s="537" t="s">
        <v>2546</v>
      </c>
      <c r="H384" s="833">
        <f t="shared" ca="1" si="25"/>
        <v>2</v>
      </c>
      <c r="I384" s="651" t="str">
        <f t="shared" ca="1" si="26"/>
        <v/>
      </c>
      <c r="J384" s="651" t="str">
        <f t="shared" ca="1" si="27"/>
        <v/>
      </c>
      <c r="K384" s="651" t="str">
        <f t="shared" ca="1" si="28"/>
        <v/>
      </c>
      <c r="L384" s="651" t="str">
        <f t="shared" ca="1" si="29"/>
        <v/>
      </c>
      <c r="M384" s="259"/>
      <c r="N384" s="272"/>
      <c r="O384" s="273"/>
    </row>
    <row r="385" spans="1:15" ht="13.95" customHeight="1" x14ac:dyDescent="0.25">
      <c r="A385" s="165"/>
      <c r="B385" s="268"/>
      <c r="C385" s="371"/>
      <c r="D385" s="537" t="s">
        <v>2547</v>
      </c>
      <c r="E385" s="834">
        <f ca="1">VLOOKUP($D385,Data!$C$2:$H$384,6,FALSE)</f>
        <v>3</v>
      </c>
      <c r="F385" s="371"/>
      <c r="G385" s="537" t="s">
        <v>2547</v>
      </c>
      <c r="H385" s="833">
        <f t="shared" ca="1" si="25"/>
        <v>3</v>
      </c>
      <c r="I385" s="651" t="str">
        <f t="shared" ca="1" si="26"/>
        <v/>
      </c>
      <c r="J385" s="651" t="str">
        <f t="shared" ca="1" si="27"/>
        <v/>
      </c>
      <c r="K385" s="651" t="str">
        <f t="shared" ca="1" si="28"/>
        <v/>
      </c>
      <c r="L385" s="651" t="str">
        <f t="shared" ca="1" si="29"/>
        <v/>
      </c>
      <c r="M385" s="259"/>
      <c r="N385" s="272"/>
      <c r="O385" s="273"/>
    </row>
    <row r="386" spans="1:15" ht="13.95" customHeight="1" x14ac:dyDescent="0.25">
      <c r="A386" s="165"/>
      <c r="B386" s="268"/>
      <c r="C386" s="371"/>
      <c r="D386" s="537" t="s">
        <v>2548</v>
      </c>
      <c r="E386" s="834">
        <f ca="1">VLOOKUP($D386,Data!$C$2:$H$384,6,FALSE)</f>
        <v>2</v>
      </c>
      <c r="F386" s="371"/>
      <c r="G386" s="537" t="s">
        <v>2548</v>
      </c>
      <c r="H386" s="833">
        <f t="shared" ca="1" si="25"/>
        <v>2</v>
      </c>
      <c r="I386" s="651" t="str">
        <f t="shared" ca="1" si="26"/>
        <v/>
      </c>
      <c r="J386" s="651" t="str">
        <f t="shared" ca="1" si="27"/>
        <v/>
      </c>
      <c r="K386" s="651" t="str">
        <f t="shared" ca="1" si="28"/>
        <v/>
      </c>
      <c r="L386" s="651" t="str">
        <f t="shared" ca="1" si="29"/>
        <v/>
      </c>
      <c r="M386" s="259"/>
      <c r="N386" s="272"/>
      <c r="O386" s="273"/>
    </row>
    <row r="387" spans="1:15" ht="13.95" customHeight="1" x14ac:dyDescent="0.25">
      <c r="A387" s="165"/>
      <c r="B387" s="268"/>
      <c r="C387" s="371"/>
      <c r="D387" s="537" t="s">
        <v>2549</v>
      </c>
      <c r="E387" s="834">
        <f ca="1">VLOOKUP($D387,Data!$C$2:$H$384,6,FALSE)</f>
        <v>3</v>
      </c>
      <c r="F387" s="371"/>
      <c r="G387" s="537" t="s">
        <v>2549</v>
      </c>
      <c r="H387" s="833">
        <f t="shared" ca="1" si="25"/>
        <v>3</v>
      </c>
      <c r="I387" s="651" t="str">
        <f t="shared" ca="1" si="26"/>
        <v/>
      </c>
      <c r="J387" s="651" t="str">
        <f t="shared" ca="1" si="27"/>
        <v/>
      </c>
      <c r="K387" s="651" t="str">
        <f t="shared" ca="1" si="28"/>
        <v/>
      </c>
      <c r="L387" s="651" t="str">
        <f t="shared" ca="1" si="29"/>
        <v/>
      </c>
      <c r="M387" s="259"/>
      <c r="N387" s="272"/>
      <c r="O387" s="273"/>
    </row>
    <row r="388" spans="1:15" ht="13.95" customHeight="1" x14ac:dyDescent="0.25">
      <c r="A388" s="165"/>
      <c r="B388" s="268"/>
      <c r="C388" s="371"/>
      <c r="D388" s="537" t="s">
        <v>2552</v>
      </c>
      <c r="E388" s="834">
        <f ca="1">VLOOKUP($D388,Data!$C$2:$H$384,6,FALSE)</f>
        <v>3</v>
      </c>
      <c r="F388" s="371"/>
      <c r="G388" s="537" t="s">
        <v>2552</v>
      </c>
      <c r="H388" s="833">
        <f t="shared" ca="1" si="25"/>
        <v>3</v>
      </c>
      <c r="I388" s="651" t="str">
        <f t="shared" ca="1" si="26"/>
        <v/>
      </c>
      <c r="J388" s="651" t="str">
        <f t="shared" ca="1" si="27"/>
        <v/>
      </c>
      <c r="K388" s="651" t="str">
        <f t="shared" ca="1" si="28"/>
        <v/>
      </c>
      <c r="L388" s="651" t="str">
        <f t="shared" ca="1" si="29"/>
        <v/>
      </c>
      <c r="M388" s="259"/>
      <c r="N388" s="272"/>
      <c r="O388" s="273"/>
    </row>
    <row r="389" spans="1:15" ht="13.95" customHeight="1" x14ac:dyDescent="0.25">
      <c r="A389" s="165"/>
      <c r="B389" s="268"/>
      <c r="C389" s="371"/>
      <c r="D389" s="537" t="s">
        <v>2553</v>
      </c>
      <c r="E389" s="834">
        <f ca="1">VLOOKUP($D389,Data!$C$2:$H$384,6,FALSE)</f>
        <v>3</v>
      </c>
      <c r="F389" s="371"/>
      <c r="G389" s="537" t="s">
        <v>2553</v>
      </c>
      <c r="H389" s="833">
        <f t="shared" ca="1" si="25"/>
        <v>3</v>
      </c>
      <c r="I389" s="651" t="str">
        <f t="shared" ca="1" si="26"/>
        <v/>
      </c>
      <c r="J389" s="651" t="str">
        <f t="shared" ca="1" si="27"/>
        <v/>
      </c>
      <c r="K389" s="651" t="str">
        <f t="shared" ca="1" si="28"/>
        <v/>
      </c>
      <c r="L389" s="651" t="str">
        <f t="shared" ca="1" si="29"/>
        <v/>
      </c>
      <c r="M389" s="259"/>
      <c r="N389" s="272"/>
      <c r="O389" s="273"/>
    </row>
    <row r="390" spans="1:15" ht="13.95" customHeight="1" x14ac:dyDescent="0.25">
      <c r="A390" s="165"/>
      <c r="B390" s="268"/>
      <c r="C390" s="371"/>
      <c r="D390" s="537" t="s">
        <v>2554</v>
      </c>
      <c r="E390" s="834">
        <f ca="1">VLOOKUP($D390,Data!$C$2:$H$384,6,FALSE)</f>
        <v>3</v>
      </c>
      <c r="F390" s="371"/>
      <c r="G390" s="537" t="s">
        <v>2554</v>
      </c>
      <c r="H390" s="833">
        <f t="shared" ca="1" si="25"/>
        <v>3</v>
      </c>
      <c r="I390" s="651" t="str">
        <f t="shared" ca="1" si="26"/>
        <v/>
      </c>
      <c r="J390" s="651" t="str">
        <f t="shared" ca="1" si="27"/>
        <v/>
      </c>
      <c r="K390" s="651" t="str">
        <f t="shared" ca="1" si="28"/>
        <v/>
      </c>
      <c r="L390" s="651" t="str">
        <f t="shared" ca="1" si="29"/>
        <v/>
      </c>
      <c r="M390" s="259"/>
      <c r="N390" s="272"/>
      <c r="O390" s="273"/>
    </row>
    <row r="391" spans="1:15" ht="13.95" customHeight="1" x14ac:dyDescent="0.25">
      <c r="A391" s="165"/>
      <c r="B391" s="268"/>
      <c r="C391" s="371"/>
      <c r="D391" s="537" t="s">
        <v>2555</v>
      </c>
      <c r="E391" s="834">
        <f ca="1">VLOOKUP($D391,Data!$C$2:$H$384,6,FALSE)</f>
        <v>2</v>
      </c>
      <c r="F391" s="371"/>
      <c r="G391" s="537" t="s">
        <v>2555</v>
      </c>
      <c r="H391" s="833">
        <f t="shared" ca="1" si="25"/>
        <v>2</v>
      </c>
      <c r="I391" s="651" t="str">
        <f t="shared" ca="1" si="26"/>
        <v/>
      </c>
      <c r="J391" s="651" t="str">
        <f t="shared" ca="1" si="27"/>
        <v/>
      </c>
      <c r="K391" s="651" t="str">
        <f t="shared" ca="1" si="28"/>
        <v/>
      </c>
      <c r="L391" s="651" t="str">
        <f t="shared" ca="1" si="29"/>
        <v/>
      </c>
      <c r="M391" s="259"/>
      <c r="N391" s="272"/>
      <c r="O391" s="273"/>
    </row>
    <row r="392" spans="1:15" ht="13.95" customHeight="1" x14ac:dyDescent="0.25">
      <c r="A392" s="165"/>
      <c r="B392" s="268"/>
      <c r="C392" s="371"/>
      <c r="D392" s="537" t="s">
        <v>2556</v>
      </c>
      <c r="E392" s="834">
        <f ca="1">VLOOKUP($D392,Data!$C$2:$H$384,6,FALSE)</f>
        <v>3</v>
      </c>
      <c r="F392" s="371"/>
      <c r="G392" s="537" t="s">
        <v>2556</v>
      </c>
      <c r="H392" s="833">
        <f t="shared" ca="1" si="25"/>
        <v>3</v>
      </c>
      <c r="I392" s="651" t="str">
        <f t="shared" ca="1" si="26"/>
        <v/>
      </c>
      <c r="J392" s="651" t="str">
        <f t="shared" ca="1" si="27"/>
        <v/>
      </c>
      <c r="K392" s="651" t="str">
        <f t="shared" ca="1" si="28"/>
        <v/>
      </c>
      <c r="L392" s="651" t="str">
        <f t="shared" ca="1" si="29"/>
        <v/>
      </c>
      <c r="M392" s="259"/>
      <c r="N392" s="272"/>
      <c r="O392" s="273"/>
    </row>
    <row r="393" spans="1:15" ht="13.95" customHeight="1" x14ac:dyDescent="0.25">
      <c r="A393" s="165"/>
      <c r="B393" s="268"/>
      <c r="C393" s="371"/>
      <c r="D393" s="537" t="s">
        <v>2557</v>
      </c>
      <c r="E393" s="834">
        <f ca="1">VLOOKUP($D393,Data!$C$2:$H$384,6,FALSE)</f>
        <v>2</v>
      </c>
      <c r="F393" s="371"/>
      <c r="G393" s="537" t="s">
        <v>2557</v>
      </c>
      <c r="H393" s="833">
        <f t="shared" ca="1" si="25"/>
        <v>2</v>
      </c>
      <c r="I393" s="651" t="str">
        <f t="shared" ca="1" si="26"/>
        <v/>
      </c>
      <c r="J393" s="651" t="str">
        <f t="shared" ca="1" si="27"/>
        <v/>
      </c>
      <c r="K393" s="651" t="str">
        <f t="shared" ca="1" si="28"/>
        <v/>
      </c>
      <c r="L393" s="651" t="str">
        <f t="shared" ca="1" si="29"/>
        <v/>
      </c>
      <c r="M393" s="259"/>
      <c r="N393" s="272"/>
      <c r="O393" s="273"/>
    </row>
    <row r="394" spans="1:15" ht="13.95" customHeight="1" x14ac:dyDescent="0.25">
      <c r="A394" s="165"/>
      <c r="B394" s="268"/>
      <c r="C394" s="371"/>
      <c r="D394" s="537" t="s">
        <v>2558</v>
      </c>
      <c r="E394" s="834">
        <f ca="1">VLOOKUP($D394,Data!$C$2:$H$384,6,FALSE)</f>
        <v>3</v>
      </c>
      <c r="F394" s="371"/>
      <c r="G394" s="537" t="s">
        <v>2558</v>
      </c>
      <c r="H394" s="833">
        <f t="shared" ca="1" si="25"/>
        <v>3</v>
      </c>
      <c r="I394" s="651" t="str">
        <f t="shared" ca="1" si="26"/>
        <v/>
      </c>
      <c r="J394" s="651" t="str">
        <f t="shared" ca="1" si="27"/>
        <v/>
      </c>
      <c r="K394" s="651" t="str">
        <f t="shared" ca="1" si="28"/>
        <v/>
      </c>
      <c r="L394" s="651" t="str">
        <f t="shared" ca="1" si="29"/>
        <v/>
      </c>
      <c r="M394" s="259"/>
      <c r="N394" s="272"/>
      <c r="O394" s="273"/>
    </row>
    <row r="395" spans="1:15" ht="13.95" customHeight="1" x14ac:dyDescent="0.25">
      <c r="A395" s="165"/>
      <c r="B395" s="268"/>
      <c r="C395" s="371"/>
      <c r="D395" s="537" t="s">
        <v>2559</v>
      </c>
      <c r="E395" s="834">
        <f ca="1">VLOOKUP($D395,Data!$C$2:$H$384,6,FALSE)</f>
        <v>3</v>
      </c>
      <c r="F395" s="371"/>
      <c r="G395" s="537" t="s">
        <v>2559</v>
      </c>
      <c r="H395" s="833">
        <f t="shared" ca="1" si="25"/>
        <v>3</v>
      </c>
      <c r="I395" s="651" t="str">
        <f t="shared" ca="1" si="26"/>
        <v/>
      </c>
      <c r="J395" s="651" t="str">
        <f t="shared" ca="1" si="27"/>
        <v/>
      </c>
      <c r="K395" s="651" t="str">
        <f t="shared" ca="1" si="28"/>
        <v/>
      </c>
      <c r="L395" s="651" t="str">
        <f t="shared" ca="1" si="29"/>
        <v/>
      </c>
      <c r="M395" s="259"/>
      <c r="N395" s="272"/>
      <c r="O395" s="273"/>
    </row>
    <row r="396" spans="1:15" ht="13.95" customHeight="1" x14ac:dyDescent="0.25">
      <c r="A396" s="165"/>
      <c r="B396" s="268"/>
      <c r="C396" s="371"/>
      <c r="D396" s="537" t="s">
        <v>2560</v>
      </c>
      <c r="E396" s="834">
        <f ca="1">VLOOKUP($D396,Data!$C$2:$H$384,6,FALSE)</f>
        <v>2</v>
      </c>
      <c r="F396" s="371"/>
      <c r="G396" s="537" t="s">
        <v>2560</v>
      </c>
      <c r="H396" s="833">
        <f t="shared" ca="1" si="25"/>
        <v>2</v>
      </c>
      <c r="I396" s="651" t="str">
        <f t="shared" ca="1" si="26"/>
        <v/>
      </c>
      <c r="J396" s="651" t="str">
        <f t="shared" ca="1" si="27"/>
        <v/>
      </c>
      <c r="K396" s="651" t="str">
        <f t="shared" ca="1" si="28"/>
        <v/>
      </c>
      <c r="L396" s="651" t="str">
        <f t="shared" ca="1" si="29"/>
        <v/>
      </c>
      <c r="M396" s="259"/>
      <c r="N396" s="272"/>
      <c r="O396" s="273"/>
    </row>
    <row r="397" spans="1:15" ht="13.95" customHeight="1" x14ac:dyDescent="0.25">
      <c r="A397" s="165"/>
      <c r="B397" s="268"/>
      <c r="C397" s="371"/>
      <c r="D397" s="537" t="s">
        <v>2561</v>
      </c>
      <c r="E397" s="834">
        <f ca="1">VLOOKUP($D397,Data!$C$2:$H$384,6,FALSE)</f>
        <v>3</v>
      </c>
      <c r="F397" s="371"/>
      <c r="G397" s="537" t="s">
        <v>2561</v>
      </c>
      <c r="H397" s="833">
        <f t="shared" ca="1" si="25"/>
        <v>3</v>
      </c>
      <c r="I397" s="651" t="str">
        <f t="shared" ca="1" si="26"/>
        <v/>
      </c>
      <c r="J397" s="651" t="str">
        <f t="shared" ca="1" si="27"/>
        <v/>
      </c>
      <c r="K397" s="651" t="str">
        <f t="shared" ca="1" si="28"/>
        <v/>
      </c>
      <c r="L397" s="651" t="str">
        <f t="shared" ca="1" si="29"/>
        <v/>
      </c>
      <c r="M397" s="259"/>
      <c r="N397" s="272"/>
      <c r="O397" s="273"/>
    </row>
    <row r="398" spans="1:15" ht="13.95" customHeight="1" x14ac:dyDescent="0.25">
      <c r="A398" s="165"/>
      <c r="B398" s="268"/>
      <c r="C398" s="371"/>
      <c r="D398" s="537" t="s">
        <v>2562</v>
      </c>
      <c r="E398" s="834">
        <f ca="1">VLOOKUP($D398,Data!$C$2:$H$384,6,FALSE)</f>
        <v>1</v>
      </c>
      <c r="F398" s="371"/>
      <c r="G398" s="537" t="s">
        <v>2562</v>
      </c>
      <c r="H398" s="833">
        <f t="shared" ca="1" si="25"/>
        <v>1</v>
      </c>
      <c r="I398" s="651" t="str">
        <f t="shared" ca="1" si="26"/>
        <v/>
      </c>
      <c r="J398" s="651" t="str">
        <f t="shared" ca="1" si="27"/>
        <v/>
      </c>
      <c r="K398" s="651" t="str">
        <f t="shared" ca="1" si="28"/>
        <v/>
      </c>
      <c r="L398" s="651" t="str">
        <f t="shared" ca="1" si="29"/>
        <v/>
      </c>
      <c r="M398" s="259"/>
      <c r="N398" s="272"/>
      <c r="O398" s="273"/>
    </row>
    <row r="399" spans="1:15" ht="13.95" customHeight="1" x14ac:dyDescent="0.25">
      <c r="A399" s="165"/>
      <c r="B399" s="268"/>
      <c r="C399" s="371"/>
      <c r="D399" s="537" t="s">
        <v>2563</v>
      </c>
      <c r="E399" s="834">
        <f ca="1">VLOOKUP($D399,Data!$C$2:$H$384,6,FALSE)</f>
        <v>2</v>
      </c>
      <c r="F399" s="371"/>
      <c r="G399" s="537" t="s">
        <v>2563</v>
      </c>
      <c r="H399" s="833">
        <f t="shared" ca="1" si="25"/>
        <v>2</v>
      </c>
      <c r="I399" s="651" t="str">
        <f t="shared" ca="1" si="26"/>
        <v/>
      </c>
      <c r="J399" s="651" t="str">
        <f t="shared" ca="1" si="27"/>
        <v/>
      </c>
      <c r="K399" s="651" t="str">
        <f t="shared" ca="1" si="28"/>
        <v/>
      </c>
      <c r="L399" s="651" t="str">
        <f t="shared" ca="1" si="29"/>
        <v/>
      </c>
      <c r="M399" s="259"/>
      <c r="N399" s="272"/>
      <c r="O399" s="273"/>
    </row>
    <row r="400" spans="1:15" ht="13.95" customHeight="1" x14ac:dyDescent="0.25">
      <c r="A400" s="165"/>
      <c r="B400" s="268"/>
      <c r="C400" s="371"/>
      <c r="D400" s="537" t="s">
        <v>2564</v>
      </c>
      <c r="E400" s="834">
        <f ca="1">VLOOKUP($D400,Data!$C$2:$H$384,6,FALSE)</f>
        <v>2</v>
      </c>
      <c r="F400" s="371"/>
      <c r="G400" s="537" t="s">
        <v>2564</v>
      </c>
      <c r="H400" s="833">
        <f t="shared" ca="1" si="25"/>
        <v>2</v>
      </c>
      <c r="I400" s="651" t="str">
        <f t="shared" ca="1" si="26"/>
        <v/>
      </c>
      <c r="J400" s="651" t="str">
        <f t="shared" ca="1" si="27"/>
        <v/>
      </c>
      <c r="K400" s="651" t="str">
        <f t="shared" ca="1" si="28"/>
        <v/>
      </c>
      <c r="L400" s="651" t="str">
        <f t="shared" ca="1" si="29"/>
        <v/>
      </c>
      <c r="M400" s="259"/>
      <c r="N400" s="272"/>
      <c r="O400" s="273"/>
    </row>
    <row r="401" spans="1:15" ht="13.95" customHeight="1" x14ac:dyDescent="0.25">
      <c r="A401" s="165"/>
      <c r="B401" s="268"/>
      <c r="C401" s="371"/>
      <c r="D401" s="537" t="s">
        <v>2567</v>
      </c>
      <c r="E401" s="834">
        <f ca="1">VLOOKUP($D401,Data!$C$2:$H$384,6,FALSE)</f>
        <v>2</v>
      </c>
      <c r="F401" s="371"/>
      <c r="G401" s="537" t="s">
        <v>2567</v>
      </c>
      <c r="H401" s="833">
        <f t="shared" ca="1" si="25"/>
        <v>2</v>
      </c>
      <c r="I401" s="651" t="str">
        <f t="shared" ca="1" si="26"/>
        <v/>
      </c>
      <c r="J401" s="651" t="str">
        <f t="shared" ca="1" si="27"/>
        <v/>
      </c>
      <c r="K401" s="651" t="str">
        <f t="shared" ca="1" si="28"/>
        <v/>
      </c>
      <c r="L401" s="651" t="str">
        <f t="shared" ca="1" si="29"/>
        <v/>
      </c>
      <c r="M401" s="259"/>
      <c r="N401" s="272"/>
      <c r="O401" s="273"/>
    </row>
    <row r="402" spans="1:15" ht="13.95" customHeight="1" x14ac:dyDescent="0.25">
      <c r="A402" s="165"/>
      <c r="B402" s="268"/>
      <c r="C402" s="371"/>
      <c r="D402" s="537" t="s">
        <v>2568</v>
      </c>
      <c r="E402" s="834">
        <f ca="1">VLOOKUP($D402,Data!$C$2:$H$384,6,FALSE)</f>
        <v>3</v>
      </c>
      <c r="F402" s="371"/>
      <c r="G402" s="537" t="s">
        <v>2568</v>
      </c>
      <c r="H402" s="833">
        <f t="shared" ca="1" si="25"/>
        <v>3</v>
      </c>
      <c r="I402" s="651" t="str">
        <f t="shared" ca="1" si="26"/>
        <v/>
      </c>
      <c r="J402" s="651" t="str">
        <f t="shared" ca="1" si="27"/>
        <v/>
      </c>
      <c r="K402" s="651" t="str">
        <f t="shared" ca="1" si="28"/>
        <v/>
      </c>
      <c r="L402" s="651" t="str">
        <f t="shared" ca="1" si="29"/>
        <v/>
      </c>
      <c r="M402" s="259"/>
      <c r="N402" s="272"/>
      <c r="O402" s="273"/>
    </row>
    <row r="403" spans="1:15" ht="13.95" customHeight="1" x14ac:dyDescent="0.25">
      <c r="A403" s="165"/>
      <c r="B403" s="268"/>
      <c r="C403" s="371"/>
      <c r="D403" s="537" t="s">
        <v>2569</v>
      </c>
      <c r="E403" s="834">
        <f ca="1">VLOOKUP($D403,Data!$C$2:$H$384,6,FALSE)</f>
        <v>3</v>
      </c>
      <c r="F403" s="371"/>
      <c r="G403" s="537" t="s">
        <v>2569</v>
      </c>
      <c r="H403" s="833">
        <f t="shared" ca="1" si="25"/>
        <v>3</v>
      </c>
      <c r="I403" s="651" t="str">
        <f t="shared" ca="1" si="26"/>
        <v/>
      </c>
      <c r="J403" s="651" t="str">
        <f t="shared" ca="1" si="27"/>
        <v/>
      </c>
      <c r="K403" s="651" t="str">
        <f t="shared" ca="1" si="28"/>
        <v/>
      </c>
      <c r="L403" s="651" t="str">
        <f t="shared" ca="1" si="29"/>
        <v/>
      </c>
      <c r="M403" s="259"/>
      <c r="N403" s="272"/>
      <c r="O403" s="273"/>
    </row>
    <row r="404" spans="1:15" ht="13.95" customHeight="1" x14ac:dyDescent="0.25">
      <c r="A404" s="165"/>
      <c r="B404" s="268"/>
      <c r="C404" s="371"/>
      <c r="D404" s="537" t="s">
        <v>2570</v>
      </c>
      <c r="E404" s="834">
        <f ca="1">VLOOKUP($D404,Data!$C$2:$H$384,6,FALSE)</f>
        <v>1</v>
      </c>
      <c r="F404" s="371"/>
      <c r="G404" s="537" t="s">
        <v>2570</v>
      </c>
      <c r="H404" s="833">
        <f t="shared" ca="1" si="25"/>
        <v>1</v>
      </c>
      <c r="I404" s="651" t="str">
        <f t="shared" ca="1" si="26"/>
        <v/>
      </c>
      <c r="J404" s="651" t="str">
        <f t="shared" ca="1" si="27"/>
        <v/>
      </c>
      <c r="K404" s="651" t="str">
        <f t="shared" ca="1" si="28"/>
        <v/>
      </c>
      <c r="L404" s="651" t="str">
        <f t="shared" ca="1" si="29"/>
        <v/>
      </c>
      <c r="M404" s="259"/>
      <c r="N404" s="272"/>
      <c r="O404" s="273"/>
    </row>
    <row r="405" spans="1:15" ht="13.95" customHeight="1" x14ac:dyDescent="0.25">
      <c r="A405" s="165"/>
      <c r="B405" s="268"/>
      <c r="C405" s="371"/>
      <c r="D405" s="537" t="s">
        <v>2571</v>
      </c>
      <c r="E405" s="834">
        <f ca="1">VLOOKUP($D405,Data!$C$2:$H$384,6,FALSE)</f>
        <v>3</v>
      </c>
      <c r="F405" s="371"/>
      <c r="G405" s="537" t="s">
        <v>2571</v>
      </c>
      <c r="H405" s="833">
        <f t="shared" ca="1" si="25"/>
        <v>3</v>
      </c>
      <c r="I405" s="651" t="str">
        <f t="shared" ca="1" si="26"/>
        <v/>
      </c>
      <c r="J405" s="651" t="str">
        <f t="shared" ca="1" si="27"/>
        <v/>
      </c>
      <c r="K405" s="651" t="str">
        <f t="shared" ca="1" si="28"/>
        <v/>
      </c>
      <c r="L405" s="651" t="str">
        <f t="shared" ca="1" si="29"/>
        <v/>
      </c>
      <c r="M405" s="259"/>
      <c r="N405" s="272"/>
      <c r="O405" s="273"/>
    </row>
    <row r="406" spans="1:15" ht="13.95" customHeight="1" x14ac:dyDescent="0.25">
      <c r="A406" s="165"/>
      <c r="B406" s="268"/>
      <c r="C406" s="371"/>
      <c r="D406" s="537" t="s">
        <v>2572</v>
      </c>
      <c r="E406" s="834">
        <f ca="1">VLOOKUP($D406,Data!$C$2:$H$384,6,FALSE)</f>
        <v>2</v>
      </c>
      <c r="F406" s="371"/>
      <c r="G406" s="537" t="s">
        <v>2572</v>
      </c>
      <c r="H406" s="833">
        <f t="shared" ca="1" si="25"/>
        <v>2</v>
      </c>
      <c r="I406" s="651" t="str">
        <f t="shared" ca="1" si="26"/>
        <v/>
      </c>
      <c r="J406" s="651" t="str">
        <f t="shared" ca="1" si="27"/>
        <v/>
      </c>
      <c r="K406" s="651" t="str">
        <f t="shared" ca="1" si="28"/>
        <v/>
      </c>
      <c r="L406" s="651" t="str">
        <f t="shared" ca="1" si="29"/>
        <v/>
      </c>
      <c r="M406" s="259"/>
      <c r="N406" s="272"/>
      <c r="O406" s="273"/>
    </row>
    <row r="407" spans="1:15" ht="13.95" customHeight="1" x14ac:dyDescent="0.25">
      <c r="A407" s="165"/>
      <c r="B407" s="268"/>
      <c r="C407" s="371"/>
      <c r="D407" s="537" t="s">
        <v>175</v>
      </c>
      <c r="E407" s="834">
        <f ca="1">VLOOKUP($D407,Data!$C$2:$H$384,6,FALSE)</f>
        <v>1</v>
      </c>
      <c r="F407" s="371"/>
      <c r="G407" s="537" t="s">
        <v>175</v>
      </c>
      <c r="H407" s="833">
        <f ca="1">INT(LEFT(
VLOOKUP(RIGHT($G407,LEN($G407)-FIND("-",$G407)), INDIRECT("'"&amp;LEFT($G407,FIND("-",$G407)-1)&amp;"'!"&amp;"$E:$L"), 4,FALSE), 1)
)</f>
        <v>1</v>
      </c>
      <c r="I407" s="651" t="str">
        <f ca="1">IF(VLOOKUP(RIGHT($G407,LEN($G407)-FIND("-",$G407)), INDIRECT("'"&amp;LEFT($G407,FIND("-",$G407)-1)&amp;"'!"&amp;"$E:$L"), 5,FALSE) = 0, "",
VLOOKUP(RIGHT($G407,LEN($G407)-FIND("-",$G407)), INDIRECT("'"&amp;LEFT($G407,FIND("-",$G407)-1)&amp;"'!"&amp;"$E:$L"), 5,FALSE) )</f>
        <v/>
      </c>
      <c r="J407" s="651" t="str">
        <f ca="1">IF(VLOOKUP(RIGHT($G407,LEN($G407)-FIND("-",$G407)), INDIRECT("'"&amp;LEFT($G407,FIND("-",$G407)-1)&amp;"'!"&amp;"$E:$L"), 6,FALSE) = 0, "",
VLOOKUP(RIGHT($G407,LEN($G407)-FIND("-",$G407)), INDIRECT("'"&amp;LEFT($G407,FIND("-",$G407)-1)&amp;"'!"&amp;"$E:$L"), 6,FALSE) )</f>
        <v/>
      </c>
      <c r="K407" s="651" t="str">
        <f ca="1">IF(VLOOKUP(RIGHT($G407,LEN($G407)-FIND("-",$G407)), INDIRECT("'"&amp;LEFT($G407,FIND("-",$G407)-1)&amp;"'!"&amp;"$E:$L"), 7,FALSE) = 0, "",
VLOOKUP(RIGHT($G407,LEN($G407)-FIND("-",$G407)), INDIRECT("'"&amp;LEFT($G407,FIND("-",$G407)-1)&amp;"'!"&amp;"$E:$L"), 7,FALSE) )</f>
        <v/>
      </c>
      <c r="L407" s="651" t="str">
        <f ca="1">IF(VLOOKUP(RIGHT($G407,LEN($G407)-FIND("-",$G407)), INDIRECT("'"&amp;LEFT($G407,FIND("-",$G407)-1)&amp;"'!"&amp;"$E:$L"), 8,FALSE) = 0, "",
VLOOKUP(RIGHT($G407,LEN($G407)-FIND("-",$G407)), INDIRECT("'"&amp;LEFT($G407,FIND("-",$G407)-1)&amp;"'!"&amp;"$E:$L"), 8,FALSE) )</f>
        <v/>
      </c>
      <c r="M407" s="259"/>
      <c r="N407" s="272"/>
      <c r="O407" s="273"/>
    </row>
    <row r="408" spans="1:15" ht="13.95" customHeight="1" x14ac:dyDescent="0.25">
      <c r="A408" s="165"/>
      <c r="B408" s="268"/>
      <c r="C408" s="371"/>
      <c r="D408" s="537" t="s">
        <v>176</v>
      </c>
      <c r="E408" s="834">
        <f ca="1">VLOOKUP($D408,Data!$C$2:$H$384,6,FALSE)</f>
        <v>1</v>
      </c>
      <c r="F408" s="371"/>
      <c r="G408" s="537" t="s">
        <v>176</v>
      </c>
      <c r="H408" s="833">
        <f t="shared" ref="H408:H468" ca="1" si="30">INT(LEFT(
VLOOKUP(RIGHT($G408,LEN($G408)-FIND("-",$G408)), INDIRECT("'"&amp;LEFT($G408,FIND("-",$G408)-1)&amp;"'!"&amp;"$E:$L"), 4,FALSE), 1)
)</f>
        <v>1</v>
      </c>
      <c r="I408" s="651" t="str">
        <f t="shared" ref="I408:I468" ca="1" si="31">IF(VLOOKUP(RIGHT($G408,LEN($G408)-FIND("-",$G408)), INDIRECT("'"&amp;LEFT($G408,FIND("-",$G408)-1)&amp;"'!"&amp;"$E:$L"), 5,FALSE) = 0, "",
VLOOKUP(RIGHT($G408,LEN($G408)-FIND("-",$G408)), INDIRECT("'"&amp;LEFT($G408,FIND("-",$G408)-1)&amp;"'!"&amp;"$E:$L"), 5,FALSE) )</f>
        <v/>
      </c>
      <c r="J408" s="651" t="str">
        <f t="shared" ref="J408:J468" ca="1" si="32">IF(VLOOKUP(RIGHT($G408,LEN($G408)-FIND("-",$G408)), INDIRECT("'"&amp;LEFT($G408,FIND("-",$G408)-1)&amp;"'!"&amp;"$E:$L"), 6,FALSE) = 0, "",
VLOOKUP(RIGHT($G408,LEN($G408)-FIND("-",$G408)), INDIRECT("'"&amp;LEFT($G408,FIND("-",$G408)-1)&amp;"'!"&amp;"$E:$L"), 6,FALSE) )</f>
        <v/>
      </c>
      <c r="K408" s="651" t="str">
        <f t="shared" ref="K408:K468" ca="1" si="33">IF(VLOOKUP(RIGHT($G408,LEN($G408)-FIND("-",$G408)), INDIRECT("'"&amp;LEFT($G408,FIND("-",$G408)-1)&amp;"'!"&amp;"$E:$L"), 7,FALSE) = 0, "",
VLOOKUP(RIGHT($G408,LEN($G408)-FIND("-",$G408)), INDIRECT("'"&amp;LEFT($G408,FIND("-",$G408)-1)&amp;"'!"&amp;"$E:$L"), 7,FALSE) )</f>
        <v/>
      </c>
      <c r="L408" s="651" t="str">
        <f t="shared" ref="L408:L468" ca="1" si="34">IF(VLOOKUP(RIGHT($G408,LEN($G408)-FIND("-",$G408)), INDIRECT("'"&amp;LEFT($G408,FIND("-",$G408)-1)&amp;"'!"&amp;"$E:$L"), 8,FALSE) = 0, "",
VLOOKUP(RIGHT($G408,LEN($G408)-FIND("-",$G408)), INDIRECT("'"&amp;LEFT($G408,FIND("-",$G408)-1)&amp;"'!"&amp;"$E:$L"), 8,FALSE) )</f>
        <v/>
      </c>
      <c r="M408" s="259"/>
      <c r="N408" s="272"/>
      <c r="O408" s="273"/>
    </row>
    <row r="409" spans="1:15" ht="13.95" customHeight="1" x14ac:dyDescent="0.25">
      <c r="A409" s="165"/>
      <c r="B409" s="268"/>
      <c r="C409" s="371"/>
      <c r="D409" s="537" t="s">
        <v>177</v>
      </c>
      <c r="E409" s="834">
        <f ca="1">VLOOKUP($D409,Data!$C$2:$H$384,6,FALSE)</f>
        <v>3</v>
      </c>
      <c r="F409" s="371"/>
      <c r="G409" s="537" t="s">
        <v>177</v>
      </c>
      <c r="H409" s="833">
        <f t="shared" ca="1" si="30"/>
        <v>3</v>
      </c>
      <c r="I409" s="651" t="str">
        <f t="shared" ca="1" si="31"/>
        <v/>
      </c>
      <c r="J409" s="651" t="str">
        <f t="shared" ca="1" si="32"/>
        <v/>
      </c>
      <c r="K409" s="651" t="str">
        <f t="shared" ca="1" si="33"/>
        <v/>
      </c>
      <c r="L409" s="651" t="str">
        <f t="shared" ca="1" si="34"/>
        <v/>
      </c>
      <c r="M409" s="259"/>
      <c r="N409" s="272"/>
      <c r="O409" s="273"/>
    </row>
    <row r="410" spans="1:15" ht="13.95" customHeight="1" x14ac:dyDescent="0.25">
      <c r="A410" s="165"/>
      <c r="B410" s="268"/>
      <c r="C410" s="371"/>
      <c r="D410" s="537" t="s">
        <v>178</v>
      </c>
      <c r="E410" s="834">
        <f ca="1">VLOOKUP($D410,Data!$C$2:$H$384,6,FALSE)</f>
        <v>3</v>
      </c>
      <c r="F410" s="371"/>
      <c r="G410" s="537" t="s">
        <v>178</v>
      </c>
      <c r="H410" s="833">
        <f t="shared" ca="1" si="30"/>
        <v>3</v>
      </c>
      <c r="I410" s="651" t="str">
        <f t="shared" ca="1" si="31"/>
        <v/>
      </c>
      <c r="J410" s="651" t="str">
        <f t="shared" ca="1" si="32"/>
        <v/>
      </c>
      <c r="K410" s="651" t="str">
        <f t="shared" ca="1" si="33"/>
        <v/>
      </c>
      <c r="L410" s="651" t="str">
        <f t="shared" ca="1" si="34"/>
        <v/>
      </c>
      <c r="M410" s="259"/>
      <c r="N410" s="272"/>
      <c r="O410" s="273"/>
    </row>
    <row r="411" spans="1:15" ht="13.95" customHeight="1" x14ac:dyDescent="0.25">
      <c r="A411" s="165"/>
      <c r="B411" s="268"/>
      <c r="C411" s="371"/>
      <c r="D411" s="537" t="s">
        <v>179</v>
      </c>
      <c r="E411" s="834">
        <f ca="1">VLOOKUP($D411,Data!$C$2:$H$384,6,FALSE)</f>
        <v>3</v>
      </c>
      <c r="F411" s="371"/>
      <c r="G411" s="537" t="s">
        <v>179</v>
      </c>
      <c r="H411" s="833">
        <f t="shared" ca="1" si="30"/>
        <v>3</v>
      </c>
      <c r="I411" s="651" t="str">
        <f t="shared" ca="1" si="31"/>
        <v/>
      </c>
      <c r="J411" s="651" t="str">
        <f t="shared" ca="1" si="32"/>
        <v/>
      </c>
      <c r="K411" s="651" t="str">
        <f t="shared" ca="1" si="33"/>
        <v/>
      </c>
      <c r="L411" s="651" t="str">
        <f t="shared" ca="1" si="34"/>
        <v/>
      </c>
      <c r="M411" s="259"/>
      <c r="N411" s="272"/>
      <c r="O411" s="273"/>
    </row>
    <row r="412" spans="1:15" ht="13.95" customHeight="1" x14ac:dyDescent="0.25">
      <c r="A412" s="165"/>
      <c r="B412" s="268"/>
      <c r="C412" s="371"/>
      <c r="D412" s="537" t="s">
        <v>180</v>
      </c>
      <c r="E412" s="834">
        <f ca="1">VLOOKUP($D412,Data!$C$2:$H$384,6,FALSE)</f>
        <v>3</v>
      </c>
      <c r="F412" s="371"/>
      <c r="G412" s="537" t="s">
        <v>180</v>
      </c>
      <c r="H412" s="833">
        <f t="shared" ca="1" si="30"/>
        <v>3</v>
      </c>
      <c r="I412" s="651" t="str">
        <f t="shared" ca="1" si="31"/>
        <v/>
      </c>
      <c r="J412" s="651" t="str">
        <f t="shared" ca="1" si="32"/>
        <v/>
      </c>
      <c r="K412" s="651" t="str">
        <f t="shared" ca="1" si="33"/>
        <v/>
      </c>
      <c r="L412" s="651" t="str">
        <f t="shared" ca="1" si="34"/>
        <v/>
      </c>
      <c r="M412" s="259"/>
      <c r="N412" s="272"/>
      <c r="O412" s="273"/>
    </row>
    <row r="413" spans="1:15" ht="13.95" customHeight="1" x14ac:dyDescent="0.25">
      <c r="A413" s="165"/>
      <c r="B413" s="268"/>
      <c r="C413" s="371"/>
      <c r="D413" s="537" t="s">
        <v>181</v>
      </c>
      <c r="E413" s="834">
        <f ca="1">VLOOKUP($D413,Data!$C$2:$H$384,6,FALSE)</f>
        <v>3</v>
      </c>
      <c r="F413" s="371"/>
      <c r="G413" s="537" t="s">
        <v>181</v>
      </c>
      <c r="H413" s="833">
        <f t="shared" ca="1" si="30"/>
        <v>3</v>
      </c>
      <c r="I413" s="651" t="str">
        <f t="shared" ca="1" si="31"/>
        <v/>
      </c>
      <c r="J413" s="651" t="str">
        <f t="shared" ca="1" si="32"/>
        <v/>
      </c>
      <c r="K413" s="651" t="str">
        <f t="shared" ca="1" si="33"/>
        <v/>
      </c>
      <c r="L413" s="651" t="str">
        <f t="shared" ca="1" si="34"/>
        <v/>
      </c>
      <c r="M413" s="259"/>
      <c r="N413" s="272"/>
      <c r="O413" s="273"/>
    </row>
    <row r="414" spans="1:15" ht="13.95" customHeight="1" x14ac:dyDescent="0.25">
      <c r="A414" s="165"/>
      <c r="B414" s="268"/>
      <c r="C414" s="371"/>
      <c r="D414" s="537" t="s">
        <v>182</v>
      </c>
      <c r="E414" s="834">
        <f ca="1">VLOOKUP($D414,Data!$C$2:$H$384,6,FALSE)</f>
        <v>3</v>
      </c>
      <c r="F414" s="371"/>
      <c r="G414" s="537" t="s">
        <v>182</v>
      </c>
      <c r="H414" s="833">
        <f t="shared" ca="1" si="30"/>
        <v>3</v>
      </c>
      <c r="I414" s="651" t="str">
        <f t="shared" ca="1" si="31"/>
        <v/>
      </c>
      <c r="J414" s="651" t="str">
        <f t="shared" ca="1" si="32"/>
        <v/>
      </c>
      <c r="K414" s="651" t="str">
        <f t="shared" ca="1" si="33"/>
        <v/>
      </c>
      <c r="L414" s="651" t="str">
        <f t="shared" ca="1" si="34"/>
        <v/>
      </c>
      <c r="M414" s="259"/>
      <c r="N414" s="272"/>
      <c r="O414" s="273"/>
    </row>
    <row r="415" spans="1:15" ht="13.95" customHeight="1" x14ac:dyDescent="0.25">
      <c r="A415" s="165"/>
      <c r="B415" s="268"/>
      <c r="C415" s="371"/>
      <c r="D415" s="537" t="s">
        <v>183</v>
      </c>
      <c r="E415" s="834">
        <f ca="1">VLOOKUP($D415,Data!$C$2:$H$384,6,FALSE)</f>
        <v>3</v>
      </c>
      <c r="F415" s="371"/>
      <c r="G415" s="537" t="s">
        <v>183</v>
      </c>
      <c r="H415" s="833">
        <f t="shared" ca="1" si="30"/>
        <v>3</v>
      </c>
      <c r="I415" s="651" t="str">
        <f t="shared" ca="1" si="31"/>
        <v/>
      </c>
      <c r="J415" s="651" t="str">
        <f t="shared" ca="1" si="32"/>
        <v/>
      </c>
      <c r="K415" s="651" t="str">
        <f t="shared" ca="1" si="33"/>
        <v/>
      </c>
      <c r="L415" s="651" t="str">
        <f t="shared" ca="1" si="34"/>
        <v/>
      </c>
      <c r="M415" s="259"/>
      <c r="N415" s="272"/>
      <c r="O415" s="273"/>
    </row>
    <row r="416" spans="1:15" ht="13.95" customHeight="1" x14ac:dyDescent="0.25">
      <c r="A416" s="165"/>
      <c r="B416" s="268"/>
      <c r="C416" s="371"/>
      <c r="D416" s="537" t="s">
        <v>184</v>
      </c>
      <c r="E416" s="834">
        <f ca="1">VLOOKUP($D416,Data!$C$2:$H$384,6,FALSE)</f>
        <v>2</v>
      </c>
      <c r="F416" s="371"/>
      <c r="G416" s="537" t="s">
        <v>184</v>
      </c>
      <c r="H416" s="833">
        <f t="shared" ca="1" si="30"/>
        <v>2</v>
      </c>
      <c r="I416" s="651" t="str">
        <f t="shared" ca="1" si="31"/>
        <v/>
      </c>
      <c r="J416" s="651" t="str">
        <f t="shared" ca="1" si="32"/>
        <v/>
      </c>
      <c r="K416" s="651" t="str">
        <f t="shared" ca="1" si="33"/>
        <v/>
      </c>
      <c r="L416" s="651" t="str">
        <f t="shared" ca="1" si="34"/>
        <v/>
      </c>
      <c r="M416" s="259"/>
      <c r="N416" s="272"/>
      <c r="O416" s="273"/>
    </row>
    <row r="417" spans="1:15" ht="13.95" customHeight="1" x14ac:dyDescent="0.25">
      <c r="A417" s="165"/>
      <c r="B417" s="268"/>
      <c r="C417" s="371"/>
      <c r="D417" s="537" t="s">
        <v>185</v>
      </c>
      <c r="E417" s="834">
        <f ca="1">VLOOKUP($D417,Data!$C$2:$H$384,6,FALSE)</f>
        <v>2</v>
      </c>
      <c r="F417" s="371"/>
      <c r="G417" s="537" t="s">
        <v>185</v>
      </c>
      <c r="H417" s="833">
        <f t="shared" ca="1" si="30"/>
        <v>2</v>
      </c>
      <c r="I417" s="651" t="str">
        <f t="shared" ca="1" si="31"/>
        <v/>
      </c>
      <c r="J417" s="651" t="str">
        <f t="shared" ca="1" si="32"/>
        <v/>
      </c>
      <c r="K417" s="651" t="str">
        <f t="shared" ca="1" si="33"/>
        <v/>
      </c>
      <c r="L417" s="651" t="str">
        <f t="shared" ca="1" si="34"/>
        <v/>
      </c>
      <c r="M417" s="259"/>
      <c r="N417" s="272"/>
      <c r="O417" s="273"/>
    </row>
    <row r="418" spans="1:15" ht="13.95" customHeight="1" x14ac:dyDescent="0.25">
      <c r="A418" s="165"/>
      <c r="B418" s="268"/>
      <c r="C418" s="371"/>
      <c r="D418" s="537" t="s">
        <v>187</v>
      </c>
      <c r="E418" s="834">
        <f ca="1">VLOOKUP($D418,Data!$C$2:$H$384,6,FALSE)</f>
        <v>2</v>
      </c>
      <c r="F418" s="371"/>
      <c r="G418" s="537" t="s">
        <v>187</v>
      </c>
      <c r="H418" s="833">
        <f t="shared" ca="1" si="30"/>
        <v>2</v>
      </c>
      <c r="I418" s="651" t="str">
        <f t="shared" ca="1" si="31"/>
        <v/>
      </c>
      <c r="J418" s="651" t="str">
        <f t="shared" ca="1" si="32"/>
        <v/>
      </c>
      <c r="K418" s="651" t="str">
        <f t="shared" ca="1" si="33"/>
        <v/>
      </c>
      <c r="L418" s="651" t="str">
        <f t="shared" ca="1" si="34"/>
        <v/>
      </c>
      <c r="M418" s="259"/>
      <c r="N418" s="272"/>
      <c r="O418" s="273"/>
    </row>
    <row r="419" spans="1:15" ht="13.95" customHeight="1" x14ac:dyDescent="0.25">
      <c r="A419" s="165"/>
      <c r="B419" s="268"/>
      <c r="C419" s="371"/>
      <c r="D419" s="537" t="s">
        <v>2573</v>
      </c>
      <c r="E419" s="834">
        <f ca="1">VLOOKUP($D419,Data!$C$2:$H$384,6,FALSE)</f>
        <v>3</v>
      </c>
      <c r="F419" s="371"/>
      <c r="G419" s="537" t="s">
        <v>2573</v>
      </c>
      <c r="H419" s="833">
        <f t="shared" ca="1" si="30"/>
        <v>3</v>
      </c>
      <c r="I419" s="651" t="str">
        <f t="shared" ca="1" si="31"/>
        <v/>
      </c>
      <c r="J419" s="651" t="str">
        <f t="shared" ca="1" si="32"/>
        <v/>
      </c>
      <c r="K419" s="651" t="str">
        <f t="shared" ca="1" si="33"/>
        <v/>
      </c>
      <c r="L419" s="651" t="str">
        <f t="shared" ca="1" si="34"/>
        <v/>
      </c>
      <c r="M419" s="259"/>
      <c r="N419" s="272"/>
      <c r="O419" s="273"/>
    </row>
    <row r="420" spans="1:15" ht="13.95" customHeight="1" x14ac:dyDescent="0.25">
      <c r="A420" s="165"/>
      <c r="B420" s="268"/>
      <c r="C420" s="371"/>
      <c r="D420" s="537" t="s">
        <v>189</v>
      </c>
      <c r="E420" s="834">
        <f ca="1">VLOOKUP($D420,Data!$C$2:$H$384,6,FALSE)</f>
        <v>3</v>
      </c>
      <c r="F420" s="371"/>
      <c r="G420" s="537" t="s">
        <v>189</v>
      </c>
      <c r="H420" s="833">
        <f t="shared" ca="1" si="30"/>
        <v>3</v>
      </c>
      <c r="I420" s="651" t="str">
        <f t="shared" ca="1" si="31"/>
        <v/>
      </c>
      <c r="J420" s="651" t="str">
        <f t="shared" ca="1" si="32"/>
        <v/>
      </c>
      <c r="K420" s="651" t="str">
        <f t="shared" ca="1" si="33"/>
        <v/>
      </c>
      <c r="L420" s="651" t="str">
        <f t="shared" ca="1" si="34"/>
        <v/>
      </c>
      <c r="M420" s="259"/>
      <c r="N420" s="272"/>
      <c r="O420" s="273"/>
    </row>
    <row r="421" spans="1:15" ht="13.95" customHeight="1" x14ac:dyDescent="0.25">
      <c r="A421" s="165"/>
      <c r="B421" s="268"/>
      <c r="C421" s="371"/>
      <c r="D421" s="537" t="s">
        <v>190</v>
      </c>
      <c r="E421" s="834">
        <f ca="1">VLOOKUP($D421,Data!$C$2:$H$384,6,FALSE)</f>
        <v>3</v>
      </c>
      <c r="F421" s="371"/>
      <c r="G421" s="537" t="s">
        <v>190</v>
      </c>
      <c r="H421" s="833">
        <f t="shared" ca="1" si="30"/>
        <v>3</v>
      </c>
      <c r="I421" s="651" t="str">
        <f t="shared" ca="1" si="31"/>
        <v/>
      </c>
      <c r="J421" s="651" t="str">
        <f t="shared" ca="1" si="32"/>
        <v/>
      </c>
      <c r="K421" s="651" t="str">
        <f t="shared" ca="1" si="33"/>
        <v/>
      </c>
      <c r="L421" s="651" t="str">
        <f t="shared" ca="1" si="34"/>
        <v/>
      </c>
      <c r="M421" s="259"/>
      <c r="N421" s="272"/>
      <c r="O421" s="273"/>
    </row>
    <row r="422" spans="1:15" ht="13.95" customHeight="1" x14ac:dyDescent="0.25">
      <c r="A422" s="165"/>
      <c r="B422" s="268"/>
      <c r="C422" s="371"/>
      <c r="D422" s="537" t="s">
        <v>191</v>
      </c>
      <c r="E422" s="834">
        <f ca="1">VLOOKUP($D422,Data!$C$2:$H$384,6,FALSE)</f>
        <v>3</v>
      </c>
      <c r="F422" s="371"/>
      <c r="G422" s="537" t="s">
        <v>191</v>
      </c>
      <c r="H422" s="833">
        <f t="shared" ca="1" si="30"/>
        <v>3</v>
      </c>
      <c r="I422" s="651" t="str">
        <f t="shared" ca="1" si="31"/>
        <v/>
      </c>
      <c r="J422" s="651" t="str">
        <f t="shared" ca="1" si="32"/>
        <v/>
      </c>
      <c r="K422" s="651" t="str">
        <f t="shared" ca="1" si="33"/>
        <v/>
      </c>
      <c r="L422" s="651" t="str">
        <f t="shared" ca="1" si="34"/>
        <v/>
      </c>
      <c r="M422" s="259"/>
      <c r="N422" s="272"/>
      <c r="O422" s="273"/>
    </row>
    <row r="423" spans="1:15" ht="13.95" customHeight="1" x14ac:dyDescent="0.25">
      <c r="A423" s="165"/>
      <c r="B423" s="268"/>
      <c r="C423" s="371"/>
      <c r="D423" s="537" t="s">
        <v>192</v>
      </c>
      <c r="E423" s="834">
        <f ca="1">VLOOKUP($D423,Data!$C$2:$H$384,6,FALSE)</f>
        <v>3</v>
      </c>
      <c r="F423" s="371"/>
      <c r="G423" s="537" t="s">
        <v>192</v>
      </c>
      <c r="H423" s="833">
        <f t="shared" ca="1" si="30"/>
        <v>3</v>
      </c>
      <c r="I423" s="651" t="str">
        <f t="shared" ca="1" si="31"/>
        <v/>
      </c>
      <c r="J423" s="651" t="str">
        <f t="shared" ca="1" si="32"/>
        <v/>
      </c>
      <c r="K423" s="651" t="str">
        <f t="shared" ca="1" si="33"/>
        <v/>
      </c>
      <c r="L423" s="651" t="str">
        <f t="shared" ca="1" si="34"/>
        <v/>
      </c>
      <c r="M423" s="259"/>
      <c r="N423" s="272"/>
      <c r="O423" s="273"/>
    </row>
    <row r="424" spans="1:15" ht="13.95" customHeight="1" x14ac:dyDescent="0.25">
      <c r="A424" s="165"/>
      <c r="B424" s="268"/>
      <c r="C424" s="371"/>
      <c r="D424" s="537" t="s">
        <v>193</v>
      </c>
      <c r="E424" s="834">
        <f ca="1">VLOOKUP($D424,Data!$C$2:$H$384,6,FALSE)</f>
        <v>2</v>
      </c>
      <c r="F424" s="371"/>
      <c r="G424" s="537" t="s">
        <v>193</v>
      </c>
      <c r="H424" s="833">
        <f t="shared" ca="1" si="30"/>
        <v>2</v>
      </c>
      <c r="I424" s="651" t="str">
        <f t="shared" ca="1" si="31"/>
        <v/>
      </c>
      <c r="J424" s="651" t="str">
        <f t="shared" ca="1" si="32"/>
        <v/>
      </c>
      <c r="K424" s="651" t="str">
        <f t="shared" ca="1" si="33"/>
        <v/>
      </c>
      <c r="L424" s="651" t="str">
        <f t="shared" ca="1" si="34"/>
        <v/>
      </c>
      <c r="M424" s="259"/>
      <c r="N424" s="272"/>
      <c r="O424" s="273"/>
    </row>
    <row r="425" spans="1:15" ht="13.95" customHeight="1" x14ac:dyDescent="0.25">
      <c r="A425" s="165"/>
      <c r="B425" s="268"/>
      <c r="C425" s="371"/>
      <c r="D425" s="537" t="s">
        <v>194</v>
      </c>
      <c r="E425" s="834">
        <f ca="1">VLOOKUP($D425,Data!$C$2:$H$384,6,FALSE)</f>
        <v>3</v>
      </c>
      <c r="F425" s="371"/>
      <c r="G425" s="537" t="s">
        <v>194</v>
      </c>
      <c r="H425" s="833">
        <f t="shared" ca="1" si="30"/>
        <v>3</v>
      </c>
      <c r="I425" s="651" t="str">
        <f t="shared" ca="1" si="31"/>
        <v/>
      </c>
      <c r="J425" s="651" t="str">
        <f t="shared" ca="1" si="32"/>
        <v/>
      </c>
      <c r="K425" s="651" t="str">
        <f t="shared" ca="1" si="33"/>
        <v/>
      </c>
      <c r="L425" s="651" t="str">
        <f t="shared" ca="1" si="34"/>
        <v/>
      </c>
      <c r="M425" s="259"/>
      <c r="N425" s="272"/>
      <c r="O425" s="273"/>
    </row>
    <row r="426" spans="1:15" ht="13.95" customHeight="1" x14ac:dyDescent="0.25">
      <c r="A426" s="165"/>
      <c r="B426" s="268"/>
      <c r="C426" s="371"/>
      <c r="D426" s="537" t="s">
        <v>195</v>
      </c>
      <c r="E426" s="834">
        <f ca="1">VLOOKUP($D426,Data!$C$2:$H$384,6,FALSE)</f>
        <v>3</v>
      </c>
      <c r="F426" s="371"/>
      <c r="G426" s="537" t="s">
        <v>195</v>
      </c>
      <c r="H426" s="833">
        <f t="shared" ca="1" si="30"/>
        <v>3</v>
      </c>
      <c r="I426" s="651" t="str">
        <f t="shared" ca="1" si="31"/>
        <v/>
      </c>
      <c r="J426" s="651" t="str">
        <f t="shared" ca="1" si="32"/>
        <v/>
      </c>
      <c r="K426" s="651" t="str">
        <f t="shared" ca="1" si="33"/>
        <v/>
      </c>
      <c r="L426" s="651" t="str">
        <f t="shared" ca="1" si="34"/>
        <v/>
      </c>
      <c r="M426" s="259"/>
      <c r="N426" s="272"/>
      <c r="O426" s="273"/>
    </row>
    <row r="427" spans="1:15" ht="13.95" customHeight="1" x14ac:dyDescent="0.25">
      <c r="A427" s="165"/>
      <c r="B427" s="268"/>
      <c r="C427" s="371"/>
      <c r="D427" s="537" t="s">
        <v>196</v>
      </c>
      <c r="E427" s="834">
        <f ca="1">VLOOKUP($D427,Data!$C$2:$H$384,6,FALSE)</f>
        <v>2</v>
      </c>
      <c r="F427" s="371"/>
      <c r="G427" s="537" t="s">
        <v>196</v>
      </c>
      <c r="H427" s="833">
        <f t="shared" ca="1" si="30"/>
        <v>2</v>
      </c>
      <c r="I427" s="651" t="str">
        <f t="shared" ca="1" si="31"/>
        <v/>
      </c>
      <c r="J427" s="651" t="str">
        <f t="shared" ca="1" si="32"/>
        <v/>
      </c>
      <c r="K427" s="651" t="str">
        <f t="shared" ca="1" si="33"/>
        <v/>
      </c>
      <c r="L427" s="651" t="str">
        <f t="shared" ca="1" si="34"/>
        <v/>
      </c>
      <c r="M427" s="259"/>
      <c r="N427" s="272"/>
      <c r="O427" s="273"/>
    </row>
    <row r="428" spans="1:15" ht="13.95" customHeight="1" x14ac:dyDescent="0.25">
      <c r="A428" s="165"/>
      <c r="B428" s="268"/>
      <c r="C428" s="371"/>
      <c r="D428" s="537" t="s">
        <v>197</v>
      </c>
      <c r="E428" s="834">
        <f ca="1">VLOOKUP($D428,Data!$C$2:$H$384,6,FALSE)</f>
        <v>2</v>
      </c>
      <c r="F428" s="371"/>
      <c r="G428" s="537" t="s">
        <v>197</v>
      </c>
      <c r="H428" s="833">
        <f t="shared" ca="1" si="30"/>
        <v>2</v>
      </c>
      <c r="I428" s="651" t="str">
        <f t="shared" ca="1" si="31"/>
        <v/>
      </c>
      <c r="J428" s="651" t="str">
        <f t="shared" ca="1" si="32"/>
        <v/>
      </c>
      <c r="K428" s="651" t="str">
        <f t="shared" ca="1" si="33"/>
        <v/>
      </c>
      <c r="L428" s="651" t="str">
        <f t="shared" ca="1" si="34"/>
        <v/>
      </c>
      <c r="M428" s="259"/>
      <c r="N428" s="272"/>
      <c r="O428" s="273"/>
    </row>
    <row r="429" spans="1:15" ht="13.95" customHeight="1" x14ac:dyDescent="0.25">
      <c r="A429" s="165"/>
      <c r="B429" s="268"/>
      <c r="C429" s="371"/>
      <c r="D429" s="537" t="s">
        <v>199</v>
      </c>
      <c r="E429" s="834">
        <f ca="1">VLOOKUP($D429,Data!$C$2:$H$384,6,FALSE)</f>
        <v>2</v>
      </c>
      <c r="F429" s="371"/>
      <c r="G429" s="537" t="s">
        <v>199</v>
      </c>
      <c r="H429" s="833">
        <f t="shared" ca="1" si="30"/>
        <v>2</v>
      </c>
      <c r="I429" s="651" t="str">
        <f t="shared" ca="1" si="31"/>
        <v/>
      </c>
      <c r="J429" s="651" t="str">
        <f t="shared" ca="1" si="32"/>
        <v/>
      </c>
      <c r="K429" s="651" t="str">
        <f t="shared" ca="1" si="33"/>
        <v/>
      </c>
      <c r="L429" s="651" t="str">
        <f t="shared" ca="1" si="34"/>
        <v/>
      </c>
      <c r="M429" s="259"/>
      <c r="N429" s="272"/>
      <c r="O429" s="273"/>
    </row>
    <row r="430" spans="1:15" ht="13.95" customHeight="1" x14ac:dyDescent="0.25">
      <c r="A430" s="165"/>
      <c r="B430" s="268"/>
      <c r="C430" s="371"/>
      <c r="D430" s="537" t="s">
        <v>201</v>
      </c>
      <c r="E430" s="834">
        <f ca="1">VLOOKUP($D430,Data!$C$2:$H$384,6,FALSE)</f>
        <v>3</v>
      </c>
      <c r="F430" s="371"/>
      <c r="G430" s="537" t="s">
        <v>201</v>
      </c>
      <c r="H430" s="833">
        <f t="shared" ca="1" si="30"/>
        <v>3</v>
      </c>
      <c r="I430" s="651" t="str">
        <f t="shared" ca="1" si="31"/>
        <v/>
      </c>
      <c r="J430" s="651" t="str">
        <f t="shared" ca="1" si="32"/>
        <v/>
      </c>
      <c r="K430" s="651" t="str">
        <f t="shared" ca="1" si="33"/>
        <v/>
      </c>
      <c r="L430" s="651" t="str">
        <f t="shared" ca="1" si="34"/>
        <v/>
      </c>
      <c r="M430" s="259"/>
      <c r="N430" s="272"/>
      <c r="O430" s="273"/>
    </row>
    <row r="431" spans="1:15" ht="13.95" customHeight="1" x14ac:dyDescent="0.25">
      <c r="A431" s="165"/>
      <c r="B431" s="268"/>
      <c r="C431" s="371"/>
      <c r="D431" s="537" t="s">
        <v>205</v>
      </c>
      <c r="E431" s="834">
        <f ca="1">VLOOKUP($D431,Data!$C$2:$H$384,6,FALSE)</f>
        <v>2</v>
      </c>
      <c r="F431" s="371"/>
      <c r="G431" s="537" t="s">
        <v>205</v>
      </c>
      <c r="H431" s="833">
        <f t="shared" ca="1" si="30"/>
        <v>2</v>
      </c>
      <c r="I431" s="651" t="str">
        <f t="shared" ca="1" si="31"/>
        <v/>
      </c>
      <c r="J431" s="651" t="str">
        <f t="shared" ca="1" si="32"/>
        <v/>
      </c>
      <c r="K431" s="651" t="str">
        <f t="shared" ca="1" si="33"/>
        <v/>
      </c>
      <c r="L431" s="651" t="str">
        <f t="shared" ca="1" si="34"/>
        <v/>
      </c>
      <c r="M431" s="259"/>
      <c r="N431" s="272"/>
      <c r="O431" s="273"/>
    </row>
    <row r="432" spans="1:15" ht="13.95" customHeight="1" x14ac:dyDescent="0.25">
      <c r="A432" s="165"/>
      <c r="B432" s="268"/>
      <c r="C432" s="371"/>
      <c r="D432" s="537" t="s">
        <v>206</v>
      </c>
      <c r="E432" s="834">
        <f ca="1">VLOOKUP($D432,Data!$C$2:$H$384,6,FALSE)</f>
        <v>2</v>
      </c>
      <c r="F432" s="371"/>
      <c r="G432" s="537" t="s">
        <v>206</v>
      </c>
      <c r="H432" s="833">
        <f t="shared" ca="1" si="30"/>
        <v>2</v>
      </c>
      <c r="I432" s="651" t="str">
        <f t="shared" ca="1" si="31"/>
        <v/>
      </c>
      <c r="J432" s="651" t="str">
        <f t="shared" ca="1" si="32"/>
        <v/>
      </c>
      <c r="K432" s="651" t="str">
        <f t="shared" ca="1" si="33"/>
        <v/>
      </c>
      <c r="L432" s="651" t="str">
        <f t="shared" ca="1" si="34"/>
        <v/>
      </c>
      <c r="M432" s="259"/>
      <c r="N432" s="272"/>
      <c r="O432" s="273"/>
    </row>
    <row r="433" spans="1:15" ht="13.95" customHeight="1" x14ac:dyDescent="0.25">
      <c r="A433" s="165"/>
      <c r="B433" s="268"/>
      <c r="C433" s="371"/>
      <c r="D433" s="537" t="s">
        <v>207</v>
      </c>
      <c r="E433" s="834">
        <f ca="1">VLOOKUP($D433,Data!$C$2:$H$384,6,FALSE)</f>
        <v>2</v>
      </c>
      <c r="F433" s="371"/>
      <c r="G433" s="537" t="s">
        <v>207</v>
      </c>
      <c r="H433" s="833">
        <f t="shared" ca="1" si="30"/>
        <v>2</v>
      </c>
      <c r="I433" s="651" t="str">
        <f t="shared" ca="1" si="31"/>
        <v/>
      </c>
      <c r="J433" s="651" t="str">
        <f t="shared" ca="1" si="32"/>
        <v/>
      </c>
      <c r="K433" s="651" t="str">
        <f t="shared" ca="1" si="33"/>
        <v/>
      </c>
      <c r="L433" s="651" t="str">
        <f t="shared" ca="1" si="34"/>
        <v/>
      </c>
      <c r="M433" s="259"/>
      <c r="N433" s="272"/>
      <c r="O433" s="273"/>
    </row>
    <row r="434" spans="1:15" ht="13.95" customHeight="1" x14ac:dyDescent="0.25">
      <c r="A434" s="165"/>
      <c r="B434" s="268"/>
      <c r="C434" s="371"/>
      <c r="D434" s="537" t="s">
        <v>208</v>
      </c>
      <c r="E434" s="834">
        <f ca="1">VLOOKUP($D434,Data!$C$2:$H$384,6,FALSE)</f>
        <v>3</v>
      </c>
      <c r="F434" s="371"/>
      <c r="G434" s="537" t="s">
        <v>208</v>
      </c>
      <c r="H434" s="833">
        <f t="shared" ca="1" si="30"/>
        <v>3</v>
      </c>
      <c r="I434" s="651" t="str">
        <f t="shared" ca="1" si="31"/>
        <v/>
      </c>
      <c r="J434" s="651" t="str">
        <f t="shared" ca="1" si="32"/>
        <v/>
      </c>
      <c r="K434" s="651" t="str">
        <f t="shared" ca="1" si="33"/>
        <v/>
      </c>
      <c r="L434" s="651" t="str">
        <f t="shared" ca="1" si="34"/>
        <v/>
      </c>
      <c r="M434" s="259"/>
      <c r="N434" s="272"/>
      <c r="O434" s="273"/>
    </row>
    <row r="435" spans="1:15" ht="13.95" customHeight="1" x14ac:dyDescent="0.25">
      <c r="A435" s="165"/>
      <c r="B435" s="268"/>
      <c r="C435" s="371"/>
      <c r="D435" s="537" t="s">
        <v>209</v>
      </c>
      <c r="E435" s="834">
        <f ca="1">VLOOKUP($D435,Data!$C$2:$H$384,6,FALSE)</f>
        <v>3</v>
      </c>
      <c r="F435" s="371"/>
      <c r="G435" s="537" t="s">
        <v>209</v>
      </c>
      <c r="H435" s="833">
        <f t="shared" ca="1" si="30"/>
        <v>3</v>
      </c>
      <c r="I435" s="651" t="str">
        <f t="shared" ca="1" si="31"/>
        <v/>
      </c>
      <c r="J435" s="651" t="str">
        <f t="shared" ca="1" si="32"/>
        <v/>
      </c>
      <c r="K435" s="651" t="str">
        <f t="shared" ca="1" si="33"/>
        <v/>
      </c>
      <c r="L435" s="651" t="str">
        <f t="shared" ca="1" si="34"/>
        <v/>
      </c>
      <c r="M435" s="259"/>
      <c r="N435" s="272"/>
      <c r="O435" s="273"/>
    </row>
    <row r="436" spans="1:15" ht="13.95" customHeight="1" x14ac:dyDescent="0.25">
      <c r="A436" s="165"/>
      <c r="B436" s="268"/>
      <c r="C436" s="371"/>
      <c r="D436" s="537" t="s">
        <v>210</v>
      </c>
      <c r="E436" s="834">
        <f ca="1">VLOOKUP($D436,Data!$C$2:$H$384,6,FALSE)</f>
        <v>3</v>
      </c>
      <c r="F436" s="371"/>
      <c r="G436" s="537" t="s">
        <v>210</v>
      </c>
      <c r="H436" s="833">
        <f t="shared" ca="1" si="30"/>
        <v>3</v>
      </c>
      <c r="I436" s="651" t="str">
        <f t="shared" ca="1" si="31"/>
        <v/>
      </c>
      <c r="J436" s="651" t="str">
        <f t="shared" ca="1" si="32"/>
        <v/>
      </c>
      <c r="K436" s="651" t="str">
        <f t="shared" ca="1" si="33"/>
        <v/>
      </c>
      <c r="L436" s="651" t="str">
        <f t="shared" ca="1" si="34"/>
        <v/>
      </c>
      <c r="M436" s="259"/>
      <c r="N436" s="272"/>
      <c r="O436" s="273"/>
    </row>
    <row r="437" spans="1:15" ht="13.95" customHeight="1" x14ac:dyDescent="0.25">
      <c r="A437" s="165"/>
      <c r="B437" s="268"/>
      <c r="C437" s="371"/>
      <c r="D437" s="537" t="s">
        <v>274</v>
      </c>
      <c r="E437" s="834">
        <f ca="1">VLOOKUP($D437,Data!$C$2:$H$384,6,FALSE)</f>
        <v>3</v>
      </c>
      <c r="F437" s="371"/>
      <c r="G437" s="537" t="s">
        <v>274</v>
      </c>
      <c r="H437" s="833">
        <f t="shared" ca="1" si="30"/>
        <v>3</v>
      </c>
      <c r="I437" s="651" t="str">
        <f t="shared" ca="1" si="31"/>
        <v/>
      </c>
      <c r="J437" s="651" t="str">
        <f t="shared" ca="1" si="32"/>
        <v/>
      </c>
      <c r="K437" s="651" t="str">
        <f t="shared" ca="1" si="33"/>
        <v/>
      </c>
      <c r="L437" s="651" t="str">
        <f t="shared" ca="1" si="34"/>
        <v/>
      </c>
      <c r="M437" s="259"/>
      <c r="N437" s="272"/>
      <c r="O437" s="273"/>
    </row>
    <row r="438" spans="1:15" ht="13.95" customHeight="1" x14ac:dyDescent="0.25">
      <c r="A438" s="165"/>
      <c r="B438" s="268"/>
      <c r="C438" s="371"/>
      <c r="D438" s="537" t="s">
        <v>275</v>
      </c>
      <c r="E438" s="834">
        <f ca="1">VLOOKUP($D438,Data!$C$2:$H$384,6,FALSE)</f>
        <v>3</v>
      </c>
      <c r="F438" s="371"/>
      <c r="G438" s="537" t="s">
        <v>275</v>
      </c>
      <c r="H438" s="833">
        <f t="shared" ca="1" si="30"/>
        <v>3</v>
      </c>
      <c r="I438" s="651" t="str">
        <f t="shared" ca="1" si="31"/>
        <v/>
      </c>
      <c r="J438" s="651" t="str">
        <f t="shared" ca="1" si="32"/>
        <v/>
      </c>
      <c r="K438" s="651" t="str">
        <f t="shared" ca="1" si="33"/>
        <v/>
      </c>
      <c r="L438" s="651" t="str">
        <f t="shared" ca="1" si="34"/>
        <v/>
      </c>
      <c r="M438" s="259"/>
      <c r="N438" s="272"/>
      <c r="O438" s="273"/>
    </row>
    <row r="439" spans="1:15" ht="13.95" customHeight="1" x14ac:dyDescent="0.25">
      <c r="A439" s="165"/>
      <c r="B439" s="268"/>
      <c r="C439" s="371"/>
      <c r="D439" s="537" t="s">
        <v>276</v>
      </c>
      <c r="E439" s="834">
        <f ca="1">VLOOKUP($D439,Data!$C$2:$H$384,6,FALSE)</f>
        <v>3</v>
      </c>
      <c r="F439" s="371"/>
      <c r="G439" s="537" t="s">
        <v>276</v>
      </c>
      <c r="H439" s="833">
        <f t="shared" ca="1" si="30"/>
        <v>3</v>
      </c>
      <c r="I439" s="651" t="str">
        <f t="shared" ca="1" si="31"/>
        <v/>
      </c>
      <c r="J439" s="651" t="str">
        <f t="shared" ca="1" si="32"/>
        <v/>
      </c>
      <c r="K439" s="651" t="str">
        <f t="shared" ca="1" si="33"/>
        <v/>
      </c>
      <c r="L439" s="651" t="str">
        <f t="shared" ca="1" si="34"/>
        <v/>
      </c>
      <c r="M439" s="259"/>
      <c r="N439" s="272"/>
      <c r="O439" s="273"/>
    </row>
    <row r="440" spans="1:15" ht="13.95" customHeight="1" x14ac:dyDescent="0.25">
      <c r="A440" s="165"/>
      <c r="B440" s="268"/>
      <c r="C440" s="371"/>
      <c r="D440" s="537" t="s">
        <v>277</v>
      </c>
      <c r="E440" s="834">
        <f ca="1">VLOOKUP($D440,Data!$C$2:$H$384,6,FALSE)</f>
        <v>2</v>
      </c>
      <c r="F440" s="371"/>
      <c r="G440" s="537" t="s">
        <v>277</v>
      </c>
      <c r="H440" s="833">
        <f t="shared" ca="1" si="30"/>
        <v>2</v>
      </c>
      <c r="I440" s="651" t="str">
        <f t="shared" ca="1" si="31"/>
        <v/>
      </c>
      <c r="J440" s="651" t="str">
        <f t="shared" ca="1" si="32"/>
        <v/>
      </c>
      <c r="K440" s="651" t="str">
        <f t="shared" ca="1" si="33"/>
        <v/>
      </c>
      <c r="L440" s="651" t="str">
        <f t="shared" ca="1" si="34"/>
        <v/>
      </c>
      <c r="M440" s="259"/>
      <c r="N440" s="272"/>
      <c r="O440" s="273"/>
    </row>
    <row r="441" spans="1:15" ht="13.95" customHeight="1" x14ac:dyDescent="0.25">
      <c r="A441" s="165"/>
      <c r="B441" s="268"/>
      <c r="C441" s="371"/>
      <c r="D441" s="537" t="s">
        <v>278</v>
      </c>
      <c r="E441" s="834">
        <f ca="1">VLOOKUP($D441,Data!$C$2:$H$384,6,FALSE)</f>
        <v>3</v>
      </c>
      <c r="F441" s="371"/>
      <c r="G441" s="537" t="s">
        <v>278</v>
      </c>
      <c r="H441" s="833">
        <f t="shared" ca="1" si="30"/>
        <v>3</v>
      </c>
      <c r="I441" s="651" t="str">
        <f t="shared" ca="1" si="31"/>
        <v/>
      </c>
      <c r="J441" s="651" t="str">
        <f t="shared" ca="1" si="32"/>
        <v/>
      </c>
      <c r="K441" s="651" t="str">
        <f t="shared" ca="1" si="33"/>
        <v/>
      </c>
      <c r="L441" s="651" t="str">
        <f t="shared" ca="1" si="34"/>
        <v/>
      </c>
      <c r="M441" s="259"/>
      <c r="N441" s="272"/>
      <c r="O441" s="273"/>
    </row>
    <row r="442" spans="1:15" ht="13.95" customHeight="1" x14ac:dyDescent="0.25">
      <c r="A442" s="165"/>
      <c r="B442" s="268"/>
      <c r="C442" s="371"/>
      <c r="D442" s="537" t="s">
        <v>279</v>
      </c>
      <c r="E442" s="834">
        <f ca="1">VLOOKUP($D442,Data!$C$2:$H$384,6,FALSE)</f>
        <v>2</v>
      </c>
      <c r="F442" s="371"/>
      <c r="G442" s="537" t="s">
        <v>279</v>
      </c>
      <c r="H442" s="833">
        <f t="shared" ca="1" si="30"/>
        <v>2</v>
      </c>
      <c r="I442" s="651" t="str">
        <f t="shared" ca="1" si="31"/>
        <v/>
      </c>
      <c r="J442" s="651" t="str">
        <f t="shared" ca="1" si="32"/>
        <v/>
      </c>
      <c r="K442" s="651" t="str">
        <f t="shared" ca="1" si="33"/>
        <v/>
      </c>
      <c r="L442" s="651" t="str">
        <f t="shared" ca="1" si="34"/>
        <v/>
      </c>
      <c r="M442" s="259"/>
      <c r="N442" s="272"/>
      <c r="O442" s="273"/>
    </row>
    <row r="443" spans="1:15" ht="13.95" customHeight="1" x14ac:dyDescent="0.25">
      <c r="A443" s="165"/>
      <c r="B443" s="268"/>
      <c r="C443" s="371"/>
      <c r="D443" s="537" t="s">
        <v>2574</v>
      </c>
      <c r="E443" s="834">
        <f ca="1">VLOOKUP($D443,Data!$C$2:$H$384,6,FALSE)</f>
        <v>2</v>
      </c>
      <c r="F443" s="371"/>
      <c r="G443" s="537" t="s">
        <v>2574</v>
      </c>
      <c r="H443" s="833">
        <f t="shared" ca="1" si="30"/>
        <v>2</v>
      </c>
      <c r="I443" s="651" t="str">
        <f t="shared" ca="1" si="31"/>
        <v/>
      </c>
      <c r="J443" s="651" t="str">
        <f t="shared" ca="1" si="32"/>
        <v/>
      </c>
      <c r="K443" s="651" t="str">
        <f t="shared" ca="1" si="33"/>
        <v/>
      </c>
      <c r="L443" s="651" t="str">
        <f t="shared" ca="1" si="34"/>
        <v/>
      </c>
      <c r="M443" s="259"/>
      <c r="N443" s="272"/>
      <c r="O443" s="273"/>
    </row>
    <row r="444" spans="1:15" ht="13.95" customHeight="1" x14ac:dyDescent="0.25">
      <c r="A444" s="165"/>
      <c r="B444" s="268"/>
      <c r="C444" s="371"/>
      <c r="D444" s="537" t="s">
        <v>280</v>
      </c>
      <c r="E444" s="834">
        <f ca="1">VLOOKUP($D444,Data!$C$2:$H$384,6,FALSE)</f>
        <v>3</v>
      </c>
      <c r="F444" s="371"/>
      <c r="G444" s="537" t="s">
        <v>280</v>
      </c>
      <c r="H444" s="833">
        <f t="shared" ca="1" si="30"/>
        <v>3</v>
      </c>
      <c r="I444" s="651" t="str">
        <f t="shared" ca="1" si="31"/>
        <v/>
      </c>
      <c r="J444" s="651" t="str">
        <f t="shared" ca="1" si="32"/>
        <v/>
      </c>
      <c r="K444" s="651" t="str">
        <f t="shared" ca="1" si="33"/>
        <v/>
      </c>
      <c r="L444" s="651" t="str">
        <f t="shared" ca="1" si="34"/>
        <v/>
      </c>
      <c r="M444" s="259"/>
      <c r="N444" s="272"/>
      <c r="O444" s="273"/>
    </row>
    <row r="445" spans="1:15" ht="13.95" customHeight="1" x14ac:dyDescent="0.25">
      <c r="A445" s="165"/>
      <c r="B445" s="268"/>
      <c r="C445" s="371"/>
      <c r="D445" s="537" t="s">
        <v>281</v>
      </c>
      <c r="E445" s="834">
        <f ca="1">VLOOKUP($D445,Data!$C$2:$H$384,6,FALSE)</f>
        <v>2</v>
      </c>
      <c r="F445" s="371"/>
      <c r="G445" s="537" t="s">
        <v>281</v>
      </c>
      <c r="H445" s="833">
        <f t="shared" ca="1" si="30"/>
        <v>2</v>
      </c>
      <c r="I445" s="651" t="str">
        <f t="shared" ca="1" si="31"/>
        <v/>
      </c>
      <c r="J445" s="651" t="str">
        <f t="shared" ca="1" si="32"/>
        <v/>
      </c>
      <c r="K445" s="651" t="str">
        <f t="shared" ca="1" si="33"/>
        <v/>
      </c>
      <c r="L445" s="651" t="str">
        <f t="shared" ca="1" si="34"/>
        <v/>
      </c>
      <c r="M445" s="259"/>
      <c r="N445" s="272"/>
      <c r="O445" s="273"/>
    </row>
    <row r="446" spans="1:15" ht="13.95" customHeight="1" x14ac:dyDescent="0.25">
      <c r="A446" s="165"/>
      <c r="B446" s="268"/>
      <c r="C446" s="371"/>
      <c r="D446" s="537" t="s">
        <v>282</v>
      </c>
      <c r="E446" s="834">
        <f ca="1">VLOOKUP($D446,Data!$C$2:$H$384,6,FALSE)</f>
        <v>3</v>
      </c>
      <c r="F446" s="371"/>
      <c r="G446" s="537" t="s">
        <v>282</v>
      </c>
      <c r="H446" s="833">
        <f t="shared" ca="1" si="30"/>
        <v>3</v>
      </c>
      <c r="I446" s="651" t="str">
        <f t="shared" ca="1" si="31"/>
        <v/>
      </c>
      <c r="J446" s="651" t="str">
        <f t="shared" ca="1" si="32"/>
        <v/>
      </c>
      <c r="K446" s="651" t="str">
        <f t="shared" ca="1" si="33"/>
        <v/>
      </c>
      <c r="L446" s="651" t="str">
        <f t="shared" ca="1" si="34"/>
        <v/>
      </c>
      <c r="M446" s="259"/>
      <c r="N446" s="272"/>
      <c r="O446" s="273"/>
    </row>
    <row r="447" spans="1:15" ht="13.95" customHeight="1" x14ac:dyDescent="0.25">
      <c r="A447" s="165"/>
      <c r="B447" s="268"/>
      <c r="C447" s="371"/>
      <c r="D447" s="537" t="s">
        <v>283</v>
      </c>
      <c r="E447" s="834">
        <f ca="1">VLOOKUP($D447,Data!$C$2:$H$384,6,FALSE)</f>
        <v>2</v>
      </c>
      <c r="F447" s="371"/>
      <c r="G447" s="537" t="s">
        <v>283</v>
      </c>
      <c r="H447" s="833">
        <f t="shared" ca="1" si="30"/>
        <v>2</v>
      </c>
      <c r="I447" s="651" t="str">
        <f t="shared" ca="1" si="31"/>
        <v>11.2,</v>
      </c>
      <c r="J447" s="651" t="str">
        <f t="shared" ca="1" si="32"/>
        <v/>
      </c>
      <c r="K447" s="651" t="str">
        <f t="shared" ca="1" si="33"/>
        <v/>
      </c>
      <c r="L447" s="651" t="str">
        <f t="shared" ca="1" si="34"/>
        <v/>
      </c>
      <c r="M447" s="259"/>
      <c r="N447" s="272"/>
      <c r="O447" s="273"/>
    </row>
    <row r="448" spans="1:15" ht="13.95" customHeight="1" x14ac:dyDescent="0.25">
      <c r="A448" s="165"/>
      <c r="B448" s="268"/>
      <c r="C448" s="371"/>
      <c r="D448" s="537" t="s">
        <v>284</v>
      </c>
      <c r="E448" s="834">
        <f ca="1">VLOOKUP($D448,Data!$C$2:$H$384,6,FALSE)</f>
        <v>3</v>
      </c>
      <c r="F448" s="371"/>
      <c r="G448" s="537" t="s">
        <v>284</v>
      </c>
      <c r="H448" s="833">
        <f t="shared" ca="1" si="30"/>
        <v>3</v>
      </c>
      <c r="I448" s="651" t="str">
        <f t="shared" ca="1" si="31"/>
        <v/>
      </c>
      <c r="J448" s="651" t="str">
        <f t="shared" ca="1" si="32"/>
        <v/>
      </c>
      <c r="K448" s="651" t="str">
        <f t="shared" ca="1" si="33"/>
        <v/>
      </c>
      <c r="L448" s="651" t="str">
        <f t="shared" ca="1" si="34"/>
        <v/>
      </c>
      <c r="M448" s="259"/>
      <c r="N448" s="272"/>
      <c r="O448" s="273"/>
    </row>
    <row r="449" spans="1:15" ht="13.95" customHeight="1" x14ac:dyDescent="0.25">
      <c r="A449" s="165"/>
      <c r="B449" s="268"/>
      <c r="C449" s="371"/>
      <c r="D449" s="537" t="s">
        <v>285</v>
      </c>
      <c r="E449" s="834">
        <f ca="1">VLOOKUP($D449,Data!$C$2:$H$384,6,FALSE)</f>
        <v>2</v>
      </c>
      <c r="F449" s="371"/>
      <c r="G449" s="537" t="s">
        <v>285</v>
      </c>
      <c r="H449" s="833">
        <f t="shared" ca="1" si="30"/>
        <v>2</v>
      </c>
      <c r="I449" s="651" t="str">
        <f t="shared" ca="1" si="31"/>
        <v/>
      </c>
      <c r="J449" s="651" t="str">
        <f t="shared" ca="1" si="32"/>
        <v/>
      </c>
      <c r="K449" s="651" t="str">
        <f t="shared" ca="1" si="33"/>
        <v/>
      </c>
      <c r="L449" s="651" t="str">
        <f t="shared" ca="1" si="34"/>
        <v/>
      </c>
      <c r="M449" s="259"/>
      <c r="N449" s="272"/>
      <c r="O449" s="273"/>
    </row>
    <row r="450" spans="1:15" ht="13.95" customHeight="1" x14ac:dyDescent="0.25">
      <c r="A450" s="165"/>
      <c r="B450" s="268"/>
      <c r="C450" s="371"/>
      <c r="D450" s="537" t="s">
        <v>2575</v>
      </c>
      <c r="E450" s="834">
        <f ca="1">VLOOKUP($D450,Data!$C$2:$H$384,6,FALSE)</f>
        <v>3</v>
      </c>
      <c r="F450" s="371"/>
      <c r="G450" s="537" t="s">
        <v>2575</v>
      </c>
      <c r="H450" s="833">
        <f t="shared" ca="1" si="30"/>
        <v>3</v>
      </c>
      <c r="I450" s="651" t="str">
        <f t="shared" ca="1" si="31"/>
        <v/>
      </c>
      <c r="J450" s="651" t="str">
        <f t="shared" ca="1" si="32"/>
        <v/>
      </c>
      <c r="K450" s="651" t="str">
        <f t="shared" ca="1" si="33"/>
        <v/>
      </c>
      <c r="L450" s="651" t="str">
        <f t="shared" ca="1" si="34"/>
        <v/>
      </c>
      <c r="M450" s="259"/>
      <c r="N450" s="272"/>
      <c r="O450" s="273"/>
    </row>
    <row r="451" spans="1:15" ht="13.95" customHeight="1" x14ac:dyDescent="0.25">
      <c r="A451" s="165"/>
      <c r="B451" s="268"/>
      <c r="C451" s="371"/>
      <c r="D451" s="537" t="s">
        <v>286</v>
      </c>
      <c r="E451" s="834">
        <f ca="1">VLOOKUP($D451,Data!$C$2:$H$384,6,FALSE)</f>
        <v>4</v>
      </c>
      <c r="F451" s="371"/>
      <c r="G451" s="537" t="s">
        <v>286</v>
      </c>
      <c r="H451" s="833">
        <f t="shared" ca="1" si="30"/>
        <v>4</v>
      </c>
      <c r="I451" s="651" t="str">
        <f t="shared" ca="1" si="31"/>
        <v/>
      </c>
      <c r="J451" s="651" t="str">
        <f t="shared" ca="1" si="32"/>
        <v/>
      </c>
      <c r="K451" s="651" t="str">
        <f t="shared" ca="1" si="33"/>
        <v/>
      </c>
      <c r="L451" s="651" t="str">
        <f t="shared" ca="1" si="34"/>
        <v/>
      </c>
      <c r="M451" s="259"/>
      <c r="N451" s="272"/>
      <c r="O451" s="273"/>
    </row>
    <row r="452" spans="1:15" ht="13.95" customHeight="1" x14ac:dyDescent="0.25">
      <c r="A452" s="165"/>
      <c r="B452" s="268"/>
      <c r="C452" s="371"/>
      <c r="D452" s="537" t="s">
        <v>287</v>
      </c>
      <c r="E452" s="834">
        <f ca="1">VLOOKUP($D452,Data!$C$2:$H$384,6,FALSE)</f>
        <v>3</v>
      </c>
      <c r="F452" s="371"/>
      <c r="G452" s="537" t="s">
        <v>287</v>
      </c>
      <c r="H452" s="833">
        <f t="shared" ca="1" si="30"/>
        <v>3</v>
      </c>
      <c r="I452" s="651" t="str">
        <f t="shared" ca="1" si="31"/>
        <v/>
      </c>
      <c r="J452" s="651" t="str">
        <f t="shared" ca="1" si="32"/>
        <v/>
      </c>
      <c r="K452" s="651" t="str">
        <f t="shared" ca="1" si="33"/>
        <v/>
      </c>
      <c r="L452" s="651" t="str">
        <f t="shared" ca="1" si="34"/>
        <v/>
      </c>
      <c r="M452" s="259"/>
      <c r="N452" s="272"/>
      <c r="O452" s="273"/>
    </row>
    <row r="453" spans="1:15" ht="13.95" customHeight="1" x14ac:dyDescent="0.25">
      <c r="A453" s="165"/>
      <c r="B453" s="268"/>
      <c r="C453" s="371"/>
      <c r="D453" s="537" t="s">
        <v>288</v>
      </c>
      <c r="E453" s="834">
        <f ca="1">VLOOKUP($D453,Data!$C$2:$H$384,6,FALSE)</f>
        <v>3</v>
      </c>
      <c r="F453" s="371"/>
      <c r="G453" s="537" t="s">
        <v>288</v>
      </c>
      <c r="H453" s="833">
        <f t="shared" ca="1" si="30"/>
        <v>3</v>
      </c>
      <c r="I453" s="651" t="str">
        <f t="shared" ca="1" si="31"/>
        <v/>
      </c>
      <c r="J453" s="651" t="str">
        <f t="shared" ca="1" si="32"/>
        <v/>
      </c>
      <c r="K453" s="651" t="str">
        <f t="shared" ca="1" si="33"/>
        <v/>
      </c>
      <c r="L453" s="651" t="str">
        <f t="shared" ca="1" si="34"/>
        <v/>
      </c>
      <c r="M453" s="259"/>
      <c r="N453" s="272"/>
      <c r="O453" s="273"/>
    </row>
    <row r="454" spans="1:15" ht="13.95" customHeight="1" x14ac:dyDescent="0.25">
      <c r="A454" s="165"/>
      <c r="B454" s="268"/>
      <c r="C454" s="371"/>
      <c r="D454" s="537" t="s">
        <v>289</v>
      </c>
      <c r="E454" s="834">
        <f ca="1">VLOOKUP($D454,Data!$C$2:$H$384,6,FALSE)</f>
        <v>2</v>
      </c>
      <c r="F454" s="371"/>
      <c r="G454" s="537" t="s">
        <v>289</v>
      </c>
      <c r="H454" s="833">
        <f t="shared" ca="1" si="30"/>
        <v>2</v>
      </c>
      <c r="I454" s="651" t="str">
        <f t="shared" ca="1" si="31"/>
        <v/>
      </c>
      <c r="J454" s="651" t="str">
        <f t="shared" ca="1" si="32"/>
        <v/>
      </c>
      <c r="K454" s="651" t="str">
        <f t="shared" ca="1" si="33"/>
        <v/>
      </c>
      <c r="L454" s="651" t="str">
        <f t="shared" ca="1" si="34"/>
        <v/>
      </c>
      <c r="M454" s="259"/>
      <c r="N454" s="272"/>
      <c r="O454" s="273"/>
    </row>
    <row r="455" spans="1:15" ht="13.95" customHeight="1" x14ac:dyDescent="0.25">
      <c r="A455" s="165"/>
      <c r="B455" s="268"/>
      <c r="C455" s="371"/>
      <c r="D455" s="537" t="s">
        <v>290</v>
      </c>
      <c r="E455" s="834">
        <f ca="1">VLOOKUP($D455,Data!$C$2:$H$384,6,FALSE)</f>
        <v>3</v>
      </c>
      <c r="F455" s="371"/>
      <c r="G455" s="1012" t="s">
        <v>290</v>
      </c>
      <c r="H455" s="833">
        <f t="shared" ca="1" si="30"/>
        <v>3</v>
      </c>
      <c r="I455" s="651" t="str">
        <f t="shared" ca="1" si="31"/>
        <v/>
      </c>
      <c r="J455" s="651" t="str">
        <f t="shared" ca="1" si="32"/>
        <v/>
      </c>
      <c r="K455" s="651" t="str">
        <f t="shared" ca="1" si="33"/>
        <v/>
      </c>
      <c r="L455" s="651" t="str">
        <f t="shared" ca="1" si="34"/>
        <v/>
      </c>
      <c r="M455" s="259"/>
      <c r="N455" s="272"/>
      <c r="O455" s="273"/>
    </row>
    <row r="456" spans="1:15" ht="13.95" customHeight="1" x14ac:dyDescent="0.25">
      <c r="A456" s="165"/>
      <c r="B456" s="268"/>
      <c r="C456" s="371"/>
      <c r="D456" s="537" t="s">
        <v>291</v>
      </c>
      <c r="E456" s="834">
        <f ca="1">VLOOKUP($D456,Data!$C$2:$H$384,6,FALSE)</f>
        <v>2</v>
      </c>
      <c r="F456" s="371"/>
      <c r="G456" s="1012" t="s">
        <v>291</v>
      </c>
      <c r="H456" s="833">
        <f t="shared" ca="1" si="30"/>
        <v>2</v>
      </c>
      <c r="I456" s="651" t="str">
        <f t="shared" ca="1" si="31"/>
        <v/>
      </c>
      <c r="J456" s="651" t="str">
        <f t="shared" ca="1" si="32"/>
        <v/>
      </c>
      <c r="K456" s="651" t="str">
        <f t="shared" ca="1" si="33"/>
        <v/>
      </c>
      <c r="L456" s="651" t="str">
        <f t="shared" ca="1" si="34"/>
        <v/>
      </c>
      <c r="M456" s="259"/>
      <c r="N456" s="272"/>
      <c r="O456" s="273"/>
    </row>
    <row r="457" spans="1:15" ht="13.95" customHeight="1" x14ac:dyDescent="0.25">
      <c r="A457" s="165"/>
      <c r="B457" s="268"/>
      <c r="C457" s="371"/>
      <c r="D457" s="537" t="s">
        <v>292</v>
      </c>
      <c r="E457" s="834">
        <f ca="1">VLOOKUP($D457,Data!$C$2:$H$384,6,FALSE)</f>
        <v>4</v>
      </c>
      <c r="F457" s="371"/>
      <c r="G457" s="1012" t="s">
        <v>292</v>
      </c>
      <c r="H457" s="833">
        <f t="shared" ca="1" si="30"/>
        <v>4</v>
      </c>
      <c r="I457" s="651" t="str">
        <f t="shared" ca="1" si="31"/>
        <v/>
      </c>
      <c r="J457" s="651" t="str">
        <f t="shared" ca="1" si="32"/>
        <v/>
      </c>
      <c r="K457" s="651" t="str">
        <f t="shared" ca="1" si="33"/>
        <v/>
      </c>
      <c r="L457" s="651" t="str">
        <f t="shared" ca="1" si="34"/>
        <v/>
      </c>
      <c r="M457" s="259"/>
      <c r="N457" s="272"/>
      <c r="O457" s="273"/>
    </row>
    <row r="458" spans="1:15" ht="13.95" customHeight="1" x14ac:dyDescent="0.25">
      <c r="A458" s="273"/>
      <c r="B458" s="652"/>
      <c r="C458" s="337"/>
      <c r="D458" s="537" t="s">
        <v>293</v>
      </c>
      <c r="E458" s="834">
        <f ca="1">VLOOKUP($D458,Data!$C$2:$H$384,6,FALSE)</f>
        <v>3</v>
      </c>
      <c r="F458" s="337"/>
      <c r="G458" s="1012" t="s">
        <v>293</v>
      </c>
      <c r="H458" s="833">
        <f t="shared" ca="1" si="30"/>
        <v>3</v>
      </c>
      <c r="I458" s="651" t="str">
        <f t="shared" ca="1" si="31"/>
        <v/>
      </c>
      <c r="J458" s="651" t="str">
        <f t="shared" ca="1" si="32"/>
        <v/>
      </c>
      <c r="K458" s="651" t="str">
        <f t="shared" ca="1" si="33"/>
        <v/>
      </c>
      <c r="L458" s="651" t="str">
        <f t="shared" ca="1" si="34"/>
        <v/>
      </c>
      <c r="M458" s="337"/>
      <c r="N458" s="272"/>
      <c r="O458" s="273"/>
    </row>
    <row r="459" spans="1:15" ht="13.95" customHeight="1" x14ac:dyDescent="0.25">
      <c r="A459" s="180"/>
      <c r="B459" s="653"/>
      <c r="C459" s="644"/>
      <c r="D459" s="537" t="s">
        <v>294</v>
      </c>
      <c r="E459" s="834">
        <f ca="1">VLOOKUP($D459,Data!$C$2:$H$384,6,FALSE)</f>
        <v>2</v>
      </c>
      <c r="F459" s="644"/>
      <c r="G459" s="1012" t="s">
        <v>294</v>
      </c>
      <c r="H459" s="833">
        <f t="shared" ca="1" si="30"/>
        <v>2</v>
      </c>
      <c r="I459" s="651" t="str">
        <f t="shared" ca="1" si="31"/>
        <v/>
      </c>
      <c r="J459" s="651" t="str">
        <f t="shared" ca="1" si="32"/>
        <v/>
      </c>
      <c r="K459" s="651" t="str">
        <f t="shared" ca="1" si="33"/>
        <v/>
      </c>
      <c r="L459" s="651" t="str">
        <f t="shared" ca="1" si="34"/>
        <v/>
      </c>
      <c r="M459" s="644"/>
      <c r="N459" s="654"/>
      <c r="O459" s="273"/>
    </row>
    <row r="460" spans="1:15" ht="13.95" customHeight="1" x14ac:dyDescent="0.25">
      <c r="A460" s="180"/>
      <c r="B460" s="156"/>
      <c r="C460" s="259"/>
      <c r="D460" s="537" t="s">
        <v>295</v>
      </c>
      <c r="E460" s="834">
        <f ca="1">VLOOKUP($D460,Data!$C$2:$H$384,6,FALSE)</f>
        <v>2</v>
      </c>
      <c r="F460" s="259"/>
      <c r="G460" s="1012" t="s">
        <v>295</v>
      </c>
      <c r="H460" s="833">
        <f t="shared" ca="1" si="30"/>
        <v>2</v>
      </c>
      <c r="I460" s="651" t="str">
        <f t="shared" ca="1" si="31"/>
        <v/>
      </c>
      <c r="J460" s="651" t="str">
        <f t="shared" ca="1" si="32"/>
        <v/>
      </c>
      <c r="K460" s="651" t="str">
        <f t="shared" ca="1" si="33"/>
        <v/>
      </c>
      <c r="L460" s="651" t="str">
        <f t="shared" ca="1" si="34"/>
        <v/>
      </c>
      <c r="M460" s="259"/>
      <c r="N460" s="655"/>
      <c r="O460" s="273"/>
    </row>
    <row r="461" spans="1:15" ht="13.95" customHeight="1" x14ac:dyDescent="0.25">
      <c r="A461" s="180"/>
      <c r="B461" s="156"/>
      <c r="C461" s="259"/>
      <c r="D461" s="537" t="s">
        <v>296</v>
      </c>
      <c r="E461" s="834">
        <f ca="1">VLOOKUP($D461,Data!$C$2:$H$384,6,FALSE)</f>
        <v>3</v>
      </c>
      <c r="F461" s="259"/>
      <c r="G461" s="1012" t="s">
        <v>296</v>
      </c>
      <c r="H461" s="833">
        <f t="shared" ca="1" si="30"/>
        <v>3</v>
      </c>
      <c r="I461" s="651" t="str">
        <f t="shared" ca="1" si="31"/>
        <v/>
      </c>
      <c r="J461" s="651" t="str">
        <f t="shared" ca="1" si="32"/>
        <v/>
      </c>
      <c r="K461" s="651" t="str">
        <f t="shared" ca="1" si="33"/>
        <v/>
      </c>
      <c r="L461" s="651" t="str">
        <f t="shared" ca="1" si="34"/>
        <v/>
      </c>
      <c r="M461" s="259"/>
      <c r="N461" s="655"/>
      <c r="O461" s="273"/>
    </row>
    <row r="462" spans="1:15" ht="13.95" customHeight="1" x14ac:dyDescent="0.25">
      <c r="A462" s="180"/>
      <c r="B462" s="156"/>
      <c r="C462" s="259"/>
      <c r="D462" s="537" t="s">
        <v>2576</v>
      </c>
      <c r="E462" s="834">
        <f ca="1">VLOOKUP($D462,Data!$C$2:$H$384,6,FALSE)</f>
        <v>2</v>
      </c>
      <c r="F462" s="259"/>
      <c r="G462" s="1012" t="s">
        <v>2576</v>
      </c>
      <c r="H462" s="833">
        <f t="shared" ca="1" si="30"/>
        <v>2</v>
      </c>
      <c r="I462" s="651" t="str">
        <f t="shared" ca="1" si="31"/>
        <v/>
      </c>
      <c r="J462" s="651" t="str">
        <f t="shared" ca="1" si="32"/>
        <v/>
      </c>
      <c r="K462" s="651" t="str">
        <f t="shared" ca="1" si="33"/>
        <v/>
      </c>
      <c r="L462" s="651" t="str">
        <f t="shared" ca="1" si="34"/>
        <v/>
      </c>
      <c r="M462" s="259"/>
      <c r="N462" s="655"/>
      <c r="O462" s="273"/>
    </row>
    <row r="463" spans="1:15" ht="13.95" customHeight="1" x14ac:dyDescent="0.25">
      <c r="A463" s="180"/>
      <c r="B463" s="156"/>
      <c r="C463" s="259"/>
      <c r="D463" s="537" t="s">
        <v>297</v>
      </c>
      <c r="E463" s="834">
        <f ca="1">VLOOKUP($D463,Data!$C$2:$H$384,6,FALSE)</f>
        <v>3</v>
      </c>
      <c r="F463" s="259"/>
      <c r="G463" s="1012" t="s">
        <v>297</v>
      </c>
      <c r="H463" s="833">
        <f t="shared" ca="1" si="30"/>
        <v>3</v>
      </c>
      <c r="I463" s="651" t="str">
        <f t="shared" ca="1" si="31"/>
        <v/>
      </c>
      <c r="J463" s="651" t="str">
        <f t="shared" ca="1" si="32"/>
        <v/>
      </c>
      <c r="K463" s="651" t="str">
        <f t="shared" ca="1" si="33"/>
        <v/>
      </c>
      <c r="L463" s="651" t="str">
        <f t="shared" ca="1" si="34"/>
        <v/>
      </c>
      <c r="M463" s="259"/>
      <c r="N463" s="655"/>
      <c r="O463" s="273"/>
    </row>
    <row r="464" spans="1:15" ht="13.95" customHeight="1" x14ac:dyDescent="0.25">
      <c r="A464" s="180"/>
      <c r="B464" s="156"/>
      <c r="C464" s="259"/>
      <c r="D464" s="537" t="s">
        <v>298</v>
      </c>
      <c r="E464" s="834">
        <f ca="1">VLOOKUP($D464,Data!$C$2:$H$384,6,FALSE)</f>
        <v>2</v>
      </c>
      <c r="F464" s="259"/>
      <c r="G464" s="1012" t="s">
        <v>298</v>
      </c>
      <c r="H464" s="833">
        <f t="shared" ca="1" si="30"/>
        <v>2</v>
      </c>
      <c r="I464" s="651" t="str">
        <f t="shared" ca="1" si="31"/>
        <v/>
      </c>
      <c r="J464" s="651" t="str">
        <f t="shared" ca="1" si="32"/>
        <v/>
      </c>
      <c r="K464" s="651" t="str">
        <f t="shared" ca="1" si="33"/>
        <v/>
      </c>
      <c r="L464" s="651" t="str">
        <f t="shared" ca="1" si="34"/>
        <v/>
      </c>
      <c r="M464" s="259"/>
      <c r="N464" s="655"/>
      <c r="O464" s="273"/>
    </row>
    <row r="465" spans="1:15" ht="13.95" customHeight="1" x14ac:dyDescent="0.25">
      <c r="A465" s="180"/>
      <c r="B465" s="156"/>
      <c r="C465" s="259"/>
      <c r="D465" s="537" t="s">
        <v>299</v>
      </c>
      <c r="E465" s="834">
        <f ca="1">VLOOKUP($D465,Data!$C$2:$H$384,6,FALSE)</f>
        <v>1</v>
      </c>
      <c r="F465" s="259"/>
      <c r="G465" s="1012" t="s">
        <v>299</v>
      </c>
      <c r="H465" s="833">
        <f t="shared" ca="1" si="30"/>
        <v>1</v>
      </c>
      <c r="I465" s="651" t="str">
        <f t="shared" ca="1" si="31"/>
        <v/>
      </c>
      <c r="J465" s="651" t="str">
        <f t="shared" ca="1" si="32"/>
        <v/>
      </c>
      <c r="K465" s="651" t="str">
        <f t="shared" ca="1" si="33"/>
        <v/>
      </c>
      <c r="L465" s="651" t="str">
        <f t="shared" ca="1" si="34"/>
        <v/>
      </c>
      <c r="M465" s="259"/>
      <c r="N465" s="655"/>
      <c r="O465" s="273"/>
    </row>
    <row r="466" spans="1:15" ht="13.95" customHeight="1" x14ac:dyDescent="0.25">
      <c r="A466" s="180"/>
      <c r="B466" s="156"/>
      <c r="C466" s="259"/>
      <c r="D466" s="537" t="s">
        <v>300</v>
      </c>
      <c r="E466" s="834">
        <f ca="1">VLOOKUP($D466,Data!$C$2:$H$384,6,FALSE)</f>
        <v>3</v>
      </c>
      <c r="F466" s="259"/>
      <c r="G466" s="1012" t="s">
        <v>300</v>
      </c>
      <c r="H466" s="833">
        <f t="shared" ca="1" si="30"/>
        <v>3</v>
      </c>
      <c r="I466" s="651" t="str">
        <f t="shared" ca="1" si="31"/>
        <v/>
      </c>
      <c r="J466" s="651" t="str">
        <f t="shared" ca="1" si="32"/>
        <v/>
      </c>
      <c r="K466" s="651" t="str">
        <f t="shared" ca="1" si="33"/>
        <v/>
      </c>
      <c r="L466" s="651" t="str">
        <f t="shared" ca="1" si="34"/>
        <v/>
      </c>
      <c r="M466" s="259"/>
      <c r="N466" s="655"/>
      <c r="O466" s="273"/>
    </row>
    <row r="467" spans="1:15" ht="13.95" customHeight="1" x14ac:dyDescent="0.25">
      <c r="A467" s="180"/>
      <c r="B467" s="156"/>
      <c r="C467" s="259"/>
      <c r="D467" s="537" t="s">
        <v>301</v>
      </c>
      <c r="E467" s="834">
        <f ca="1">VLOOKUP($D467,Data!$C$2:$H$384,6,FALSE)</f>
        <v>3</v>
      </c>
      <c r="F467" s="259"/>
      <c r="G467" s="1012" t="s">
        <v>301</v>
      </c>
      <c r="H467" s="833">
        <f t="shared" ca="1" si="30"/>
        <v>3</v>
      </c>
      <c r="I467" s="651" t="str">
        <f t="shared" ca="1" si="31"/>
        <v/>
      </c>
      <c r="J467" s="651" t="str">
        <f t="shared" ca="1" si="32"/>
        <v/>
      </c>
      <c r="K467" s="651" t="str">
        <f t="shared" ca="1" si="33"/>
        <v/>
      </c>
      <c r="L467" s="651" t="str">
        <f t="shared" ca="1" si="34"/>
        <v/>
      </c>
      <c r="M467" s="259"/>
      <c r="N467" s="655"/>
      <c r="O467" s="273"/>
    </row>
    <row r="468" spans="1:15" ht="13.95" customHeight="1" x14ac:dyDescent="0.25">
      <c r="A468" s="180"/>
      <c r="B468" s="156"/>
      <c r="C468" s="259"/>
      <c r="D468" s="537" t="s">
        <v>302</v>
      </c>
      <c r="E468" s="834">
        <f ca="1">VLOOKUP($D468,Data!$C$2:$H$384,6,FALSE)</f>
        <v>2</v>
      </c>
      <c r="F468" s="259"/>
      <c r="G468" s="1012" t="s">
        <v>302</v>
      </c>
      <c r="H468" s="833">
        <f t="shared" ca="1" si="30"/>
        <v>2</v>
      </c>
      <c r="I468" s="651" t="str">
        <f t="shared" ca="1" si="31"/>
        <v/>
      </c>
      <c r="J468" s="651" t="str">
        <f t="shared" ca="1" si="32"/>
        <v/>
      </c>
      <c r="K468" s="651" t="str">
        <f t="shared" ca="1" si="33"/>
        <v/>
      </c>
      <c r="L468" s="651" t="str">
        <f t="shared" ca="1" si="34"/>
        <v/>
      </c>
      <c r="M468" s="259"/>
      <c r="N468" s="655"/>
      <c r="O468" s="273"/>
    </row>
    <row r="469" spans="1:15" ht="13.95" customHeight="1" x14ac:dyDescent="0.25">
      <c r="A469" s="180"/>
      <c r="B469" s="156"/>
      <c r="C469" s="259"/>
      <c r="F469" s="259"/>
      <c r="G469" s="259"/>
      <c r="H469" s="259"/>
      <c r="I469" s="259"/>
      <c r="J469" s="259"/>
      <c r="K469" s="259"/>
      <c r="L469" s="259"/>
      <c r="M469" s="259"/>
      <c r="N469" s="655"/>
      <c r="O469" s="273"/>
    </row>
    <row r="470" spans="1:15" ht="13.95" customHeight="1" x14ac:dyDescent="0.25">
      <c r="A470" s="273"/>
      <c r="B470" s="656"/>
      <c r="C470" s="650"/>
      <c r="F470" s="650"/>
      <c r="G470" s="259"/>
      <c r="H470" s="238"/>
      <c r="I470" s="238"/>
      <c r="J470" s="238"/>
      <c r="K470" s="238"/>
      <c r="L470" s="259"/>
      <c r="M470" s="259"/>
      <c r="N470" s="655"/>
      <c r="O470" s="273"/>
    </row>
    <row r="471" spans="1:15" ht="13.95" customHeight="1" x14ac:dyDescent="0.25">
      <c r="A471" s="273"/>
      <c r="B471" s="1279"/>
      <c r="C471" s="1279"/>
      <c r="D471" s="1279"/>
      <c r="E471" s="1279"/>
      <c r="F471" s="1279"/>
      <c r="G471" s="1279"/>
      <c r="H471" s="273"/>
      <c r="I471" s="273"/>
      <c r="J471" s="273"/>
      <c r="K471" s="273"/>
      <c r="L471" s="1279"/>
      <c r="M471" s="1279"/>
      <c r="N471" s="1279"/>
      <c r="O471" s="273"/>
    </row>
    <row r="472" spans="1:15" ht="13.95" customHeight="1" x14ac:dyDescent="0.25">
      <c r="A472" s="650"/>
      <c r="B472" s="1276"/>
      <c r="C472" s="1276"/>
      <c r="D472" s="650"/>
      <c r="E472" s="650"/>
      <c r="F472" s="1276"/>
      <c r="G472" s="1276"/>
      <c r="H472" s="1276"/>
      <c r="I472" s="1276"/>
      <c r="J472" s="1276"/>
      <c r="K472" s="1276"/>
      <c r="L472" s="1276"/>
      <c r="M472" s="1276"/>
      <c r="N472" s="1276"/>
      <c r="O472" s="650"/>
    </row>
    <row r="473" spans="1:15" ht="13.95" customHeight="1" x14ac:dyDescent="0.25">
      <c r="A473" s="650"/>
      <c r="B473" s="1276"/>
      <c r="C473" s="1276"/>
      <c r="D473" s="1276"/>
      <c r="E473" s="1278"/>
      <c r="F473" s="1276"/>
      <c r="G473" s="1276"/>
      <c r="H473" s="1276"/>
      <c r="I473" s="1276"/>
      <c r="J473" s="1276"/>
      <c r="K473" s="1276"/>
      <c r="L473" s="1276"/>
      <c r="M473" s="1276"/>
      <c r="N473" s="1276"/>
      <c r="O473" s="650"/>
    </row>
    <row r="474" spans="1:15" ht="13.95" customHeight="1" x14ac:dyDescent="0.25">
      <c r="A474" s="650"/>
      <c r="B474" s="1276"/>
      <c r="C474" s="1276"/>
      <c r="D474" s="1276"/>
      <c r="E474" s="1278"/>
      <c r="F474" s="1276"/>
      <c r="G474" s="1276"/>
      <c r="H474" s="1276"/>
      <c r="I474" s="1276"/>
      <c r="J474" s="1276"/>
      <c r="K474" s="1276"/>
      <c r="L474" s="1276"/>
      <c r="M474" s="1276"/>
      <c r="N474" s="1276"/>
      <c r="O474" s="650"/>
    </row>
    <row r="475" spans="1:15" ht="13.95" customHeight="1" x14ac:dyDescent="0.25">
      <c r="A475" s="650"/>
      <c r="B475" s="1276"/>
      <c r="C475" s="1276"/>
      <c r="D475" s="1276"/>
      <c r="E475" s="1278"/>
      <c r="F475" s="1276"/>
      <c r="G475" s="1276"/>
      <c r="H475" s="1276"/>
      <c r="I475" s="1276"/>
      <c r="J475" s="1276"/>
      <c r="K475" s="1276"/>
      <c r="L475" s="1276"/>
      <c r="M475" s="1276"/>
      <c r="N475" s="1276"/>
      <c r="O475" s="650"/>
    </row>
    <row r="476" spans="1:15" ht="13.95" customHeight="1" x14ac:dyDescent="0.25">
      <c r="A476" s="650"/>
      <c r="B476" s="1276"/>
      <c r="C476" s="1276"/>
      <c r="D476" s="1276"/>
      <c r="E476" s="1278"/>
      <c r="F476" s="1276"/>
      <c r="G476" s="1276"/>
      <c r="H476" s="1276"/>
      <c r="I476" s="1276"/>
      <c r="J476" s="1276"/>
      <c r="K476" s="1276"/>
      <c r="L476" s="1276"/>
      <c r="M476" s="1276"/>
      <c r="N476" s="1276"/>
      <c r="O476" s="650"/>
    </row>
    <row r="477" spans="1:15" ht="13.95" customHeight="1" x14ac:dyDescent="0.25">
      <c r="A477" s="650"/>
      <c r="B477" s="1276"/>
      <c r="C477" s="1276"/>
      <c r="D477" s="1276"/>
      <c r="E477" s="1278"/>
      <c r="F477" s="1276"/>
      <c r="G477" s="1276"/>
      <c r="H477" s="1276"/>
      <c r="I477" s="1276"/>
      <c r="J477" s="1276"/>
      <c r="K477" s="1276"/>
      <c r="L477" s="1276"/>
      <c r="M477" s="1276"/>
      <c r="N477" s="1276"/>
      <c r="O477" s="650"/>
    </row>
    <row r="478" spans="1:15" ht="13.95" customHeight="1" x14ac:dyDescent="0.25">
      <c r="A478" s="650"/>
      <c r="B478" s="650"/>
      <c r="C478" s="650"/>
      <c r="D478" s="1276"/>
      <c r="E478" s="1278"/>
      <c r="F478" s="650"/>
      <c r="G478" s="1276"/>
      <c r="H478" s="1276"/>
      <c r="I478" s="1276"/>
      <c r="J478" s="1276"/>
      <c r="K478" s="1276"/>
      <c r="L478" s="1276"/>
      <c r="M478" s="650"/>
      <c r="N478" s="650"/>
      <c r="O478" s="650"/>
    </row>
    <row r="479" spans="1:15" ht="13.95" customHeight="1" x14ac:dyDescent="0.25">
      <c r="A479" s="650"/>
      <c r="B479" s="1276"/>
      <c r="C479" s="1276"/>
      <c r="D479" s="1276"/>
      <c r="E479" s="1278"/>
      <c r="F479" s="1276"/>
      <c r="G479" s="1276"/>
      <c r="H479" s="1276"/>
      <c r="I479" s="1276"/>
      <c r="J479" s="1276"/>
      <c r="K479" s="1276"/>
      <c r="L479" s="1276"/>
      <c r="M479" s="1276"/>
      <c r="N479" s="1276"/>
      <c r="O479" s="650"/>
    </row>
    <row r="480" spans="1:15" ht="13.95" customHeight="1" x14ac:dyDescent="0.25">
      <c r="A480" s="650"/>
      <c r="F480" s="1277"/>
      <c r="G480" s="1277"/>
      <c r="H480" s="1277"/>
      <c r="I480" s="1277"/>
      <c r="J480" s="1277"/>
      <c r="K480" s="1277"/>
      <c r="L480" s="1277"/>
      <c r="M480" s="1277"/>
      <c r="N480" s="1277"/>
      <c r="O480" s="650"/>
    </row>
    <row r="481" spans="1:15" ht="13.95" customHeight="1" x14ac:dyDescent="0.25">
      <c r="A481" s="650"/>
      <c r="F481" s="1277"/>
      <c r="G481" s="1277"/>
      <c r="H481" s="1277"/>
      <c r="I481" s="1277"/>
      <c r="J481" s="1277"/>
      <c r="K481" s="1277"/>
      <c r="L481" s="1277"/>
      <c r="M481" s="1277"/>
      <c r="N481" s="1277"/>
      <c r="O481" s="650"/>
    </row>
    <row r="482" spans="1:15" ht="13.95" customHeight="1" x14ac:dyDescent="0.25">
      <c r="A482" s="650"/>
      <c r="F482" s="1277"/>
      <c r="G482" s="1277"/>
      <c r="H482" s="1277"/>
      <c r="I482" s="1277"/>
      <c r="J482" s="1277"/>
      <c r="K482" s="1277"/>
      <c r="L482" s="1277"/>
      <c r="M482" s="1277"/>
      <c r="N482" s="1277"/>
      <c r="O482" s="650"/>
    </row>
    <row r="483" spans="1:15" ht="13.95" customHeight="1" x14ac:dyDescent="0.25">
      <c r="A483" s="650"/>
      <c r="F483" s="1277"/>
      <c r="G483" s="1277"/>
      <c r="H483" s="1277"/>
      <c r="I483" s="1277"/>
      <c r="J483" s="1277"/>
      <c r="K483" s="1277"/>
      <c r="L483" s="1277"/>
      <c r="M483" s="1277"/>
      <c r="N483" s="1277"/>
      <c r="O483" s="650"/>
    </row>
    <row r="484" spans="1:15" ht="13.95" customHeight="1" x14ac:dyDescent="0.25">
      <c r="A484" s="650"/>
      <c r="F484" s="1277"/>
      <c r="G484" s="1277"/>
      <c r="H484" s="1277"/>
      <c r="I484" s="1277"/>
      <c r="J484" s="1277"/>
      <c r="K484" s="1277"/>
      <c r="L484" s="1277"/>
      <c r="M484" s="1277"/>
      <c r="N484" s="1277"/>
      <c r="O484" s="650"/>
    </row>
    <row r="485" spans="1:15" ht="13.95" customHeight="1" x14ac:dyDescent="0.25">
      <c r="A485" s="650"/>
      <c r="F485" s="1277"/>
      <c r="G485" s="1277"/>
      <c r="H485" s="1277"/>
      <c r="I485" s="1277"/>
      <c r="J485" s="1277"/>
      <c r="K485" s="1277"/>
      <c r="L485" s="1277"/>
      <c r="M485" s="1277"/>
      <c r="N485" s="1277"/>
      <c r="O485" s="650"/>
    </row>
    <row r="486" spans="1:15" ht="13.95" customHeight="1" x14ac:dyDescent="0.25">
      <c r="A486" s="650"/>
      <c r="F486" s="1277"/>
      <c r="G486" s="1277"/>
      <c r="H486" s="1277"/>
      <c r="I486" s="1277"/>
      <c r="J486" s="1277"/>
      <c r="K486" s="1277"/>
      <c r="L486" s="1277"/>
      <c r="M486" s="1277"/>
      <c r="N486" s="1277"/>
      <c r="O486" s="650"/>
    </row>
    <row r="487" spans="1:15" ht="13.95" customHeight="1" x14ac:dyDescent="0.25">
      <c r="A487" s="650"/>
      <c r="B487" s="650"/>
      <c r="C487" s="650"/>
      <c r="F487" s="650"/>
      <c r="G487" s="1277"/>
      <c r="H487" s="1277"/>
      <c r="I487" s="1277"/>
      <c r="J487" s="1277"/>
      <c r="K487" s="1277"/>
      <c r="L487" s="1277"/>
      <c r="M487" s="650"/>
      <c r="N487" s="650"/>
      <c r="O487" s="650"/>
    </row>
    <row r="488" spans="1:15" ht="13.95" customHeight="1" x14ac:dyDescent="0.25">
      <c r="A488" s="650"/>
      <c r="O488" s="650"/>
    </row>
    <row r="489" spans="1:15" ht="13.95" customHeight="1" x14ac:dyDescent="0.25">
      <c r="A489" s="650"/>
      <c r="O489" s="650"/>
    </row>
    <row r="490" spans="1:15" ht="13.95" customHeight="1" x14ac:dyDescent="0.25">
      <c r="A490" s="650"/>
      <c r="O490" s="650"/>
    </row>
    <row r="491" spans="1:15" ht="13.95" customHeight="1" x14ac:dyDescent="0.25">
      <c r="A491" s="650"/>
      <c r="O491" s="650"/>
    </row>
    <row r="492" spans="1:15" ht="13.95" customHeight="1" x14ac:dyDescent="0.25">
      <c r="A492" s="650"/>
      <c r="O492" s="650"/>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FFC000"/>
  </sheetPr>
  <dimension ref="A1:I464"/>
  <sheetViews>
    <sheetView showGridLines="0" zoomScaleNormal="100" workbookViewId="0">
      <selection activeCell="A91" sqref="A91"/>
    </sheetView>
  </sheetViews>
  <sheetFormatPr defaultColWidth="9.1796875" defaultRowHeight="13.95" customHeight="1" x14ac:dyDescent="0.25"/>
  <cols>
    <col min="1" max="1" width="25.1796875" style="139" customWidth="1"/>
    <col min="2" max="2" width="18.453125" style="139" customWidth="1"/>
    <col min="5" max="5" width="80.6328125" customWidth="1"/>
    <col min="10" max="16384" width="9.1796875" style="245"/>
  </cols>
  <sheetData>
    <row r="1" spans="1:9" s="139" customFormat="1" ht="13.95" customHeight="1" x14ac:dyDescent="0.25">
      <c r="A1" s="259"/>
      <c r="B1" s="259"/>
      <c r="C1"/>
      <c r="D1"/>
      <c r="E1"/>
      <c r="F1"/>
      <c r="G1"/>
      <c r="H1"/>
      <c r="I1"/>
    </row>
    <row r="2" spans="1:9" s="370" customFormat="1" ht="25.8" customHeight="1" x14ac:dyDescent="0.25">
      <c r="A2" s="527" t="str">
        <f>IF(VLOOKUP("KM53",Languages!$A:$D,1,TRUE)="KM53",VLOOKUP("KM53",Languages!$A:$D,Summary!$C$7,TRUE),NA())</f>
        <v>Arviointitulosten vienti</v>
      </c>
      <c r="B2" s="368"/>
      <c r="C2"/>
      <c r="D2"/>
      <c r="E2"/>
      <c r="F2"/>
      <c r="G2"/>
      <c r="H2"/>
      <c r="I2"/>
    </row>
    <row r="3" spans="1:9" s="139" customFormat="1" ht="91.2" customHeight="1" x14ac:dyDescent="0.25">
      <c r="A3" s="1875"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875"/>
      <c r="C3"/>
      <c r="D3"/>
      <c r="E3"/>
      <c r="F3"/>
      <c r="G3"/>
      <c r="H3"/>
      <c r="I3"/>
    </row>
    <row r="4" spans="1:9" s="139" customFormat="1" ht="13.95" customHeight="1" x14ac:dyDescent="0.25">
      <c r="A4" s="259"/>
      <c r="B4" s="259"/>
      <c r="C4"/>
      <c r="D4"/>
      <c r="E4"/>
      <c r="F4"/>
      <c r="G4"/>
      <c r="H4"/>
      <c r="I4"/>
    </row>
    <row r="5" spans="1:9" ht="13.95" customHeight="1" thickBot="1" x14ac:dyDescent="0.3">
      <c r="A5" s="971" t="s">
        <v>31</v>
      </c>
      <c r="B5" s="1593" t="s">
        <v>589</v>
      </c>
    </row>
    <row r="6" spans="1:9" ht="13.95" customHeight="1" x14ac:dyDescent="0.25">
      <c r="A6" s="1619" t="s">
        <v>621</v>
      </c>
      <c r="B6" s="1620">
        <f>Summary!$H$4</f>
        <v>0</v>
      </c>
    </row>
    <row r="7" spans="1:9" ht="13.95" customHeight="1" x14ac:dyDescent="0.25">
      <c r="A7" s="1621" t="s">
        <v>618</v>
      </c>
      <c r="B7" s="1622">
        <f>Summary!$E11</f>
        <v>0</v>
      </c>
    </row>
    <row r="8" spans="1:9" ht="13.95" customHeight="1" x14ac:dyDescent="0.25">
      <c r="A8" s="1621" t="s">
        <v>2470</v>
      </c>
      <c r="B8" s="1622">
        <f>Summary!$I11</f>
        <v>0</v>
      </c>
    </row>
    <row r="9" spans="1:9" ht="13.95" customHeight="1" x14ac:dyDescent="0.25">
      <c r="A9" s="1621" t="s">
        <v>2526</v>
      </c>
      <c r="B9" s="1623">
        <f>Summary!I12</f>
        <v>0</v>
      </c>
    </row>
    <row r="10" spans="1:9" ht="13.95" customHeight="1" x14ac:dyDescent="0.25">
      <c r="A10" s="1621" t="s">
        <v>619</v>
      </c>
      <c r="B10" s="1622">
        <f>Summary!$E12</f>
        <v>0</v>
      </c>
    </row>
    <row r="11" spans="1:9" ht="13.95" customHeight="1" x14ac:dyDescent="0.25">
      <c r="A11" s="1621" t="s">
        <v>620</v>
      </c>
      <c r="B11" s="1622">
        <f>Summary!$E13</f>
        <v>0</v>
      </c>
    </row>
    <row r="12" spans="1:9" ht="13.95" customHeight="1" x14ac:dyDescent="0.25">
      <c r="A12" s="1621" t="s">
        <v>1855</v>
      </c>
      <c r="B12" s="1622" t="str">
        <f>Summary!$E3</f>
        <v>2.1 3.2.2025</v>
      </c>
    </row>
    <row r="13" spans="1:9" ht="13.95" customHeight="1" thickBot="1" x14ac:dyDescent="0.3">
      <c r="A13" s="1624" t="s">
        <v>1856</v>
      </c>
      <c r="B13" s="1625">
        <f>Summary!$E15</f>
        <v>0</v>
      </c>
    </row>
    <row r="14" spans="1:9" ht="13.95" customHeight="1" x14ac:dyDescent="0.25">
      <c r="A14" s="1613" t="s">
        <v>3570</v>
      </c>
      <c r="B14" s="1614">
        <f ca="1">NISTmap2!$M$7</f>
        <v>0.52777777777777779</v>
      </c>
    </row>
    <row r="15" spans="1:9" ht="13.95" customHeight="1" x14ac:dyDescent="0.25">
      <c r="A15" s="1615" t="s">
        <v>3571</v>
      </c>
      <c r="B15" s="1616">
        <f ca="1">NISTmap2!$N$7</f>
        <v>0.52849740932642486</v>
      </c>
    </row>
    <row r="16" spans="1:9" ht="13.95" customHeight="1" x14ac:dyDescent="0.25">
      <c r="A16" s="1615" t="s">
        <v>3572</v>
      </c>
      <c r="B16" s="1616">
        <f ca="1">NISTmap2!$O$7</f>
        <v>0.57627118644067798</v>
      </c>
    </row>
    <row r="17" spans="1:2" ht="13.95" customHeight="1" x14ac:dyDescent="0.25">
      <c r="A17" s="1615" t="s">
        <v>3573</v>
      </c>
      <c r="B17" s="1616">
        <f ca="1">NISTmap2!$P$7</f>
        <v>0.56730769230769229</v>
      </c>
    </row>
    <row r="18" spans="1:2" ht="13.95" customHeight="1" x14ac:dyDescent="0.25">
      <c r="A18" s="1615" t="s">
        <v>3574</v>
      </c>
      <c r="B18" s="1616">
        <f ca="1">NISTmap2!$Q$7</f>
        <v>0.68918918918918914</v>
      </c>
    </row>
    <row r="19" spans="1:2" ht="13.95" customHeight="1" thickBot="1" x14ac:dyDescent="0.3">
      <c r="A19" s="1617" t="s">
        <v>3575</v>
      </c>
      <c r="B19" s="1618">
        <f ca="1">NISTmap2!$R$7</f>
        <v>0.67647058823529416</v>
      </c>
    </row>
    <row r="20" spans="1:2" ht="13.95" customHeight="1" x14ac:dyDescent="0.25">
      <c r="A20" s="1607" t="s">
        <v>1850</v>
      </c>
      <c r="B20" s="1608">
        <f ca="1">NISTmap!$J$7</f>
        <v>0.51801801801801806</v>
      </c>
    </row>
    <row r="21" spans="1:2" ht="13.95" customHeight="1" x14ac:dyDescent="0.25">
      <c r="A21" s="1609" t="s">
        <v>1851</v>
      </c>
      <c r="B21" s="1610">
        <f ca="1">NISTmap!$K$7</f>
        <v>0.57765667574931878</v>
      </c>
    </row>
    <row r="22" spans="1:2" ht="13.95" customHeight="1" x14ac:dyDescent="0.25">
      <c r="A22" s="1609" t="s">
        <v>1854</v>
      </c>
      <c r="B22" s="1610">
        <f ca="1">NISTmap!$L$7</f>
        <v>0.65420560747663548</v>
      </c>
    </row>
    <row r="23" spans="1:2" ht="13.95" customHeight="1" x14ac:dyDescent="0.25">
      <c r="A23" s="1609" t="s">
        <v>1853</v>
      </c>
      <c r="B23" s="1610">
        <f ca="1">NISTmap!$M$7</f>
        <v>0.67391304347826086</v>
      </c>
    </row>
    <row r="24" spans="1:2" ht="13.95" customHeight="1" thickBot="1" x14ac:dyDescent="0.3">
      <c r="A24" s="1611" t="s">
        <v>1852</v>
      </c>
      <c r="B24" s="1612">
        <f ca="1">NISTmap!$N$7</f>
        <v>0.58333333333333337</v>
      </c>
    </row>
    <row r="25" spans="1:2" ht="13.95" customHeight="1" x14ac:dyDescent="0.25">
      <c r="A25" s="1600" t="s">
        <v>59</v>
      </c>
      <c r="B25" s="1601">
        <f ca="1">VLOOKUP($A25,Data!$K$2:$O$58,5,FALSE)</f>
        <v>2</v>
      </c>
    </row>
    <row r="26" spans="1:2" ht="13.95" customHeight="1" x14ac:dyDescent="0.25">
      <c r="A26" s="1602" t="s">
        <v>61</v>
      </c>
      <c r="B26" s="1603">
        <f ca="1">VLOOKUP($A26,Data!$K$2:$O$58,5,FALSE)</f>
        <v>2</v>
      </c>
    </row>
    <row r="27" spans="1:2" ht="13.95" customHeight="1" x14ac:dyDescent="0.25">
      <c r="A27" s="1602" t="s">
        <v>63</v>
      </c>
      <c r="B27" s="1603">
        <f ca="1">VLOOKUP($A27,Data!$K$2:$O$58,5,FALSE)</f>
        <v>2</v>
      </c>
    </row>
    <row r="28" spans="1:2" ht="13.95" customHeight="1" x14ac:dyDescent="0.25">
      <c r="A28" s="1602" t="s">
        <v>66</v>
      </c>
      <c r="B28" s="1603">
        <f ca="1">VLOOKUP($A28,Data!$K$2:$O$58,5,FALSE)</f>
        <v>2</v>
      </c>
    </row>
    <row r="29" spans="1:2" ht="13.95" customHeight="1" x14ac:dyDescent="0.25">
      <c r="A29" s="1602" t="s">
        <v>986</v>
      </c>
      <c r="B29" s="1603">
        <f ca="1">VLOOKUP($A29,Data!$K$2:$O$58,5,FALSE)</f>
        <v>2</v>
      </c>
    </row>
    <row r="30" spans="1:2" ht="13.95" customHeight="1" x14ac:dyDescent="0.25">
      <c r="A30" s="1602" t="s">
        <v>77</v>
      </c>
      <c r="B30" s="1603">
        <f ca="1">VLOOKUP($A30,Data!$K$2:$O$58,5,FALSE)</f>
        <v>1</v>
      </c>
    </row>
    <row r="31" spans="1:2" ht="13.95" customHeight="1" x14ac:dyDescent="0.25">
      <c r="A31" s="1602" t="s">
        <v>115</v>
      </c>
      <c r="B31" s="1603">
        <f ca="1">VLOOKUP($A31,Data!$K$2:$O$58,5,FALSE)</f>
        <v>1</v>
      </c>
    </row>
    <row r="32" spans="1:2" ht="13.95" customHeight="1" x14ac:dyDescent="0.25">
      <c r="A32" s="1602" t="s">
        <v>118</v>
      </c>
      <c r="B32" s="1603">
        <f ca="1">VLOOKUP($A32,Data!$K$2:$O$58,5,FALSE)</f>
        <v>2</v>
      </c>
    </row>
    <row r="33" spans="1:2" ht="13.95" customHeight="1" x14ac:dyDescent="0.25">
      <c r="A33" s="1602" t="s">
        <v>121</v>
      </c>
      <c r="B33" s="1603">
        <f ca="1">VLOOKUP($A33,Data!$K$2:$O$58,5,FALSE)</f>
        <v>1</v>
      </c>
    </row>
    <row r="34" spans="1:2" ht="13.95" customHeight="1" x14ac:dyDescent="0.25">
      <c r="A34" s="1602" t="s">
        <v>124</v>
      </c>
      <c r="B34" s="1603">
        <f ca="1">VLOOKUP($A34,Data!$K$2:$O$58,5,FALSE)</f>
        <v>2</v>
      </c>
    </row>
    <row r="35" spans="1:2" ht="13.95" customHeight="1" x14ac:dyDescent="0.25">
      <c r="A35" s="1602" t="s">
        <v>127</v>
      </c>
      <c r="B35" s="1603">
        <f ca="1">VLOOKUP($A35,Data!$K$2:$O$58,5,FALSE)</f>
        <v>1</v>
      </c>
    </row>
    <row r="36" spans="1:2" ht="13.95" customHeight="1" x14ac:dyDescent="0.25">
      <c r="A36" s="1602" t="s">
        <v>996</v>
      </c>
      <c r="B36" s="1603">
        <f ca="1">VLOOKUP($A36,Data!$K$2:$O$58,5,FALSE)</f>
        <v>1</v>
      </c>
    </row>
    <row r="37" spans="1:2" ht="13.95" customHeight="1" x14ac:dyDescent="0.25">
      <c r="A37" s="1602" t="s">
        <v>48</v>
      </c>
      <c r="B37" s="1603">
        <f ca="1">VLOOKUP($A37,Data!$K$2:$O$58,5,FALSE)</f>
        <v>1</v>
      </c>
    </row>
    <row r="38" spans="1:2" ht="13.95" customHeight="1" x14ac:dyDescent="0.25">
      <c r="A38" s="1602" t="s">
        <v>50</v>
      </c>
      <c r="B38" s="1603">
        <f ca="1">VLOOKUP($A38,Data!$K$2:$O$58,5,FALSE)</f>
        <v>1</v>
      </c>
    </row>
    <row r="39" spans="1:2" ht="13.95" customHeight="1" x14ac:dyDescent="0.25">
      <c r="A39" s="1602" t="s">
        <v>52</v>
      </c>
      <c r="B39" s="1603">
        <f ca="1">VLOOKUP($A39,Data!$K$2:$O$58,5,FALSE)</f>
        <v>1</v>
      </c>
    </row>
    <row r="40" spans="1:2" ht="13.95" customHeight="1" x14ac:dyDescent="0.25">
      <c r="A40" s="1602" t="s">
        <v>54</v>
      </c>
      <c r="B40" s="1603">
        <f ca="1">VLOOKUP($A40,Data!$K$2:$O$58,5,FALSE)</f>
        <v>1</v>
      </c>
    </row>
    <row r="41" spans="1:2" ht="13.95" customHeight="1" x14ac:dyDescent="0.25">
      <c r="A41" s="1602" t="s">
        <v>55</v>
      </c>
      <c r="B41" s="1603">
        <f ca="1">VLOOKUP($A41,Data!$K$2:$O$58,5,FALSE)</f>
        <v>1</v>
      </c>
    </row>
    <row r="42" spans="1:2" ht="13.95" customHeight="1" x14ac:dyDescent="0.25">
      <c r="A42" s="1602" t="s">
        <v>57</v>
      </c>
      <c r="B42" s="1603">
        <f ca="1">VLOOKUP($A42,Data!$K$2:$O$58,5,FALSE)</f>
        <v>1</v>
      </c>
    </row>
    <row r="43" spans="1:2" ht="13.95" customHeight="1" x14ac:dyDescent="0.25">
      <c r="A43" s="1602" t="s">
        <v>56</v>
      </c>
      <c r="B43" s="1603">
        <f ca="1">VLOOKUP($A43,Data!$K$2:$O$58,5,FALSE)</f>
        <v>0</v>
      </c>
    </row>
    <row r="44" spans="1:2" ht="13.95" customHeight="1" x14ac:dyDescent="0.25">
      <c r="A44" s="1602" t="s">
        <v>147</v>
      </c>
      <c r="B44" s="1603">
        <f ca="1">VLOOKUP($A44,Data!$K$2:$O$58,5,FALSE)</f>
        <v>0</v>
      </c>
    </row>
    <row r="45" spans="1:2" ht="13.95" customHeight="1" x14ac:dyDescent="0.25">
      <c r="A45" s="1602" t="s">
        <v>149</v>
      </c>
      <c r="B45" s="1603">
        <f ca="1">VLOOKUP($A45,Data!$K$2:$O$58,5,FALSE)</f>
        <v>1</v>
      </c>
    </row>
    <row r="46" spans="1:2" ht="13.95" customHeight="1" x14ac:dyDescent="0.25">
      <c r="A46" s="1602" t="s">
        <v>151</v>
      </c>
      <c r="B46" s="1603">
        <f ca="1">VLOOKUP($A46,Data!$K$2:$O$58,5,FALSE)</f>
        <v>1</v>
      </c>
    </row>
    <row r="47" spans="1:2" ht="13.95" customHeight="1" x14ac:dyDescent="0.25">
      <c r="A47" s="1602" t="s">
        <v>79</v>
      </c>
      <c r="B47" s="1603">
        <f ca="1">VLOOKUP($A47,Data!$K$2:$O$58,5,FALSE)</f>
        <v>1</v>
      </c>
    </row>
    <row r="48" spans="1:2" ht="13.95" customHeight="1" x14ac:dyDescent="0.25">
      <c r="A48" s="1602" t="s">
        <v>132</v>
      </c>
      <c r="B48" s="1603">
        <f ca="1">VLOOKUP($A48,Data!$K$2:$O$58,5,FALSE)</f>
        <v>1</v>
      </c>
    </row>
    <row r="49" spans="1:2" ht="13.95" customHeight="1" x14ac:dyDescent="0.25">
      <c r="A49" s="1602" t="s">
        <v>135</v>
      </c>
      <c r="B49" s="1603">
        <f ca="1">VLOOKUP($A49,Data!$K$2:$O$58,5,FALSE)</f>
        <v>2</v>
      </c>
    </row>
    <row r="50" spans="1:2" ht="13.95" customHeight="1" x14ac:dyDescent="0.25">
      <c r="A50" s="1602" t="s">
        <v>138</v>
      </c>
      <c r="B50" s="1603">
        <f ca="1">VLOOKUP($A50,Data!$K$2:$O$58,5,FALSE)</f>
        <v>1</v>
      </c>
    </row>
    <row r="51" spans="1:2" ht="13.95" customHeight="1" x14ac:dyDescent="0.25">
      <c r="A51" s="1602" t="s">
        <v>69</v>
      </c>
      <c r="B51" s="1603">
        <f ca="1">VLOOKUP($A51,Data!$K$2:$O$58,5,FALSE)</f>
        <v>0</v>
      </c>
    </row>
    <row r="52" spans="1:2" ht="13.95" customHeight="1" x14ac:dyDescent="0.25">
      <c r="A52" s="1602" t="s">
        <v>90</v>
      </c>
      <c r="B52" s="1603">
        <f ca="1">VLOOKUP($A52,Data!$K$2:$O$58,5,FALSE)</f>
        <v>0</v>
      </c>
    </row>
    <row r="53" spans="1:2" ht="13.95" customHeight="1" x14ac:dyDescent="0.25">
      <c r="A53" s="1602" t="s">
        <v>92</v>
      </c>
      <c r="B53" s="1603">
        <f ca="1">VLOOKUP($A53,Data!$K$2:$O$58,5,FALSE)</f>
        <v>0</v>
      </c>
    </row>
    <row r="54" spans="1:2" ht="13.95" customHeight="1" x14ac:dyDescent="0.25">
      <c r="A54" s="1602" t="s">
        <v>94</v>
      </c>
      <c r="B54" s="1603">
        <f ca="1">VLOOKUP($A54,Data!$K$2:$O$58,5,FALSE)</f>
        <v>2</v>
      </c>
    </row>
    <row r="55" spans="1:2" ht="13.95" customHeight="1" x14ac:dyDescent="0.25">
      <c r="A55" s="1602" t="s">
        <v>96</v>
      </c>
      <c r="B55" s="1603">
        <f ca="1">VLOOKUP($A55,Data!$K$2:$O$58,5,FALSE)</f>
        <v>2</v>
      </c>
    </row>
    <row r="56" spans="1:2" ht="13.95" customHeight="1" x14ac:dyDescent="0.25">
      <c r="A56" s="1602" t="s">
        <v>994</v>
      </c>
      <c r="B56" s="1603">
        <f ca="1">VLOOKUP($A56,Data!$K$2:$O$58,5,FALSE)</f>
        <v>1</v>
      </c>
    </row>
    <row r="57" spans="1:2" ht="13.95" customHeight="1" x14ac:dyDescent="0.25">
      <c r="A57" s="1602" t="s">
        <v>0</v>
      </c>
      <c r="B57" s="1603">
        <f ca="1">VLOOKUP($A57,Data!$K$2:$O$58,5,FALSE)</f>
        <v>1</v>
      </c>
    </row>
    <row r="58" spans="1:2" ht="13.95" customHeight="1" x14ac:dyDescent="0.25">
      <c r="A58" s="1602" t="s">
        <v>40</v>
      </c>
      <c r="B58" s="1603">
        <f ca="1">VLOOKUP($A58,Data!$K$2:$O$58,5,FALSE)</f>
        <v>1</v>
      </c>
    </row>
    <row r="59" spans="1:2" ht="13.95" customHeight="1" x14ac:dyDescent="0.25">
      <c r="A59" s="1602" t="s">
        <v>44</v>
      </c>
      <c r="B59" s="1603">
        <f ca="1">VLOOKUP($A59,Data!$K$2:$O$58,5,FALSE)</f>
        <v>2</v>
      </c>
    </row>
    <row r="60" spans="1:2" ht="13.95" customHeight="1" x14ac:dyDescent="0.25">
      <c r="A60" s="1602" t="s">
        <v>46</v>
      </c>
      <c r="B60" s="1603">
        <f ca="1">VLOOKUP($A60,Data!$K$2:$O$58,5,FALSE)</f>
        <v>1</v>
      </c>
    </row>
    <row r="61" spans="1:2" ht="13.95" customHeight="1" x14ac:dyDescent="0.25">
      <c r="A61" s="1602" t="s">
        <v>984</v>
      </c>
      <c r="B61" s="1603">
        <f ca="1">VLOOKUP($A61,Data!$K$2:$O$58,5,FALSE)</f>
        <v>1</v>
      </c>
    </row>
    <row r="62" spans="1:2" ht="13.95" customHeight="1" x14ac:dyDescent="0.25">
      <c r="A62" s="1602" t="s">
        <v>985</v>
      </c>
      <c r="B62" s="1603">
        <f ca="1">VLOOKUP($A62,Data!$K$2:$O$58,5,FALSE)</f>
        <v>2</v>
      </c>
    </row>
    <row r="63" spans="1:2" ht="13.95" customHeight="1" x14ac:dyDescent="0.25">
      <c r="A63" s="1602" t="s">
        <v>67</v>
      </c>
      <c r="B63" s="1603">
        <f ca="1">VLOOKUP($A63,Data!$K$2:$O$58,5,FALSE)</f>
        <v>1</v>
      </c>
    </row>
    <row r="64" spans="1:2" ht="13.95" customHeight="1" x14ac:dyDescent="0.25">
      <c r="A64" s="1602" t="s">
        <v>81</v>
      </c>
      <c r="B64" s="1603">
        <f ca="1">VLOOKUP($A64,Data!$K$2:$O$58,5,FALSE)</f>
        <v>2</v>
      </c>
    </row>
    <row r="65" spans="1:2" ht="13.95" customHeight="1" x14ac:dyDescent="0.25">
      <c r="A65" s="1602" t="s">
        <v>83</v>
      </c>
      <c r="B65" s="1603">
        <f ca="1">VLOOKUP($A65,Data!$K$2:$O$58,5,FALSE)</f>
        <v>2</v>
      </c>
    </row>
    <row r="66" spans="1:2" ht="13.95" customHeight="1" x14ac:dyDescent="0.25">
      <c r="A66" s="1602" t="s">
        <v>85</v>
      </c>
      <c r="B66" s="1603">
        <f ca="1">VLOOKUP($A66,Data!$K$2:$O$58,5,FALSE)</f>
        <v>2</v>
      </c>
    </row>
    <row r="67" spans="1:2" ht="13.95" customHeight="1" x14ac:dyDescent="0.25">
      <c r="A67" s="1602" t="s">
        <v>87</v>
      </c>
      <c r="B67" s="1603">
        <f ca="1">VLOOKUP($A67,Data!$K$2:$O$58,5,FALSE)</f>
        <v>1</v>
      </c>
    </row>
    <row r="68" spans="1:2" ht="13.95" customHeight="1" x14ac:dyDescent="0.25">
      <c r="A68" s="1602" t="s">
        <v>2540</v>
      </c>
      <c r="B68" s="1603">
        <f ca="1">VLOOKUP($A68,Data!$K$2:$O$58,5,FALSE)</f>
        <v>1</v>
      </c>
    </row>
    <row r="69" spans="1:2" ht="13.95" customHeight="1" x14ac:dyDescent="0.25">
      <c r="A69" s="1602" t="s">
        <v>2542</v>
      </c>
      <c r="B69" s="1603">
        <f ca="1">VLOOKUP($A69,Data!$K$2:$O$58,5,FALSE)</f>
        <v>1</v>
      </c>
    </row>
    <row r="70" spans="1:2" ht="13.95" customHeight="1" x14ac:dyDescent="0.25">
      <c r="A70" s="1602" t="s">
        <v>2550</v>
      </c>
      <c r="B70" s="1603">
        <f ca="1">VLOOKUP($A70,Data!$K$2:$O$58,5,FALSE)</f>
        <v>2</v>
      </c>
    </row>
    <row r="71" spans="1:2" ht="13.95" customHeight="1" x14ac:dyDescent="0.25">
      <c r="A71" s="1602" t="s">
        <v>2565</v>
      </c>
      <c r="B71" s="1603">
        <f ca="1">VLOOKUP($A71,Data!$K$2:$O$58,5,FALSE)</f>
        <v>1</v>
      </c>
    </row>
    <row r="72" spans="1:2" ht="13.95" customHeight="1" x14ac:dyDescent="0.25">
      <c r="A72" s="1602" t="s">
        <v>64</v>
      </c>
      <c r="B72" s="1603">
        <f ca="1">VLOOKUP($A72,Data!$K$2:$O$58,5,FALSE)</f>
        <v>0</v>
      </c>
    </row>
    <row r="73" spans="1:2" ht="13.95" customHeight="1" x14ac:dyDescent="0.25">
      <c r="A73" s="1602" t="s">
        <v>71</v>
      </c>
      <c r="B73" s="1603">
        <f ca="1">VLOOKUP($A73,Data!$K$2:$O$58,5,FALSE)</f>
        <v>0</v>
      </c>
    </row>
    <row r="74" spans="1:2" ht="13.95" customHeight="1" x14ac:dyDescent="0.25">
      <c r="A74" s="1602" t="s">
        <v>73</v>
      </c>
      <c r="B74" s="1603">
        <f ca="1">VLOOKUP($A74,Data!$K$2:$O$58,5,FALSE)</f>
        <v>1</v>
      </c>
    </row>
    <row r="75" spans="1:2" ht="13.95" customHeight="1" x14ac:dyDescent="0.25">
      <c r="A75" s="1602" t="s">
        <v>76</v>
      </c>
      <c r="B75" s="1603">
        <f ca="1">VLOOKUP($A75,Data!$K$2:$O$58,5,FALSE)</f>
        <v>1</v>
      </c>
    </row>
    <row r="76" spans="1:2" ht="13.95" customHeight="1" x14ac:dyDescent="0.25">
      <c r="A76" s="1602" t="s">
        <v>74</v>
      </c>
      <c r="B76" s="1603">
        <f ca="1">VLOOKUP($A76,Data!$K$2:$O$58,5,FALSE)</f>
        <v>1</v>
      </c>
    </row>
    <row r="77" spans="1:2" ht="13.95" customHeight="1" x14ac:dyDescent="0.25">
      <c r="A77" s="1602" t="s">
        <v>104</v>
      </c>
      <c r="B77" s="1603">
        <f ca="1">VLOOKUP($A77,Data!$K$2:$O$58,5,FALSE)</f>
        <v>2</v>
      </c>
    </row>
    <row r="78" spans="1:2" ht="13.95" customHeight="1" x14ac:dyDescent="0.25">
      <c r="A78" s="1604" t="s">
        <v>106</v>
      </c>
      <c r="B78" s="1603">
        <f ca="1">VLOOKUP($A78,Data!$K$2:$O$58,5,FALSE)</f>
        <v>1</v>
      </c>
    </row>
    <row r="79" spans="1:2" ht="13.95" customHeight="1" x14ac:dyDescent="0.25">
      <c r="A79" s="1604" t="s">
        <v>108</v>
      </c>
      <c r="B79" s="1603">
        <f ca="1">VLOOKUP($A79,Data!$K$2:$O$58,5,FALSE)</f>
        <v>1</v>
      </c>
    </row>
    <row r="80" spans="1:2" ht="13.95" customHeight="1" x14ac:dyDescent="0.25">
      <c r="A80" s="1604" t="s">
        <v>110</v>
      </c>
      <c r="B80" s="1603">
        <f ca="1">VLOOKUP($A80,Data!$K$2:$O$58,5,FALSE)</f>
        <v>1</v>
      </c>
    </row>
    <row r="81" spans="1:2" ht="13.95" customHeight="1" thickBot="1" x14ac:dyDescent="0.3">
      <c r="A81" s="1605" t="s">
        <v>112</v>
      </c>
      <c r="B81" s="1606">
        <f ca="1">VLOOKUP($A81,Data!$K$2:$O$58,5,FALSE)</f>
        <v>1</v>
      </c>
    </row>
    <row r="82" spans="1:2" ht="13.95" customHeight="1" x14ac:dyDescent="0.25">
      <c r="A82" s="1594" t="s">
        <v>150</v>
      </c>
      <c r="B82" s="1595">
        <f ca="1">VLOOKUP($A82,Data!$C$2:$H$384,6,FALSE)</f>
        <v>4</v>
      </c>
    </row>
    <row r="83" spans="1:2" ht="13.95" customHeight="1" x14ac:dyDescent="0.25">
      <c r="A83" s="1596" t="s">
        <v>152</v>
      </c>
      <c r="B83" s="1597">
        <f ca="1">VLOOKUP($A83,Data!$C$2:$H$384,6,FALSE)</f>
        <v>3</v>
      </c>
    </row>
    <row r="84" spans="1:2" ht="13.95" customHeight="1" x14ac:dyDescent="0.25">
      <c r="A84" s="1596" t="s">
        <v>153</v>
      </c>
      <c r="B84" s="1597">
        <f ca="1">VLOOKUP($A84,Data!$C$2:$H$384,6,FALSE)</f>
        <v>3</v>
      </c>
    </row>
    <row r="85" spans="1:2" ht="13.95" customHeight="1" x14ac:dyDescent="0.25">
      <c r="A85" s="1596" t="s">
        <v>154</v>
      </c>
      <c r="B85" s="1597">
        <f ca="1">VLOOKUP($A85,Data!$C$2:$H$384,6,FALSE)</f>
        <v>4</v>
      </c>
    </row>
    <row r="86" spans="1:2" ht="13.95" customHeight="1" x14ac:dyDescent="0.25">
      <c r="A86" s="1596" t="s">
        <v>155</v>
      </c>
      <c r="B86" s="1597">
        <f ca="1">VLOOKUP($A86,Data!$C$2:$H$384,6,FALSE)</f>
        <v>3</v>
      </c>
    </row>
    <row r="87" spans="1:2" ht="13.95" customHeight="1" x14ac:dyDescent="0.25">
      <c r="A87" s="1596" t="s">
        <v>156</v>
      </c>
      <c r="B87" s="1597">
        <f ca="1">VLOOKUP($A87,Data!$C$2:$H$384,6,FALSE)</f>
        <v>3</v>
      </c>
    </row>
    <row r="88" spans="1:2" ht="13.95" customHeight="1" x14ac:dyDescent="0.25">
      <c r="A88" s="1596" t="s">
        <v>157</v>
      </c>
      <c r="B88" s="1597">
        <f ca="1">VLOOKUP($A88,Data!$C$2:$H$384,6,FALSE)</f>
        <v>2</v>
      </c>
    </row>
    <row r="89" spans="1:2" ht="13.95" customHeight="1" x14ac:dyDescent="0.25">
      <c r="A89" s="1596" t="s">
        <v>2527</v>
      </c>
      <c r="B89" s="1597">
        <f ca="1">VLOOKUP($A89,Data!$C$2:$H$384,6,FALSE)</f>
        <v>2</v>
      </c>
    </row>
    <row r="90" spans="1:2" ht="13.95" customHeight="1" x14ac:dyDescent="0.25">
      <c r="A90" s="1596" t="s">
        <v>2528</v>
      </c>
      <c r="B90" s="1597">
        <f ca="1">VLOOKUP($A90,Data!$C$2:$H$384,6,FALSE)</f>
        <v>3</v>
      </c>
    </row>
    <row r="91" spans="1:2" ht="13.95" customHeight="1" x14ac:dyDescent="0.25">
      <c r="A91" s="1596" t="s">
        <v>2529</v>
      </c>
      <c r="B91" s="1597">
        <f ca="1">VLOOKUP($A91,Data!$C$2:$H$384,6,FALSE)</f>
        <v>3</v>
      </c>
    </row>
    <row r="92" spans="1:2" ht="13.95" customHeight="1" x14ac:dyDescent="0.25">
      <c r="A92" s="1596" t="s">
        <v>158</v>
      </c>
      <c r="B92" s="1597">
        <f ca="1">VLOOKUP($A92,Data!$C$2:$H$384,6,FALSE)</f>
        <v>3</v>
      </c>
    </row>
    <row r="93" spans="1:2" ht="13.95" customHeight="1" x14ac:dyDescent="0.25">
      <c r="A93" s="1596" t="s">
        <v>159</v>
      </c>
      <c r="B93" s="1597">
        <f ca="1">VLOOKUP($A93,Data!$C$2:$H$384,6,FALSE)</f>
        <v>3</v>
      </c>
    </row>
    <row r="94" spans="1:2" ht="13.95" customHeight="1" x14ac:dyDescent="0.25">
      <c r="A94" s="1596" t="s">
        <v>160</v>
      </c>
      <c r="B94" s="1597">
        <f ca="1">VLOOKUP($A94,Data!$C$2:$H$384,6,FALSE)</f>
        <v>3</v>
      </c>
    </row>
    <row r="95" spans="1:2" ht="13.95" customHeight="1" x14ac:dyDescent="0.25">
      <c r="A95" s="1596" t="s">
        <v>161</v>
      </c>
      <c r="B95" s="1597">
        <f ca="1">VLOOKUP($A95,Data!$C$2:$H$384,6,FALSE)</f>
        <v>3</v>
      </c>
    </row>
    <row r="96" spans="1:2" ht="13.95" customHeight="1" x14ac:dyDescent="0.25">
      <c r="A96" s="1596" t="s">
        <v>162</v>
      </c>
      <c r="B96" s="1597">
        <f ca="1">VLOOKUP($A96,Data!$C$2:$H$384,6,FALSE)</f>
        <v>2</v>
      </c>
    </row>
    <row r="97" spans="1:2" ht="13.95" customHeight="1" x14ac:dyDescent="0.25">
      <c r="A97" s="1596" t="s">
        <v>163</v>
      </c>
      <c r="B97" s="1597">
        <f ca="1">VLOOKUP($A97,Data!$C$2:$H$384,6,FALSE)</f>
        <v>3</v>
      </c>
    </row>
    <row r="98" spans="1:2" ht="13.95" customHeight="1" x14ac:dyDescent="0.25">
      <c r="A98" s="1596" t="s">
        <v>164</v>
      </c>
      <c r="B98" s="1597">
        <f ca="1">VLOOKUP($A98,Data!$C$2:$H$384,6,FALSE)</f>
        <v>2</v>
      </c>
    </row>
    <row r="99" spans="1:2" ht="13.95" customHeight="1" x14ac:dyDescent="0.25">
      <c r="A99" s="1596" t="s">
        <v>166</v>
      </c>
      <c r="B99" s="1597">
        <f ca="1">VLOOKUP($A99,Data!$C$2:$H$384,6,FALSE)</f>
        <v>3</v>
      </c>
    </row>
    <row r="100" spans="1:2" ht="13.95" customHeight="1" x14ac:dyDescent="0.25">
      <c r="A100" s="1596" t="s">
        <v>933</v>
      </c>
      <c r="B100" s="1597">
        <f ca="1">VLOOKUP($A100,Data!$C$2:$H$384,6,FALSE)</f>
        <v>1</v>
      </c>
    </row>
    <row r="101" spans="1:2" ht="13.95" customHeight="1" x14ac:dyDescent="0.25">
      <c r="A101" s="1596" t="s">
        <v>168</v>
      </c>
      <c r="B101" s="1597">
        <f ca="1">VLOOKUP($A101,Data!$C$2:$H$384,6,FALSE)</f>
        <v>4</v>
      </c>
    </row>
    <row r="102" spans="1:2" ht="13.95" customHeight="1" x14ac:dyDescent="0.25">
      <c r="A102" s="1596" t="s">
        <v>169</v>
      </c>
      <c r="B102" s="1597">
        <f ca="1">VLOOKUP($A102,Data!$C$2:$H$384,6,FALSE)</f>
        <v>4</v>
      </c>
    </row>
    <row r="103" spans="1:2" ht="13.95" customHeight="1" x14ac:dyDescent="0.25">
      <c r="A103" s="1596" t="s">
        <v>170</v>
      </c>
      <c r="B103" s="1597">
        <f ca="1">VLOOKUP($A103,Data!$C$2:$H$384,6,FALSE)</f>
        <v>3</v>
      </c>
    </row>
    <row r="104" spans="1:2" ht="13.95" customHeight="1" x14ac:dyDescent="0.25">
      <c r="A104" s="1596" t="s">
        <v>171</v>
      </c>
      <c r="B104" s="1597">
        <f ca="1">VLOOKUP($A104,Data!$C$2:$H$384,6,FALSE)</f>
        <v>3</v>
      </c>
    </row>
    <row r="105" spans="1:2" ht="13.95" customHeight="1" x14ac:dyDescent="0.25">
      <c r="A105" s="1596" t="s">
        <v>172</v>
      </c>
      <c r="B105" s="1597">
        <f ca="1">VLOOKUP($A105,Data!$C$2:$H$384,6,FALSE)</f>
        <v>2</v>
      </c>
    </row>
    <row r="106" spans="1:2" ht="13.95" customHeight="1" x14ac:dyDescent="0.25">
      <c r="A106" s="1596" t="s">
        <v>173</v>
      </c>
      <c r="B106" s="1597">
        <f ca="1">VLOOKUP($A106,Data!$C$2:$H$384,6,FALSE)</f>
        <v>3</v>
      </c>
    </row>
    <row r="107" spans="1:2" ht="13.95" customHeight="1" x14ac:dyDescent="0.25">
      <c r="A107" s="1596" t="s">
        <v>174</v>
      </c>
      <c r="B107" s="1597">
        <f ca="1">VLOOKUP($A107,Data!$C$2:$H$384,6,FALSE)</f>
        <v>2</v>
      </c>
    </row>
    <row r="108" spans="1:2" ht="13.95" customHeight="1" x14ac:dyDescent="0.25">
      <c r="A108" s="1596" t="s">
        <v>934</v>
      </c>
      <c r="B108" s="1597">
        <f ca="1">VLOOKUP($A108,Data!$C$2:$H$384,6,FALSE)</f>
        <v>3</v>
      </c>
    </row>
    <row r="109" spans="1:2" ht="13.95" customHeight="1" x14ac:dyDescent="0.25">
      <c r="A109" s="1596" t="s">
        <v>935</v>
      </c>
      <c r="B109" s="1597">
        <f ca="1">VLOOKUP($A109,Data!$C$2:$H$384,6,FALSE)</f>
        <v>2</v>
      </c>
    </row>
    <row r="110" spans="1:2" ht="13.95" customHeight="1" x14ac:dyDescent="0.25">
      <c r="A110" s="1596" t="s">
        <v>2530</v>
      </c>
      <c r="B110" s="1597">
        <f ca="1">VLOOKUP($A110,Data!$C$2:$H$384,6,FALSE)</f>
        <v>1</v>
      </c>
    </row>
    <row r="111" spans="1:2" ht="13.95" customHeight="1" x14ac:dyDescent="0.25">
      <c r="A111" s="1596" t="s">
        <v>936</v>
      </c>
      <c r="B111" s="1597">
        <f ca="1">VLOOKUP($A111,Data!$C$2:$H$384,6,FALSE)</f>
        <v>3</v>
      </c>
    </row>
    <row r="112" spans="1:2" ht="13.95" customHeight="1" x14ac:dyDescent="0.25">
      <c r="A112" s="1596" t="s">
        <v>937</v>
      </c>
      <c r="B112" s="1597">
        <f ca="1">VLOOKUP($A112,Data!$C$2:$H$384,6,FALSE)</f>
        <v>3</v>
      </c>
    </row>
    <row r="113" spans="1:2" ht="13.95" customHeight="1" x14ac:dyDescent="0.25">
      <c r="A113" s="1596" t="s">
        <v>938</v>
      </c>
      <c r="B113" s="1597">
        <f ca="1">VLOOKUP($A113,Data!$C$2:$H$384,6,FALSE)</f>
        <v>3</v>
      </c>
    </row>
    <row r="114" spans="1:2" ht="13.95" customHeight="1" x14ac:dyDescent="0.25">
      <c r="A114" s="1596" t="s">
        <v>939</v>
      </c>
      <c r="B114" s="1597">
        <f ca="1">VLOOKUP($A114,Data!$C$2:$H$384,6,FALSE)</f>
        <v>2</v>
      </c>
    </row>
    <row r="115" spans="1:2" ht="13.95" customHeight="1" x14ac:dyDescent="0.25">
      <c r="A115" s="1596" t="s">
        <v>940</v>
      </c>
      <c r="B115" s="1597">
        <f ca="1">VLOOKUP($A115,Data!$C$2:$H$384,6,FALSE)</f>
        <v>3</v>
      </c>
    </row>
    <row r="116" spans="1:2" ht="13.95" customHeight="1" x14ac:dyDescent="0.25">
      <c r="A116" s="1596" t="s">
        <v>941</v>
      </c>
      <c r="B116" s="1597">
        <f ca="1">VLOOKUP($A116,Data!$C$2:$H$384,6,FALSE)</f>
        <v>1</v>
      </c>
    </row>
    <row r="117" spans="1:2" ht="13.95" customHeight="1" x14ac:dyDescent="0.25">
      <c r="A117" s="1596" t="s">
        <v>303</v>
      </c>
      <c r="B117" s="1597">
        <f ca="1">VLOOKUP($A117,Data!$C$2:$H$384,6,FALSE)</f>
        <v>4</v>
      </c>
    </row>
    <row r="118" spans="1:2" ht="13.95" customHeight="1" x14ac:dyDescent="0.25">
      <c r="A118" s="1596" t="s">
        <v>304</v>
      </c>
      <c r="B118" s="1597">
        <f ca="1">VLOOKUP($A118,Data!$C$2:$H$384,6,FALSE)</f>
        <v>2</v>
      </c>
    </row>
    <row r="119" spans="1:2" ht="13.95" customHeight="1" x14ac:dyDescent="0.25">
      <c r="A119" s="1596" t="s">
        <v>305</v>
      </c>
      <c r="B119" s="1597">
        <f ca="1">VLOOKUP($A119,Data!$C$2:$H$384,6,FALSE)</f>
        <v>2</v>
      </c>
    </row>
    <row r="120" spans="1:2" ht="13.95" customHeight="1" x14ac:dyDescent="0.25">
      <c r="A120" s="1596" t="s">
        <v>306</v>
      </c>
      <c r="B120" s="1597">
        <f ca="1">VLOOKUP($A120,Data!$C$2:$H$384,6,FALSE)</f>
        <v>2</v>
      </c>
    </row>
    <row r="121" spans="1:2" ht="13.95" customHeight="1" x14ac:dyDescent="0.25">
      <c r="A121" s="1596" t="s">
        <v>307</v>
      </c>
      <c r="B121" s="1597">
        <f ca="1">VLOOKUP($A121,Data!$C$2:$H$384,6,FALSE)</f>
        <v>2</v>
      </c>
    </row>
    <row r="122" spans="1:2" ht="13.95" customHeight="1" x14ac:dyDescent="0.25">
      <c r="A122" s="1596" t="s">
        <v>308</v>
      </c>
      <c r="B122" s="1597">
        <f ca="1">VLOOKUP($A122,Data!$C$2:$H$384,6,FALSE)</f>
        <v>1</v>
      </c>
    </row>
    <row r="123" spans="1:2" ht="13.95" customHeight="1" x14ac:dyDescent="0.25">
      <c r="A123" s="1596" t="s">
        <v>309</v>
      </c>
      <c r="B123" s="1597">
        <f ca="1">VLOOKUP($A123,Data!$C$2:$H$384,6,FALSE)</f>
        <v>1</v>
      </c>
    </row>
    <row r="124" spans="1:2" ht="13.95" customHeight="1" x14ac:dyDescent="0.25">
      <c r="A124" s="1596" t="s">
        <v>310</v>
      </c>
      <c r="B124" s="1597">
        <f ca="1">VLOOKUP($A124,Data!$C$2:$H$384,6,FALSE)</f>
        <v>2</v>
      </c>
    </row>
    <row r="125" spans="1:2" ht="13.95" customHeight="1" x14ac:dyDescent="0.25">
      <c r="A125" s="1596" t="s">
        <v>311</v>
      </c>
      <c r="B125" s="1597">
        <f ca="1">VLOOKUP($A125,Data!$C$2:$H$384,6,FALSE)</f>
        <v>3</v>
      </c>
    </row>
    <row r="126" spans="1:2" ht="13.95" customHeight="1" x14ac:dyDescent="0.25">
      <c r="A126" s="1596" t="s">
        <v>961</v>
      </c>
      <c r="B126" s="1597">
        <f ca="1">VLOOKUP($A126,Data!$C$2:$H$384,6,FALSE)</f>
        <v>3</v>
      </c>
    </row>
    <row r="127" spans="1:2" ht="13.95" customHeight="1" x14ac:dyDescent="0.25">
      <c r="A127" s="1596" t="s">
        <v>2531</v>
      </c>
      <c r="B127" s="1597">
        <f ca="1">VLOOKUP($A127,Data!$C$2:$H$384,6,FALSE)</f>
        <v>1</v>
      </c>
    </row>
    <row r="128" spans="1:2" ht="13.95" customHeight="1" x14ac:dyDescent="0.25">
      <c r="A128" s="1596" t="s">
        <v>312</v>
      </c>
      <c r="B128" s="1597">
        <f ca="1">VLOOKUP($A128,Data!$C$2:$H$384,6,FALSE)</f>
        <v>4</v>
      </c>
    </row>
    <row r="129" spans="1:2" ht="13.95" customHeight="1" x14ac:dyDescent="0.25">
      <c r="A129" s="1596" t="s">
        <v>313</v>
      </c>
      <c r="B129" s="1597">
        <f ca="1">VLOOKUP($A129,Data!$C$2:$H$384,6,FALSE)</f>
        <v>3</v>
      </c>
    </row>
    <row r="130" spans="1:2" ht="13.95" customHeight="1" x14ac:dyDescent="0.25">
      <c r="A130" s="1596" t="s">
        <v>314</v>
      </c>
      <c r="B130" s="1597">
        <f ca="1">VLOOKUP($A130,Data!$C$2:$H$384,6,FALSE)</f>
        <v>3</v>
      </c>
    </row>
    <row r="131" spans="1:2" ht="13.95" customHeight="1" x14ac:dyDescent="0.25">
      <c r="A131" s="1596" t="s">
        <v>962</v>
      </c>
      <c r="B131" s="1597">
        <f ca="1">VLOOKUP($A131,Data!$C$2:$H$384,6,FALSE)</f>
        <v>3</v>
      </c>
    </row>
    <row r="132" spans="1:2" ht="13.95" customHeight="1" x14ac:dyDescent="0.25">
      <c r="A132" s="1596" t="s">
        <v>963</v>
      </c>
      <c r="B132" s="1597">
        <f ca="1">VLOOKUP($A132,Data!$C$2:$H$384,6,FALSE)</f>
        <v>3</v>
      </c>
    </row>
    <row r="133" spans="1:2" ht="13.95" customHeight="1" x14ac:dyDescent="0.25">
      <c r="A133" s="1596" t="s">
        <v>964</v>
      </c>
      <c r="B133" s="1597">
        <f ca="1">VLOOKUP($A133,Data!$C$2:$H$384,6,FALSE)</f>
        <v>2</v>
      </c>
    </row>
    <row r="134" spans="1:2" ht="13.95" customHeight="1" x14ac:dyDescent="0.25">
      <c r="A134" s="1596" t="s">
        <v>965</v>
      </c>
      <c r="B134" s="1597">
        <f ca="1">VLOOKUP($A134,Data!$C$2:$H$384,6,FALSE)</f>
        <v>3</v>
      </c>
    </row>
    <row r="135" spans="1:2" ht="13.95" customHeight="1" x14ac:dyDescent="0.25">
      <c r="A135" s="1596" t="s">
        <v>966</v>
      </c>
      <c r="B135" s="1597">
        <f ca="1">VLOOKUP($A135,Data!$C$2:$H$384,6,FALSE)</f>
        <v>2</v>
      </c>
    </row>
    <row r="136" spans="1:2" ht="13.95" customHeight="1" x14ac:dyDescent="0.25">
      <c r="A136" s="1596" t="s">
        <v>967</v>
      </c>
      <c r="B136" s="1597">
        <f ca="1">VLOOKUP($A136,Data!$C$2:$H$384,6,FALSE)</f>
        <v>3</v>
      </c>
    </row>
    <row r="137" spans="1:2" ht="13.95" customHeight="1" x14ac:dyDescent="0.25">
      <c r="A137" s="1596" t="s">
        <v>968</v>
      </c>
      <c r="B137" s="1597">
        <f ca="1">VLOOKUP($A137,Data!$C$2:$H$384,6,FALSE)</f>
        <v>3</v>
      </c>
    </row>
    <row r="138" spans="1:2" ht="13.95" customHeight="1" x14ac:dyDescent="0.25">
      <c r="A138" s="1596" t="s">
        <v>969</v>
      </c>
      <c r="B138" s="1597">
        <f ca="1">VLOOKUP($A138,Data!$C$2:$H$384,6,FALSE)</f>
        <v>2</v>
      </c>
    </row>
    <row r="139" spans="1:2" ht="13.95" customHeight="1" x14ac:dyDescent="0.25">
      <c r="A139" s="1596" t="s">
        <v>970</v>
      </c>
      <c r="B139" s="1597">
        <f ca="1">VLOOKUP($A139,Data!$C$2:$H$384,6,FALSE)</f>
        <v>2</v>
      </c>
    </row>
    <row r="140" spans="1:2" ht="13.95" customHeight="1" x14ac:dyDescent="0.25">
      <c r="A140" s="1596" t="s">
        <v>315</v>
      </c>
      <c r="B140" s="1597">
        <f ca="1">VLOOKUP($A140,Data!$C$2:$H$384,6,FALSE)</f>
        <v>3</v>
      </c>
    </row>
    <row r="141" spans="1:2" ht="13.95" customHeight="1" x14ac:dyDescent="0.25">
      <c r="A141" s="1596" t="s">
        <v>316</v>
      </c>
      <c r="B141" s="1597">
        <f ca="1">VLOOKUP($A141,Data!$C$2:$H$384,6,FALSE)</f>
        <v>3</v>
      </c>
    </row>
    <row r="142" spans="1:2" ht="13.95" customHeight="1" x14ac:dyDescent="0.25">
      <c r="A142" s="1596" t="s">
        <v>317</v>
      </c>
      <c r="B142" s="1597">
        <f ca="1">VLOOKUP($A142,Data!$C$2:$H$384,6,FALSE)</f>
        <v>2</v>
      </c>
    </row>
    <row r="143" spans="1:2" ht="13.95" customHeight="1" x14ac:dyDescent="0.25">
      <c r="A143" s="1596" t="s">
        <v>318</v>
      </c>
      <c r="B143" s="1597">
        <f ca="1">VLOOKUP($A143,Data!$C$2:$H$384,6,FALSE)</f>
        <v>2</v>
      </c>
    </row>
    <row r="144" spans="1:2" ht="13.95" customHeight="1" x14ac:dyDescent="0.25">
      <c r="A144" s="1596" t="s">
        <v>971</v>
      </c>
      <c r="B144" s="1597">
        <f ca="1">VLOOKUP($A144,Data!$C$2:$H$384,6,FALSE)</f>
        <v>3</v>
      </c>
    </row>
    <row r="145" spans="1:2" ht="13.95" customHeight="1" x14ac:dyDescent="0.25">
      <c r="A145" s="1596" t="s">
        <v>972</v>
      </c>
      <c r="B145" s="1597">
        <f ca="1">VLOOKUP($A145,Data!$C$2:$H$384,6,FALSE)</f>
        <v>3</v>
      </c>
    </row>
    <row r="146" spans="1:2" ht="13.95" customHeight="1" x14ac:dyDescent="0.25">
      <c r="A146" s="1596" t="s">
        <v>973</v>
      </c>
      <c r="B146" s="1597">
        <f ca="1">VLOOKUP($A146,Data!$C$2:$H$384,6,FALSE)</f>
        <v>2</v>
      </c>
    </row>
    <row r="147" spans="1:2" ht="13.95" customHeight="1" x14ac:dyDescent="0.25">
      <c r="A147" s="1596" t="s">
        <v>974</v>
      </c>
      <c r="B147" s="1597">
        <f ca="1">VLOOKUP($A147,Data!$C$2:$H$384,6,FALSE)</f>
        <v>3</v>
      </c>
    </row>
    <row r="148" spans="1:2" ht="13.95" customHeight="1" x14ac:dyDescent="0.25">
      <c r="A148" s="1596" t="s">
        <v>975</v>
      </c>
      <c r="B148" s="1597">
        <f ca="1">VLOOKUP($A148,Data!$C$2:$H$384,6,FALSE)</f>
        <v>3</v>
      </c>
    </row>
    <row r="149" spans="1:2" ht="13.95" customHeight="1" x14ac:dyDescent="0.25">
      <c r="A149" s="1596" t="s">
        <v>976</v>
      </c>
      <c r="B149" s="1597">
        <f ca="1">VLOOKUP($A149,Data!$C$2:$H$384,6,FALSE)</f>
        <v>2</v>
      </c>
    </row>
    <row r="150" spans="1:2" ht="13.95" customHeight="1" x14ac:dyDescent="0.25">
      <c r="A150" s="1596" t="s">
        <v>2532</v>
      </c>
      <c r="B150" s="1597">
        <f ca="1">VLOOKUP($A150,Data!$C$2:$H$384,6,FALSE)</f>
        <v>1</v>
      </c>
    </row>
    <row r="151" spans="1:2" ht="13.95" customHeight="1" x14ac:dyDescent="0.25">
      <c r="A151" s="1596" t="s">
        <v>2533</v>
      </c>
      <c r="B151" s="1597">
        <f ca="1">VLOOKUP($A151,Data!$C$2:$H$384,6,FALSE)</f>
        <v>3</v>
      </c>
    </row>
    <row r="152" spans="1:2" ht="13.95" customHeight="1" x14ac:dyDescent="0.25">
      <c r="A152" s="1596" t="s">
        <v>2534</v>
      </c>
      <c r="B152" s="1597">
        <f ca="1">VLOOKUP($A152,Data!$C$2:$H$384,6,FALSE)</f>
        <v>2</v>
      </c>
    </row>
    <row r="153" spans="1:2" ht="13.95" customHeight="1" x14ac:dyDescent="0.25">
      <c r="A153" s="1596" t="s">
        <v>319</v>
      </c>
      <c r="B153" s="1597">
        <f ca="1">VLOOKUP($A153,Data!$C$2:$H$384,6,FALSE)</f>
        <v>3</v>
      </c>
    </row>
    <row r="154" spans="1:2" ht="13.95" customHeight="1" x14ac:dyDescent="0.25">
      <c r="A154" s="1596" t="s">
        <v>320</v>
      </c>
      <c r="B154" s="1597">
        <f ca="1">VLOOKUP($A154,Data!$C$2:$H$384,6,FALSE)</f>
        <v>2</v>
      </c>
    </row>
    <row r="155" spans="1:2" ht="13.95" customHeight="1" x14ac:dyDescent="0.25">
      <c r="A155" s="1596" t="s">
        <v>321</v>
      </c>
      <c r="B155" s="1597">
        <f ca="1">VLOOKUP($A155,Data!$C$2:$H$384,6,FALSE)</f>
        <v>3</v>
      </c>
    </row>
    <row r="156" spans="1:2" ht="13.95" customHeight="1" x14ac:dyDescent="0.25">
      <c r="A156" s="1596" t="s">
        <v>322</v>
      </c>
      <c r="B156" s="1597">
        <f ca="1">VLOOKUP($A156,Data!$C$2:$H$384,6,FALSE)</f>
        <v>3</v>
      </c>
    </row>
    <row r="157" spans="1:2" ht="13.95" customHeight="1" x14ac:dyDescent="0.25">
      <c r="A157" s="1596" t="s">
        <v>323</v>
      </c>
      <c r="B157" s="1597">
        <f ca="1">VLOOKUP($A157,Data!$C$2:$H$384,6,FALSE)</f>
        <v>2</v>
      </c>
    </row>
    <row r="158" spans="1:2" ht="13.95" customHeight="1" x14ac:dyDescent="0.25">
      <c r="A158" s="1596" t="s">
        <v>324</v>
      </c>
      <c r="B158" s="1597">
        <f ca="1">VLOOKUP($A158,Data!$C$2:$H$384,6,FALSE)</f>
        <v>2</v>
      </c>
    </row>
    <row r="159" spans="1:2" ht="13.95" customHeight="1" x14ac:dyDescent="0.25">
      <c r="A159" s="1596" t="s">
        <v>325</v>
      </c>
      <c r="B159" s="1597">
        <f ca="1">VLOOKUP($A159,Data!$C$2:$H$384,6,FALSE)</f>
        <v>3</v>
      </c>
    </row>
    <row r="160" spans="1:2" ht="13.95" customHeight="1" x14ac:dyDescent="0.25">
      <c r="A160" s="1596" t="s">
        <v>326</v>
      </c>
      <c r="B160" s="1597">
        <f ca="1">VLOOKUP($A160,Data!$C$2:$H$384,6,FALSE)</f>
        <v>2</v>
      </c>
    </row>
    <row r="161" spans="1:2" ht="13.95" customHeight="1" x14ac:dyDescent="0.25">
      <c r="A161" s="1596" t="s">
        <v>329</v>
      </c>
      <c r="B161" s="1597">
        <f ca="1">VLOOKUP($A161,Data!$C$2:$H$384,6,FALSE)</f>
        <v>3</v>
      </c>
    </row>
    <row r="162" spans="1:2" ht="13.95" customHeight="1" x14ac:dyDescent="0.25">
      <c r="A162" s="1596" t="s">
        <v>330</v>
      </c>
      <c r="B162" s="1597">
        <f ca="1">VLOOKUP($A162,Data!$C$2:$H$384,6,FALSE)</f>
        <v>3</v>
      </c>
    </row>
    <row r="163" spans="1:2" ht="13.95" customHeight="1" x14ac:dyDescent="0.25">
      <c r="A163" s="1596" t="s">
        <v>331</v>
      </c>
      <c r="B163" s="1597">
        <f ca="1">VLOOKUP($A163,Data!$C$2:$H$384,6,FALSE)</f>
        <v>2</v>
      </c>
    </row>
    <row r="164" spans="1:2" ht="13.95" customHeight="1" x14ac:dyDescent="0.25">
      <c r="A164" s="1596" t="s">
        <v>332</v>
      </c>
      <c r="B164" s="1597">
        <f ca="1">VLOOKUP($A164,Data!$C$2:$H$384,6,FALSE)</f>
        <v>3</v>
      </c>
    </row>
    <row r="165" spans="1:2" ht="13.95" customHeight="1" x14ac:dyDescent="0.25">
      <c r="A165" s="1596" t="s">
        <v>333</v>
      </c>
      <c r="B165" s="1597">
        <f ca="1">VLOOKUP($A165,Data!$C$2:$H$384,6,FALSE)</f>
        <v>2</v>
      </c>
    </row>
    <row r="166" spans="1:2" ht="13.95" customHeight="1" x14ac:dyDescent="0.25">
      <c r="A166" s="1596" t="s">
        <v>334</v>
      </c>
      <c r="B166" s="1597">
        <f ca="1">VLOOKUP($A166,Data!$C$2:$H$384,6,FALSE)</f>
        <v>2</v>
      </c>
    </row>
    <row r="167" spans="1:2" ht="13.95" customHeight="1" x14ac:dyDescent="0.25">
      <c r="A167" s="1596" t="s">
        <v>335</v>
      </c>
      <c r="B167" s="1597">
        <f ca="1">VLOOKUP($A167,Data!$C$2:$H$384,6,FALSE)</f>
        <v>3</v>
      </c>
    </row>
    <row r="168" spans="1:2" ht="13.95" customHeight="1" x14ac:dyDescent="0.25">
      <c r="A168" s="1596" t="s">
        <v>977</v>
      </c>
      <c r="B168" s="1597">
        <f ca="1">VLOOKUP($A168,Data!$C$2:$H$384,6,FALSE)</f>
        <v>2</v>
      </c>
    </row>
    <row r="169" spans="1:2" ht="13.95" customHeight="1" x14ac:dyDescent="0.25">
      <c r="A169" s="1596" t="s">
        <v>978</v>
      </c>
      <c r="B169" s="1597">
        <f ca="1">VLOOKUP($A169,Data!$C$2:$H$384,6,FALSE)</f>
        <v>2</v>
      </c>
    </row>
    <row r="170" spans="1:2" ht="13.95" customHeight="1" x14ac:dyDescent="0.25">
      <c r="A170" s="1596" t="s">
        <v>979</v>
      </c>
      <c r="B170" s="1597">
        <f ca="1">VLOOKUP($A170,Data!$C$2:$H$384,6,FALSE)</f>
        <v>2</v>
      </c>
    </row>
    <row r="171" spans="1:2" ht="13.95" customHeight="1" x14ac:dyDescent="0.25">
      <c r="A171" s="1596" t="s">
        <v>980</v>
      </c>
      <c r="B171" s="1597">
        <f ca="1">VLOOKUP($A171,Data!$C$2:$H$384,6,FALSE)</f>
        <v>2</v>
      </c>
    </row>
    <row r="172" spans="1:2" ht="13.95" customHeight="1" x14ac:dyDescent="0.25">
      <c r="A172" s="1596" t="s">
        <v>981</v>
      </c>
      <c r="B172" s="1597">
        <f ca="1">VLOOKUP($A172,Data!$C$2:$H$384,6,FALSE)</f>
        <v>3</v>
      </c>
    </row>
    <row r="173" spans="1:2" ht="13.95" customHeight="1" x14ac:dyDescent="0.25">
      <c r="A173" s="1596" t="s">
        <v>982</v>
      </c>
      <c r="B173" s="1597">
        <f ca="1">VLOOKUP($A173,Data!$C$2:$H$384,6,FALSE)</f>
        <v>2</v>
      </c>
    </row>
    <row r="174" spans="1:2" ht="13.95" customHeight="1" x14ac:dyDescent="0.25">
      <c r="A174" s="1596" t="s">
        <v>983</v>
      </c>
      <c r="B174" s="1597">
        <f ca="1">VLOOKUP($A174,Data!$C$2:$H$384,6,FALSE)</f>
        <v>2</v>
      </c>
    </row>
    <row r="175" spans="1:2" ht="13.95" customHeight="1" x14ac:dyDescent="0.25">
      <c r="A175" s="1596" t="s">
        <v>86</v>
      </c>
      <c r="B175" s="1597">
        <f ca="1">VLOOKUP($A175,Data!$C$2:$H$384,6,FALSE)</f>
        <v>3</v>
      </c>
    </row>
    <row r="176" spans="1:2" ht="13.95" customHeight="1" x14ac:dyDescent="0.25">
      <c r="A176" s="1596" t="s">
        <v>88</v>
      </c>
      <c r="B176" s="1597">
        <f ca="1">VLOOKUP($A176,Data!$C$2:$H$384,6,FALSE)</f>
        <v>2</v>
      </c>
    </row>
    <row r="177" spans="1:2" ht="13.95" customHeight="1" x14ac:dyDescent="0.25">
      <c r="A177" s="1596" t="s">
        <v>89</v>
      </c>
      <c r="B177" s="1597">
        <f ca="1">VLOOKUP($A177,Data!$C$2:$H$384,6,FALSE)</f>
        <v>2</v>
      </c>
    </row>
    <row r="178" spans="1:2" ht="13.95" customHeight="1" x14ac:dyDescent="0.25">
      <c r="A178" s="1596" t="s">
        <v>91</v>
      </c>
      <c r="B178" s="1597">
        <f ca="1">VLOOKUP($A178,Data!$C$2:$H$384,6,FALSE)</f>
        <v>2</v>
      </c>
    </row>
    <row r="179" spans="1:2" ht="13.95" customHeight="1" x14ac:dyDescent="0.25">
      <c r="A179" s="1596" t="s">
        <v>93</v>
      </c>
      <c r="B179" s="1597">
        <f ca="1">VLOOKUP($A179,Data!$C$2:$H$384,6,FALSE)</f>
        <v>2</v>
      </c>
    </row>
    <row r="180" spans="1:2" ht="13.95" customHeight="1" x14ac:dyDescent="0.25">
      <c r="A180" s="1596" t="s">
        <v>95</v>
      </c>
      <c r="B180" s="1597">
        <f ca="1">VLOOKUP($A180,Data!$C$2:$H$384,6,FALSE)</f>
        <v>2</v>
      </c>
    </row>
    <row r="181" spans="1:2" ht="13.95" customHeight="1" x14ac:dyDescent="0.25">
      <c r="A181" s="1596" t="s">
        <v>908</v>
      </c>
      <c r="B181" s="1597">
        <f ca="1">VLOOKUP($A181,Data!$C$2:$H$384,6,FALSE)</f>
        <v>0</v>
      </c>
    </row>
    <row r="182" spans="1:2" ht="13.95" customHeight="1" x14ac:dyDescent="0.25">
      <c r="A182" s="1596" t="s">
        <v>909</v>
      </c>
      <c r="B182" s="1597">
        <f ca="1">VLOOKUP($A182,Data!$C$2:$H$384,6,FALSE)</f>
        <v>2</v>
      </c>
    </row>
    <row r="183" spans="1:2" ht="13.95" customHeight="1" x14ac:dyDescent="0.25">
      <c r="A183" s="1596" t="s">
        <v>97</v>
      </c>
      <c r="B183" s="1597">
        <f ca="1">VLOOKUP($A183,Data!$C$2:$H$384,6,FALSE)</f>
        <v>3</v>
      </c>
    </row>
    <row r="184" spans="1:2" ht="13.95" customHeight="1" x14ac:dyDescent="0.25">
      <c r="A184" s="1596" t="s">
        <v>98</v>
      </c>
      <c r="B184" s="1597">
        <f ca="1">VLOOKUP($A184,Data!$C$2:$H$384,6,FALSE)</f>
        <v>3</v>
      </c>
    </row>
    <row r="185" spans="1:2" ht="13.95" customHeight="1" x14ac:dyDescent="0.25">
      <c r="A185" s="1596" t="s">
        <v>99</v>
      </c>
      <c r="B185" s="1597">
        <f ca="1">VLOOKUP($A185,Data!$C$2:$H$384,6,FALSE)</f>
        <v>2</v>
      </c>
    </row>
    <row r="186" spans="1:2" ht="13.95" customHeight="1" x14ac:dyDescent="0.25">
      <c r="A186" s="1596" t="s">
        <v>100</v>
      </c>
      <c r="B186" s="1597">
        <f ca="1">VLOOKUP($A186,Data!$C$2:$H$384,6,FALSE)</f>
        <v>3</v>
      </c>
    </row>
    <row r="187" spans="1:2" ht="13.95" customHeight="1" x14ac:dyDescent="0.25">
      <c r="A187" s="1596" t="s">
        <v>101</v>
      </c>
      <c r="B187" s="1597">
        <f ca="1">VLOOKUP($A187,Data!$C$2:$H$384,6,FALSE)</f>
        <v>1</v>
      </c>
    </row>
    <row r="188" spans="1:2" ht="13.95" customHeight="1" x14ac:dyDescent="0.25">
      <c r="A188" s="1596" t="s">
        <v>102</v>
      </c>
      <c r="B188" s="1597">
        <f ca="1">VLOOKUP($A188,Data!$C$2:$H$384,6,FALSE)</f>
        <v>2</v>
      </c>
    </row>
    <row r="189" spans="1:2" ht="13.95" customHeight="1" x14ac:dyDescent="0.25">
      <c r="A189" s="1596" t="s">
        <v>911</v>
      </c>
      <c r="B189" s="1597">
        <f ca="1">VLOOKUP($A189,Data!$C$2:$H$384,6,FALSE)</f>
        <v>2</v>
      </c>
    </row>
    <row r="190" spans="1:2" ht="13.95" customHeight="1" x14ac:dyDescent="0.25">
      <c r="A190" s="1596" t="s">
        <v>912</v>
      </c>
      <c r="B190" s="1597">
        <f ca="1">VLOOKUP($A190,Data!$C$2:$H$384,6,FALSE)</f>
        <v>2</v>
      </c>
    </row>
    <row r="191" spans="1:2" ht="13.95" customHeight="1" x14ac:dyDescent="0.25">
      <c r="A191" s="1596" t="s">
        <v>105</v>
      </c>
      <c r="B191" s="1597">
        <f ca="1">VLOOKUP($A191,Data!$C$2:$H$384,6,FALSE)</f>
        <v>3</v>
      </c>
    </row>
    <row r="192" spans="1:2" ht="13.95" customHeight="1" x14ac:dyDescent="0.25">
      <c r="A192" s="1596" t="s">
        <v>107</v>
      </c>
      <c r="B192" s="1597">
        <f ca="1">VLOOKUP($A192,Data!$C$2:$H$384,6,FALSE)</f>
        <v>2</v>
      </c>
    </row>
    <row r="193" spans="1:2" ht="13.95" customHeight="1" x14ac:dyDescent="0.25">
      <c r="A193" s="1596" t="s">
        <v>109</v>
      </c>
      <c r="B193" s="1597">
        <f ca="1">VLOOKUP($A193,Data!$C$2:$H$384,6,FALSE)</f>
        <v>3</v>
      </c>
    </row>
    <row r="194" spans="1:2" ht="13.95" customHeight="1" x14ac:dyDescent="0.25">
      <c r="A194" s="1596" t="s">
        <v>111</v>
      </c>
      <c r="B194" s="1597">
        <f ca="1">VLOOKUP($A194,Data!$C$2:$H$384,6,FALSE)</f>
        <v>2</v>
      </c>
    </row>
    <row r="195" spans="1:2" ht="13.95" customHeight="1" x14ac:dyDescent="0.25">
      <c r="A195" s="1596" t="s">
        <v>113</v>
      </c>
      <c r="B195" s="1597">
        <f ca="1">VLOOKUP($A195,Data!$C$2:$H$384,6,FALSE)</f>
        <v>3</v>
      </c>
    </row>
    <row r="196" spans="1:2" ht="13.95" customHeight="1" x14ac:dyDescent="0.25">
      <c r="A196" s="1596" t="s">
        <v>116</v>
      </c>
      <c r="B196" s="1597">
        <f ca="1">VLOOKUP($A196,Data!$C$2:$H$384,6,FALSE)</f>
        <v>3</v>
      </c>
    </row>
    <row r="197" spans="1:2" ht="13.95" customHeight="1" x14ac:dyDescent="0.25">
      <c r="A197" s="1596" t="s">
        <v>119</v>
      </c>
      <c r="B197" s="1597">
        <f ca="1">VLOOKUP($A197,Data!$C$2:$H$384,6,FALSE)</f>
        <v>3</v>
      </c>
    </row>
    <row r="198" spans="1:2" ht="13.95" customHeight="1" x14ac:dyDescent="0.25">
      <c r="A198" s="1596" t="s">
        <v>122</v>
      </c>
      <c r="B198" s="1597">
        <f ca="1">VLOOKUP($A198,Data!$C$2:$H$384,6,FALSE)</f>
        <v>2</v>
      </c>
    </row>
    <row r="199" spans="1:2" ht="13.95" customHeight="1" x14ac:dyDescent="0.25">
      <c r="A199" s="1596" t="s">
        <v>125</v>
      </c>
      <c r="B199" s="1597">
        <f ca="1">VLOOKUP($A199,Data!$C$2:$H$384,6,FALSE)</f>
        <v>3</v>
      </c>
    </row>
    <row r="200" spans="1:2" ht="13.95" customHeight="1" x14ac:dyDescent="0.25">
      <c r="A200" s="1596" t="s">
        <v>128</v>
      </c>
      <c r="B200" s="1597">
        <f ca="1">VLOOKUP($A200,Data!$C$2:$H$384,6,FALSE)</f>
        <v>2</v>
      </c>
    </row>
    <row r="201" spans="1:2" ht="13.95" customHeight="1" x14ac:dyDescent="0.25">
      <c r="A201" s="1596" t="s">
        <v>130</v>
      </c>
      <c r="B201" s="1597">
        <f ca="1">VLOOKUP($A201,Data!$C$2:$H$384,6,FALSE)</f>
        <v>2</v>
      </c>
    </row>
    <row r="202" spans="1:2" ht="13.95" customHeight="1" x14ac:dyDescent="0.25">
      <c r="A202" s="1596" t="s">
        <v>2535</v>
      </c>
      <c r="B202" s="1597">
        <f ca="1">VLOOKUP($A202,Data!$C$2:$H$384,6,FALSE)</f>
        <v>2</v>
      </c>
    </row>
    <row r="203" spans="1:2" ht="13.95" customHeight="1" x14ac:dyDescent="0.25">
      <c r="A203" s="1596" t="s">
        <v>2536</v>
      </c>
      <c r="B203" s="1597">
        <f ca="1">VLOOKUP($A203,Data!$C$2:$H$384,6,FALSE)</f>
        <v>1</v>
      </c>
    </row>
    <row r="204" spans="1:2" ht="13.95" customHeight="1" x14ac:dyDescent="0.25">
      <c r="A204" s="1596" t="s">
        <v>2537</v>
      </c>
      <c r="B204" s="1597">
        <f ca="1">VLOOKUP($A204,Data!$C$2:$H$384,6,FALSE)</f>
        <v>1</v>
      </c>
    </row>
    <row r="205" spans="1:2" ht="13.95" customHeight="1" x14ac:dyDescent="0.25">
      <c r="A205" s="1596" t="s">
        <v>133</v>
      </c>
      <c r="B205" s="1597">
        <f ca="1">VLOOKUP($A205,Data!$C$2:$H$384,6,FALSE)</f>
        <v>2</v>
      </c>
    </row>
    <row r="206" spans="1:2" ht="13.95" customHeight="1" x14ac:dyDescent="0.25">
      <c r="A206" s="1596" t="s">
        <v>136</v>
      </c>
      <c r="B206" s="1597">
        <f ca="1">VLOOKUP($A206,Data!$C$2:$H$384,6,FALSE)</f>
        <v>3</v>
      </c>
    </row>
    <row r="207" spans="1:2" ht="13.95" customHeight="1" x14ac:dyDescent="0.25">
      <c r="A207" s="1596" t="s">
        <v>139</v>
      </c>
      <c r="B207" s="1597">
        <f ca="1">VLOOKUP($A207,Data!$C$2:$H$384,6,FALSE)</f>
        <v>3</v>
      </c>
    </row>
    <row r="208" spans="1:2" ht="13.95" customHeight="1" x14ac:dyDescent="0.25">
      <c r="A208" s="1596" t="s">
        <v>141</v>
      </c>
      <c r="B208" s="1597">
        <f ca="1">VLOOKUP($A208,Data!$C$2:$H$384,6,FALSE)</f>
        <v>2</v>
      </c>
    </row>
    <row r="209" spans="1:2" ht="13.95" customHeight="1" x14ac:dyDescent="0.25">
      <c r="A209" s="1596" t="s">
        <v>143</v>
      </c>
      <c r="B209" s="1597">
        <f ca="1">VLOOKUP($A209,Data!$C$2:$H$384,6,FALSE)</f>
        <v>2</v>
      </c>
    </row>
    <row r="210" spans="1:2" ht="13.95" customHeight="1" x14ac:dyDescent="0.25">
      <c r="A210" s="1596" t="s">
        <v>145</v>
      </c>
      <c r="B210" s="1597">
        <f ca="1">VLOOKUP($A210,Data!$C$2:$H$384,6,FALSE)</f>
        <v>3</v>
      </c>
    </row>
    <row r="211" spans="1:2" ht="13.95" customHeight="1" x14ac:dyDescent="0.25">
      <c r="A211" s="1596" t="s">
        <v>362</v>
      </c>
      <c r="B211" s="1597">
        <f ca="1">VLOOKUP($A211,Data!$C$2:$H$384,6,FALSE)</f>
        <v>4</v>
      </c>
    </row>
    <row r="212" spans="1:2" ht="13.95" customHeight="1" x14ac:dyDescent="0.25">
      <c r="A212" s="1596" t="s">
        <v>363</v>
      </c>
      <c r="B212" s="1597">
        <f ca="1">VLOOKUP($A212,Data!$C$2:$H$384,6,FALSE)</f>
        <v>4</v>
      </c>
    </row>
    <row r="213" spans="1:2" ht="13.95" customHeight="1" x14ac:dyDescent="0.25">
      <c r="A213" s="1596" t="s">
        <v>364</v>
      </c>
      <c r="B213" s="1597">
        <f ca="1">VLOOKUP($A213,Data!$C$2:$H$384,6,FALSE)</f>
        <v>4</v>
      </c>
    </row>
    <row r="214" spans="1:2" ht="13.95" customHeight="1" x14ac:dyDescent="0.25">
      <c r="A214" s="1596" t="s">
        <v>365</v>
      </c>
      <c r="B214" s="1597">
        <f ca="1">VLOOKUP($A214,Data!$C$2:$H$384,6,FALSE)</f>
        <v>2</v>
      </c>
    </row>
    <row r="215" spans="1:2" ht="13.95" customHeight="1" x14ac:dyDescent="0.25">
      <c r="A215" s="1596" t="s">
        <v>366</v>
      </c>
      <c r="B215" s="1597">
        <f ca="1">VLOOKUP($A215,Data!$C$2:$H$384,6,FALSE)</f>
        <v>3</v>
      </c>
    </row>
    <row r="216" spans="1:2" ht="13.95" customHeight="1" x14ac:dyDescent="0.25">
      <c r="A216" s="1596" t="s">
        <v>367</v>
      </c>
      <c r="B216" s="1597">
        <f ca="1">VLOOKUP($A216,Data!$C$2:$H$384,6,FALSE)</f>
        <v>3</v>
      </c>
    </row>
    <row r="217" spans="1:2" ht="13.95" customHeight="1" x14ac:dyDescent="0.25">
      <c r="A217" s="1596" t="s">
        <v>368</v>
      </c>
      <c r="B217" s="1597">
        <f ca="1">VLOOKUP($A217,Data!$C$2:$H$384,6,FALSE)</f>
        <v>0</v>
      </c>
    </row>
    <row r="218" spans="1:2" ht="13.95" customHeight="1" x14ac:dyDescent="0.25">
      <c r="A218" s="1596" t="s">
        <v>369</v>
      </c>
      <c r="B218" s="1597">
        <f ca="1">VLOOKUP($A218,Data!$C$2:$H$384,6,FALSE)</f>
        <v>0</v>
      </c>
    </row>
    <row r="219" spans="1:2" ht="13.95" customHeight="1" x14ac:dyDescent="0.25">
      <c r="A219" s="1596" t="s">
        <v>370</v>
      </c>
      <c r="B219" s="1597">
        <f ca="1">VLOOKUP($A219,Data!$C$2:$H$384,6,FALSE)</f>
        <v>4</v>
      </c>
    </row>
    <row r="220" spans="1:2" ht="13.95" customHeight="1" x14ac:dyDescent="0.25">
      <c r="A220" s="1596" t="s">
        <v>371</v>
      </c>
      <c r="B220" s="1597">
        <f ca="1">VLOOKUP($A220,Data!$C$2:$H$384,6,FALSE)</f>
        <v>4</v>
      </c>
    </row>
    <row r="221" spans="1:2" ht="13.95" customHeight="1" x14ac:dyDescent="0.25">
      <c r="A221" s="1596" t="s">
        <v>372</v>
      </c>
      <c r="B221" s="1597">
        <f ca="1">VLOOKUP($A221,Data!$C$2:$H$384,6,FALSE)</f>
        <v>0</v>
      </c>
    </row>
    <row r="222" spans="1:2" ht="13.95" customHeight="1" x14ac:dyDescent="0.25">
      <c r="A222" s="1596" t="s">
        <v>373</v>
      </c>
      <c r="B222" s="1597">
        <f ca="1">VLOOKUP($A222,Data!$C$2:$H$384,6,FALSE)</f>
        <v>0</v>
      </c>
    </row>
    <row r="223" spans="1:2" ht="13.95" customHeight="1" x14ac:dyDescent="0.25">
      <c r="A223" s="1596" t="s">
        <v>374</v>
      </c>
      <c r="B223" s="1597">
        <f ca="1">VLOOKUP($A223,Data!$C$2:$H$384,6,FALSE)</f>
        <v>0</v>
      </c>
    </row>
    <row r="224" spans="1:2" ht="13.95" customHeight="1" x14ac:dyDescent="0.25">
      <c r="A224" s="1596" t="s">
        <v>375</v>
      </c>
      <c r="B224" s="1597">
        <f ca="1">VLOOKUP($A224,Data!$C$2:$H$384,6,FALSE)</f>
        <v>0</v>
      </c>
    </row>
    <row r="225" spans="1:2" ht="13.95" customHeight="1" x14ac:dyDescent="0.25">
      <c r="A225" s="1596" t="s">
        <v>376</v>
      </c>
      <c r="B225" s="1597">
        <f ca="1">VLOOKUP($A225,Data!$C$2:$H$384,6,FALSE)</f>
        <v>0</v>
      </c>
    </row>
    <row r="226" spans="1:2" ht="13.95" customHeight="1" x14ac:dyDescent="0.25">
      <c r="A226" s="1596" t="s">
        <v>377</v>
      </c>
      <c r="B226" s="1597">
        <f ca="1">VLOOKUP($A226,Data!$C$2:$H$384,6,FALSE)</f>
        <v>0</v>
      </c>
    </row>
    <row r="227" spans="1:2" ht="13.95" customHeight="1" x14ac:dyDescent="0.25">
      <c r="A227" s="1596" t="s">
        <v>378</v>
      </c>
      <c r="B227" s="1597">
        <f ca="1">VLOOKUP($A227,Data!$C$2:$H$384,6,FALSE)</f>
        <v>0</v>
      </c>
    </row>
    <row r="228" spans="1:2" ht="13.95" customHeight="1" x14ac:dyDescent="0.25">
      <c r="A228" s="1596" t="s">
        <v>379</v>
      </c>
      <c r="B228" s="1597">
        <f ca="1">VLOOKUP($A228,Data!$C$2:$H$384,6,FALSE)</f>
        <v>0</v>
      </c>
    </row>
    <row r="229" spans="1:2" ht="13.95" customHeight="1" x14ac:dyDescent="0.25">
      <c r="A229" s="1596" t="s">
        <v>380</v>
      </c>
      <c r="B229" s="1597">
        <f ca="1">VLOOKUP($A229,Data!$C$2:$H$384,6,FALSE)</f>
        <v>0</v>
      </c>
    </row>
    <row r="230" spans="1:2" ht="13.95" customHeight="1" x14ac:dyDescent="0.25">
      <c r="A230" s="1596" t="s">
        <v>381</v>
      </c>
      <c r="B230" s="1597">
        <f ca="1">VLOOKUP($A230,Data!$C$2:$H$384,6,FALSE)</f>
        <v>4</v>
      </c>
    </row>
    <row r="231" spans="1:2" ht="13.95" customHeight="1" x14ac:dyDescent="0.25">
      <c r="A231" s="1596" t="s">
        <v>382</v>
      </c>
      <c r="B231" s="1597">
        <f ca="1">VLOOKUP($A231,Data!$C$2:$H$384,6,FALSE)</f>
        <v>4</v>
      </c>
    </row>
    <row r="232" spans="1:2" ht="13.95" customHeight="1" x14ac:dyDescent="0.25">
      <c r="A232" s="1596" t="s">
        <v>383</v>
      </c>
      <c r="B232" s="1597">
        <f ca="1">VLOOKUP($A232,Data!$C$2:$H$384,6,FALSE)</f>
        <v>4</v>
      </c>
    </row>
    <row r="233" spans="1:2" ht="13.95" customHeight="1" x14ac:dyDescent="0.25">
      <c r="A233" s="1596" t="s">
        <v>384</v>
      </c>
      <c r="B233" s="1597">
        <f ca="1">VLOOKUP($A233,Data!$C$2:$H$384,6,FALSE)</f>
        <v>4</v>
      </c>
    </row>
    <row r="234" spans="1:2" ht="13.95" customHeight="1" x14ac:dyDescent="0.25">
      <c r="A234" s="1596" t="s">
        <v>385</v>
      </c>
      <c r="B234" s="1597">
        <f ca="1">VLOOKUP($A234,Data!$C$2:$H$384,6,FALSE)</f>
        <v>0</v>
      </c>
    </row>
    <row r="235" spans="1:2" ht="13.95" customHeight="1" x14ac:dyDescent="0.25">
      <c r="A235" s="1596" t="s">
        <v>386</v>
      </c>
      <c r="B235" s="1597">
        <f ca="1">VLOOKUP($A235,Data!$C$2:$H$384,6,FALSE)</f>
        <v>0</v>
      </c>
    </row>
    <row r="236" spans="1:2" ht="13.95" customHeight="1" x14ac:dyDescent="0.25">
      <c r="A236" s="1596" t="s">
        <v>387</v>
      </c>
      <c r="B236" s="1597">
        <f ca="1">VLOOKUP($A236,Data!$C$2:$H$384,6,FALSE)</f>
        <v>3</v>
      </c>
    </row>
    <row r="237" spans="1:2" ht="13.95" customHeight="1" x14ac:dyDescent="0.25">
      <c r="A237" s="1596" t="s">
        <v>388</v>
      </c>
      <c r="B237" s="1597">
        <f ca="1">VLOOKUP($A237,Data!$C$2:$H$384,6,FALSE)</f>
        <v>0</v>
      </c>
    </row>
    <row r="238" spans="1:2" ht="13.95" customHeight="1" x14ac:dyDescent="0.25">
      <c r="A238" s="1596" t="s">
        <v>336</v>
      </c>
      <c r="B238" s="1597">
        <f ca="1">VLOOKUP($A238,Data!$C$2:$H$384,6,FALSE)</f>
        <v>3</v>
      </c>
    </row>
    <row r="239" spans="1:2" ht="13.95" customHeight="1" x14ac:dyDescent="0.25">
      <c r="A239" s="1596" t="s">
        <v>337</v>
      </c>
      <c r="B239" s="1597">
        <f ca="1">VLOOKUP($A239,Data!$C$2:$H$384,6,FALSE)</f>
        <v>2</v>
      </c>
    </row>
    <row r="240" spans="1:2" ht="13.95" customHeight="1" x14ac:dyDescent="0.25">
      <c r="A240" s="1596" t="s">
        <v>338</v>
      </c>
      <c r="B240" s="1597">
        <f ca="1">VLOOKUP($A240,Data!$C$2:$H$384,6,FALSE)</f>
        <v>2</v>
      </c>
    </row>
    <row r="241" spans="1:2" ht="13.95" customHeight="1" x14ac:dyDescent="0.25">
      <c r="A241" s="1596" t="s">
        <v>339</v>
      </c>
      <c r="B241" s="1597">
        <f ca="1">VLOOKUP($A241,Data!$C$2:$H$384,6,FALSE)</f>
        <v>3</v>
      </c>
    </row>
    <row r="242" spans="1:2" ht="13.95" customHeight="1" x14ac:dyDescent="0.25">
      <c r="A242" s="1596" t="s">
        <v>340</v>
      </c>
      <c r="B242" s="1597">
        <f ca="1">VLOOKUP($A242,Data!$C$2:$H$384,6,FALSE)</f>
        <v>2</v>
      </c>
    </row>
    <row r="243" spans="1:2" ht="13.95" customHeight="1" x14ac:dyDescent="0.25">
      <c r="A243" s="1596" t="s">
        <v>341</v>
      </c>
      <c r="B243" s="1597">
        <f ca="1">VLOOKUP($A243,Data!$C$2:$H$384,6,FALSE)</f>
        <v>3</v>
      </c>
    </row>
    <row r="244" spans="1:2" ht="13.95" customHeight="1" x14ac:dyDescent="0.25">
      <c r="A244" s="1596" t="s">
        <v>342</v>
      </c>
      <c r="B244" s="1597">
        <f ca="1">VLOOKUP($A244,Data!$C$2:$H$384,6,FALSE)</f>
        <v>2</v>
      </c>
    </row>
    <row r="245" spans="1:2" ht="13.95" customHeight="1" x14ac:dyDescent="0.25">
      <c r="A245" s="1596" t="s">
        <v>343</v>
      </c>
      <c r="B245" s="1597">
        <f ca="1">VLOOKUP($A245,Data!$C$2:$H$384,6,FALSE)</f>
        <v>2</v>
      </c>
    </row>
    <row r="246" spans="1:2" ht="13.95" customHeight="1" x14ac:dyDescent="0.25">
      <c r="A246" s="1596" t="s">
        <v>344</v>
      </c>
      <c r="B246" s="1597">
        <f ca="1">VLOOKUP($A246,Data!$C$2:$H$384,6,FALSE)</f>
        <v>3</v>
      </c>
    </row>
    <row r="247" spans="1:2" ht="13.95" customHeight="1" x14ac:dyDescent="0.25">
      <c r="A247" s="1596" t="s">
        <v>345</v>
      </c>
      <c r="B247" s="1597">
        <f ca="1">VLOOKUP($A247,Data!$C$2:$H$384,6,FALSE)</f>
        <v>3</v>
      </c>
    </row>
    <row r="248" spans="1:2" ht="13.95" customHeight="1" x14ac:dyDescent="0.25">
      <c r="A248" s="1596" t="s">
        <v>346</v>
      </c>
      <c r="B248" s="1597">
        <f ca="1">VLOOKUP($A248,Data!$C$2:$H$384,6,FALSE)</f>
        <v>2</v>
      </c>
    </row>
    <row r="249" spans="1:2" ht="13.95" customHeight="1" x14ac:dyDescent="0.25">
      <c r="A249" s="1596" t="s">
        <v>347</v>
      </c>
      <c r="B249" s="1597">
        <f ca="1">VLOOKUP($A249,Data!$C$2:$H$384,6,FALSE)</f>
        <v>3</v>
      </c>
    </row>
    <row r="250" spans="1:2" ht="13.95" customHeight="1" x14ac:dyDescent="0.25">
      <c r="A250" s="1596" t="s">
        <v>348</v>
      </c>
      <c r="B250" s="1597">
        <f ca="1">VLOOKUP($A250,Data!$C$2:$H$384,6,FALSE)</f>
        <v>3</v>
      </c>
    </row>
    <row r="251" spans="1:2" ht="13.95" customHeight="1" x14ac:dyDescent="0.25">
      <c r="A251" s="1596" t="s">
        <v>349</v>
      </c>
      <c r="B251" s="1597">
        <f ca="1">VLOOKUP($A251,Data!$C$2:$H$384,6,FALSE)</f>
        <v>2</v>
      </c>
    </row>
    <row r="252" spans="1:2" ht="13.95" customHeight="1" x14ac:dyDescent="0.25">
      <c r="A252" s="1596" t="s">
        <v>350</v>
      </c>
      <c r="B252" s="1597">
        <f ca="1">VLOOKUP($A252,Data!$C$2:$H$384,6,FALSE)</f>
        <v>3</v>
      </c>
    </row>
    <row r="253" spans="1:2" ht="13.95" customHeight="1" x14ac:dyDescent="0.25">
      <c r="A253" s="1596" t="s">
        <v>351</v>
      </c>
      <c r="B253" s="1597">
        <f ca="1">VLOOKUP($A253,Data!$C$2:$H$384,6,FALSE)</f>
        <v>3</v>
      </c>
    </row>
    <row r="254" spans="1:2" ht="13.95" customHeight="1" x14ac:dyDescent="0.25">
      <c r="A254" s="1596" t="s">
        <v>352</v>
      </c>
      <c r="B254" s="1597">
        <f ca="1">VLOOKUP($A254,Data!$C$2:$H$384,6,FALSE)</f>
        <v>3</v>
      </c>
    </row>
    <row r="255" spans="1:2" ht="13.95" customHeight="1" x14ac:dyDescent="0.25">
      <c r="A255" s="1596" t="s">
        <v>353</v>
      </c>
      <c r="B255" s="1597">
        <f ca="1">VLOOKUP($A255,Data!$C$2:$H$384,6,FALSE)</f>
        <v>2</v>
      </c>
    </row>
    <row r="256" spans="1:2" ht="13.95" customHeight="1" x14ac:dyDescent="0.25">
      <c r="A256" s="1596" t="s">
        <v>355</v>
      </c>
      <c r="B256" s="1597">
        <f ca="1">VLOOKUP($A256,Data!$C$2:$H$384,6,FALSE)</f>
        <v>2</v>
      </c>
    </row>
    <row r="257" spans="1:2" ht="13.95" customHeight="1" x14ac:dyDescent="0.25">
      <c r="A257" s="1596" t="s">
        <v>356</v>
      </c>
      <c r="B257" s="1597">
        <f ca="1">VLOOKUP($A257,Data!$C$2:$H$384,6,FALSE)</f>
        <v>2</v>
      </c>
    </row>
    <row r="258" spans="1:2" ht="13.95" customHeight="1" x14ac:dyDescent="0.25">
      <c r="A258" s="1596" t="s">
        <v>357</v>
      </c>
      <c r="B258" s="1597">
        <f ca="1">VLOOKUP($A258,Data!$C$2:$H$384,6,FALSE)</f>
        <v>3</v>
      </c>
    </row>
    <row r="259" spans="1:2" ht="13.95" customHeight="1" x14ac:dyDescent="0.25">
      <c r="A259" s="1596" t="s">
        <v>358</v>
      </c>
      <c r="B259" s="1597">
        <f ca="1">VLOOKUP($A259,Data!$C$2:$H$384,6,FALSE)</f>
        <v>2</v>
      </c>
    </row>
    <row r="260" spans="1:2" ht="13.95" customHeight="1" x14ac:dyDescent="0.25">
      <c r="A260" s="1596" t="s">
        <v>359</v>
      </c>
      <c r="B260" s="1597">
        <f ca="1">VLOOKUP($A260,Data!$C$2:$H$384,6,FALSE)</f>
        <v>3</v>
      </c>
    </row>
    <row r="261" spans="1:2" ht="13.95" customHeight="1" x14ac:dyDescent="0.25">
      <c r="A261" s="1596" t="s">
        <v>360</v>
      </c>
      <c r="B261" s="1597">
        <f ca="1">VLOOKUP($A261,Data!$C$2:$H$384,6,FALSE)</f>
        <v>2</v>
      </c>
    </row>
    <row r="262" spans="1:2" ht="13.95" customHeight="1" x14ac:dyDescent="0.25">
      <c r="A262" s="1596" t="s">
        <v>240</v>
      </c>
      <c r="B262" s="1597">
        <f ca="1">VLOOKUP($A262,Data!$C$2:$H$384,6,FALSE)</f>
        <v>2</v>
      </c>
    </row>
    <row r="263" spans="1:2" ht="13.95" customHeight="1" x14ac:dyDescent="0.25">
      <c r="A263" s="1596" t="s">
        <v>241</v>
      </c>
      <c r="B263" s="1597">
        <f ca="1">VLOOKUP($A263,Data!$C$2:$H$384,6,FALSE)</f>
        <v>2</v>
      </c>
    </row>
    <row r="264" spans="1:2" ht="13.95" customHeight="1" x14ac:dyDescent="0.25">
      <c r="A264" s="1596" t="s">
        <v>242</v>
      </c>
      <c r="B264" s="1597">
        <f ca="1">VLOOKUP($A264,Data!$C$2:$H$384,6,FALSE)</f>
        <v>3</v>
      </c>
    </row>
    <row r="265" spans="1:2" ht="13.95" customHeight="1" x14ac:dyDescent="0.25">
      <c r="A265" s="1596" t="s">
        <v>243</v>
      </c>
      <c r="B265" s="1597">
        <f ca="1">VLOOKUP($A265,Data!$C$2:$H$384,6,FALSE)</f>
        <v>3</v>
      </c>
    </row>
    <row r="266" spans="1:2" ht="13.95" customHeight="1" x14ac:dyDescent="0.25">
      <c r="A266" s="1596" t="s">
        <v>244</v>
      </c>
      <c r="B266" s="1597">
        <f ca="1">VLOOKUP($A266,Data!$C$2:$H$384,6,FALSE)</f>
        <v>2</v>
      </c>
    </row>
    <row r="267" spans="1:2" ht="13.95" customHeight="1" x14ac:dyDescent="0.25">
      <c r="A267" s="1596" t="s">
        <v>245</v>
      </c>
      <c r="B267" s="1597">
        <f ca="1">VLOOKUP($A267,Data!$C$2:$H$384,6,FALSE)</f>
        <v>3</v>
      </c>
    </row>
    <row r="268" spans="1:2" ht="13.95" customHeight="1" x14ac:dyDescent="0.25">
      <c r="A268" s="1596" t="s">
        <v>246</v>
      </c>
      <c r="B268" s="1597">
        <f ca="1">VLOOKUP($A268,Data!$C$2:$H$384,6,FALSE)</f>
        <v>3</v>
      </c>
    </row>
    <row r="269" spans="1:2" ht="13.95" customHeight="1" x14ac:dyDescent="0.25">
      <c r="A269" s="1596" t="s">
        <v>247</v>
      </c>
      <c r="B269" s="1597">
        <f ca="1">VLOOKUP($A269,Data!$C$2:$H$384,6,FALSE)</f>
        <v>2</v>
      </c>
    </row>
    <row r="270" spans="1:2" ht="13.95" customHeight="1" x14ac:dyDescent="0.25">
      <c r="A270" s="1596" t="s">
        <v>248</v>
      </c>
      <c r="B270" s="1597">
        <f ca="1">VLOOKUP($A270,Data!$C$2:$H$384,6,FALSE)</f>
        <v>3</v>
      </c>
    </row>
    <row r="271" spans="1:2" ht="13.95" customHeight="1" x14ac:dyDescent="0.25">
      <c r="A271" s="1596" t="s">
        <v>249</v>
      </c>
      <c r="B271" s="1597">
        <f ca="1">VLOOKUP($A271,Data!$C$2:$H$384,6,FALSE)</f>
        <v>2</v>
      </c>
    </row>
    <row r="272" spans="1:2" ht="13.95" customHeight="1" x14ac:dyDescent="0.25">
      <c r="A272" s="1596" t="s">
        <v>250</v>
      </c>
      <c r="B272" s="1597">
        <f ca="1">VLOOKUP($A272,Data!$C$2:$H$384,6,FALSE)</f>
        <v>2</v>
      </c>
    </row>
    <row r="273" spans="1:2" ht="13.95" customHeight="1" x14ac:dyDescent="0.25">
      <c r="A273" s="1596" t="s">
        <v>251</v>
      </c>
      <c r="B273" s="1597">
        <f ca="1">VLOOKUP($A273,Data!$C$2:$H$384,6,FALSE)</f>
        <v>3</v>
      </c>
    </row>
    <row r="274" spans="1:2" ht="13.95" customHeight="1" x14ac:dyDescent="0.25">
      <c r="A274" s="1596" t="s">
        <v>252</v>
      </c>
      <c r="B274" s="1597">
        <f ca="1">VLOOKUP($A274,Data!$C$2:$H$384,6,FALSE)</f>
        <v>3</v>
      </c>
    </row>
    <row r="275" spans="1:2" ht="13.95" customHeight="1" x14ac:dyDescent="0.25">
      <c r="A275" s="1596" t="s">
        <v>253</v>
      </c>
      <c r="B275" s="1597">
        <f ca="1">VLOOKUP($A275,Data!$C$2:$H$384,6,FALSE)</f>
        <v>2</v>
      </c>
    </row>
    <row r="276" spans="1:2" ht="13.95" customHeight="1" x14ac:dyDescent="0.25">
      <c r="A276" s="1596" t="s">
        <v>254</v>
      </c>
      <c r="B276" s="1597">
        <f ca="1">VLOOKUP($A276,Data!$C$2:$H$384,6,FALSE)</f>
        <v>3</v>
      </c>
    </row>
    <row r="277" spans="1:2" ht="13.95" customHeight="1" x14ac:dyDescent="0.25">
      <c r="A277" s="1596" t="s">
        <v>255</v>
      </c>
      <c r="B277" s="1597">
        <f ca="1">VLOOKUP($A277,Data!$C$2:$H$384,6,FALSE)</f>
        <v>4</v>
      </c>
    </row>
    <row r="278" spans="1:2" ht="13.95" customHeight="1" x14ac:dyDescent="0.25">
      <c r="A278" s="1596" t="s">
        <v>256</v>
      </c>
      <c r="B278" s="1597">
        <f ca="1">VLOOKUP($A278,Data!$C$2:$H$384,6,FALSE)</f>
        <v>3</v>
      </c>
    </row>
    <row r="279" spans="1:2" ht="13.95" customHeight="1" x14ac:dyDescent="0.25">
      <c r="A279" s="1596" t="s">
        <v>257</v>
      </c>
      <c r="B279" s="1597">
        <f ca="1">VLOOKUP($A279,Data!$C$2:$H$384,6,FALSE)</f>
        <v>3</v>
      </c>
    </row>
    <row r="280" spans="1:2" ht="13.95" customHeight="1" x14ac:dyDescent="0.25">
      <c r="A280" s="1596" t="s">
        <v>258</v>
      </c>
      <c r="B280" s="1597">
        <f ca="1">VLOOKUP($A280,Data!$C$2:$H$384,6,FALSE)</f>
        <v>3</v>
      </c>
    </row>
    <row r="281" spans="1:2" ht="13.95" customHeight="1" x14ac:dyDescent="0.25">
      <c r="A281" s="1596" t="s">
        <v>259</v>
      </c>
      <c r="B281" s="1597">
        <f ca="1">VLOOKUP($A281,Data!$C$2:$H$384,6,FALSE)</f>
        <v>3</v>
      </c>
    </row>
    <row r="282" spans="1:2" ht="13.95" customHeight="1" x14ac:dyDescent="0.25">
      <c r="A282" s="1596" t="s">
        <v>260</v>
      </c>
      <c r="B282" s="1597">
        <f ca="1">VLOOKUP($A282,Data!$C$2:$H$384,6,FALSE)</f>
        <v>2</v>
      </c>
    </row>
    <row r="283" spans="1:2" ht="13.95" customHeight="1" x14ac:dyDescent="0.25">
      <c r="A283" s="1596" t="s">
        <v>261</v>
      </c>
      <c r="B283" s="1597">
        <f ca="1">VLOOKUP($A283,Data!$C$2:$H$384,6,FALSE)</f>
        <v>4</v>
      </c>
    </row>
    <row r="284" spans="1:2" ht="13.95" customHeight="1" x14ac:dyDescent="0.25">
      <c r="A284" s="1596" t="s">
        <v>262</v>
      </c>
      <c r="B284" s="1597">
        <f ca="1">VLOOKUP($A284,Data!$C$2:$H$384,6,FALSE)</f>
        <v>2</v>
      </c>
    </row>
    <row r="285" spans="1:2" ht="13.95" customHeight="1" x14ac:dyDescent="0.25">
      <c r="A285" s="1596" t="s">
        <v>263</v>
      </c>
      <c r="B285" s="1597">
        <f ca="1">VLOOKUP($A285,Data!$C$2:$H$384,6,FALSE)</f>
        <v>3</v>
      </c>
    </row>
    <row r="286" spans="1:2" ht="13.95" customHeight="1" x14ac:dyDescent="0.25">
      <c r="A286" s="1596" t="s">
        <v>265</v>
      </c>
      <c r="B286" s="1597">
        <f ca="1">VLOOKUP($A286,Data!$C$2:$H$384,6,FALSE)</f>
        <v>2</v>
      </c>
    </row>
    <row r="287" spans="1:2" ht="13.95" customHeight="1" x14ac:dyDescent="0.25">
      <c r="A287" s="1596" t="s">
        <v>943</v>
      </c>
      <c r="B287" s="1597">
        <f ca="1">VLOOKUP($A287,Data!$C$2:$H$384,6,FALSE)</f>
        <v>3</v>
      </c>
    </row>
    <row r="288" spans="1:2" ht="13.95" customHeight="1" x14ac:dyDescent="0.25">
      <c r="A288" s="1596" t="s">
        <v>2538</v>
      </c>
      <c r="B288" s="1597">
        <f ca="1">VLOOKUP($A288,Data!$C$2:$H$384,6,FALSE)</f>
        <v>3</v>
      </c>
    </row>
    <row r="289" spans="1:2" ht="13.95" customHeight="1" x14ac:dyDescent="0.25">
      <c r="A289" s="1596" t="s">
        <v>267</v>
      </c>
      <c r="B289" s="1597">
        <f ca="1">VLOOKUP($A289,Data!$C$2:$H$384,6,FALSE)</f>
        <v>3</v>
      </c>
    </row>
    <row r="290" spans="1:2" ht="13.95" customHeight="1" x14ac:dyDescent="0.25">
      <c r="A290" s="1596" t="s">
        <v>268</v>
      </c>
      <c r="B290" s="1597">
        <f ca="1">VLOOKUP($A290,Data!$C$2:$H$384,6,FALSE)</f>
        <v>3</v>
      </c>
    </row>
    <row r="291" spans="1:2" ht="13.95" customHeight="1" x14ac:dyDescent="0.25">
      <c r="A291" s="1596" t="s">
        <v>269</v>
      </c>
      <c r="B291" s="1597">
        <f ca="1">VLOOKUP($A291,Data!$C$2:$H$384,6,FALSE)</f>
        <v>4</v>
      </c>
    </row>
    <row r="292" spans="1:2" ht="13.95" customHeight="1" x14ac:dyDescent="0.25">
      <c r="A292" s="1596" t="s">
        <v>270</v>
      </c>
      <c r="B292" s="1597">
        <f ca="1">VLOOKUP($A292,Data!$C$2:$H$384,6,FALSE)</f>
        <v>3</v>
      </c>
    </row>
    <row r="293" spans="1:2" ht="13.95" customHeight="1" x14ac:dyDescent="0.25">
      <c r="A293" s="1596" t="s">
        <v>271</v>
      </c>
      <c r="B293" s="1597">
        <f ca="1">VLOOKUP($A293,Data!$C$2:$H$384,6,FALSE)</f>
        <v>3</v>
      </c>
    </row>
    <row r="294" spans="1:2" ht="13.95" customHeight="1" x14ac:dyDescent="0.25">
      <c r="A294" s="1596" t="s">
        <v>272</v>
      </c>
      <c r="B294" s="1597">
        <f ca="1">VLOOKUP($A294,Data!$C$2:$H$384,6,FALSE)</f>
        <v>2</v>
      </c>
    </row>
    <row r="295" spans="1:2" ht="13.95" customHeight="1" x14ac:dyDescent="0.25">
      <c r="A295" s="1596" t="s">
        <v>273</v>
      </c>
      <c r="B295" s="1597">
        <f ca="1">VLOOKUP($A295,Data!$C$2:$H$384,6,FALSE)</f>
        <v>3</v>
      </c>
    </row>
    <row r="296" spans="1:2" ht="13.95" customHeight="1" x14ac:dyDescent="0.25">
      <c r="A296" s="1596" t="s">
        <v>944</v>
      </c>
      <c r="B296" s="1597">
        <f ca="1">VLOOKUP($A296,Data!$C$2:$H$384,6,FALSE)</f>
        <v>2</v>
      </c>
    </row>
    <row r="297" spans="1:2" ht="13.95" customHeight="1" x14ac:dyDescent="0.25">
      <c r="A297" s="1596" t="s">
        <v>945</v>
      </c>
      <c r="B297" s="1597">
        <f ca="1">VLOOKUP($A297,Data!$C$2:$H$384,6,FALSE)</f>
        <v>3</v>
      </c>
    </row>
    <row r="298" spans="1:2" ht="13.95" customHeight="1" x14ac:dyDescent="0.25">
      <c r="A298" s="1596" t="s">
        <v>946</v>
      </c>
      <c r="B298" s="1597">
        <f ca="1">VLOOKUP($A298,Data!$C$2:$H$384,6,FALSE)</f>
        <v>2</v>
      </c>
    </row>
    <row r="299" spans="1:2" ht="13.95" customHeight="1" x14ac:dyDescent="0.25">
      <c r="A299" s="1596" t="s">
        <v>947</v>
      </c>
      <c r="B299" s="1597">
        <f ca="1">VLOOKUP($A299,Data!$C$2:$H$384,6,FALSE)</f>
        <v>3</v>
      </c>
    </row>
    <row r="300" spans="1:2" ht="13.95" customHeight="1" x14ac:dyDescent="0.25">
      <c r="A300" s="1596" t="s">
        <v>948</v>
      </c>
      <c r="B300" s="1597">
        <f ca="1">VLOOKUP($A300,Data!$C$2:$H$384,6,FALSE)</f>
        <v>2</v>
      </c>
    </row>
    <row r="301" spans="1:2" ht="13.95" customHeight="1" x14ac:dyDescent="0.25">
      <c r="A301" s="1596" t="s">
        <v>949</v>
      </c>
      <c r="B301" s="1597">
        <f ca="1">VLOOKUP($A301,Data!$C$2:$H$384,6,FALSE)</f>
        <v>2</v>
      </c>
    </row>
    <row r="302" spans="1:2" ht="13.95" customHeight="1" x14ac:dyDescent="0.25">
      <c r="A302" s="1596" t="s">
        <v>950</v>
      </c>
      <c r="B302" s="1597">
        <f ca="1">VLOOKUP($A302,Data!$C$2:$H$384,6,FALSE)</f>
        <v>3</v>
      </c>
    </row>
    <row r="303" spans="1:2" ht="13.95" customHeight="1" x14ac:dyDescent="0.25">
      <c r="A303" s="1596" t="s">
        <v>951</v>
      </c>
      <c r="B303" s="1597">
        <f ca="1">VLOOKUP($A303,Data!$C$2:$H$384,6,FALSE)</f>
        <v>2</v>
      </c>
    </row>
    <row r="304" spans="1:2" ht="13.95" customHeight="1" x14ac:dyDescent="0.25">
      <c r="A304" s="1596" t="s">
        <v>952</v>
      </c>
      <c r="B304" s="1597">
        <f ca="1">VLOOKUP($A304,Data!$C$2:$H$384,6,FALSE)</f>
        <v>3</v>
      </c>
    </row>
    <row r="305" spans="1:2" ht="13.95" customHeight="1" x14ac:dyDescent="0.25">
      <c r="A305" s="1596" t="s">
        <v>954</v>
      </c>
      <c r="B305" s="1597">
        <f ca="1">VLOOKUP($A305,Data!$C$2:$H$384,6,FALSE)</f>
        <v>3</v>
      </c>
    </row>
    <row r="306" spans="1:2" ht="13.95" customHeight="1" x14ac:dyDescent="0.25">
      <c r="A306" s="1596" t="s">
        <v>955</v>
      </c>
      <c r="B306" s="1597">
        <f ca="1">VLOOKUP($A306,Data!$C$2:$H$384,6,FALSE)</f>
        <v>2</v>
      </c>
    </row>
    <row r="307" spans="1:2" ht="13.95" customHeight="1" x14ac:dyDescent="0.25">
      <c r="A307" s="1596" t="s">
        <v>956</v>
      </c>
      <c r="B307" s="1597">
        <f ca="1">VLOOKUP($A307,Data!$C$2:$H$384,6,FALSE)</f>
        <v>3</v>
      </c>
    </row>
    <row r="308" spans="1:2" ht="13.95" customHeight="1" x14ac:dyDescent="0.25">
      <c r="A308" s="1596" t="s">
        <v>957</v>
      </c>
      <c r="B308" s="1597">
        <f ca="1">VLOOKUP($A308,Data!$C$2:$H$384,6,FALSE)</f>
        <v>4</v>
      </c>
    </row>
    <row r="309" spans="1:2" ht="13.95" customHeight="1" x14ac:dyDescent="0.25">
      <c r="A309" s="1596" t="s">
        <v>958</v>
      </c>
      <c r="B309" s="1597">
        <f ca="1">VLOOKUP($A309,Data!$C$2:$H$384,6,FALSE)</f>
        <v>2</v>
      </c>
    </row>
    <row r="310" spans="1:2" ht="13.95" customHeight="1" x14ac:dyDescent="0.25">
      <c r="A310" s="1596" t="s">
        <v>959</v>
      </c>
      <c r="B310" s="1597">
        <f ca="1">VLOOKUP($A310,Data!$C$2:$H$384,6,FALSE)</f>
        <v>3</v>
      </c>
    </row>
    <row r="311" spans="1:2" ht="13.95" customHeight="1" x14ac:dyDescent="0.25">
      <c r="A311" s="1596" t="s">
        <v>41</v>
      </c>
      <c r="B311" s="1597">
        <f ca="1">VLOOKUP($A311,Data!$C$2:$H$384,6,FALSE)</f>
        <v>3</v>
      </c>
    </row>
    <row r="312" spans="1:2" ht="13.95" customHeight="1" x14ac:dyDescent="0.25">
      <c r="A312" s="1596" t="s">
        <v>42</v>
      </c>
      <c r="B312" s="1597">
        <f ca="1">VLOOKUP($A312,Data!$C$2:$H$384,6,FALSE)</f>
        <v>2</v>
      </c>
    </row>
    <row r="313" spans="1:2" ht="13.95" customHeight="1" x14ac:dyDescent="0.25">
      <c r="A313" s="1596" t="s">
        <v>43</v>
      </c>
      <c r="B313" s="1597">
        <f ca="1">VLOOKUP($A313,Data!$C$2:$H$384,6,FALSE)</f>
        <v>3</v>
      </c>
    </row>
    <row r="314" spans="1:2" ht="13.95" customHeight="1" x14ac:dyDescent="0.25">
      <c r="A314" s="1596" t="s">
        <v>45</v>
      </c>
      <c r="B314" s="1597">
        <f ca="1">VLOOKUP($A314,Data!$C$2:$H$384,6,FALSE)</f>
        <v>3</v>
      </c>
    </row>
    <row r="315" spans="1:2" ht="13.95" customHeight="1" x14ac:dyDescent="0.25">
      <c r="A315" s="1596" t="s">
        <v>47</v>
      </c>
      <c r="B315" s="1597">
        <f ca="1">VLOOKUP($A315,Data!$C$2:$H$384,6,FALSE)</f>
        <v>2</v>
      </c>
    </row>
    <row r="316" spans="1:2" ht="13.95" customHeight="1" x14ac:dyDescent="0.25">
      <c r="A316" s="1596" t="s">
        <v>49</v>
      </c>
      <c r="B316" s="1597">
        <f ca="1">VLOOKUP($A316,Data!$C$2:$H$384,6,FALSE)</f>
        <v>1</v>
      </c>
    </row>
    <row r="317" spans="1:2" ht="13.95" customHeight="1" x14ac:dyDescent="0.25">
      <c r="A317" s="1596" t="s">
        <v>51</v>
      </c>
      <c r="B317" s="1597">
        <f ca="1">VLOOKUP($A317,Data!$C$2:$H$384,6,FALSE)</f>
        <v>1</v>
      </c>
    </row>
    <row r="318" spans="1:2" ht="13.95" customHeight="1" x14ac:dyDescent="0.25">
      <c r="A318" s="1596" t="s">
        <v>53</v>
      </c>
      <c r="B318" s="1597">
        <f ca="1">VLOOKUP($A318,Data!$C$2:$H$384,6,FALSE)</f>
        <v>3</v>
      </c>
    </row>
    <row r="319" spans="1:2" ht="13.95" customHeight="1" x14ac:dyDescent="0.25">
      <c r="A319" s="1596" t="s">
        <v>58</v>
      </c>
      <c r="B319" s="1597">
        <f ca="1">VLOOKUP($A319,Data!$C$2:$H$384,6,FALSE)</f>
        <v>3</v>
      </c>
    </row>
    <row r="320" spans="1:2" ht="13.95" customHeight="1" x14ac:dyDescent="0.25">
      <c r="A320" s="1596" t="s">
        <v>60</v>
      </c>
      <c r="B320" s="1597">
        <f ca="1">VLOOKUP($A320,Data!$C$2:$H$384,6,FALSE)</f>
        <v>2</v>
      </c>
    </row>
    <row r="321" spans="1:2" ht="13.95" customHeight="1" x14ac:dyDescent="0.25">
      <c r="A321" s="1596" t="s">
        <v>62</v>
      </c>
      <c r="B321" s="1597">
        <f ca="1">VLOOKUP($A321,Data!$C$2:$H$384,6,FALSE)</f>
        <v>3</v>
      </c>
    </row>
    <row r="322" spans="1:2" ht="13.95" customHeight="1" x14ac:dyDescent="0.25">
      <c r="A322" s="1596" t="s">
        <v>65</v>
      </c>
      <c r="B322" s="1597">
        <f ca="1">VLOOKUP($A322,Data!$C$2:$H$384,6,FALSE)</f>
        <v>3</v>
      </c>
    </row>
    <row r="323" spans="1:2" ht="13.95" customHeight="1" x14ac:dyDescent="0.25">
      <c r="A323" s="1596" t="s">
        <v>68</v>
      </c>
      <c r="B323" s="1597">
        <f ca="1">VLOOKUP($A323,Data!$C$2:$H$384,6,FALSE)</f>
        <v>2</v>
      </c>
    </row>
    <row r="324" spans="1:2" ht="13.95" customHeight="1" x14ac:dyDescent="0.25">
      <c r="A324" s="1596" t="s">
        <v>914</v>
      </c>
      <c r="B324" s="1597">
        <f ca="1">VLOOKUP($A324,Data!$C$2:$H$384,6,FALSE)</f>
        <v>3</v>
      </c>
    </row>
    <row r="325" spans="1:2" ht="13.95" customHeight="1" x14ac:dyDescent="0.25">
      <c r="A325" s="1596" t="s">
        <v>915</v>
      </c>
      <c r="B325" s="1597">
        <f ca="1">VLOOKUP($A325,Data!$C$2:$H$384,6,FALSE)</f>
        <v>3</v>
      </c>
    </row>
    <row r="326" spans="1:2" ht="13.95" customHeight="1" x14ac:dyDescent="0.25">
      <c r="A326" s="1596" t="s">
        <v>916</v>
      </c>
      <c r="B326" s="1597">
        <f ca="1">VLOOKUP($A326,Data!$C$2:$H$384,6,FALSE)</f>
        <v>2</v>
      </c>
    </row>
    <row r="327" spans="1:2" ht="13.95" customHeight="1" x14ac:dyDescent="0.25">
      <c r="A327" s="1596" t="s">
        <v>917</v>
      </c>
      <c r="B327" s="1597">
        <f ca="1">VLOOKUP($A327,Data!$C$2:$H$384,6,FALSE)</f>
        <v>1</v>
      </c>
    </row>
    <row r="328" spans="1:2" ht="13.95" customHeight="1" x14ac:dyDescent="0.25">
      <c r="A328" s="1596" t="s">
        <v>918</v>
      </c>
      <c r="B328" s="1597">
        <f ca="1">VLOOKUP($A328,Data!$C$2:$H$384,6,FALSE)</f>
        <v>2</v>
      </c>
    </row>
    <row r="329" spans="1:2" ht="13.95" customHeight="1" x14ac:dyDescent="0.25">
      <c r="A329" s="1596" t="s">
        <v>919</v>
      </c>
      <c r="B329" s="1597">
        <f ca="1">VLOOKUP($A329,Data!$C$2:$H$384,6,FALSE)</f>
        <v>2</v>
      </c>
    </row>
    <row r="330" spans="1:2" ht="13.95" customHeight="1" x14ac:dyDescent="0.25">
      <c r="A330" s="1596" t="s">
        <v>920</v>
      </c>
      <c r="B330" s="1597">
        <f ca="1">VLOOKUP($A330,Data!$C$2:$H$384,6,FALSE)</f>
        <v>2</v>
      </c>
    </row>
    <row r="331" spans="1:2" ht="13.95" customHeight="1" x14ac:dyDescent="0.25">
      <c r="A331" s="1596" t="s">
        <v>921</v>
      </c>
      <c r="B331" s="1597">
        <f ca="1">VLOOKUP($A331,Data!$C$2:$H$384,6,FALSE)</f>
        <v>2</v>
      </c>
    </row>
    <row r="332" spans="1:2" ht="13.95" customHeight="1" x14ac:dyDescent="0.25">
      <c r="A332" s="1596" t="s">
        <v>70</v>
      </c>
      <c r="B332" s="1597">
        <f ca="1">VLOOKUP($A332,Data!$C$2:$H$384,6,FALSE)</f>
        <v>3</v>
      </c>
    </row>
    <row r="333" spans="1:2" ht="13.95" customHeight="1" x14ac:dyDescent="0.25">
      <c r="A333" s="1596" t="s">
        <v>72</v>
      </c>
      <c r="B333" s="1597">
        <f ca="1">VLOOKUP($A333,Data!$C$2:$H$384,6,FALSE)</f>
        <v>2</v>
      </c>
    </row>
    <row r="334" spans="1:2" ht="13.95" customHeight="1" x14ac:dyDescent="0.25">
      <c r="A334" s="1596" t="s">
        <v>75</v>
      </c>
      <c r="B334" s="1597">
        <f ca="1">VLOOKUP($A334,Data!$C$2:$H$384,6,FALSE)</f>
        <v>2</v>
      </c>
    </row>
    <row r="335" spans="1:2" ht="13.95" customHeight="1" x14ac:dyDescent="0.25">
      <c r="A335" s="1596" t="s">
        <v>78</v>
      </c>
      <c r="B335" s="1597">
        <f ca="1">VLOOKUP($A335,Data!$C$2:$H$384,6,FALSE)</f>
        <v>3</v>
      </c>
    </row>
    <row r="336" spans="1:2" ht="13.95" customHeight="1" x14ac:dyDescent="0.25">
      <c r="A336" s="1596" t="s">
        <v>80</v>
      </c>
      <c r="B336" s="1597">
        <f ca="1">VLOOKUP($A336,Data!$C$2:$H$384,6,FALSE)</f>
        <v>2</v>
      </c>
    </row>
    <row r="337" spans="1:2" ht="13.95" customHeight="1" x14ac:dyDescent="0.25">
      <c r="A337" s="1596" t="s">
        <v>82</v>
      </c>
      <c r="B337" s="1597">
        <f ca="1">VLOOKUP($A337,Data!$C$2:$H$384,6,FALSE)</f>
        <v>2</v>
      </c>
    </row>
    <row r="338" spans="1:2" ht="13.95" customHeight="1" x14ac:dyDescent="0.25">
      <c r="A338" s="1596" t="s">
        <v>84</v>
      </c>
      <c r="B338" s="1597">
        <f ca="1">VLOOKUP($A338,Data!$C$2:$H$384,6,FALSE)</f>
        <v>1</v>
      </c>
    </row>
    <row r="339" spans="1:2" ht="13.95" customHeight="1" x14ac:dyDescent="0.25">
      <c r="A339" s="1596" t="s">
        <v>922</v>
      </c>
      <c r="B339" s="1597">
        <f ca="1">VLOOKUP($A339,Data!$C$2:$H$384,6,FALSE)</f>
        <v>3</v>
      </c>
    </row>
    <row r="340" spans="1:2" ht="13.95" customHeight="1" x14ac:dyDescent="0.25">
      <c r="A340" s="1596" t="s">
        <v>923</v>
      </c>
      <c r="B340" s="1597">
        <f ca="1">VLOOKUP($A340,Data!$C$2:$H$384,6,FALSE)</f>
        <v>2</v>
      </c>
    </row>
    <row r="341" spans="1:2" ht="13.95" customHeight="1" x14ac:dyDescent="0.25">
      <c r="A341" s="1596" t="s">
        <v>924</v>
      </c>
      <c r="B341" s="1597">
        <f ca="1">VLOOKUP($A341,Data!$C$2:$H$384,6,FALSE)</f>
        <v>1</v>
      </c>
    </row>
    <row r="342" spans="1:2" ht="13.95" customHeight="1" x14ac:dyDescent="0.25">
      <c r="A342" s="1596" t="s">
        <v>925</v>
      </c>
      <c r="B342" s="1597">
        <f ca="1">VLOOKUP($A342,Data!$C$2:$H$384,6,FALSE)</f>
        <v>2</v>
      </c>
    </row>
    <row r="343" spans="1:2" ht="13.95" customHeight="1" x14ac:dyDescent="0.25">
      <c r="A343" s="1596" t="s">
        <v>926</v>
      </c>
      <c r="B343" s="1597">
        <f ca="1">VLOOKUP($A343,Data!$C$2:$H$384,6,FALSE)</f>
        <v>3</v>
      </c>
    </row>
    <row r="344" spans="1:2" ht="13.95" customHeight="1" x14ac:dyDescent="0.25">
      <c r="A344" s="1596" t="s">
        <v>927</v>
      </c>
      <c r="B344" s="1597">
        <f ca="1">VLOOKUP($A344,Data!$C$2:$H$384,6,FALSE)</f>
        <v>3</v>
      </c>
    </row>
    <row r="345" spans="1:2" ht="13.95" customHeight="1" x14ac:dyDescent="0.25">
      <c r="A345" s="1596" t="s">
        <v>928</v>
      </c>
      <c r="B345" s="1597">
        <f ca="1">VLOOKUP($A345,Data!$C$2:$H$384,6,FALSE)</f>
        <v>3</v>
      </c>
    </row>
    <row r="346" spans="1:2" ht="13.95" customHeight="1" x14ac:dyDescent="0.25">
      <c r="A346" s="1596" t="s">
        <v>929</v>
      </c>
      <c r="B346" s="1597">
        <f ca="1">VLOOKUP($A346,Data!$C$2:$H$384,6,FALSE)</f>
        <v>3</v>
      </c>
    </row>
    <row r="347" spans="1:2" ht="13.95" customHeight="1" x14ac:dyDescent="0.25">
      <c r="A347" s="1596" t="s">
        <v>930</v>
      </c>
      <c r="B347" s="1597">
        <f ca="1">VLOOKUP($A347,Data!$C$2:$H$384,6,FALSE)</f>
        <v>2</v>
      </c>
    </row>
    <row r="348" spans="1:2" ht="13.95" customHeight="1" x14ac:dyDescent="0.25">
      <c r="A348" s="1596" t="s">
        <v>931</v>
      </c>
      <c r="B348" s="1597">
        <f ca="1">VLOOKUP($A348,Data!$C$2:$H$384,6,FALSE)</f>
        <v>3</v>
      </c>
    </row>
    <row r="349" spans="1:2" ht="13.95" customHeight="1" x14ac:dyDescent="0.25">
      <c r="A349" s="1596" t="s">
        <v>932</v>
      </c>
      <c r="B349" s="1597">
        <f ca="1">VLOOKUP($A349,Data!$C$2:$H$384,6,FALSE)</f>
        <v>2</v>
      </c>
    </row>
    <row r="350" spans="1:2" ht="13.95" customHeight="1" x14ac:dyDescent="0.25">
      <c r="A350" s="1596" t="s">
        <v>211</v>
      </c>
      <c r="B350" s="1597">
        <f ca="1">VLOOKUP($A350,Data!$C$2:$H$384,6,FALSE)</f>
        <v>3</v>
      </c>
    </row>
    <row r="351" spans="1:2" ht="13.95" customHeight="1" x14ac:dyDescent="0.25">
      <c r="A351" s="1596" t="s">
        <v>212</v>
      </c>
      <c r="B351" s="1597">
        <f ca="1">VLOOKUP($A351,Data!$C$2:$H$384,6,FALSE)</f>
        <v>3</v>
      </c>
    </row>
    <row r="352" spans="1:2" ht="13.95" customHeight="1" x14ac:dyDescent="0.25">
      <c r="A352" s="1596" t="s">
        <v>213</v>
      </c>
      <c r="B352" s="1597">
        <f ca="1">VLOOKUP($A352,Data!$C$2:$H$384,6,FALSE)</f>
        <v>2</v>
      </c>
    </row>
    <row r="353" spans="1:2" ht="13.95" customHeight="1" x14ac:dyDescent="0.25">
      <c r="A353" s="1596" t="s">
        <v>214</v>
      </c>
      <c r="B353" s="1597">
        <f ca="1">VLOOKUP($A353,Data!$C$2:$H$384,6,FALSE)</f>
        <v>3</v>
      </c>
    </row>
    <row r="354" spans="1:2" ht="13.95" customHeight="1" x14ac:dyDescent="0.25">
      <c r="A354" s="1596" t="s">
        <v>942</v>
      </c>
      <c r="B354" s="1597">
        <f ca="1">VLOOKUP($A354,Data!$C$2:$H$384,6,FALSE)</f>
        <v>3</v>
      </c>
    </row>
    <row r="355" spans="1:2" ht="13.95" customHeight="1" x14ac:dyDescent="0.25">
      <c r="A355" s="1596" t="s">
        <v>2539</v>
      </c>
      <c r="B355" s="1597">
        <f ca="1">VLOOKUP($A355,Data!$C$2:$H$384,6,FALSE)</f>
        <v>3</v>
      </c>
    </row>
    <row r="356" spans="1:2" ht="13.95" customHeight="1" x14ac:dyDescent="0.25">
      <c r="A356" s="1596" t="s">
        <v>215</v>
      </c>
      <c r="B356" s="1597">
        <f ca="1">VLOOKUP($A356,Data!$C$2:$H$384,6,FALSE)</f>
        <v>4</v>
      </c>
    </row>
    <row r="357" spans="1:2" ht="13.95" customHeight="1" x14ac:dyDescent="0.25">
      <c r="A357" s="1596" t="s">
        <v>216</v>
      </c>
      <c r="B357" s="1597">
        <f ca="1">VLOOKUP($A357,Data!$C$2:$H$384,6,FALSE)</f>
        <v>3</v>
      </c>
    </row>
    <row r="358" spans="1:2" ht="13.95" customHeight="1" x14ac:dyDescent="0.25">
      <c r="A358" s="1596" t="s">
        <v>217</v>
      </c>
      <c r="B358" s="1597">
        <f ca="1">VLOOKUP($A358,Data!$C$2:$H$384,6,FALSE)</f>
        <v>3</v>
      </c>
    </row>
    <row r="359" spans="1:2" ht="13.95" customHeight="1" x14ac:dyDescent="0.25">
      <c r="A359" s="1596" t="s">
        <v>218</v>
      </c>
      <c r="B359" s="1597">
        <f ca="1">VLOOKUP($A359,Data!$C$2:$H$384,6,FALSE)</f>
        <v>3</v>
      </c>
    </row>
    <row r="360" spans="1:2" ht="13.95" customHeight="1" x14ac:dyDescent="0.25">
      <c r="A360" s="1596" t="s">
        <v>219</v>
      </c>
      <c r="B360" s="1597">
        <f ca="1">VLOOKUP($A360,Data!$C$2:$H$384,6,FALSE)</f>
        <v>3</v>
      </c>
    </row>
    <row r="361" spans="1:2" ht="13.95" customHeight="1" x14ac:dyDescent="0.25">
      <c r="A361" s="1596" t="s">
        <v>220</v>
      </c>
      <c r="B361" s="1597">
        <f ca="1">VLOOKUP($A361,Data!$C$2:$H$384,6,FALSE)</f>
        <v>2</v>
      </c>
    </row>
    <row r="362" spans="1:2" ht="13.95" customHeight="1" x14ac:dyDescent="0.25">
      <c r="A362" s="1596" t="s">
        <v>221</v>
      </c>
      <c r="B362" s="1597">
        <f ca="1">VLOOKUP($A362,Data!$C$2:$H$384,6,FALSE)</f>
        <v>3</v>
      </c>
    </row>
    <row r="363" spans="1:2" ht="13.95" customHeight="1" x14ac:dyDescent="0.25">
      <c r="A363" s="1596" t="s">
        <v>222</v>
      </c>
      <c r="B363" s="1597">
        <f ca="1">VLOOKUP($A363,Data!$C$2:$H$384,6,FALSE)</f>
        <v>3</v>
      </c>
    </row>
    <row r="364" spans="1:2" ht="13.95" customHeight="1" x14ac:dyDescent="0.25">
      <c r="A364" s="1596" t="s">
        <v>223</v>
      </c>
      <c r="B364" s="1597">
        <f ca="1">VLOOKUP($A364,Data!$C$2:$H$384,6,FALSE)</f>
        <v>2</v>
      </c>
    </row>
    <row r="365" spans="1:2" ht="13.95" customHeight="1" x14ac:dyDescent="0.25">
      <c r="A365" s="1596" t="s">
        <v>225</v>
      </c>
      <c r="B365" s="1597">
        <f ca="1">VLOOKUP($A365,Data!$C$2:$H$384,6,FALSE)</f>
        <v>3</v>
      </c>
    </row>
    <row r="366" spans="1:2" ht="13.95" customHeight="1" x14ac:dyDescent="0.25">
      <c r="A366" s="1596" t="s">
        <v>226</v>
      </c>
      <c r="B366" s="1597">
        <f ca="1">VLOOKUP($A366,Data!$C$2:$H$384,6,FALSE)</f>
        <v>4</v>
      </c>
    </row>
    <row r="367" spans="1:2" ht="13.95" customHeight="1" x14ac:dyDescent="0.25">
      <c r="A367" s="1596" t="s">
        <v>227</v>
      </c>
      <c r="B367" s="1597">
        <f ca="1">VLOOKUP($A367,Data!$C$2:$H$384,6,FALSE)</f>
        <v>3</v>
      </c>
    </row>
    <row r="368" spans="1:2" ht="13.95" customHeight="1" x14ac:dyDescent="0.25">
      <c r="A368" s="1596" t="s">
        <v>228</v>
      </c>
      <c r="B368" s="1597">
        <f ca="1">VLOOKUP($A368,Data!$C$2:$H$384,6,FALSE)</f>
        <v>2</v>
      </c>
    </row>
    <row r="369" spans="1:2" ht="13.95" customHeight="1" x14ac:dyDescent="0.25">
      <c r="A369" s="1596" t="s">
        <v>229</v>
      </c>
      <c r="B369" s="1597">
        <f ca="1">VLOOKUP($A369,Data!$C$2:$H$384,6,FALSE)</f>
        <v>3</v>
      </c>
    </row>
    <row r="370" spans="1:2" ht="13.95" customHeight="1" x14ac:dyDescent="0.25">
      <c r="A370" s="1596" t="s">
        <v>230</v>
      </c>
      <c r="B370" s="1597">
        <f ca="1">VLOOKUP($A370,Data!$C$2:$H$384,6,FALSE)</f>
        <v>3</v>
      </c>
    </row>
    <row r="371" spans="1:2" ht="13.95" customHeight="1" x14ac:dyDescent="0.25">
      <c r="A371" s="1596" t="s">
        <v>231</v>
      </c>
      <c r="B371" s="1597">
        <f ca="1">VLOOKUP($A371,Data!$C$2:$H$384,6,FALSE)</f>
        <v>2</v>
      </c>
    </row>
    <row r="372" spans="1:2" ht="13.95" customHeight="1" x14ac:dyDescent="0.25">
      <c r="A372" s="1596" t="s">
        <v>233</v>
      </c>
      <c r="B372" s="1597">
        <f ca="1">VLOOKUP($A372,Data!$C$2:$H$384,6,FALSE)</f>
        <v>2</v>
      </c>
    </row>
    <row r="373" spans="1:2" ht="13.95" customHeight="1" x14ac:dyDescent="0.25">
      <c r="A373" s="1596" t="s">
        <v>234</v>
      </c>
      <c r="B373" s="1597">
        <f ca="1">VLOOKUP($A373,Data!$C$2:$H$384,6,FALSE)</f>
        <v>3</v>
      </c>
    </row>
    <row r="374" spans="1:2" ht="13.95" customHeight="1" x14ac:dyDescent="0.25">
      <c r="A374" s="1596" t="s">
        <v>235</v>
      </c>
      <c r="B374" s="1597">
        <f ca="1">VLOOKUP($A374,Data!$C$2:$H$384,6,FALSE)</f>
        <v>3</v>
      </c>
    </row>
    <row r="375" spans="1:2" ht="13.95" customHeight="1" x14ac:dyDescent="0.25">
      <c r="A375" s="1596" t="s">
        <v>236</v>
      </c>
      <c r="B375" s="1597">
        <f ca="1">VLOOKUP($A375,Data!$C$2:$H$384,6,FALSE)</f>
        <v>2</v>
      </c>
    </row>
    <row r="376" spans="1:2" ht="13.95" customHeight="1" x14ac:dyDescent="0.25">
      <c r="A376" s="1596" t="s">
        <v>237</v>
      </c>
      <c r="B376" s="1597">
        <f ca="1">VLOOKUP($A376,Data!$C$2:$H$384,6,FALSE)</f>
        <v>3</v>
      </c>
    </row>
    <row r="377" spans="1:2" ht="13.95" customHeight="1" x14ac:dyDescent="0.25">
      <c r="A377" s="1596" t="s">
        <v>238</v>
      </c>
      <c r="B377" s="1597">
        <f ca="1">VLOOKUP($A377,Data!$C$2:$H$384,6,FALSE)</f>
        <v>3</v>
      </c>
    </row>
    <row r="378" spans="1:2" ht="13.95" customHeight="1" x14ac:dyDescent="0.25">
      <c r="A378" s="1596" t="s">
        <v>2544</v>
      </c>
      <c r="B378" s="1597">
        <f ca="1">VLOOKUP($A378,Data!$C$2:$H$384,6,FALSE)</f>
        <v>3</v>
      </c>
    </row>
    <row r="379" spans="1:2" ht="13.95" customHeight="1" x14ac:dyDescent="0.25">
      <c r="A379" s="1596" t="s">
        <v>2545</v>
      </c>
      <c r="B379" s="1597">
        <f ca="1">VLOOKUP($A379,Data!$C$2:$H$384,6,FALSE)</f>
        <v>4</v>
      </c>
    </row>
    <row r="380" spans="1:2" ht="13.95" customHeight="1" x14ac:dyDescent="0.25">
      <c r="A380" s="1596" t="s">
        <v>2546</v>
      </c>
      <c r="B380" s="1597">
        <f ca="1">VLOOKUP($A380,Data!$C$2:$H$384,6,FALSE)</f>
        <v>2</v>
      </c>
    </row>
    <row r="381" spans="1:2" ht="13.95" customHeight="1" x14ac:dyDescent="0.25">
      <c r="A381" s="1596" t="s">
        <v>2547</v>
      </c>
      <c r="B381" s="1597">
        <f ca="1">VLOOKUP($A381,Data!$C$2:$H$384,6,FALSE)</f>
        <v>3</v>
      </c>
    </row>
    <row r="382" spans="1:2" ht="13.95" customHeight="1" x14ac:dyDescent="0.25">
      <c r="A382" s="1596" t="s">
        <v>2548</v>
      </c>
      <c r="B382" s="1597">
        <f ca="1">VLOOKUP($A382,Data!$C$2:$H$384,6,FALSE)</f>
        <v>2</v>
      </c>
    </row>
    <row r="383" spans="1:2" ht="13.95" customHeight="1" x14ac:dyDescent="0.25">
      <c r="A383" s="1596" t="s">
        <v>2549</v>
      </c>
      <c r="B383" s="1597">
        <f ca="1">VLOOKUP($A383,Data!$C$2:$H$384,6,FALSE)</f>
        <v>3</v>
      </c>
    </row>
    <row r="384" spans="1:2" ht="13.95" customHeight="1" x14ac:dyDescent="0.25">
      <c r="A384" s="1596" t="s">
        <v>2552</v>
      </c>
      <c r="B384" s="1597">
        <f ca="1">VLOOKUP($A384,Data!$C$2:$H$384,6,FALSE)</f>
        <v>3</v>
      </c>
    </row>
    <row r="385" spans="1:2" ht="13.95" customHeight="1" x14ac:dyDescent="0.25">
      <c r="A385" s="1596" t="s">
        <v>2553</v>
      </c>
      <c r="B385" s="1597">
        <f ca="1">VLOOKUP($A385,Data!$C$2:$H$384,6,FALSE)</f>
        <v>3</v>
      </c>
    </row>
    <row r="386" spans="1:2" ht="13.95" customHeight="1" x14ac:dyDescent="0.25">
      <c r="A386" s="1596" t="s">
        <v>2554</v>
      </c>
      <c r="B386" s="1597">
        <f ca="1">VLOOKUP($A386,Data!$C$2:$H$384,6,FALSE)</f>
        <v>3</v>
      </c>
    </row>
    <row r="387" spans="1:2" ht="13.95" customHeight="1" x14ac:dyDescent="0.25">
      <c r="A387" s="1596" t="s">
        <v>2555</v>
      </c>
      <c r="B387" s="1597">
        <f ca="1">VLOOKUP($A387,Data!$C$2:$H$384,6,FALSE)</f>
        <v>2</v>
      </c>
    </row>
    <row r="388" spans="1:2" ht="13.95" customHeight="1" x14ac:dyDescent="0.25">
      <c r="A388" s="1596" t="s">
        <v>2556</v>
      </c>
      <c r="B388" s="1597">
        <f ca="1">VLOOKUP($A388,Data!$C$2:$H$384,6,FALSE)</f>
        <v>3</v>
      </c>
    </row>
    <row r="389" spans="1:2" ht="13.95" customHeight="1" x14ac:dyDescent="0.25">
      <c r="A389" s="1596" t="s">
        <v>2557</v>
      </c>
      <c r="B389" s="1597">
        <f ca="1">VLOOKUP($A389,Data!$C$2:$H$384,6,FALSE)</f>
        <v>2</v>
      </c>
    </row>
    <row r="390" spans="1:2" ht="13.95" customHeight="1" x14ac:dyDescent="0.25">
      <c r="A390" s="1596" t="s">
        <v>2558</v>
      </c>
      <c r="B390" s="1597">
        <f ca="1">VLOOKUP($A390,Data!$C$2:$H$384,6,FALSE)</f>
        <v>3</v>
      </c>
    </row>
    <row r="391" spans="1:2" ht="13.95" customHeight="1" x14ac:dyDescent="0.25">
      <c r="A391" s="1596" t="s">
        <v>2559</v>
      </c>
      <c r="B391" s="1597">
        <f ca="1">VLOOKUP($A391,Data!$C$2:$H$384,6,FALSE)</f>
        <v>3</v>
      </c>
    </row>
    <row r="392" spans="1:2" ht="13.95" customHeight="1" x14ac:dyDescent="0.25">
      <c r="A392" s="1596" t="s">
        <v>2560</v>
      </c>
      <c r="B392" s="1597">
        <f ca="1">VLOOKUP($A392,Data!$C$2:$H$384,6,FALSE)</f>
        <v>2</v>
      </c>
    </row>
    <row r="393" spans="1:2" ht="13.95" customHeight="1" x14ac:dyDescent="0.25">
      <c r="A393" s="1596" t="s">
        <v>2561</v>
      </c>
      <c r="B393" s="1597">
        <f ca="1">VLOOKUP($A393,Data!$C$2:$H$384,6,FALSE)</f>
        <v>3</v>
      </c>
    </row>
    <row r="394" spans="1:2" ht="13.95" customHeight="1" x14ac:dyDescent="0.25">
      <c r="A394" s="1596" t="s">
        <v>2562</v>
      </c>
      <c r="B394" s="1597">
        <f ca="1">VLOOKUP($A394,Data!$C$2:$H$384,6,FALSE)</f>
        <v>1</v>
      </c>
    </row>
    <row r="395" spans="1:2" ht="13.95" customHeight="1" x14ac:dyDescent="0.25">
      <c r="A395" s="1596" t="s">
        <v>2563</v>
      </c>
      <c r="B395" s="1597">
        <f ca="1">VLOOKUP($A395,Data!$C$2:$H$384,6,FALSE)</f>
        <v>2</v>
      </c>
    </row>
    <row r="396" spans="1:2" ht="13.95" customHeight="1" x14ac:dyDescent="0.25">
      <c r="A396" s="1596" t="s">
        <v>2564</v>
      </c>
      <c r="B396" s="1597">
        <f ca="1">VLOOKUP($A396,Data!$C$2:$H$384,6,FALSE)</f>
        <v>2</v>
      </c>
    </row>
    <row r="397" spans="1:2" ht="13.95" customHeight="1" x14ac:dyDescent="0.25">
      <c r="A397" s="1596" t="s">
        <v>2567</v>
      </c>
      <c r="B397" s="1597">
        <f ca="1">VLOOKUP($A397,Data!$C$2:$H$384,6,FALSE)</f>
        <v>2</v>
      </c>
    </row>
    <row r="398" spans="1:2" ht="13.95" customHeight="1" x14ac:dyDescent="0.25">
      <c r="A398" s="1596" t="s">
        <v>2568</v>
      </c>
      <c r="B398" s="1597">
        <f ca="1">VLOOKUP($A398,Data!$C$2:$H$384,6,FALSE)</f>
        <v>3</v>
      </c>
    </row>
    <row r="399" spans="1:2" ht="13.95" customHeight="1" x14ac:dyDescent="0.25">
      <c r="A399" s="1596" t="s">
        <v>2569</v>
      </c>
      <c r="B399" s="1597">
        <f ca="1">VLOOKUP($A399,Data!$C$2:$H$384,6,FALSE)</f>
        <v>3</v>
      </c>
    </row>
    <row r="400" spans="1:2" ht="13.95" customHeight="1" x14ac:dyDescent="0.25">
      <c r="A400" s="1596" t="s">
        <v>2570</v>
      </c>
      <c r="B400" s="1597">
        <f ca="1">VLOOKUP($A400,Data!$C$2:$H$384,6,FALSE)</f>
        <v>1</v>
      </c>
    </row>
    <row r="401" spans="1:2" ht="13.95" customHeight="1" x14ac:dyDescent="0.25">
      <c r="A401" s="1596" t="s">
        <v>2571</v>
      </c>
      <c r="B401" s="1597">
        <f ca="1">VLOOKUP($A401,Data!$C$2:$H$384,6,FALSE)</f>
        <v>3</v>
      </c>
    </row>
    <row r="402" spans="1:2" ht="13.95" customHeight="1" x14ac:dyDescent="0.25">
      <c r="A402" s="1596" t="s">
        <v>2572</v>
      </c>
      <c r="B402" s="1597">
        <f ca="1">VLOOKUP($A402,Data!$C$2:$H$384,6,FALSE)</f>
        <v>2</v>
      </c>
    </row>
    <row r="403" spans="1:2" ht="13.95" customHeight="1" x14ac:dyDescent="0.25">
      <c r="A403" s="1596" t="s">
        <v>175</v>
      </c>
      <c r="B403" s="1597">
        <f ca="1">VLOOKUP($A403,Data!$C$2:$H$384,6,FALSE)</f>
        <v>1</v>
      </c>
    </row>
    <row r="404" spans="1:2" ht="13.95" customHeight="1" x14ac:dyDescent="0.25">
      <c r="A404" s="1596" t="s">
        <v>176</v>
      </c>
      <c r="B404" s="1597">
        <f ca="1">VLOOKUP($A404,Data!$C$2:$H$384,6,FALSE)</f>
        <v>1</v>
      </c>
    </row>
    <row r="405" spans="1:2" ht="13.95" customHeight="1" x14ac:dyDescent="0.25">
      <c r="A405" s="1596" t="s">
        <v>177</v>
      </c>
      <c r="B405" s="1597">
        <f ca="1">VLOOKUP($A405,Data!$C$2:$H$384,6,FALSE)</f>
        <v>3</v>
      </c>
    </row>
    <row r="406" spans="1:2" ht="13.95" customHeight="1" x14ac:dyDescent="0.25">
      <c r="A406" s="1596" t="s">
        <v>178</v>
      </c>
      <c r="B406" s="1597">
        <f ca="1">VLOOKUP($A406,Data!$C$2:$H$384,6,FALSE)</f>
        <v>3</v>
      </c>
    </row>
    <row r="407" spans="1:2" ht="13.95" customHeight="1" x14ac:dyDescent="0.25">
      <c r="A407" s="1596" t="s">
        <v>179</v>
      </c>
      <c r="B407" s="1597">
        <f ca="1">VLOOKUP($A407,Data!$C$2:$H$384,6,FALSE)</f>
        <v>3</v>
      </c>
    </row>
    <row r="408" spans="1:2" ht="13.95" customHeight="1" x14ac:dyDescent="0.25">
      <c r="A408" s="1596" t="s">
        <v>180</v>
      </c>
      <c r="B408" s="1597">
        <f ca="1">VLOOKUP($A408,Data!$C$2:$H$384,6,FALSE)</f>
        <v>3</v>
      </c>
    </row>
    <row r="409" spans="1:2" ht="13.95" customHeight="1" x14ac:dyDescent="0.25">
      <c r="A409" s="1596" t="s">
        <v>181</v>
      </c>
      <c r="B409" s="1597">
        <f ca="1">VLOOKUP($A409,Data!$C$2:$H$384,6,FALSE)</f>
        <v>3</v>
      </c>
    </row>
    <row r="410" spans="1:2" ht="13.95" customHeight="1" x14ac:dyDescent="0.25">
      <c r="A410" s="1596" t="s">
        <v>182</v>
      </c>
      <c r="B410" s="1597">
        <f ca="1">VLOOKUP($A410,Data!$C$2:$H$384,6,FALSE)</f>
        <v>3</v>
      </c>
    </row>
    <row r="411" spans="1:2" ht="13.95" customHeight="1" x14ac:dyDescent="0.25">
      <c r="A411" s="1596" t="s">
        <v>183</v>
      </c>
      <c r="B411" s="1597">
        <f ca="1">VLOOKUP($A411,Data!$C$2:$H$384,6,FALSE)</f>
        <v>3</v>
      </c>
    </row>
    <row r="412" spans="1:2" ht="13.95" customHeight="1" x14ac:dyDescent="0.25">
      <c r="A412" s="1596" t="s">
        <v>184</v>
      </c>
      <c r="B412" s="1597">
        <f ca="1">VLOOKUP($A412,Data!$C$2:$H$384,6,FALSE)</f>
        <v>2</v>
      </c>
    </row>
    <row r="413" spans="1:2" ht="13.95" customHeight="1" x14ac:dyDescent="0.25">
      <c r="A413" s="1596" t="s">
        <v>185</v>
      </c>
      <c r="B413" s="1597">
        <f ca="1">VLOOKUP($A413,Data!$C$2:$H$384,6,FALSE)</f>
        <v>2</v>
      </c>
    </row>
    <row r="414" spans="1:2" ht="13.95" customHeight="1" x14ac:dyDescent="0.25">
      <c r="A414" s="1596" t="s">
        <v>187</v>
      </c>
      <c r="B414" s="1597">
        <f ca="1">VLOOKUP($A414,Data!$C$2:$H$384,6,FALSE)</f>
        <v>2</v>
      </c>
    </row>
    <row r="415" spans="1:2" ht="13.95" customHeight="1" x14ac:dyDescent="0.25">
      <c r="A415" s="1596" t="s">
        <v>2573</v>
      </c>
      <c r="B415" s="1597">
        <f ca="1">VLOOKUP($A415,Data!$C$2:$H$384,6,FALSE)</f>
        <v>3</v>
      </c>
    </row>
    <row r="416" spans="1:2" ht="13.95" customHeight="1" x14ac:dyDescent="0.25">
      <c r="A416" s="1596" t="s">
        <v>189</v>
      </c>
      <c r="B416" s="1597">
        <f ca="1">VLOOKUP($A416,Data!$C$2:$H$384,6,FALSE)</f>
        <v>3</v>
      </c>
    </row>
    <row r="417" spans="1:2" ht="13.95" customHeight="1" x14ac:dyDescent="0.25">
      <c r="A417" s="1596" t="s">
        <v>190</v>
      </c>
      <c r="B417" s="1597">
        <f ca="1">VLOOKUP($A417,Data!$C$2:$H$384,6,FALSE)</f>
        <v>3</v>
      </c>
    </row>
    <row r="418" spans="1:2" ht="13.95" customHeight="1" x14ac:dyDescent="0.25">
      <c r="A418" s="1596" t="s">
        <v>191</v>
      </c>
      <c r="B418" s="1597">
        <f ca="1">VLOOKUP($A418,Data!$C$2:$H$384,6,FALSE)</f>
        <v>3</v>
      </c>
    </row>
    <row r="419" spans="1:2" ht="13.95" customHeight="1" x14ac:dyDescent="0.25">
      <c r="A419" s="1596" t="s">
        <v>192</v>
      </c>
      <c r="B419" s="1597">
        <f ca="1">VLOOKUP($A419,Data!$C$2:$H$384,6,FALSE)</f>
        <v>3</v>
      </c>
    </row>
    <row r="420" spans="1:2" ht="13.95" customHeight="1" x14ac:dyDescent="0.25">
      <c r="A420" s="1596" t="s">
        <v>193</v>
      </c>
      <c r="B420" s="1597">
        <f ca="1">VLOOKUP($A420,Data!$C$2:$H$384,6,FALSE)</f>
        <v>2</v>
      </c>
    </row>
    <row r="421" spans="1:2" ht="13.95" customHeight="1" x14ac:dyDescent="0.25">
      <c r="A421" s="1596" t="s">
        <v>194</v>
      </c>
      <c r="B421" s="1597">
        <f ca="1">VLOOKUP($A421,Data!$C$2:$H$384,6,FALSE)</f>
        <v>3</v>
      </c>
    </row>
    <row r="422" spans="1:2" ht="13.95" customHeight="1" x14ac:dyDescent="0.25">
      <c r="A422" s="1596" t="s">
        <v>195</v>
      </c>
      <c r="B422" s="1597">
        <f ca="1">VLOOKUP($A422,Data!$C$2:$H$384,6,FALSE)</f>
        <v>3</v>
      </c>
    </row>
    <row r="423" spans="1:2" ht="13.95" customHeight="1" x14ac:dyDescent="0.25">
      <c r="A423" s="1596" t="s">
        <v>196</v>
      </c>
      <c r="B423" s="1597">
        <f ca="1">VLOOKUP($A423,Data!$C$2:$H$384,6,FALSE)</f>
        <v>2</v>
      </c>
    </row>
    <row r="424" spans="1:2" ht="13.95" customHeight="1" x14ac:dyDescent="0.25">
      <c r="A424" s="1596" t="s">
        <v>197</v>
      </c>
      <c r="B424" s="1597">
        <f ca="1">VLOOKUP($A424,Data!$C$2:$H$384,6,FALSE)</f>
        <v>2</v>
      </c>
    </row>
    <row r="425" spans="1:2" ht="13.95" customHeight="1" x14ac:dyDescent="0.25">
      <c r="A425" s="1596" t="s">
        <v>199</v>
      </c>
      <c r="B425" s="1597">
        <f ca="1">VLOOKUP($A425,Data!$C$2:$H$384,6,FALSE)</f>
        <v>2</v>
      </c>
    </row>
    <row r="426" spans="1:2" ht="13.95" customHeight="1" x14ac:dyDescent="0.25">
      <c r="A426" s="1596" t="s">
        <v>201</v>
      </c>
      <c r="B426" s="1597">
        <f ca="1">VLOOKUP($A426,Data!$C$2:$H$384,6,FALSE)</f>
        <v>3</v>
      </c>
    </row>
    <row r="427" spans="1:2" ht="13.95" customHeight="1" x14ac:dyDescent="0.25">
      <c r="A427" s="1596" t="s">
        <v>205</v>
      </c>
      <c r="B427" s="1597">
        <f ca="1">VLOOKUP($A427,Data!$C$2:$H$384,6,FALSE)</f>
        <v>2</v>
      </c>
    </row>
    <row r="428" spans="1:2" ht="13.95" customHeight="1" x14ac:dyDescent="0.25">
      <c r="A428" s="1596" t="s">
        <v>206</v>
      </c>
      <c r="B428" s="1597">
        <f ca="1">VLOOKUP($A428,Data!$C$2:$H$384,6,FALSE)</f>
        <v>2</v>
      </c>
    </row>
    <row r="429" spans="1:2" ht="13.95" customHeight="1" x14ac:dyDescent="0.25">
      <c r="A429" s="1596" t="s">
        <v>207</v>
      </c>
      <c r="B429" s="1597">
        <f ca="1">VLOOKUP($A429,Data!$C$2:$H$384,6,FALSE)</f>
        <v>2</v>
      </c>
    </row>
    <row r="430" spans="1:2" ht="13.95" customHeight="1" x14ac:dyDescent="0.25">
      <c r="A430" s="1596" t="s">
        <v>208</v>
      </c>
      <c r="B430" s="1597">
        <f ca="1">VLOOKUP($A430,Data!$C$2:$H$384,6,FALSE)</f>
        <v>3</v>
      </c>
    </row>
    <row r="431" spans="1:2" ht="13.95" customHeight="1" x14ac:dyDescent="0.25">
      <c r="A431" s="1596" t="s">
        <v>209</v>
      </c>
      <c r="B431" s="1597">
        <f ca="1">VLOOKUP($A431,Data!$C$2:$H$384,6,FALSE)</f>
        <v>3</v>
      </c>
    </row>
    <row r="432" spans="1:2" ht="13.95" customHeight="1" x14ac:dyDescent="0.25">
      <c r="A432" s="1596" t="s">
        <v>210</v>
      </c>
      <c r="B432" s="1597">
        <f ca="1">VLOOKUP($A432,Data!$C$2:$H$384,6,FALSE)</f>
        <v>3</v>
      </c>
    </row>
    <row r="433" spans="1:2" ht="13.95" customHeight="1" x14ac:dyDescent="0.25">
      <c r="A433" s="1596" t="s">
        <v>274</v>
      </c>
      <c r="B433" s="1597">
        <f ca="1">VLOOKUP($A433,Data!$C$2:$H$384,6,FALSE)</f>
        <v>3</v>
      </c>
    </row>
    <row r="434" spans="1:2" ht="13.95" customHeight="1" x14ac:dyDescent="0.25">
      <c r="A434" s="1596" t="s">
        <v>275</v>
      </c>
      <c r="B434" s="1597">
        <f ca="1">VLOOKUP($A434,Data!$C$2:$H$384,6,FALSE)</f>
        <v>3</v>
      </c>
    </row>
    <row r="435" spans="1:2" ht="13.95" customHeight="1" x14ac:dyDescent="0.25">
      <c r="A435" s="1596" t="s">
        <v>276</v>
      </c>
      <c r="B435" s="1597">
        <f ca="1">VLOOKUP($A435,Data!$C$2:$H$384,6,FALSE)</f>
        <v>3</v>
      </c>
    </row>
    <row r="436" spans="1:2" ht="13.95" customHeight="1" x14ac:dyDescent="0.25">
      <c r="A436" s="1596" t="s">
        <v>277</v>
      </c>
      <c r="B436" s="1597">
        <f ca="1">VLOOKUP($A436,Data!$C$2:$H$384,6,FALSE)</f>
        <v>2</v>
      </c>
    </row>
    <row r="437" spans="1:2" ht="13.95" customHeight="1" x14ac:dyDescent="0.25">
      <c r="A437" s="1596" t="s">
        <v>278</v>
      </c>
      <c r="B437" s="1597">
        <f ca="1">VLOOKUP($A437,Data!$C$2:$H$384,6,FALSE)</f>
        <v>3</v>
      </c>
    </row>
    <row r="438" spans="1:2" ht="13.95" customHeight="1" x14ac:dyDescent="0.25">
      <c r="A438" s="1596" t="s">
        <v>279</v>
      </c>
      <c r="B438" s="1597">
        <f ca="1">VLOOKUP($A438,Data!$C$2:$H$384,6,FALSE)</f>
        <v>2</v>
      </c>
    </row>
    <row r="439" spans="1:2" ht="13.95" customHeight="1" x14ac:dyDescent="0.25">
      <c r="A439" s="1596" t="s">
        <v>2574</v>
      </c>
      <c r="B439" s="1597">
        <f ca="1">VLOOKUP($A439,Data!$C$2:$H$384,6,FALSE)</f>
        <v>2</v>
      </c>
    </row>
    <row r="440" spans="1:2" ht="13.95" customHeight="1" x14ac:dyDescent="0.25">
      <c r="A440" s="1596" t="s">
        <v>280</v>
      </c>
      <c r="B440" s="1597">
        <f ca="1">VLOOKUP($A440,Data!$C$2:$H$384,6,FALSE)</f>
        <v>3</v>
      </c>
    </row>
    <row r="441" spans="1:2" ht="13.95" customHeight="1" x14ac:dyDescent="0.25">
      <c r="A441" s="1596" t="s">
        <v>281</v>
      </c>
      <c r="B441" s="1597">
        <f ca="1">VLOOKUP($A441,Data!$C$2:$H$384,6,FALSE)</f>
        <v>2</v>
      </c>
    </row>
    <row r="442" spans="1:2" ht="13.95" customHeight="1" x14ac:dyDescent="0.25">
      <c r="A442" s="1596" t="s">
        <v>282</v>
      </c>
      <c r="B442" s="1597">
        <f ca="1">VLOOKUP($A442,Data!$C$2:$H$384,6,FALSE)</f>
        <v>3</v>
      </c>
    </row>
    <row r="443" spans="1:2" ht="13.95" customHeight="1" x14ac:dyDescent="0.25">
      <c r="A443" s="1596" t="s">
        <v>283</v>
      </c>
      <c r="B443" s="1597">
        <f ca="1">VLOOKUP($A443,Data!$C$2:$H$384,6,FALSE)</f>
        <v>2</v>
      </c>
    </row>
    <row r="444" spans="1:2" ht="13.95" customHeight="1" x14ac:dyDescent="0.25">
      <c r="A444" s="1596" t="s">
        <v>284</v>
      </c>
      <c r="B444" s="1597">
        <f ca="1">VLOOKUP($A444,Data!$C$2:$H$384,6,FALSE)</f>
        <v>3</v>
      </c>
    </row>
    <row r="445" spans="1:2" ht="13.95" customHeight="1" x14ac:dyDescent="0.25">
      <c r="A445" s="1596" t="s">
        <v>285</v>
      </c>
      <c r="B445" s="1597">
        <f ca="1">VLOOKUP($A445,Data!$C$2:$H$384,6,FALSE)</f>
        <v>2</v>
      </c>
    </row>
    <row r="446" spans="1:2" ht="13.95" customHeight="1" x14ac:dyDescent="0.25">
      <c r="A446" s="1596" t="s">
        <v>2575</v>
      </c>
      <c r="B446" s="1597">
        <f ca="1">VLOOKUP($A446,Data!$C$2:$H$384,6,FALSE)</f>
        <v>3</v>
      </c>
    </row>
    <row r="447" spans="1:2" ht="13.95" customHeight="1" x14ac:dyDescent="0.25">
      <c r="A447" s="1596" t="s">
        <v>286</v>
      </c>
      <c r="B447" s="1597">
        <f ca="1">VLOOKUP($A447,Data!$C$2:$H$384,6,FALSE)</f>
        <v>4</v>
      </c>
    </row>
    <row r="448" spans="1:2" ht="13.95" customHeight="1" x14ac:dyDescent="0.25">
      <c r="A448" s="1596" t="s">
        <v>287</v>
      </c>
      <c r="B448" s="1597">
        <f ca="1">VLOOKUP($A448,Data!$C$2:$H$384,6,FALSE)</f>
        <v>3</v>
      </c>
    </row>
    <row r="449" spans="1:2" ht="13.95" customHeight="1" x14ac:dyDescent="0.25">
      <c r="A449" s="1596" t="s">
        <v>288</v>
      </c>
      <c r="B449" s="1597">
        <f ca="1">VLOOKUP($A449,Data!$C$2:$H$384,6,FALSE)</f>
        <v>3</v>
      </c>
    </row>
    <row r="450" spans="1:2" ht="13.95" customHeight="1" x14ac:dyDescent="0.25">
      <c r="A450" s="1596" t="s">
        <v>289</v>
      </c>
      <c r="B450" s="1597">
        <f ca="1">VLOOKUP($A450,Data!$C$2:$H$384,6,FALSE)</f>
        <v>2</v>
      </c>
    </row>
    <row r="451" spans="1:2" ht="13.95" customHeight="1" x14ac:dyDescent="0.25">
      <c r="A451" s="1596" t="s">
        <v>290</v>
      </c>
      <c r="B451" s="1597">
        <f ca="1">VLOOKUP($A451,Data!$C$2:$H$384,6,FALSE)</f>
        <v>3</v>
      </c>
    </row>
    <row r="452" spans="1:2" ht="13.95" customHeight="1" x14ac:dyDescent="0.25">
      <c r="A452" s="1596" t="s">
        <v>291</v>
      </c>
      <c r="B452" s="1597">
        <f ca="1">VLOOKUP($A452,Data!$C$2:$H$384,6,FALSE)</f>
        <v>2</v>
      </c>
    </row>
    <row r="453" spans="1:2" ht="13.95" customHeight="1" x14ac:dyDescent="0.25">
      <c r="A453" s="1596" t="s">
        <v>292</v>
      </c>
      <c r="B453" s="1597">
        <f ca="1">VLOOKUP($A453,Data!$C$2:$H$384,6,FALSE)</f>
        <v>4</v>
      </c>
    </row>
    <row r="454" spans="1:2" ht="13.95" customHeight="1" x14ac:dyDescent="0.25">
      <c r="A454" s="1596" t="s">
        <v>293</v>
      </c>
      <c r="B454" s="1597">
        <f ca="1">VLOOKUP($A454,Data!$C$2:$H$384,6,FALSE)</f>
        <v>3</v>
      </c>
    </row>
    <row r="455" spans="1:2" ht="13.95" customHeight="1" x14ac:dyDescent="0.25">
      <c r="A455" s="1596" t="s">
        <v>294</v>
      </c>
      <c r="B455" s="1597">
        <f ca="1">VLOOKUP($A455,Data!$C$2:$H$384,6,FALSE)</f>
        <v>2</v>
      </c>
    </row>
    <row r="456" spans="1:2" ht="13.95" customHeight="1" x14ac:dyDescent="0.25">
      <c r="A456" s="1596" t="s">
        <v>295</v>
      </c>
      <c r="B456" s="1597">
        <f ca="1">VLOOKUP($A456,Data!$C$2:$H$384,6,FALSE)</f>
        <v>2</v>
      </c>
    </row>
    <row r="457" spans="1:2" ht="13.95" customHeight="1" x14ac:dyDescent="0.25">
      <c r="A457" s="1596" t="s">
        <v>296</v>
      </c>
      <c r="B457" s="1597">
        <f ca="1">VLOOKUP($A457,Data!$C$2:$H$384,6,FALSE)</f>
        <v>3</v>
      </c>
    </row>
    <row r="458" spans="1:2" ht="13.95" customHeight="1" x14ac:dyDescent="0.25">
      <c r="A458" s="1596" t="s">
        <v>2576</v>
      </c>
      <c r="B458" s="1597">
        <f ca="1">VLOOKUP($A458,Data!$C$2:$H$384,6,FALSE)</f>
        <v>2</v>
      </c>
    </row>
    <row r="459" spans="1:2" ht="13.95" customHeight="1" x14ac:dyDescent="0.25">
      <c r="A459" s="1596" t="s">
        <v>297</v>
      </c>
      <c r="B459" s="1597">
        <f ca="1">VLOOKUP($A459,Data!$C$2:$H$384,6,FALSE)</f>
        <v>3</v>
      </c>
    </row>
    <row r="460" spans="1:2" ht="13.95" customHeight="1" x14ac:dyDescent="0.25">
      <c r="A460" s="1596" t="s">
        <v>298</v>
      </c>
      <c r="B460" s="1597">
        <f ca="1">VLOOKUP($A460,Data!$C$2:$H$384,6,FALSE)</f>
        <v>2</v>
      </c>
    </row>
    <row r="461" spans="1:2" ht="13.95" customHeight="1" x14ac:dyDescent="0.25">
      <c r="A461" s="1596" t="s">
        <v>299</v>
      </c>
      <c r="B461" s="1597">
        <f ca="1">VLOOKUP($A461,Data!$C$2:$H$384,6,FALSE)</f>
        <v>1</v>
      </c>
    </row>
    <row r="462" spans="1:2" ht="13.95" customHeight="1" x14ac:dyDescent="0.25">
      <c r="A462" s="1596" t="s">
        <v>300</v>
      </c>
      <c r="B462" s="1597">
        <f ca="1">VLOOKUP($A462,Data!$C$2:$H$384,6,FALSE)</f>
        <v>3</v>
      </c>
    </row>
    <row r="463" spans="1:2" ht="13.95" customHeight="1" x14ac:dyDescent="0.25">
      <c r="A463" s="1596" t="s">
        <v>301</v>
      </c>
      <c r="B463" s="1597">
        <f ca="1">VLOOKUP($A463,Data!$C$2:$H$384,6,FALSE)</f>
        <v>3</v>
      </c>
    </row>
    <row r="464" spans="1:2" ht="13.95" customHeight="1" thickBot="1" x14ac:dyDescent="0.3">
      <c r="A464" s="1598" t="s">
        <v>302</v>
      </c>
      <c r="B464" s="1599">
        <f ca="1">VLOOKUP($A464,Data!$C$2:$H$384,6,FALSE)</f>
        <v>2</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L17"/>
  <sheetViews>
    <sheetView zoomScale="80" zoomScaleNormal="80" workbookViewId="0"/>
  </sheetViews>
  <sheetFormatPr defaultRowHeight="13.8" x14ac:dyDescent="0.25"/>
  <cols>
    <col min="1" max="1" width="3.81640625" style="590" customWidth="1"/>
    <col min="2" max="2" width="21.81640625" style="590" customWidth="1"/>
    <col min="3" max="3" width="40.08984375" style="590" customWidth="1"/>
    <col min="4" max="4" width="8.7265625" style="590"/>
    <col min="5" max="5" width="37.26953125" style="590" customWidth="1"/>
    <col min="6" max="6" width="40.54296875" style="590" customWidth="1"/>
    <col min="7" max="7" width="43.36328125" style="590" customWidth="1"/>
    <col min="8" max="8" width="5.08984375" style="590" customWidth="1"/>
    <col min="9" max="10" width="8.7265625" style="590"/>
    <col min="11" max="11" width="80.6328125" style="590" customWidth="1"/>
    <col min="12" max="16384" width="8.7265625" style="590"/>
  </cols>
  <sheetData>
    <row r="1" spans="1:12" x14ac:dyDescent="0.25">
      <c r="A1" s="819"/>
      <c r="B1" s="819"/>
      <c r="C1" s="819"/>
      <c r="D1" s="819"/>
      <c r="E1" s="819"/>
      <c r="F1" s="819"/>
      <c r="G1" s="819"/>
      <c r="H1" s="819"/>
      <c r="J1" s="741"/>
      <c r="K1" s="741"/>
      <c r="L1" s="742"/>
    </row>
    <row r="2" spans="1:12" x14ac:dyDescent="0.25">
      <c r="A2" s="819"/>
      <c r="B2" s="854" t="s">
        <v>2474</v>
      </c>
      <c r="C2" s="854">
        <f>MATCH(Summary!H7,Languages!1:1,0)</f>
        <v>3</v>
      </c>
      <c r="D2" s="855"/>
      <c r="E2" s="819"/>
      <c r="F2" s="819"/>
      <c r="G2" s="819"/>
      <c r="H2" s="819"/>
      <c r="J2" s="741"/>
      <c r="K2" s="813" t="s">
        <v>1884</v>
      </c>
      <c r="L2" s="742"/>
    </row>
    <row r="3" spans="1:12" x14ac:dyDescent="0.25">
      <c r="A3" s="819"/>
      <c r="B3" s="856" t="s">
        <v>389</v>
      </c>
      <c r="C3" s="856" t="s">
        <v>2473</v>
      </c>
      <c r="D3" s="857" t="s">
        <v>446</v>
      </c>
      <c r="E3" s="836" t="s">
        <v>591</v>
      </c>
      <c r="F3" s="836" t="s">
        <v>590</v>
      </c>
      <c r="G3" s="836" t="s">
        <v>592</v>
      </c>
      <c r="H3" s="819"/>
      <c r="J3" s="741"/>
      <c r="K3" s="814"/>
      <c r="L3" s="742"/>
    </row>
    <row r="4" spans="1:12" ht="100.05" customHeight="1" x14ac:dyDescent="0.25">
      <c r="A4" s="819"/>
      <c r="B4" s="858" t="s">
        <v>56</v>
      </c>
      <c r="C4" s="859" t="str">
        <f>VLOOKUP($D4,$D$4:$G$14,$C$2,FALSE)</f>
        <v xml:space="preserve">CRITICAL, tiedot Infoimport-välilehdeltä 
</v>
      </c>
      <c r="D4" s="860">
        <v>1</v>
      </c>
      <c r="E4" s="861" t="s">
        <v>56</v>
      </c>
      <c r="F4" s="861" t="s">
        <v>3530</v>
      </c>
      <c r="G4" s="861" t="s">
        <v>56</v>
      </c>
      <c r="H4" s="819"/>
      <c r="J4" s="741"/>
      <c r="K4" s="1840" t="s">
        <v>2513</v>
      </c>
      <c r="L4" s="742"/>
    </row>
    <row r="5" spans="1:12" ht="100.05" customHeight="1" x14ac:dyDescent="0.25">
      <c r="A5" s="819"/>
      <c r="B5" s="858" t="s">
        <v>48</v>
      </c>
      <c r="C5" s="859" t="str">
        <f t="shared" ref="C5:C14" si="0">VLOOKUP($D5,$D$4:$G$14,$C$2,FALSE)</f>
        <v xml:space="preserve">ASSET, tiedot Infoimport-välilehdeltä
</v>
      </c>
      <c r="D5" s="860">
        <v>2</v>
      </c>
      <c r="E5" s="861" t="s">
        <v>48</v>
      </c>
      <c r="F5" s="861" t="s">
        <v>3529</v>
      </c>
      <c r="G5" s="861" t="s">
        <v>48</v>
      </c>
      <c r="H5" s="819"/>
      <c r="J5" s="741"/>
      <c r="K5" s="1840"/>
      <c r="L5" s="742"/>
    </row>
    <row r="6" spans="1:12" ht="100.05" customHeight="1" x14ac:dyDescent="0.25">
      <c r="A6" s="819"/>
      <c r="B6" s="858" t="s">
        <v>64</v>
      </c>
      <c r="C6" s="859" t="str">
        <f t="shared" si="0"/>
        <v xml:space="preserve">THREAT, tiedot Infoimport-välilehdeltä
</v>
      </c>
      <c r="D6" s="860">
        <v>3</v>
      </c>
      <c r="E6" s="861" t="s">
        <v>64</v>
      </c>
      <c r="F6" s="861" t="s">
        <v>3528</v>
      </c>
      <c r="G6" s="861" t="s">
        <v>64</v>
      </c>
      <c r="H6" s="819"/>
      <c r="J6" s="741"/>
      <c r="K6" s="1840"/>
      <c r="L6" s="741"/>
    </row>
    <row r="7" spans="1:12" ht="100.05" customHeight="1" x14ac:dyDescent="0.25">
      <c r="A7" s="819"/>
      <c r="B7" s="858" t="s">
        <v>0</v>
      </c>
      <c r="C7" s="859" t="str">
        <f t="shared" si="0"/>
        <v xml:space="preserve">RISK, tiedot Infoimport-välilehdeltä
</v>
      </c>
      <c r="D7" s="860">
        <v>4</v>
      </c>
      <c r="E7" s="861" t="s">
        <v>0</v>
      </c>
      <c r="F7" s="861" t="s">
        <v>3527</v>
      </c>
      <c r="G7" s="861" t="s">
        <v>0</v>
      </c>
      <c r="H7" s="819"/>
      <c r="J7" s="741"/>
      <c r="K7" s="1840"/>
      <c r="L7" s="741"/>
    </row>
    <row r="8" spans="1:12" ht="100.05" customHeight="1" x14ac:dyDescent="0.25">
      <c r="A8" s="819"/>
      <c r="B8" s="858" t="s">
        <v>59</v>
      </c>
      <c r="C8" s="859" t="str">
        <f t="shared" si="0"/>
        <v xml:space="preserve">ACCESS, tiedot Infoimport-välilehdeltä
</v>
      </c>
      <c r="D8" s="860">
        <v>5</v>
      </c>
      <c r="E8" s="861" t="s">
        <v>59</v>
      </c>
      <c r="F8" s="861" t="s">
        <v>3526</v>
      </c>
      <c r="G8" s="861" t="s">
        <v>59</v>
      </c>
      <c r="H8" s="819"/>
      <c r="J8" s="741"/>
      <c r="K8" s="1840"/>
      <c r="L8" s="741"/>
    </row>
    <row r="9" spans="1:12" ht="100.05" customHeight="1" x14ac:dyDescent="0.25">
      <c r="A9" s="819"/>
      <c r="B9" s="858" t="s">
        <v>67</v>
      </c>
      <c r="C9" s="859" t="str">
        <f t="shared" si="0"/>
        <v xml:space="preserve">SITUATION, tiedot Infoimport-välilehdeltä
</v>
      </c>
      <c r="D9" s="860">
        <v>6</v>
      </c>
      <c r="E9" s="861" t="s">
        <v>67</v>
      </c>
      <c r="F9" s="861" t="s">
        <v>3525</v>
      </c>
      <c r="G9" s="861" t="s">
        <v>67</v>
      </c>
      <c r="H9" s="819"/>
      <c r="J9" s="741"/>
      <c r="K9" s="1840"/>
      <c r="L9" s="741"/>
    </row>
    <row r="10" spans="1:12" ht="100.05" customHeight="1" x14ac:dyDescent="0.25">
      <c r="A10" s="819"/>
      <c r="B10" s="858" t="s">
        <v>69</v>
      </c>
      <c r="C10" s="859" t="str">
        <f t="shared" si="0"/>
        <v xml:space="preserve">RESPONSE, tiedot Infoimport-välilehdeltä
</v>
      </c>
      <c r="D10" s="860">
        <v>7</v>
      </c>
      <c r="E10" s="861" t="s">
        <v>69</v>
      </c>
      <c r="F10" s="861" t="s">
        <v>3524</v>
      </c>
      <c r="G10" s="861" t="s">
        <v>69</v>
      </c>
      <c r="H10" s="819"/>
      <c r="J10" s="741"/>
      <c r="K10" s="1840"/>
      <c r="L10" s="741"/>
    </row>
    <row r="11" spans="1:12" ht="100.05" customHeight="1" x14ac:dyDescent="0.25">
      <c r="A11" s="819"/>
      <c r="B11" s="858" t="s">
        <v>2540</v>
      </c>
      <c r="C11" s="859" t="str">
        <f>VLOOKUP($D11,$D$4:$G$14,$C$2,FALSE)</f>
        <v xml:space="preserve">THIRDPARTY, tiedot Infoimport-välilehdeltä
</v>
      </c>
      <c r="D11" s="860">
        <v>8</v>
      </c>
      <c r="E11" s="861" t="s">
        <v>2540</v>
      </c>
      <c r="F11" s="861" t="s">
        <v>3523</v>
      </c>
      <c r="G11" s="861" t="s">
        <v>2540</v>
      </c>
      <c r="H11" s="819"/>
      <c r="J11" s="741"/>
      <c r="K11" s="1840"/>
      <c r="L11" s="741"/>
    </row>
    <row r="12" spans="1:12" ht="100.05" customHeight="1" x14ac:dyDescent="0.25">
      <c r="A12" s="819"/>
      <c r="B12" s="858" t="s">
        <v>74</v>
      </c>
      <c r="C12" s="859" t="str">
        <f t="shared" si="0"/>
        <v xml:space="preserve">WORKFORCE, tiedot Infoimport-välilehdeltä
</v>
      </c>
      <c r="D12" s="860">
        <v>9</v>
      </c>
      <c r="E12" s="861" t="s">
        <v>74</v>
      </c>
      <c r="F12" s="861" t="s">
        <v>3522</v>
      </c>
      <c r="G12" s="861" t="s">
        <v>74</v>
      </c>
      <c r="H12" s="819"/>
      <c r="J12" s="741"/>
      <c r="K12" s="1840"/>
      <c r="L12" s="741"/>
    </row>
    <row r="13" spans="1:12" ht="100.05" customHeight="1" x14ac:dyDescent="0.25">
      <c r="A13" s="819"/>
      <c r="B13" s="858" t="s">
        <v>77</v>
      </c>
      <c r="C13" s="859" t="str">
        <f t="shared" si="0"/>
        <v xml:space="preserve">ARCHITECTURE, tiedot Infoimport-välilehdeltä
</v>
      </c>
      <c r="D13" s="860">
        <v>10</v>
      </c>
      <c r="E13" s="861" t="s">
        <v>77</v>
      </c>
      <c r="F13" s="861" t="s">
        <v>3521</v>
      </c>
      <c r="G13" s="861" t="s">
        <v>77</v>
      </c>
      <c r="H13" s="819"/>
      <c r="J13" s="741"/>
      <c r="K13" s="1840"/>
      <c r="L13" s="741"/>
    </row>
    <row r="14" spans="1:12" ht="100.05" customHeight="1" x14ac:dyDescent="0.25">
      <c r="A14" s="819"/>
      <c r="B14" s="858" t="s">
        <v>79</v>
      </c>
      <c r="C14" s="859" t="str">
        <f t="shared" si="0"/>
        <v>PROGRAM, tiedot Infoimport-välilehdeltä</v>
      </c>
      <c r="D14" s="860">
        <v>11</v>
      </c>
      <c r="E14" s="861" t="s">
        <v>79</v>
      </c>
      <c r="F14" s="861" t="s">
        <v>2475</v>
      </c>
      <c r="G14" s="861" t="s">
        <v>79</v>
      </c>
      <c r="H14" s="819"/>
      <c r="J14" s="741"/>
      <c r="K14" s="1840"/>
      <c r="L14" s="741"/>
    </row>
    <row r="15" spans="1:12" x14ac:dyDescent="0.25">
      <c r="A15" s="819"/>
      <c r="B15" s="819"/>
      <c r="C15" s="819"/>
      <c r="D15" s="819"/>
      <c r="E15" s="819"/>
      <c r="F15" s="819"/>
      <c r="G15" s="819"/>
      <c r="H15" s="819"/>
      <c r="J15" s="741"/>
      <c r="K15" s="1840"/>
      <c r="L15" s="741"/>
    </row>
    <row r="16" spans="1:12" x14ac:dyDescent="0.25">
      <c r="J16" s="741"/>
      <c r="K16" s="1841"/>
      <c r="L16" s="741"/>
    </row>
    <row r="17" spans="10:12" x14ac:dyDescent="0.25">
      <c r="J17" s="741"/>
      <c r="K17" s="741"/>
      <c r="L17" s="741"/>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8"/>
  <sheetViews>
    <sheetView showGridLines="0" topLeftCell="A7" zoomScale="80" zoomScaleNormal="80" workbookViewId="0">
      <selection activeCell="K59" sqref="K59"/>
    </sheetView>
  </sheetViews>
  <sheetFormatPr defaultColWidth="9.1796875" defaultRowHeight="13.95" customHeight="1" x14ac:dyDescent="0.25"/>
  <cols>
    <col min="1" max="2" width="1.6328125" style="139" customWidth="1"/>
    <col min="3" max="3" width="21.36328125" style="139" customWidth="1"/>
    <col min="4" max="4" width="15.08984375" style="139" customWidth="1"/>
    <col min="5" max="5" width="25.6328125" style="139" customWidth="1"/>
    <col min="6" max="6" width="15.6328125" style="139" customWidth="1"/>
    <col min="7" max="7" width="20.81640625" style="139" customWidth="1"/>
    <col min="8" max="8" width="15.6328125" style="139" customWidth="1"/>
    <col min="9" max="9" width="5.6328125" style="139" customWidth="1"/>
    <col min="10" max="11" width="15.6328125" style="139" customWidth="1"/>
    <col min="12" max="12" width="5.6328125" style="139" customWidth="1"/>
    <col min="13" max="14" width="15.6328125" style="139" customWidth="1"/>
    <col min="15" max="15" width="5.6328125" style="139" customWidth="1"/>
    <col min="16" max="16" width="1.6328125" style="139" customWidth="1"/>
    <col min="17" max="17" width="1.6328125" style="302" customWidth="1"/>
    <col min="18" max="18" width="9.1796875" style="245"/>
    <col min="19" max="19" width="3.08984375" style="245" customWidth="1"/>
    <col min="20" max="20" width="80.6328125" style="245" customWidth="1"/>
    <col min="21" max="21" width="2.453125" style="245" customWidth="1"/>
    <col min="22" max="16384" width="9.1796875" style="245"/>
  </cols>
  <sheetData>
    <row r="1" spans="1:21" s="139" customFormat="1" ht="13.95" customHeight="1" x14ac:dyDescent="0.25">
      <c r="A1" s="134"/>
      <c r="B1" s="134"/>
      <c r="C1" s="134"/>
      <c r="D1" s="134"/>
      <c r="E1" s="134"/>
      <c r="F1" s="134"/>
      <c r="G1" s="134"/>
      <c r="H1" s="134"/>
      <c r="I1" s="134"/>
      <c r="J1" s="134"/>
      <c r="K1" s="134"/>
      <c r="L1" s="134"/>
      <c r="M1" s="134"/>
      <c r="N1" s="134"/>
      <c r="O1" s="134"/>
      <c r="P1" s="134"/>
      <c r="Q1" s="273"/>
      <c r="S1" s="741"/>
      <c r="T1" s="741"/>
      <c r="U1" s="742"/>
    </row>
    <row r="2" spans="1:21" s="256" customFormat="1" ht="18" customHeight="1" x14ac:dyDescent="0.25">
      <c r="A2" s="251"/>
      <c r="B2" s="141"/>
      <c r="C2" s="143"/>
      <c r="D2" s="143"/>
      <c r="E2" s="143"/>
      <c r="F2" s="143"/>
      <c r="G2" s="143"/>
      <c r="H2" s="143"/>
      <c r="I2" s="143"/>
      <c r="J2" s="143"/>
      <c r="K2" s="143"/>
      <c r="L2" s="143"/>
      <c r="M2" s="143"/>
      <c r="N2" s="143"/>
      <c r="O2" s="143"/>
      <c r="P2" s="365"/>
      <c r="Q2" s="273"/>
      <c r="S2" s="741"/>
      <c r="T2" s="938" t="s">
        <v>1884</v>
      </c>
      <c r="U2" s="742"/>
    </row>
    <row r="3" spans="1:21" s="139" customFormat="1" ht="18" customHeight="1" x14ac:dyDescent="0.25">
      <c r="A3" s="134"/>
      <c r="B3" s="156"/>
      <c r="C3" s="259"/>
      <c r="D3" s="259"/>
      <c r="E3" s="259"/>
      <c r="F3" s="259"/>
      <c r="G3" s="259"/>
      <c r="H3" s="259"/>
      <c r="I3" s="259"/>
      <c r="J3" s="259"/>
      <c r="K3" s="259"/>
      <c r="L3" s="259"/>
      <c r="M3" s="259"/>
      <c r="N3" s="259"/>
      <c r="O3" s="259"/>
      <c r="P3" s="272"/>
      <c r="Q3" s="273"/>
      <c r="S3" s="741"/>
      <c r="T3" s="939"/>
      <c r="U3" s="742"/>
    </row>
    <row r="4" spans="1:21" s="139" customFormat="1" ht="30" customHeight="1" x14ac:dyDescent="0.25">
      <c r="A4" s="134"/>
      <c r="B4" s="156"/>
      <c r="C4" s="366" t="str">
        <f>IF(VLOOKUP("KM80",Languages!$A:$D,1,TRUE)="KM80",VLOOKUP("KM80",Languages!$A:$D,Summary!$C$7,TRUE),NA())</f>
        <v>Arviointitulosten ja vertailutiedon tuonti</v>
      </c>
      <c r="D4" s="259"/>
      <c r="E4" s="259"/>
      <c r="F4" s="259"/>
      <c r="G4" s="259"/>
      <c r="H4" s="259"/>
      <c r="I4" s="259"/>
      <c r="J4" s="366"/>
      <c r="K4" s="259"/>
      <c r="L4" s="259"/>
      <c r="M4" s="259"/>
      <c r="N4" s="259"/>
      <c r="O4" s="259"/>
      <c r="P4" s="272"/>
      <c r="Q4" s="273"/>
      <c r="S4" s="741"/>
      <c r="T4" s="1878" t="s">
        <v>3576</v>
      </c>
      <c r="U4" s="742"/>
    </row>
    <row r="5" spans="1:21" s="139" customFormat="1" ht="13.95" customHeight="1" x14ac:dyDescent="0.25">
      <c r="A5" s="134"/>
      <c r="B5" s="156"/>
      <c r="C5" s="259"/>
      <c r="D5" s="259"/>
      <c r="E5" s="259"/>
      <c r="F5" s="259"/>
      <c r="G5" s="259"/>
      <c r="H5" s="259"/>
      <c r="I5" s="259"/>
      <c r="J5" s="259"/>
      <c r="K5" s="259"/>
      <c r="L5" s="259"/>
      <c r="M5" s="259"/>
      <c r="N5" s="259"/>
      <c r="O5" s="259"/>
      <c r="P5" s="272"/>
      <c r="Q5" s="273"/>
      <c r="S5" s="741"/>
      <c r="T5" s="1878"/>
      <c r="U5" s="742"/>
    </row>
    <row r="6" spans="1:21" s="370" customFormat="1" ht="13.95" customHeight="1" x14ac:dyDescent="0.25">
      <c r="A6" s="134"/>
      <c r="B6" s="367"/>
      <c r="C6" s="1881" t="str">
        <f>IF(VLOOKUP("KM50",Languages!$A:$D,1,TRUE)="KM50",VLOOKUP("KM50",Languages!$A:$D,Summary!$C$7,TRUE),NA())</f>
        <v>Aiemmat arviointitulokset (arviointivälilehdille)</v>
      </c>
      <c r="D6" s="1881"/>
      <c r="E6" s="1881"/>
      <c r="F6" s="525"/>
      <c r="G6" s="525"/>
      <c r="H6" s="525"/>
      <c r="I6" s="525"/>
      <c r="J6" s="1881" t="str">
        <f>IF(VLOOKUP("KM51",Languages!$A:$D,1,TRUE)="KM51",VLOOKUP("KM51",Languages!$A:$D,Summary!$C$7,TRUE),NA())</f>
        <v>Aiemmat arviointitulokset (raporteille)</v>
      </c>
      <c r="K6" s="1881"/>
      <c r="L6" s="1881"/>
      <c r="M6" s="1881" t="str">
        <f>IF(VLOOKUP("KM52",Languages!$A:$D,1,TRUE)="KM52",VLOOKUP("KM52",Languages!$A:$D,Summary!$C$7,TRUE),NA())</f>
        <v>Vertailutulokset (raporteille)</v>
      </c>
      <c r="N6" s="1881"/>
      <c r="O6" s="1881"/>
      <c r="P6" s="369"/>
      <c r="Q6" s="314"/>
      <c r="S6" s="741"/>
      <c r="T6" s="1878"/>
      <c r="U6" s="741"/>
    </row>
    <row r="7" spans="1:21" s="139" customFormat="1" ht="22.95" customHeight="1" x14ac:dyDescent="0.25">
      <c r="A7" s="134"/>
      <c r="B7" s="156"/>
      <c r="C7" s="541" t="str">
        <f>IF(VLOOKUP("KM82",Languages!$A:$D,1,TRUE)="KM82",VLOOKUP("KM82",Languages!$A:$D,Summary!$C$7,TRUE),NA())</f>
        <v>Tähän syötetyt tulokset näkyvät Kybermittarin arviointiosioissa nykyisten arvioiden vieressä (sarakkeissa O-S).</v>
      </c>
      <c r="D7" s="524"/>
      <c r="E7" s="524"/>
      <c r="F7" s="524"/>
      <c r="G7" s="524"/>
      <c r="H7" s="524"/>
      <c r="I7" s="524"/>
      <c r="J7" s="1882" t="str">
        <f>IF(VLOOKUP("KM54",Languages!$A:$D,1,TRUE)="KM54",VLOOKUP("KM54",Languages!$A:$D,Summary!$C$7,TRUE),NA())</f>
        <v>Tähän taulukkoon syötetyt vertailutiedot esitetään raporteissa.</v>
      </c>
      <c r="K7" s="1882"/>
      <c r="L7" s="541"/>
      <c r="M7" s="1882" t="str">
        <f>IF(VLOOKUP("KM55",Languages!$A:$D,1,TRUE)="KM55",VLOOKUP("KM55",Languages!$A:$D,Summary!$C$7,TRUE),NA())</f>
        <v>Tähän taulukkoon syötetyt vertailutiedot esitetään raporteissa.</v>
      </c>
      <c r="N7" s="1882"/>
      <c r="O7" s="541"/>
      <c r="P7" s="272"/>
      <c r="Q7" s="273"/>
      <c r="S7" s="741"/>
      <c r="T7" s="1878"/>
      <c r="U7" s="741"/>
    </row>
    <row r="8" spans="1:21" s="139" customFormat="1" ht="13.95" customHeight="1" thickBot="1" x14ac:dyDescent="0.3">
      <c r="A8" s="134"/>
      <c r="B8" s="156"/>
      <c r="C8" s="259"/>
      <c r="D8" s="259"/>
      <c r="E8" s="259"/>
      <c r="F8" s="259"/>
      <c r="G8" s="259"/>
      <c r="H8" s="259"/>
      <c r="I8" s="259"/>
      <c r="J8" s="1883"/>
      <c r="K8" s="1883"/>
      <c r="L8" s="259"/>
      <c r="M8" s="1883"/>
      <c r="N8" s="1883"/>
      <c r="O8" s="259"/>
      <c r="P8" s="272"/>
      <c r="Q8" s="314"/>
      <c r="S8" s="741"/>
      <c r="T8" s="1878"/>
      <c r="U8" s="741"/>
    </row>
    <row r="9" spans="1:21" ht="13.95" customHeight="1" thickBot="1" x14ac:dyDescent="0.3">
      <c r="A9" s="165"/>
      <c r="B9" s="268"/>
      <c r="C9" s="1876"/>
      <c r="D9" s="1880"/>
      <c r="E9" s="1880"/>
      <c r="F9" s="1880"/>
      <c r="G9" s="1880"/>
      <c r="H9" s="1877"/>
      <c r="I9" s="371"/>
      <c r="J9" s="1876" t="str">
        <f>IF(VLOOKUP("KM61",Languages!$A:$D,1,TRUE)="KM61",VLOOKUP("KM61",Languages!$A:$D,Summary!$C$7,TRUE),NA())</f>
        <v>Johdon kypsyysraportti (R1)</v>
      </c>
      <c r="K9" s="1877"/>
      <c r="L9" s="371"/>
      <c r="M9" s="1876" t="str">
        <f>IF(VLOOKUP("KM61",Languages!$A:$D,1,TRUE)="KM61",VLOOKUP("KM61",Languages!$A:$D,Summary!$C$7,TRUE),NA())</f>
        <v>Johdon kypsyysraportti (R1)</v>
      </c>
      <c r="N9" s="1877"/>
      <c r="O9" s="371"/>
      <c r="P9" s="272"/>
      <c r="Q9" s="273"/>
      <c r="S9" s="741"/>
      <c r="T9" s="1878"/>
      <c r="U9" s="741"/>
    </row>
    <row r="10" spans="1:21" ht="13.95" customHeight="1" x14ac:dyDescent="0.25">
      <c r="A10" s="165"/>
      <c r="B10" s="268"/>
      <c r="C10" s="259"/>
      <c r="D10" s="259"/>
      <c r="E10" s="259"/>
      <c r="F10" s="259"/>
      <c r="G10" s="259"/>
      <c r="H10" s="259"/>
      <c r="I10" s="371"/>
      <c r="J10" s="259"/>
      <c r="K10" s="259"/>
      <c r="L10" s="259"/>
      <c r="M10" s="259"/>
      <c r="N10" s="259"/>
      <c r="O10" s="371"/>
      <c r="P10" s="272"/>
      <c r="Q10" s="273"/>
      <c r="S10" s="741"/>
      <c r="T10" s="1878"/>
      <c r="U10" s="741"/>
    </row>
    <row r="11" spans="1:21" ht="13.95" customHeight="1" thickBot="1" x14ac:dyDescent="0.3">
      <c r="A11" s="165"/>
      <c r="B11" s="355"/>
      <c r="C11" s="543" t="s">
        <v>1447</v>
      </c>
      <c r="D11" s="827" t="s">
        <v>1446</v>
      </c>
      <c r="E11" s="827" t="s">
        <v>1448</v>
      </c>
      <c r="F11" s="827" t="s">
        <v>1449</v>
      </c>
      <c r="G11" s="827" t="s">
        <v>1450</v>
      </c>
      <c r="H11" s="828" t="s">
        <v>1451</v>
      </c>
      <c r="I11" s="372"/>
      <c r="J11" s="373" t="s">
        <v>1452</v>
      </c>
      <c r="K11" s="542" t="s">
        <v>1453</v>
      </c>
      <c r="L11" s="371"/>
      <c r="M11" s="373" t="s">
        <v>1452</v>
      </c>
      <c r="N11" s="542" t="s">
        <v>1453</v>
      </c>
      <c r="O11" s="372"/>
      <c r="P11" s="272"/>
      <c r="Q11" s="273"/>
      <c r="S11" s="741"/>
      <c r="T11" s="1878"/>
      <c r="U11" s="741"/>
    </row>
    <row r="12" spans="1:21" ht="15" customHeight="1" x14ac:dyDescent="0.25">
      <c r="A12" s="165"/>
      <c r="B12" s="355"/>
      <c r="C12" s="825" t="s">
        <v>621</v>
      </c>
      <c r="D12" s="1071"/>
      <c r="E12" s="1072" t="s">
        <v>1409</v>
      </c>
      <c r="F12" s="1071" t="s">
        <v>1409</v>
      </c>
      <c r="G12" s="1071" t="s">
        <v>1409</v>
      </c>
      <c r="H12" s="1071"/>
      <c r="I12" s="372"/>
      <c r="J12" s="374" t="s">
        <v>1467</v>
      </c>
      <c r="K12" s="628">
        <v>0.4</v>
      </c>
      <c r="L12" s="371"/>
      <c r="M12" s="374" t="s">
        <v>1467</v>
      </c>
      <c r="N12" s="628">
        <v>0.45</v>
      </c>
      <c r="O12" s="372"/>
      <c r="P12" s="272"/>
      <c r="Q12" s="273"/>
      <c r="S12" s="741"/>
      <c r="T12" s="1878"/>
      <c r="U12" s="741"/>
    </row>
    <row r="13" spans="1:21" ht="15" customHeight="1" x14ac:dyDescent="0.25">
      <c r="A13" s="165"/>
      <c r="B13" s="268"/>
      <c r="C13" s="825" t="s">
        <v>618</v>
      </c>
      <c r="D13" s="1071"/>
      <c r="E13" s="1071" t="s">
        <v>1409</v>
      </c>
      <c r="F13" s="1071" t="s">
        <v>1409</v>
      </c>
      <c r="G13" s="1071" t="s">
        <v>1409</v>
      </c>
      <c r="H13" s="1071"/>
      <c r="I13" s="371"/>
      <c r="J13" s="374" t="s">
        <v>1468</v>
      </c>
      <c r="K13" s="629">
        <v>0.5</v>
      </c>
      <c r="L13" s="372"/>
      <c r="M13" s="374" t="s">
        <v>1468</v>
      </c>
      <c r="N13" s="629">
        <v>0.55000000000000004</v>
      </c>
      <c r="O13" s="371"/>
      <c r="P13" s="272"/>
      <c r="Q13" s="273"/>
      <c r="S13" s="741"/>
      <c r="T13" s="1878"/>
      <c r="U13" s="741"/>
    </row>
    <row r="14" spans="1:21" ht="15" customHeight="1" x14ac:dyDescent="0.25">
      <c r="A14" s="165"/>
      <c r="B14" s="268"/>
      <c r="C14" s="825" t="s">
        <v>2470</v>
      </c>
      <c r="D14" s="1073"/>
      <c r="E14" s="1071" t="s">
        <v>1409</v>
      </c>
      <c r="F14" s="1073" t="s">
        <v>1409</v>
      </c>
      <c r="G14" s="1073" t="s">
        <v>1409</v>
      </c>
      <c r="H14" s="1071"/>
      <c r="I14" s="371"/>
      <c r="J14" s="374" t="s">
        <v>1469</v>
      </c>
      <c r="K14" s="630">
        <v>0.34</v>
      </c>
      <c r="L14" s="372"/>
      <c r="M14" s="374" t="s">
        <v>1469</v>
      </c>
      <c r="N14" s="630">
        <v>0.5</v>
      </c>
      <c r="O14" s="371"/>
      <c r="P14" s="272"/>
      <c r="Q14" s="273"/>
      <c r="S14" s="741"/>
      <c r="T14" s="1878"/>
      <c r="U14" s="741"/>
    </row>
    <row r="15" spans="1:21" ht="15" customHeight="1" x14ac:dyDescent="0.25">
      <c r="A15" s="165"/>
      <c r="B15" s="268"/>
      <c r="C15" s="825" t="s">
        <v>2526</v>
      </c>
      <c r="D15" s="1073"/>
      <c r="E15" s="1071" t="s">
        <v>1409</v>
      </c>
      <c r="F15" s="1073" t="s">
        <v>1409</v>
      </c>
      <c r="G15" s="1073" t="s">
        <v>1409</v>
      </c>
      <c r="H15" s="1071"/>
      <c r="I15" s="371"/>
      <c r="J15" s="374" t="s">
        <v>1470</v>
      </c>
      <c r="K15" s="629">
        <v>0.33</v>
      </c>
      <c r="L15" s="371"/>
      <c r="M15" s="374" t="s">
        <v>1470</v>
      </c>
      <c r="N15" s="629">
        <v>0.6</v>
      </c>
      <c r="O15" s="371"/>
      <c r="P15" s="272"/>
      <c r="Q15" s="273"/>
      <c r="S15" s="741"/>
      <c r="T15" s="1878"/>
      <c r="U15" s="741"/>
    </row>
    <row r="16" spans="1:21" ht="15" customHeight="1" x14ac:dyDescent="0.25">
      <c r="A16" s="165"/>
      <c r="B16" s="268"/>
      <c r="C16" s="825" t="s">
        <v>619</v>
      </c>
      <c r="D16" s="1071"/>
      <c r="E16" s="1071" t="s">
        <v>1409</v>
      </c>
      <c r="F16" s="1071" t="s">
        <v>1409</v>
      </c>
      <c r="G16" s="1071" t="s">
        <v>1409</v>
      </c>
      <c r="H16" s="1071"/>
      <c r="I16" s="371"/>
      <c r="J16" s="374" t="s">
        <v>1471</v>
      </c>
      <c r="K16" s="630">
        <v>0.45</v>
      </c>
      <c r="L16" s="371"/>
      <c r="M16" s="374" t="s">
        <v>1471</v>
      </c>
      <c r="N16" s="630">
        <v>0.65</v>
      </c>
      <c r="O16" s="371"/>
      <c r="P16" s="272"/>
      <c r="Q16" s="273"/>
      <c r="S16" s="741"/>
      <c r="T16" s="1879"/>
      <c r="U16" s="741"/>
    </row>
    <row r="17" spans="1:21" ht="15" customHeight="1" thickBot="1" x14ac:dyDescent="0.3">
      <c r="A17" s="165"/>
      <c r="B17" s="268"/>
      <c r="C17" s="825" t="s">
        <v>620</v>
      </c>
      <c r="D17" s="1071"/>
      <c r="E17" s="1071" t="s">
        <v>1409</v>
      </c>
      <c r="F17" s="1071" t="s">
        <v>1409</v>
      </c>
      <c r="G17" s="1071" t="s">
        <v>1409</v>
      </c>
      <c r="H17" s="1071"/>
      <c r="I17" s="371"/>
      <c r="J17" s="374"/>
      <c r="K17" s="259"/>
      <c r="L17" s="371"/>
      <c r="M17" s="259"/>
      <c r="N17" s="259"/>
      <c r="O17" s="371"/>
      <c r="P17" s="272"/>
      <c r="Q17" s="273"/>
      <c r="S17" s="741"/>
      <c r="T17" s="741"/>
      <c r="U17" s="741"/>
    </row>
    <row r="18" spans="1:21" ht="15" customHeight="1" thickBot="1" x14ac:dyDescent="0.3">
      <c r="A18" s="165"/>
      <c r="B18" s="268"/>
      <c r="C18" s="825" t="s">
        <v>1855</v>
      </c>
      <c r="D18" s="1071"/>
      <c r="E18" s="1071" t="s">
        <v>1409</v>
      </c>
      <c r="F18" s="1071" t="s">
        <v>1409</v>
      </c>
      <c r="G18" s="1071" t="s">
        <v>1409</v>
      </c>
      <c r="H18" s="1071"/>
      <c r="I18" s="371"/>
      <c r="J18" s="1876" t="str">
        <f>IF(VLOOKUP("KM60",Languages!$A:$D,1,TRUE)="KM60",VLOOKUP("KM60",Languages!$A:$D,Summary!$C$7,TRUE),NA())</f>
        <v>Kybermittarin kypsyysraportti (R2)</v>
      </c>
      <c r="K18" s="1877"/>
      <c r="L18" s="371"/>
      <c r="M18" s="1876" t="str">
        <f>IF(VLOOKUP("KM60",Languages!$A:$D,1,TRUE)="KM60",VLOOKUP("KM60",Languages!$A:$D,Summary!$C$7,TRUE),NA())</f>
        <v>Kybermittarin kypsyysraportti (R2)</v>
      </c>
      <c r="N18" s="1877"/>
      <c r="O18" s="371"/>
      <c r="P18" s="272"/>
      <c r="Q18" s="273"/>
    </row>
    <row r="19" spans="1:21" ht="15" customHeight="1" x14ac:dyDescent="0.25">
      <c r="A19" s="165"/>
      <c r="B19" s="268"/>
      <c r="C19" s="825" t="s">
        <v>1856</v>
      </c>
      <c r="D19" s="1100"/>
      <c r="E19" s="1071" t="s">
        <v>1409</v>
      </c>
      <c r="F19" s="1071" t="s">
        <v>1409</v>
      </c>
      <c r="G19" s="1071" t="s">
        <v>1409</v>
      </c>
      <c r="H19" s="1071"/>
      <c r="I19" s="371"/>
      <c r="J19" s="259"/>
      <c r="K19" s="259"/>
      <c r="L19" s="371"/>
      <c r="M19" s="259"/>
      <c r="N19" s="259"/>
      <c r="O19" s="371"/>
      <c r="P19" s="272"/>
      <c r="Q19" s="273"/>
    </row>
    <row r="20" spans="1:21" ht="15" customHeight="1" thickBot="1" x14ac:dyDescent="0.3">
      <c r="A20" s="165"/>
      <c r="B20" s="268"/>
      <c r="C20" s="1275" t="s">
        <v>3570</v>
      </c>
      <c r="D20" s="1274"/>
      <c r="E20" s="1266"/>
      <c r="F20" s="1274"/>
      <c r="G20" s="1266"/>
      <c r="H20" s="1273"/>
      <c r="I20" s="371"/>
      <c r="J20" s="373" t="s">
        <v>1452</v>
      </c>
      <c r="K20" s="542" t="s">
        <v>1453</v>
      </c>
      <c r="L20" s="371"/>
      <c r="M20" s="373" t="s">
        <v>1452</v>
      </c>
      <c r="N20" s="542" t="s">
        <v>1453</v>
      </c>
      <c r="O20" s="371"/>
      <c r="P20" s="272"/>
      <c r="Q20" s="273"/>
    </row>
    <row r="21" spans="1:21" ht="15" customHeight="1" x14ac:dyDescent="0.25">
      <c r="A21" s="165"/>
      <c r="B21" s="268"/>
      <c r="C21" s="1275" t="s">
        <v>3571</v>
      </c>
      <c r="D21" s="1274"/>
      <c r="E21" s="1266"/>
      <c r="F21" s="1274"/>
      <c r="G21" s="1266"/>
      <c r="H21" s="1273"/>
      <c r="I21" s="371"/>
      <c r="J21" s="1238" t="s">
        <v>56</v>
      </c>
      <c r="K21" s="376">
        <v>0</v>
      </c>
      <c r="L21" s="371"/>
      <c r="M21" s="1238" t="s">
        <v>56</v>
      </c>
      <c r="N21" s="376">
        <v>0.5</v>
      </c>
      <c r="O21" s="371"/>
      <c r="P21" s="272"/>
      <c r="Q21" s="273"/>
    </row>
    <row r="22" spans="1:21" ht="15" customHeight="1" x14ac:dyDescent="0.25">
      <c r="A22" s="165"/>
      <c r="B22" s="268"/>
      <c r="C22" s="1275" t="s">
        <v>3572</v>
      </c>
      <c r="D22" s="1274"/>
      <c r="E22" s="1266"/>
      <c r="F22" s="1274"/>
      <c r="G22" s="1266"/>
      <c r="H22" s="1273"/>
      <c r="I22" s="371"/>
      <c r="J22" s="1238" t="s">
        <v>48</v>
      </c>
      <c r="K22" s="375">
        <v>1</v>
      </c>
      <c r="L22" s="371"/>
      <c r="M22" s="1238" t="s">
        <v>48</v>
      </c>
      <c r="N22" s="375">
        <v>1.2</v>
      </c>
      <c r="O22" s="371"/>
      <c r="P22" s="272"/>
      <c r="Q22" s="273"/>
    </row>
    <row r="23" spans="1:21" ht="15" customHeight="1" x14ac:dyDescent="0.25">
      <c r="A23" s="165"/>
      <c r="B23" s="268"/>
      <c r="C23" s="1275" t="s">
        <v>3573</v>
      </c>
      <c r="D23" s="1274"/>
      <c r="E23" s="1266"/>
      <c r="F23" s="1274"/>
      <c r="G23" s="1266"/>
      <c r="H23" s="1273"/>
      <c r="I23" s="371"/>
      <c r="J23" s="1238" t="s">
        <v>64</v>
      </c>
      <c r="K23" s="377">
        <v>0</v>
      </c>
      <c r="L23" s="259"/>
      <c r="M23" s="1238" t="s">
        <v>64</v>
      </c>
      <c r="N23" s="377">
        <v>0.9</v>
      </c>
      <c r="O23" s="259"/>
      <c r="P23" s="272"/>
      <c r="Q23" s="273"/>
    </row>
    <row r="24" spans="1:21" ht="15" customHeight="1" x14ac:dyDescent="0.25">
      <c r="A24" s="165"/>
      <c r="B24" s="268"/>
      <c r="C24" s="1275" t="s">
        <v>3574</v>
      </c>
      <c r="D24" s="1274"/>
      <c r="E24" s="1266"/>
      <c r="F24" s="1274"/>
      <c r="G24" s="1266"/>
      <c r="H24" s="1273"/>
      <c r="I24" s="371"/>
      <c r="J24" s="1238" t="s">
        <v>0</v>
      </c>
      <c r="K24" s="375">
        <v>0</v>
      </c>
      <c r="L24" s="259"/>
      <c r="M24" s="1238" t="s">
        <v>0</v>
      </c>
      <c r="N24" s="375">
        <v>0.7</v>
      </c>
      <c r="O24" s="259"/>
      <c r="P24" s="272"/>
      <c r="Q24" s="273"/>
    </row>
    <row r="25" spans="1:21" ht="15" customHeight="1" x14ac:dyDescent="0.25">
      <c r="A25" s="165"/>
      <c r="B25" s="268"/>
      <c r="C25" s="1275" t="s">
        <v>3575</v>
      </c>
      <c r="D25" s="1274"/>
      <c r="E25" s="1266"/>
      <c r="F25" s="1274"/>
      <c r="G25" s="1266"/>
      <c r="H25" s="1273"/>
      <c r="I25" s="371"/>
      <c r="J25" s="1238" t="s">
        <v>59</v>
      </c>
      <c r="K25" s="377">
        <v>1</v>
      </c>
      <c r="L25" s="259"/>
      <c r="M25" s="1238" t="s">
        <v>59</v>
      </c>
      <c r="N25" s="377">
        <v>1.2</v>
      </c>
      <c r="O25" s="635"/>
      <c r="P25" s="272"/>
      <c r="Q25" s="273"/>
    </row>
    <row r="26" spans="1:21" ht="15" customHeight="1" x14ac:dyDescent="0.25">
      <c r="A26" s="165"/>
      <c r="B26" s="268"/>
      <c r="C26" s="1269" t="s">
        <v>1850</v>
      </c>
      <c r="D26" s="1270"/>
      <c r="E26" s="1271"/>
      <c r="F26" s="1272"/>
      <c r="G26" s="1272"/>
      <c r="H26" s="1271"/>
      <c r="I26" s="371"/>
      <c r="J26" s="1238" t="s">
        <v>67</v>
      </c>
      <c r="K26" s="375">
        <v>1</v>
      </c>
      <c r="L26" s="259"/>
      <c r="M26" s="1238" t="s">
        <v>67</v>
      </c>
      <c r="N26" s="375">
        <v>1.3</v>
      </c>
      <c r="O26" s="541"/>
      <c r="P26" s="272"/>
      <c r="Q26" s="273"/>
    </row>
    <row r="27" spans="1:21" ht="15" customHeight="1" x14ac:dyDescent="0.25">
      <c r="A27" s="165"/>
      <c r="B27" s="268"/>
      <c r="C27" s="1269" t="s">
        <v>1851</v>
      </c>
      <c r="D27" s="1270"/>
      <c r="E27" s="1271"/>
      <c r="F27" s="1272"/>
      <c r="G27" s="1272"/>
      <c r="H27" s="1271"/>
      <c r="I27" s="371"/>
      <c r="J27" s="1238" t="s">
        <v>69</v>
      </c>
      <c r="K27" s="377">
        <v>0</v>
      </c>
      <c r="L27" s="259"/>
      <c r="M27" s="1238" t="s">
        <v>69</v>
      </c>
      <c r="N27" s="377">
        <v>1.5</v>
      </c>
      <c r="O27" s="259"/>
      <c r="P27" s="272"/>
      <c r="Q27" s="273"/>
    </row>
    <row r="28" spans="1:21" ht="15" customHeight="1" x14ac:dyDescent="0.25">
      <c r="A28" s="165"/>
      <c r="B28" s="268"/>
      <c r="C28" s="1269" t="s">
        <v>1854</v>
      </c>
      <c r="D28" s="1270"/>
      <c r="E28" s="1271"/>
      <c r="F28" s="1272"/>
      <c r="G28" s="1272"/>
      <c r="H28" s="1271"/>
      <c r="I28" s="371"/>
      <c r="J28" s="1238" t="s">
        <v>2540</v>
      </c>
      <c r="K28" s="375">
        <v>0</v>
      </c>
      <c r="L28" s="259"/>
      <c r="M28" s="1238" t="s">
        <v>2540</v>
      </c>
      <c r="N28" s="375">
        <v>0.6</v>
      </c>
      <c r="O28" s="371"/>
      <c r="P28" s="272"/>
      <c r="Q28" s="273"/>
    </row>
    <row r="29" spans="1:21" ht="15" customHeight="1" x14ac:dyDescent="0.25">
      <c r="A29" s="165"/>
      <c r="B29" s="268"/>
      <c r="C29" s="1269" t="s">
        <v>1853</v>
      </c>
      <c r="D29" s="1270"/>
      <c r="E29" s="1271"/>
      <c r="F29" s="1272"/>
      <c r="G29" s="1272"/>
      <c r="H29" s="1271"/>
      <c r="I29" s="371"/>
      <c r="J29" s="1238" t="s">
        <v>74</v>
      </c>
      <c r="K29" s="377">
        <v>1</v>
      </c>
      <c r="L29" s="259"/>
      <c r="M29" s="1238" t="s">
        <v>74</v>
      </c>
      <c r="N29" s="377">
        <v>1</v>
      </c>
      <c r="O29" s="371"/>
      <c r="P29" s="272"/>
      <c r="Q29" s="273"/>
    </row>
    <row r="30" spans="1:21" ht="15" customHeight="1" x14ac:dyDescent="0.25">
      <c r="A30" s="165"/>
      <c r="B30" s="268"/>
      <c r="C30" s="1269" t="s">
        <v>1852</v>
      </c>
      <c r="D30" s="1270"/>
      <c r="E30" s="1271"/>
      <c r="F30" s="1272"/>
      <c r="G30" s="1272"/>
      <c r="H30" s="1271"/>
      <c r="I30" s="371"/>
      <c r="J30" s="1238" t="s">
        <v>77</v>
      </c>
      <c r="K30" s="375">
        <v>0</v>
      </c>
      <c r="L30" s="259"/>
      <c r="M30" s="1238" t="s">
        <v>77</v>
      </c>
      <c r="N30" s="375">
        <v>0.4</v>
      </c>
      <c r="O30" s="372"/>
      <c r="P30" s="272"/>
      <c r="Q30" s="273"/>
    </row>
    <row r="31" spans="1:21" ht="15" customHeight="1" thickBot="1" x14ac:dyDescent="0.3">
      <c r="A31" s="165"/>
      <c r="B31" s="268"/>
      <c r="C31" s="1580" t="s">
        <v>59</v>
      </c>
      <c r="D31" s="1074"/>
      <c r="E31" s="1074" t="s">
        <v>4608</v>
      </c>
      <c r="F31" s="1074"/>
      <c r="G31" s="1074"/>
      <c r="H31" s="1074"/>
      <c r="I31" s="371"/>
      <c r="J31" s="1238" t="s">
        <v>79</v>
      </c>
      <c r="K31" s="378">
        <v>0</v>
      </c>
      <c r="L31" s="259"/>
      <c r="M31" s="1238" t="s">
        <v>79</v>
      </c>
      <c r="N31" s="378">
        <v>0.8</v>
      </c>
      <c r="O31" s="372"/>
      <c r="P31" s="272"/>
      <c r="Q31" s="273"/>
    </row>
    <row r="32" spans="1:21" ht="15" customHeight="1" thickBot="1" x14ac:dyDescent="0.3">
      <c r="A32" s="165"/>
      <c r="B32" s="268"/>
      <c r="C32" s="1580" t="s">
        <v>61</v>
      </c>
      <c r="D32" s="1074"/>
      <c r="E32" s="1074" t="s">
        <v>4609</v>
      </c>
      <c r="F32" s="1074"/>
      <c r="G32" s="1074"/>
      <c r="H32" s="1074"/>
      <c r="I32" s="371"/>
      <c r="J32" s="259"/>
      <c r="K32" s="259"/>
      <c r="L32" s="259"/>
      <c r="M32" s="371"/>
      <c r="N32" s="371"/>
      <c r="O32" s="371"/>
      <c r="P32" s="272"/>
      <c r="Q32" s="273"/>
    </row>
    <row r="33" spans="1:17" ht="15" customHeight="1" thickBot="1" x14ac:dyDescent="0.3">
      <c r="A33" s="165"/>
      <c r="B33" s="268"/>
      <c r="C33" s="1580" t="s">
        <v>63</v>
      </c>
      <c r="D33" s="1074"/>
      <c r="E33" s="1074" t="s">
        <v>4610</v>
      </c>
      <c r="F33" s="1074"/>
      <c r="G33" s="1074"/>
      <c r="H33" s="1074"/>
      <c r="I33" s="371"/>
      <c r="J33" s="1876" t="s">
        <v>3568</v>
      </c>
      <c r="K33" s="1877"/>
      <c r="L33" s="371"/>
      <c r="M33" s="1876" t="s">
        <v>3568</v>
      </c>
      <c r="N33" s="1877"/>
      <c r="O33" s="371"/>
      <c r="P33" s="272"/>
      <c r="Q33" s="273"/>
    </row>
    <row r="34" spans="1:17" ht="15" customHeight="1" x14ac:dyDescent="0.25">
      <c r="A34" s="165"/>
      <c r="B34" s="268"/>
      <c r="C34" s="1580" t="s">
        <v>66</v>
      </c>
      <c r="D34" s="1074"/>
      <c r="E34" s="1074" t="s">
        <v>4611</v>
      </c>
      <c r="F34" s="1074"/>
      <c r="G34" s="1074"/>
      <c r="H34" s="1074"/>
      <c r="I34" s="371"/>
      <c r="J34" s="259"/>
      <c r="K34" s="259"/>
      <c r="L34" s="259"/>
      <c r="M34" s="259"/>
      <c r="N34" s="259"/>
      <c r="O34" s="371"/>
      <c r="P34" s="272"/>
      <c r="Q34" s="273"/>
    </row>
    <row r="35" spans="1:17" ht="15" customHeight="1" x14ac:dyDescent="0.25">
      <c r="A35" s="165"/>
      <c r="B35" s="268"/>
      <c r="C35" s="1580" t="s">
        <v>986</v>
      </c>
      <c r="D35" s="1074"/>
      <c r="E35" s="1074" t="s">
        <v>4612</v>
      </c>
      <c r="F35" s="1074"/>
      <c r="G35" s="1074"/>
      <c r="H35" s="1074"/>
      <c r="I35" s="371"/>
      <c r="J35" s="373" t="s">
        <v>1452</v>
      </c>
      <c r="K35" s="542" t="s">
        <v>1453</v>
      </c>
      <c r="L35" s="371"/>
      <c r="M35" s="373" t="s">
        <v>1452</v>
      </c>
      <c r="N35" s="542" t="s">
        <v>1453</v>
      </c>
      <c r="O35" s="371"/>
      <c r="P35" s="272"/>
      <c r="Q35" s="273"/>
    </row>
    <row r="36" spans="1:17" ht="15" customHeight="1" x14ac:dyDescent="0.25">
      <c r="A36" s="165"/>
      <c r="B36" s="268"/>
      <c r="C36" s="1580" t="s">
        <v>77</v>
      </c>
      <c r="D36" s="1074"/>
      <c r="E36" s="1074" t="s">
        <v>4613</v>
      </c>
      <c r="F36" s="1074"/>
      <c r="G36" s="1074"/>
      <c r="H36" s="1074"/>
      <c r="I36" s="371"/>
      <c r="J36" s="1238" t="s">
        <v>3538</v>
      </c>
      <c r="K36" s="1239">
        <v>0.35</v>
      </c>
      <c r="L36" s="371"/>
      <c r="M36" s="1238" t="s">
        <v>3538</v>
      </c>
      <c r="N36" s="1239">
        <v>0.5</v>
      </c>
      <c r="O36" s="371"/>
      <c r="P36" s="272"/>
      <c r="Q36" s="273"/>
    </row>
    <row r="37" spans="1:17" ht="15" customHeight="1" x14ac:dyDescent="0.25">
      <c r="A37" s="165"/>
      <c r="B37" s="268"/>
      <c r="C37" s="1580" t="s">
        <v>115</v>
      </c>
      <c r="D37" s="1074"/>
      <c r="E37" s="1074" t="s">
        <v>4614</v>
      </c>
      <c r="F37" s="1074"/>
      <c r="G37" s="1074"/>
      <c r="H37" s="1074"/>
      <c r="I37" s="371"/>
      <c r="J37" s="1238" t="s">
        <v>1467</v>
      </c>
      <c r="K37" s="1240">
        <v>0.4</v>
      </c>
      <c r="L37" s="372"/>
      <c r="M37" s="1238" t="s">
        <v>1467</v>
      </c>
      <c r="N37" s="1243">
        <v>0.45</v>
      </c>
      <c r="O37" s="371"/>
      <c r="P37" s="272"/>
      <c r="Q37" s="273"/>
    </row>
    <row r="38" spans="1:17" ht="15" customHeight="1" x14ac:dyDescent="0.25">
      <c r="A38" s="165"/>
      <c r="B38" s="268"/>
      <c r="C38" s="1580" t="s">
        <v>118</v>
      </c>
      <c r="D38" s="1074"/>
      <c r="E38" s="1074" t="s">
        <v>4615</v>
      </c>
      <c r="F38" s="1074"/>
      <c r="G38" s="1074"/>
      <c r="H38" s="1074"/>
      <c r="I38" s="371"/>
      <c r="J38" s="1238" t="s">
        <v>1468</v>
      </c>
      <c r="K38" s="1241">
        <v>0.44</v>
      </c>
      <c r="L38" s="372"/>
      <c r="M38" s="1238" t="s">
        <v>1468</v>
      </c>
      <c r="N38" s="1244">
        <v>0.38</v>
      </c>
      <c r="O38" s="371"/>
      <c r="P38" s="272"/>
      <c r="Q38" s="273"/>
    </row>
    <row r="39" spans="1:17" ht="15" customHeight="1" x14ac:dyDescent="0.25">
      <c r="A39" s="165"/>
      <c r="B39" s="268"/>
      <c r="C39" s="1580" t="s">
        <v>121</v>
      </c>
      <c r="D39" s="1074"/>
      <c r="E39" s="1074" t="s">
        <v>4616</v>
      </c>
      <c r="F39" s="1074"/>
      <c r="G39" s="1074"/>
      <c r="H39" s="1074"/>
      <c r="I39" s="371"/>
      <c r="J39" s="1238" t="s">
        <v>1469</v>
      </c>
      <c r="K39" s="1240">
        <v>0.56000000000000005</v>
      </c>
      <c r="L39" s="371"/>
      <c r="M39" s="1238" t="s">
        <v>1469</v>
      </c>
      <c r="N39" s="1243">
        <v>0.44</v>
      </c>
      <c r="O39" s="371"/>
      <c r="P39" s="272"/>
      <c r="Q39" s="273"/>
    </row>
    <row r="40" spans="1:17" ht="15" customHeight="1" x14ac:dyDescent="0.25">
      <c r="A40" s="165"/>
      <c r="B40" s="268"/>
      <c r="C40" s="1580" t="s">
        <v>124</v>
      </c>
      <c r="D40" s="1074"/>
      <c r="E40" s="1074" t="s">
        <v>4617</v>
      </c>
      <c r="F40" s="1074"/>
      <c r="G40" s="1074"/>
      <c r="H40" s="1074"/>
      <c r="I40" s="371"/>
      <c r="J40" s="1238" t="s">
        <v>1470</v>
      </c>
      <c r="K40" s="1241">
        <v>0.55000000000000004</v>
      </c>
      <c r="L40" s="371"/>
      <c r="M40" s="1238" t="s">
        <v>1470</v>
      </c>
      <c r="N40" s="1244">
        <v>0.6</v>
      </c>
      <c r="O40" s="371"/>
      <c r="P40" s="272"/>
      <c r="Q40" s="273"/>
    </row>
    <row r="41" spans="1:17" ht="15" customHeight="1" x14ac:dyDescent="0.25">
      <c r="A41" s="165"/>
      <c r="B41" s="268"/>
      <c r="C41" s="1580" t="s">
        <v>127</v>
      </c>
      <c r="D41" s="1074"/>
      <c r="E41" s="1074" t="s">
        <v>4618</v>
      </c>
      <c r="F41" s="1074"/>
      <c r="G41" s="1074"/>
      <c r="H41" s="1074"/>
      <c r="I41" s="371"/>
      <c r="J41" s="1238" t="s">
        <v>1471</v>
      </c>
      <c r="K41" s="1242">
        <v>0.57999999999999996</v>
      </c>
      <c r="L41" s="259"/>
      <c r="M41" s="1238" t="s">
        <v>1471</v>
      </c>
      <c r="N41" s="1245">
        <v>0.65</v>
      </c>
      <c r="O41" s="371"/>
      <c r="P41" s="272"/>
      <c r="Q41" s="273"/>
    </row>
    <row r="42" spans="1:17" ht="15" customHeight="1" x14ac:dyDescent="0.25">
      <c r="A42" s="165"/>
      <c r="B42" s="268"/>
      <c r="C42" s="1580" t="s">
        <v>996</v>
      </c>
      <c r="D42" s="1074"/>
      <c r="E42" s="1074" t="s">
        <v>3900</v>
      </c>
      <c r="F42" s="1074"/>
      <c r="G42" s="1074"/>
      <c r="H42" s="1074"/>
      <c r="I42" s="371"/>
      <c r="J42" s="259"/>
      <c r="K42" s="259"/>
      <c r="L42" s="259"/>
      <c r="M42" s="371"/>
      <c r="N42" s="371"/>
      <c r="O42" s="259"/>
      <c r="P42" s="272"/>
      <c r="Q42" s="273"/>
    </row>
    <row r="43" spans="1:17" ht="15" customHeight="1" x14ac:dyDescent="0.25">
      <c r="A43" s="165"/>
      <c r="B43" s="268"/>
      <c r="C43" s="1580" t="s">
        <v>48</v>
      </c>
      <c r="D43" s="1074"/>
      <c r="E43" s="1074" t="s">
        <v>4619</v>
      </c>
      <c r="F43" s="1074"/>
      <c r="G43" s="1074"/>
      <c r="H43" s="1074"/>
      <c r="I43" s="371"/>
      <c r="J43" s="259"/>
      <c r="K43" s="259"/>
      <c r="L43" s="259"/>
      <c r="M43" s="259"/>
      <c r="N43" s="259"/>
      <c r="O43" s="259"/>
      <c r="P43" s="272"/>
      <c r="Q43" s="273"/>
    </row>
    <row r="44" spans="1:17" ht="15" customHeight="1" x14ac:dyDescent="0.25">
      <c r="A44" s="165"/>
      <c r="B44" s="268"/>
      <c r="C44" s="1580" t="s">
        <v>50</v>
      </c>
      <c r="D44" s="1074"/>
      <c r="E44" s="1074" t="s">
        <v>4620</v>
      </c>
      <c r="F44" s="1074"/>
      <c r="G44" s="1074"/>
      <c r="H44" s="1074"/>
      <c r="I44" s="371"/>
      <c r="J44" s="259"/>
      <c r="K44" s="259"/>
      <c r="L44" s="259"/>
      <c r="M44" s="259"/>
      <c r="N44" s="259"/>
      <c r="O44" s="259"/>
      <c r="P44" s="272"/>
      <c r="Q44" s="273"/>
    </row>
    <row r="45" spans="1:17" ht="15" customHeight="1" x14ac:dyDescent="0.25">
      <c r="A45" s="165"/>
      <c r="B45" s="268"/>
      <c r="C45" s="1580" t="s">
        <v>52</v>
      </c>
      <c r="D45" s="1074"/>
      <c r="E45" s="1074" t="s">
        <v>4621</v>
      </c>
      <c r="F45" s="1074"/>
      <c r="G45" s="1074"/>
      <c r="H45" s="1074"/>
      <c r="I45" s="371"/>
      <c r="J45" s="259"/>
      <c r="K45" s="259"/>
      <c r="L45" s="259"/>
      <c r="M45" s="259"/>
      <c r="N45" s="259"/>
      <c r="O45" s="259"/>
      <c r="P45" s="272"/>
      <c r="Q45" s="273"/>
    </row>
    <row r="46" spans="1:17" ht="15" customHeight="1" x14ac:dyDescent="0.25">
      <c r="A46" s="165"/>
      <c r="B46" s="268"/>
      <c r="C46" s="1580" t="s">
        <v>54</v>
      </c>
      <c r="D46" s="1074"/>
      <c r="E46" s="1074" t="s">
        <v>4622</v>
      </c>
      <c r="F46" s="1074"/>
      <c r="G46" s="1074"/>
      <c r="H46" s="1074"/>
      <c r="I46" s="371"/>
      <c r="J46" s="259"/>
      <c r="K46" s="259"/>
      <c r="L46" s="259"/>
      <c r="M46" s="259"/>
      <c r="N46" s="259"/>
      <c r="O46" s="259"/>
      <c r="P46" s="272"/>
      <c r="Q46" s="273"/>
    </row>
    <row r="47" spans="1:17" ht="15" customHeight="1" x14ac:dyDescent="0.25">
      <c r="A47" s="165"/>
      <c r="B47" s="268"/>
      <c r="C47" s="1580" t="s">
        <v>55</v>
      </c>
      <c r="D47" s="1074"/>
      <c r="E47" s="1074" t="s">
        <v>4623</v>
      </c>
      <c r="F47" s="1074"/>
      <c r="G47" s="1074"/>
      <c r="H47" s="1074"/>
      <c r="I47" s="371"/>
      <c r="J47" s="259"/>
      <c r="K47" s="259"/>
      <c r="L47" s="259"/>
      <c r="M47" s="259"/>
      <c r="N47" s="259"/>
      <c r="O47" s="259"/>
      <c r="P47" s="272"/>
      <c r="Q47" s="273"/>
    </row>
    <row r="48" spans="1:17" ht="15" customHeight="1" x14ac:dyDescent="0.25">
      <c r="A48" s="165"/>
      <c r="B48" s="268"/>
      <c r="C48" s="1580" t="s">
        <v>57</v>
      </c>
      <c r="D48" s="1074"/>
      <c r="E48" s="1074" t="s">
        <v>4624</v>
      </c>
      <c r="F48" s="1074"/>
      <c r="G48" s="1074"/>
      <c r="H48" s="1074"/>
      <c r="I48" s="371"/>
      <c r="J48" s="259"/>
      <c r="K48" s="259"/>
      <c r="L48" s="259"/>
      <c r="M48" s="259"/>
      <c r="N48" s="259"/>
      <c r="O48" s="259"/>
      <c r="P48" s="272"/>
      <c r="Q48" s="273"/>
    </row>
    <row r="49" spans="1:17" ht="15" customHeight="1" x14ac:dyDescent="0.25">
      <c r="A49" s="165"/>
      <c r="B49" s="268"/>
      <c r="C49" s="1580" t="s">
        <v>56</v>
      </c>
      <c r="D49" s="1074"/>
      <c r="E49" s="1074" t="s">
        <v>4625</v>
      </c>
      <c r="F49" s="1074"/>
      <c r="G49" s="1074"/>
      <c r="H49" s="1074"/>
      <c r="I49" s="371"/>
      <c r="J49" s="259"/>
      <c r="K49" s="259"/>
      <c r="L49" s="259"/>
      <c r="M49" s="259"/>
      <c r="N49" s="259"/>
      <c r="O49" s="259"/>
      <c r="P49" s="272"/>
      <c r="Q49" s="273"/>
    </row>
    <row r="50" spans="1:17" ht="15" customHeight="1" x14ac:dyDescent="0.25">
      <c r="A50" s="165"/>
      <c r="B50" s="268"/>
      <c r="C50" s="1580" t="s">
        <v>147</v>
      </c>
      <c r="D50" s="1074"/>
      <c r="E50" s="1074" t="s">
        <v>4626</v>
      </c>
      <c r="F50" s="1074"/>
      <c r="G50" s="1074"/>
      <c r="H50" s="1074"/>
      <c r="I50" s="371"/>
      <c r="J50" s="259"/>
      <c r="K50" s="259"/>
      <c r="L50" s="259"/>
      <c r="M50" s="259"/>
      <c r="N50" s="259"/>
      <c r="O50" s="259"/>
      <c r="P50" s="272"/>
      <c r="Q50" s="273"/>
    </row>
    <row r="51" spans="1:17" ht="15" customHeight="1" x14ac:dyDescent="0.25">
      <c r="A51" s="165"/>
      <c r="B51" s="268"/>
      <c r="C51" s="1580" t="s">
        <v>149</v>
      </c>
      <c r="D51" s="1074"/>
      <c r="E51" s="1074" t="s">
        <v>4627</v>
      </c>
      <c r="F51" s="1074"/>
      <c r="G51" s="1074"/>
      <c r="H51" s="1074"/>
      <c r="I51" s="371"/>
      <c r="J51" s="259"/>
      <c r="K51" s="259"/>
      <c r="L51" s="259"/>
      <c r="M51" s="259"/>
      <c r="N51" s="259"/>
      <c r="O51" s="259"/>
      <c r="P51" s="272"/>
      <c r="Q51" s="273"/>
    </row>
    <row r="52" spans="1:17" ht="15" customHeight="1" x14ac:dyDescent="0.25">
      <c r="A52" s="165"/>
      <c r="B52" s="268"/>
      <c r="C52" s="1580" t="s">
        <v>151</v>
      </c>
      <c r="D52" s="1074"/>
      <c r="E52" s="1074" t="s">
        <v>4628</v>
      </c>
      <c r="F52" s="1074"/>
      <c r="G52" s="1074"/>
      <c r="H52" s="1074"/>
      <c r="I52" s="371"/>
      <c r="J52" s="259"/>
      <c r="K52" s="259"/>
      <c r="L52" s="259"/>
      <c r="M52" s="259"/>
      <c r="N52" s="259"/>
      <c r="O52" s="259"/>
      <c r="P52" s="272"/>
      <c r="Q52" s="273"/>
    </row>
    <row r="53" spans="1:17" ht="15" customHeight="1" x14ac:dyDescent="0.25">
      <c r="A53" s="165"/>
      <c r="B53" s="268"/>
      <c r="C53" s="1580" t="s">
        <v>79</v>
      </c>
      <c r="D53" s="1074"/>
      <c r="E53" s="1074" t="s">
        <v>4629</v>
      </c>
      <c r="F53" s="1074"/>
      <c r="G53" s="1074"/>
      <c r="H53" s="1074"/>
      <c r="I53" s="371"/>
      <c r="J53" s="259"/>
      <c r="K53" s="259"/>
      <c r="L53" s="259"/>
      <c r="M53" s="259"/>
      <c r="N53" s="259"/>
      <c r="O53" s="259"/>
      <c r="P53" s="272"/>
      <c r="Q53" s="273"/>
    </row>
    <row r="54" spans="1:17" ht="15" customHeight="1" x14ac:dyDescent="0.25">
      <c r="A54" s="165"/>
      <c r="B54" s="268"/>
      <c r="C54" s="1580" t="s">
        <v>132</v>
      </c>
      <c r="D54" s="1074"/>
      <c r="E54" s="1074" t="s">
        <v>4630</v>
      </c>
      <c r="F54" s="1074"/>
      <c r="G54" s="1074"/>
      <c r="H54" s="1074"/>
      <c r="I54" s="371"/>
      <c r="J54" s="259"/>
      <c r="K54" s="259"/>
      <c r="L54" s="259"/>
      <c r="M54" s="259"/>
      <c r="N54" s="259"/>
      <c r="O54" s="259"/>
      <c r="P54" s="272"/>
      <c r="Q54" s="273"/>
    </row>
    <row r="55" spans="1:17" ht="15" customHeight="1" x14ac:dyDescent="0.25">
      <c r="A55" s="165"/>
      <c r="B55" s="268"/>
      <c r="C55" s="1580" t="s">
        <v>135</v>
      </c>
      <c r="D55" s="1074"/>
      <c r="E55" s="1074" t="s">
        <v>4631</v>
      </c>
      <c r="F55" s="1074"/>
      <c r="G55" s="1074"/>
      <c r="H55" s="1074"/>
      <c r="I55" s="371"/>
      <c r="J55" s="259"/>
      <c r="K55" s="259"/>
      <c r="L55" s="259"/>
      <c r="M55" s="259"/>
      <c r="N55" s="259"/>
      <c r="O55" s="259"/>
      <c r="P55" s="272"/>
      <c r="Q55" s="273"/>
    </row>
    <row r="56" spans="1:17" ht="15" customHeight="1" x14ac:dyDescent="0.25">
      <c r="A56" s="165"/>
      <c r="B56" s="268"/>
      <c r="C56" s="1580" t="s">
        <v>138</v>
      </c>
      <c r="D56" s="1074"/>
      <c r="E56" s="1074" t="s">
        <v>1629</v>
      </c>
      <c r="F56" s="1074"/>
      <c r="G56" s="1074"/>
      <c r="H56" s="1074"/>
      <c r="I56" s="371"/>
      <c r="J56" s="259"/>
      <c r="K56" s="259"/>
      <c r="L56" s="259"/>
      <c r="M56" s="259"/>
      <c r="N56" s="259"/>
      <c r="O56" s="259"/>
      <c r="P56" s="272"/>
      <c r="Q56" s="273"/>
    </row>
    <row r="57" spans="1:17" ht="15" customHeight="1" x14ac:dyDescent="0.25">
      <c r="A57" s="165"/>
      <c r="B57" s="268"/>
      <c r="C57" s="1580" t="s">
        <v>69</v>
      </c>
      <c r="D57" s="1074"/>
      <c r="E57" s="1074" t="s">
        <v>4632</v>
      </c>
      <c r="F57" s="1074"/>
      <c r="G57" s="1074"/>
      <c r="H57" s="1074"/>
      <c r="I57" s="371"/>
      <c r="J57" s="259"/>
      <c r="K57" s="259"/>
      <c r="L57" s="259"/>
      <c r="M57" s="259"/>
      <c r="N57" s="259"/>
      <c r="O57" s="259"/>
      <c r="P57" s="272"/>
      <c r="Q57" s="273"/>
    </row>
    <row r="58" spans="1:17" ht="15" customHeight="1" x14ac:dyDescent="0.25">
      <c r="A58" s="165"/>
      <c r="B58" s="268"/>
      <c r="C58" s="1580" t="s">
        <v>90</v>
      </c>
      <c r="D58" s="1074"/>
      <c r="E58" s="1074" t="s">
        <v>4633</v>
      </c>
      <c r="F58" s="1074"/>
      <c r="G58" s="1074"/>
      <c r="H58" s="1074"/>
      <c r="I58" s="371"/>
      <c r="J58" s="259"/>
      <c r="K58" s="259"/>
      <c r="L58" s="259"/>
      <c r="M58" s="259"/>
      <c r="N58" s="259"/>
      <c r="O58" s="259"/>
      <c r="P58" s="272"/>
      <c r="Q58" s="273"/>
    </row>
    <row r="59" spans="1:17" ht="15" customHeight="1" x14ac:dyDescent="0.25">
      <c r="A59" s="165"/>
      <c r="B59" s="268"/>
      <c r="C59" s="1580" t="s">
        <v>92</v>
      </c>
      <c r="D59" s="1074"/>
      <c r="E59" s="1074" t="s">
        <v>4634</v>
      </c>
      <c r="F59" s="1074"/>
      <c r="G59" s="1074"/>
      <c r="H59" s="1074"/>
      <c r="I59" s="371"/>
      <c r="J59" s="259"/>
      <c r="K59" s="259"/>
      <c r="L59" s="259"/>
      <c r="M59" s="259"/>
      <c r="N59" s="259"/>
      <c r="O59" s="259"/>
      <c r="P59" s="272"/>
      <c r="Q59" s="273"/>
    </row>
    <row r="60" spans="1:17" ht="15" customHeight="1" x14ac:dyDescent="0.25">
      <c r="A60" s="165"/>
      <c r="B60" s="268"/>
      <c r="C60" s="1580" t="s">
        <v>94</v>
      </c>
      <c r="D60" s="1074"/>
      <c r="E60" s="1074" t="s">
        <v>4635</v>
      </c>
      <c r="F60" s="1074"/>
      <c r="G60" s="1074"/>
      <c r="H60" s="1074"/>
      <c r="I60" s="371"/>
      <c r="J60" s="259"/>
      <c r="K60" s="259"/>
      <c r="L60" s="259"/>
      <c r="M60" s="259"/>
      <c r="N60" s="259"/>
      <c r="O60" s="259"/>
      <c r="P60" s="272"/>
      <c r="Q60" s="273"/>
    </row>
    <row r="61" spans="1:17" ht="15" customHeight="1" x14ac:dyDescent="0.25">
      <c r="A61" s="165"/>
      <c r="B61" s="268"/>
      <c r="C61" s="1580" t="s">
        <v>96</v>
      </c>
      <c r="D61" s="1074"/>
      <c r="E61" s="1074" t="s">
        <v>4636</v>
      </c>
      <c r="F61" s="1074"/>
      <c r="G61" s="1074"/>
      <c r="H61" s="1074"/>
      <c r="I61" s="371"/>
      <c r="J61" s="259"/>
      <c r="K61" s="259"/>
      <c r="L61" s="259"/>
      <c r="M61" s="259"/>
      <c r="N61" s="259"/>
      <c r="O61" s="259"/>
      <c r="P61" s="272"/>
      <c r="Q61" s="273"/>
    </row>
    <row r="62" spans="1:17" ht="15" customHeight="1" x14ac:dyDescent="0.25">
      <c r="A62" s="165"/>
      <c r="B62" s="268"/>
      <c r="C62" s="1580" t="s">
        <v>994</v>
      </c>
      <c r="D62" s="1074"/>
      <c r="E62" s="1074" t="s">
        <v>4637</v>
      </c>
      <c r="F62" s="1074"/>
      <c r="G62" s="1074"/>
      <c r="H62" s="1074"/>
      <c r="I62" s="371"/>
      <c r="J62" s="259"/>
      <c r="K62" s="259"/>
      <c r="L62" s="259"/>
      <c r="M62" s="259"/>
      <c r="N62" s="259"/>
      <c r="O62" s="259"/>
      <c r="P62" s="272"/>
      <c r="Q62" s="273"/>
    </row>
    <row r="63" spans="1:17" ht="15" customHeight="1" x14ac:dyDescent="0.25">
      <c r="A63" s="165"/>
      <c r="B63" s="268"/>
      <c r="C63" s="1580" t="s">
        <v>0</v>
      </c>
      <c r="D63" s="1074"/>
      <c r="E63" s="1074" t="s">
        <v>4638</v>
      </c>
      <c r="F63" s="1074"/>
      <c r="G63" s="1074"/>
      <c r="H63" s="1074"/>
      <c r="I63" s="371"/>
      <c r="J63" s="259"/>
      <c r="K63" s="259"/>
      <c r="L63" s="259"/>
      <c r="M63" s="259"/>
      <c r="N63" s="259"/>
      <c r="O63" s="259"/>
      <c r="P63" s="272"/>
      <c r="Q63" s="273"/>
    </row>
    <row r="64" spans="1:17" ht="15" customHeight="1" x14ac:dyDescent="0.25">
      <c r="A64" s="165"/>
      <c r="B64" s="268"/>
      <c r="C64" s="1580" t="s">
        <v>40</v>
      </c>
      <c r="D64" s="1074"/>
      <c r="E64" s="1074" t="s">
        <v>4639</v>
      </c>
      <c r="F64" s="1074"/>
      <c r="G64" s="1074"/>
      <c r="H64" s="1074"/>
      <c r="I64" s="371"/>
      <c r="J64" s="259"/>
      <c r="K64" s="259"/>
      <c r="L64" s="259"/>
      <c r="M64" s="259"/>
      <c r="N64" s="259"/>
      <c r="O64" s="259"/>
      <c r="P64" s="272"/>
      <c r="Q64" s="273"/>
    </row>
    <row r="65" spans="1:17" ht="15" customHeight="1" x14ac:dyDescent="0.25">
      <c r="A65" s="165"/>
      <c r="B65" s="268"/>
      <c r="C65" s="1580" t="s">
        <v>44</v>
      </c>
      <c r="D65" s="1074"/>
      <c r="E65" s="1074" t="s">
        <v>4640</v>
      </c>
      <c r="F65" s="1074"/>
      <c r="G65" s="1074"/>
      <c r="H65" s="1074"/>
      <c r="I65" s="371"/>
      <c r="J65" s="259"/>
      <c r="K65" s="259"/>
      <c r="L65" s="259"/>
      <c r="M65" s="259"/>
      <c r="N65" s="259"/>
      <c r="O65" s="259"/>
      <c r="P65" s="272"/>
      <c r="Q65" s="273"/>
    </row>
    <row r="66" spans="1:17" ht="15" customHeight="1" x14ac:dyDescent="0.25">
      <c r="A66" s="165"/>
      <c r="B66" s="268"/>
      <c r="C66" s="1580" t="s">
        <v>46</v>
      </c>
      <c r="D66" s="1074"/>
      <c r="E66" s="1074" t="s">
        <v>4641</v>
      </c>
      <c r="F66" s="1074"/>
      <c r="G66" s="1074"/>
      <c r="H66" s="1074"/>
      <c r="I66" s="371"/>
      <c r="J66" s="259"/>
      <c r="K66" s="259"/>
      <c r="L66" s="259"/>
      <c r="M66" s="259"/>
      <c r="N66" s="259"/>
      <c r="O66" s="259"/>
      <c r="P66" s="272"/>
      <c r="Q66" s="273"/>
    </row>
    <row r="67" spans="1:17" ht="15" customHeight="1" x14ac:dyDescent="0.25">
      <c r="A67" s="165"/>
      <c r="B67" s="268"/>
      <c r="C67" s="1580" t="s">
        <v>984</v>
      </c>
      <c r="D67" s="1074"/>
      <c r="E67" s="1074" t="s">
        <v>4642</v>
      </c>
      <c r="F67" s="1074"/>
      <c r="G67" s="1074"/>
      <c r="H67" s="1074"/>
      <c r="I67" s="371"/>
      <c r="J67" s="259"/>
      <c r="K67" s="259"/>
      <c r="L67" s="259"/>
      <c r="M67" s="259"/>
      <c r="N67" s="259"/>
      <c r="O67" s="259"/>
      <c r="P67" s="272"/>
      <c r="Q67" s="273"/>
    </row>
    <row r="68" spans="1:17" ht="15" customHeight="1" x14ac:dyDescent="0.25">
      <c r="A68" s="165"/>
      <c r="B68" s="268"/>
      <c r="C68" s="1580" t="s">
        <v>985</v>
      </c>
      <c r="D68" s="1074"/>
      <c r="E68" s="1074" t="s">
        <v>4643</v>
      </c>
      <c r="F68" s="1074"/>
      <c r="G68" s="1074"/>
      <c r="H68" s="1074"/>
      <c r="I68" s="371"/>
      <c r="J68" s="259"/>
      <c r="K68" s="259"/>
      <c r="L68" s="259"/>
      <c r="M68" s="259"/>
      <c r="N68" s="259"/>
      <c r="O68" s="259"/>
      <c r="P68" s="272"/>
      <c r="Q68" s="273"/>
    </row>
    <row r="69" spans="1:17" ht="15" customHeight="1" x14ac:dyDescent="0.25">
      <c r="A69" s="165"/>
      <c r="B69" s="268"/>
      <c r="C69" s="1580" t="s">
        <v>67</v>
      </c>
      <c r="D69" s="1074"/>
      <c r="E69" s="1074" t="s">
        <v>4644</v>
      </c>
      <c r="F69" s="1074"/>
      <c r="G69" s="1074"/>
      <c r="H69" s="1074"/>
      <c r="I69" s="371"/>
      <c r="J69" s="259"/>
      <c r="K69" s="259"/>
      <c r="L69" s="259"/>
      <c r="M69" s="259"/>
      <c r="N69" s="259"/>
      <c r="O69" s="259"/>
      <c r="P69" s="272"/>
      <c r="Q69" s="273"/>
    </row>
    <row r="70" spans="1:17" ht="15" customHeight="1" x14ac:dyDescent="0.25">
      <c r="A70" s="165"/>
      <c r="B70" s="268"/>
      <c r="C70" s="1580" t="s">
        <v>81</v>
      </c>
      <c r="D70" s="1074"/>
      <c r="E70" s="1074" t="s">
        <v>4645</v>
      </c>
      <c r="F70" s="1074"/>
      <c r="G70" s="1074"/>
      <c r="H70" s="1074"/>
      <c r="I70" s="371"/>
      <c r="J70" s="259"/>
      <c r="K70" s="259"/>
      <c r="L70" s="259"/>
      <c r="M70" s="259"/>
      <c r="N70" s="259"/>
      <c r="O70" s="259"/>
      <c r="P70" s="272"/>
      <c r="Q70" s="273"/>
    </row>
    <row r="71" spans="1:17" ht="15" customHeight="1" x14ac:dyDescent="0.25">
      <c r="A71" s="165"/>
      <c r="B71" s="268"/>
      <c r="C71" s="1580" t="s">
        <v>83</v>
      </c>
      <c r="D71" s="1074"/>
      <c r="E71" s="1074" t="s">
        <v>4646</v>
      </c>
      <c r="F71" s="1074"/>
      <c r="G71" s="1074"/>
      <c r="H71" s="1074"/>
      <c r="I71" s="371"/>
      <c r="J71" s="259"/>
      <c r="K71" s="259"/>
      <c r="L71" s="259"/>
      <c r="M71" s="259"/>
      <c r="N71" s="259"/>
      <c r="O71" s="259"/>
      <c r="P71" s="272"/>
      <c r="Q71" s="273"/>
    </row>
    <row r="72" spans="1:17" ht="15" customHeight="1" x14ac:dyDescent="0.25">
      <c r="A72" s="165"/>
      <c r="B72" s="268"/>
      <c r="C72" s="1580" t="s">
        <v>85</v>
      </c>
      <c r="D72" s="1074"/>
      <c r="E72" s="1074" t="s">
        <v>4647</v>
      </c>
      <c r="F72" s="1074"/>
      <c r="G72" s="1074"/>
      <c r="H72" s="1074"/>
      <c r="I72" s="371"/>
      <c r="J72" s="259"/>
      <c r="K72" s="259"/>
      <c r="L72" s="259"/>
      <c r="M72" s="259"/>
      <c r="N72" s="259"/>
      <c r="O72" s="259"/>
      <c r="P72" s="272"/>
      <c r="Q72" s="273"/>
    </row>
    <row r="73" spans="1:17" ht="15" customHeight="1" x14ac:dyDescent="0.25">
      <c r="A73" s="165"/>
      <c r="B73" s="268"/>
      <c r="C73" s="1580" t="s">
        <v>87</v>
      </c>
      <c r="D73" s="1074"/>
      <c r="E73" s="1074" t="s">
        <v>1629</v>
      </c>
      <c r="F73" s="1074"/>
      <c r="G73" s="1074"/>
      <c r="H73" s="1074"/>
      <c r="I73" s="371"/>
      <c r="J73" s="259"/>
      <c r="K73" s="259"/>
      <c r="L73" s="259"/>
      <c r="M73" s="259"/>
      <c r="N73" s="259"/>
      <c r="O73" s="259"/>
      <c r="P73" s="272"/>
      <c r="Q73" s="273"/>
    </row>
    <row r="74" spans="1:17" ht="15" customHeight="1" x14ac:dyDescent="0.25">
      <c r="A74" s="165"/>
      <c r="B74" s="268"/>
      <c r="C74" s="1580" t="s">
        <v>2540</v>
      </c>
      <c r="D74" s="1074"/>
      <c r="E74" s="1074" t="s">
        <v>4648</v>
      </c>
      <c r="F74" s="1074"/>
      <c r="G74" s="1074"/>
      <c r="H74" s="1074"/>
      <c r="I74" s="371"/>
      <c r="J74" s="259"/>
      <c r="K74" s="259"/>
      <c r="L74" s="259"/>
      <c r="M74" s="259"/>
      <c r="N74" s="259"/>
      <c r="O74" s="259"/>
      <c r="P74" s="272"/>
      <c r="Q74" s="273"/>
    </row>
    <row r="75" spans="1:17" ht="15" customHeight="1" x14ac:dyDescent="0.25">
      <c r="A75" s="165"/>
      <c r="B75" s="268"/>
      <c r="C75" s="1580" t="s">
        <v>2542</v>
      </c>
      <c r="D75" s="1074"/>
      <c r="E75" s="1074" t="s">
        <v>4649</v>
      </c>
      <c r="F75" s="1074"/>
      <c r="G75" s="1074"/>
      <c r="H75" s="1074"/>
      <c r="I75" s="371"/>
      <c r="J75" s="259"/>
      <c r="K75" s="259"/>
      <c r="L75" s="259"/>
      <c r="M75" s="259"/>
      <c r="N75" s="259"/>
      <c r="O75" s="259"/>
      <c r="P75" s="272"/>
      <c r="Q75" s="273"/>
    </row>
    <row r="76" spans="1:17" ht="15" customHeight="1" x14ac:dyDescent="0.25">
      <c r="A76" s="165"/>
      <c r="B76" s="268"/>
      <c r="C76" s="1580" t="s">
        <v>2550</v>
      </c>
      <c r="D76" s="1074"/>
      <c r="E76" s="1074" t="s">
        <v>4650</v>
      </c>
      <c r="F76" s="1074"/>
      <c r="G76" s="1074"/>
      <c r="H76" s="1074"/>
      <c r="I76" s="371"/>
      <c r="J76" s="259"/>
      <c r="K76" s="259"/>
      <c r="L76" s="259"/>
      <c r="M76" s="259"/>
      <c r="N76" s="259"/>
      <c r="O76" s="259"/>
      <c r="P76" s="272"/>
      <c r="Q76" s="273"/>
    </row>
    <row r="77" spans="1:17" ht="15" customHeight="1" x14ac:dyDescent="0.25">
      <c r="A77" s="165"/>
      <c r="B77" s="268"/>
      <c r="C77" s="1580" t="s">
        <v>2565</v>
      </c>
      <c r="D77" s="1074"/>
      <c r="E77" s="1074" t="s">
        <v>1629</v>
      </c>
      <c r="F77" s="1074"/>
      <c r="G77" s="1074"/>
      <c r="H77" s="1074"/>
      <c r="I77" s="371"/>
      <c r="J77" s="259"/>
      <c r="K77" s="259"/>
      <c r="L77" s="259"/>
      <c r="M77" s="259"/>
      <c r="N77" s="259"/>
      <c r="O77" s="259"/>
      <c r="P77" s="272"/>
      <c r="Q77" s="273"/>
    </row>
    <row r="78" spans="1:17" ht="15" customHeight="1" x14ac:dyDescent="0.25">
      <c r="A78" s="165"/>
      <c r="B78" s="268"/>
      <c r="C78" s="1580" t="s">
        <v>64</v>
      </c>
      <c r="D78" s="1074"/>
      <c r="E78" s="1074" t="s">
        <v>4651</v>
      </c>
      <c r="F78" s="1074"/>
      <c r="G78" s="1074"/>
      <c r="H78" s="1074"/>
      <c r="I78" s="371"/>
      <c r="J78" s="259"/>
      <c r="K78" s="259"/>
      <c r="L78" s="259"/>
      <c r="M78" s="259"/>
      <c r="N78" s="259"/>
      <c r="O78" s="259"/>
      <c r="P78" s="272"/>
      <c r="Q78" s="273"/>
    </row>
    <row r="79" spans="1:17" ht="15" customHeight="1" x14ac:dyDescent="0.25">
      <c r="A79" s="165"/>
      <c r="B79" s="268"/>
      <c r="C79" s="1580" t="s">
        <v>71</v>
      </c>
      <c r="D79" s="1074"/>
      <c r="E79" s="1074" t="s">
        <v>4652</v>
      </c>
      <c r="F79" s="1074"/>
      <c r="G79" s="1074"/>
      <c r="H79" s="1074"/>
      <c r="I79" s="371"/>
      <c r="J79" s="259"/>
      <c r="K79" s="259"/>
      <c r="L79" s="259"/>
      <c r="M79" s="259"/>
      <c r="N79" s="259"/>
      <c r="O79" s="259"/>
      <c r="P79" s="272"/>
      <c r="Q79" s="273"/>
    </row>
    <row r="80" spans="1:17" ht="15" customHeight="1" x14ac:dyDescent="0.25">
      <c r="A80" s="165"/>
      <c r="B80" s="268"/>
      <c r="C80" s="1580" t="s">
        <v>73</v>
      </c>
      <c r="D80" s="1074"/>
      <c r="E80" s="1074" t="s">
        <v>4653</v>
      </c>
      <c r="F80" s="1074"/>
      <c r="G80" s="1074"/>
      <c r="H80" s="1074"/>
      <c r="I80" s="371"/>
      <c r="J80" s="259"/>
      <c r="K80" s="259"/>
      <c r="L80" s="259"/>
      <c r="M80" s="259"/>
      <c r="N80" s="259"/>
      <c r="O80" s="259"/>
      <c r="P80" s="272"/>
      <c r="Q80" s="273"/>
    </row>
    <row r="81" spans="1:17" ht="15" customHeight="1" x14ac:dyDescent="0.25">
      <c r="A81" s="165"/>
      <c r="B81" s="268"/>
      <c r="C81" s="1580" t="s">
        <v>76</v>
      </c>
      <c r="D81" s="1074"/>
      <c r="E81" s="1074" t="s">
        <v>1629</v>
      </c>
      <c r="F81" s="1074"/>
      <c r="G81" s="1074"/>
      <c r="H81" s="1074"/>
      <c r="I81" s="371"/>
      <c r="J81" s="259"/>
      <c r="K81" s="259"/>
      <c r="L81" s="259"/>
      <c r="M81" s="259"/>
      <c r="N81" s="259"/>
      <c r="O81" s="259"/>
      <c r="P81" s="272"/>
      <c r="Q81" s="273"/>
    </row>
    <row r="82" spans="1:17" ht="15" customHeight="1" x14ac:dyDescent="0.25">
      <c r="A82" s="165"/>
      <c r="B82" s="268"/>
      <c r="C82" s="1580" t="s">
        <v>74</v>
      </c>
      <c r="D82" s="1074"/>
      <c r="E82" s="1074" t="s">
        <v>4654</v>
      </c>
      <c r="F82" s="1074"/>
      <c r="G82" s="1074"/>
      <c r="H82" s="1074"/>
      <c r="I82" s="371"/>
      <c r="J82" s="259"/>
      <c r="K82" s="259"/>
      <c r="L82" s="259"/>
      <c r="M82" s="259"/>
      <c r="N82" s="259"/>
      <c r="O82" s="259"/>
      <c r="P82" s="272"/>
      <c r="Q82" s="273"/>
    </row>
    <row r="83" spans="1:17" ht="15" customHeight="1" x14ac:dyDescent="0.25">
      <c r="A83" s="165"/>
      <c r="B83" s="268"/>
      <c r="C83" s="1580" t="s">
        <v>104</v>
      </c>
      <c r="D83" s="1074"/>
      <c r="E83" s="1074" t="s">
        <v>4655</v>
      </c>
      <c r="F83" s="1074"/>
      <c r="G83" s="1074"/>
      <c r="H83" s="1074"/>
      <c r="I83" s="371"/>
      <c r="J83" s="259"/>
      <c r="K83" s="259"/>
      <c r="L83" s="259"/>
      <c r="M83" s="259"/>
      <c r="N83" s="259"/>
      <c r="O83" s="259"/>
      <c r="P83" s="272"/>
      <c r="Q83" s="273"/>
    </row>
    <row r="84" spans="1:17" ht="15" customHeight="1" x14ac:dyDescent="0.25">
      <c r="A84" s="165"/>
      <c r="B84" s="268"/>
      <c r="C84" s="1580" t="s">
        <v>106</v>
      </c>
      <c r="D84" s="1074"/>
      <c r="E84" s="1074" t="s">
        <v>4656</v>
      </c>
      <c r="F84" s="1074"/>
      <c r="G84" s="1074"/>
      <c r="H84" s="1074"/>
      <c r="I84" s="371"/>
      <c r="J84" s="259"/>
      <c r="K84" s="259"/>
      <c r="L84" s="259"/>
      <c r="M84" s="259"/>
      <c r="N84" s="259"/>
      <c r="O84" s="259"/>
      <c r="P84" s="272"/>
      <c r="Q84" s="273"/>
    </row>
    <row r="85" spans="1:17" ht="15" customHeight="1" x14ac:dyDescent="0.25">
      <c r="A85" s="165"/>
      <c r="B85" s="268"/>
      <c r="C85" s="1580" t="s">
        <v>108</v>
      </c>
      <c r="D85" s="1074"/>
      <c r="E85" s="1074" t="s">
        <v>4657</v>
      </c>
      <c r="F85" s="1074"/>
      <c r="G85" s="1074"/>
      <c r="H85" s="1074"/>
      <c r="I85" s="371"/>
      <c r="J85" s="259"/>
      <c r="K85" s="259"/>
      <c r="L85" s="259"/>
      <c r="M85" s="259"/>
      <c r="N85" s="259"/>
      <c r="O85" s="259"/>
      <c r="P85" s="272"/>
      <c r="Q85" s="273"/>
    </row>
    <row r="86" spans="1:17" ht="15" customHeight="1" x14ac:dyDescent="0.25">
      <c r="A86" s="165"/>
      <c r="B86" s="268"/>
      <c r="C86" s="1580" t="s">
        <v>110</v>
      </c>
      <c r="D86" s="1074"/>
      <c r="E86" s="1074" t="s">
        <v>4658</v>
      </c>
      <c r="F86" s="1074"/>
      <c r="G86" s="1074"/>
      <c r="H86" s="1074"/>
      <c r="I86" s="371"/>
      <c r="J86" s="259"/>
      <c r="K86" s="259"/>
      <c r="L86" s="259"/>
      <c r="M86" s="259"/>
      <c r="N86" s="259"/>
      <c r="O86" s="259"/>
      <c r="P86" s="272"/>
      <c r="Q86" s="273"/>
    </row>
    <row r="87" spans="1:17" ht="15" customHeight="1" x14ac:dyDescent="0.25">
      <c r="A87" s="165"/>
      <c r="B87" s="268"/>
      <c r="C87" s="1580" t="s">
        <v>112</v>
      </c>
      <c r="D87" s="1074"/>
      <c r="E87" s="1074" t="s">
        <v>1629</v>
      </c>
      <c r="F87" s="1074" t="s">
        <v>4321</v>
      </c>
      <c r="G87" s="1074" t="s">
        <v>4322</v>
      </c>
      <c r="H87" s="1074"/>
      <c r="I87" s="371"/>
      <c r="J87" s="259"/>
      <c r="K87" s="259"/>
      <c r="L87" s="259"/>
      <c r="M87" s="259"/>
      <c r="N87" s="259"/>
      <c r="O87" s="259"/>
      <c r="P87" s="272"/>
      <c r="Q87" s="273"/>
    </row>
    <row r="88" spans="1:17" ht="13.95" customHeight="1" x14ac:dyDescent="0.25">
      <c r="A88" s="165"/>
      <c r="B88" s="268"/>
      <c r="C88" s="374" t="s">
        <v>150</v>
      </c>
      <c r="D88" s="1075"/>
      <c r="E88" s="1075"/>
      <c r="F88" s="1075" t="s">
        <v>4323</v>
      </c>
      <c r="G88" s="1075" t="s">
        <v>4324</v>
      </c>
      <c r="H88" s="1592"/>
      <c r="I88" s="371"/>
      <c r="J88" s="259"/>
      <c r="K88" s="259"/>
      <c r="L88" s="259"/>
      <c r="M88" s="259"/>
      <c r="N88" s="259"/>
      <c r="O88" s="259"/>
      <c r="P88" s="272"/>
      <c r="Q88" s="273"/>
    </row>
    <row r="89" spans="1:17" ht="13.95" customHeight="1" x14ac:dyDescent="0.25">
      <c r="A89" s="165"/>
      <c r="B89" s="268"/>
      <c r="C89" s="374" t="s">
        <v>152</v>
      </c>
      <c r="D89" s="1075"/>
      <c r="E89" s="1075"/>
      <c r="F89" s="1075" t="s">
        <v>4325</v>
      </c>
      <c r="G89" s="1075" t="s">
        <v>4326</v>
      </c>
      <c r="H89" s="1075"/>
      <c r="I89" s="371"/>
      <c r="J89" s="259"/>
      <c r="K89" s="259"/>
      <c r="L89" s="259"/>
      <c r="M89" s="259"/>
      <c r="N89" s="259"/>
      <c r="O89" s="259"/>
      <c r="P89" s="272"/>
      <c r="Q89" s="273"/>
    </row>
    <row r="90" spans="1:17" ht="13.95" customHeight="1" x14ac:dyDescent="0.25">
      <c r="A90" s="165"/>
      <c r="B90" s="268"/>
      <c r="C90" s="374" t="s">
        <v>153</v>
      </c>
      <c r="D90" s="1075"/>
      <c r="E90" s="1075"/>
      <c r="F90" s="1075" t="s">
        <v>4327</v>
      </c>
      <c r="G90" s="1075" t="s">
        <v>4328</v>
      </c>
      <c r="H90" s="1075"/>
      <c r="I90" s="371"/>
      <c r="J90" s="259"/>
      <c r="K90" s="259"/>
      <c r="L90" s="259"/>
      <c r="M90" s="259"/>
      <c r="N90" s="259"/>
      <c r="O90" s="259"/>
      <c r="P90" s="272"/>
      <c r="Q90" s="273"/>
    </row>
    <row r="91" spans="1:17" ht="13.95" customHeight="1" x14ac:dyDescent="0.25">
      <c r="A91" s="165"/>
      <c r="B91" s="268"/>
      <c r="C91" s="374" t="s">
        <v>154</v>
      </c>
      <c r="D91" s="1075"/>
      <c r="E91" s="1075" t="s">
        <v>3884</v>
      </c>
      <c r="F91" s="1075" t="s">
        <v>4329</v>
      </c>
      <c r="G91" s="1075" t="s">
        <v>4330</v>
      </c>
      <c r="H91" s="1075"/>
      <c r="I91" s="371"/>
      <c r="J91" s="259"/>
      <c r="K91" s="259"/>
      <c r="L91" s="259"/>
      <c r="M91" s="259"/>
      <c r="N91" s="259"/>
      <c r="O91" s="259"/>
      <c r="P91" s="272"/>
      <c r="Q91" s="273"/>
    </row>
    <row r="92" spans="1:17" ht="13.95" customHeight="1" x14ac:dyDescent="0.25">
      <c r="A92" s="165"/>
      <c r="B92" s="268"/>
      <c r="C92" s="374" t="s">
        <v>155</v>
      </c>
      <c r="D92" s="1075"/>
      <c r="E92" s="1075"/>
      <c r="F92" s="1075" t="s">
        <v>4323</v>
      </c>
      <c r="G92" s="1075" t="s">
        <v>4324</v>
      </c>
      <c r="H92" s="1075"/>
      <c r="I92" s="371"/>
      <c r="J92" s="259"/>
      <c r="K92" s="259"/>
      <c r="L92" s="259"/>
      <c r="M92" s="259"/>
      <c r="N92" s="259"/>
      <c r="O92" s="259"/>
      <c r="P92" s="272"/>
      <c r="Q92" s="273"/>
    </row>
    <row r="93" spans="1:17" ht="13.95" customHeight="1" x14ac:dyDescent="0.25">
      <c r="A93" s="165"/>
      <c r="B93" s="268"/>
      <c r="C93" s="374" t="s">
        <v>156</v>
      </c>
      <c r="D93" s="1075"/>
      <c r="E93" s="1075"/>
      <c r="F93" s="1075" t="s">
        <v>4325</v>
      </c>
      <c r="G93" s="1075" t="s">
        <v>4326</v>
      </c>
      <c r="H93" s="1075"/>
      <c r="I93" s="371"/>
      <c r="J93" s="259"/>
      <c r="K93" s="259"/>
      <c r="L93" s="259"/>
      <c r="M93" s="259"/>
      <c r="N93" s="259"/>
      <c r="O93" s="259"/>
      <c r="P93" s="272"/>
      <c r="Q93" s="273"/>
    </row>
    <row r="94" spans="1:17" ht="13.95" customHeight="1" x14ac:dyDescent="0.25">
      <c r="A94" s="165"/>
      <c r="B94" s="268"/>
      <c r="C94" s="374" t="s">
        <v>157</v>
      </c>
      <c r="D94" s="1075"/>
      <c r="E94" s="1075" t="s">
        <v>3885</v>
      </c>
      <c r="F94" s="1075" t="s">
        <v>4331</v>
      </c>
      <c r="G94" s="1075" t="s">
        <v>4332</v>
      </c>
      <c r="H94" s="1075"/>
      <c r="I94" s="371"/>
      <c r="J94" s="259"/>
      <c r="K94" s="259"/>
      <c r="L94" s="259"/>
      <c r="M94" s="259"/>
      <c r="N94" s="259"/>
      <c r="O94" s="259"/>
      <c r="P94" s="272"/>
      <c r="Q94" s="273"/>
    </row>
    <row r="95" spans="1:17" ht="13.95" customHeight="1" x14ac:dyDescent="0.25">
      <c r="A95" s="165"/>
      <c r="B95" s="268"/>
      <c r="C95" s="374" t="s">
        <v>2527</v>
      </c>
      <c r="D95" s="1075"/>
      <c r="E95" s="1075" t="s">
        <v>3884</v>
      </c>
      <c r="F95" s="1075" t="s">
        <v>4333</v>
      </c>
      <c r="G95" s="1075" t="s">
        <v>4334</v>
      </c>
      <c r="H95" s="1075"/>
      <c r="I95" s="371"/>
      <c r="J95" s="259"/>
      <c r="K95" s="259"/>
      <c r="L95" s="259"/>
      <c r="M95" s="259"/>
      <c r="N95" s="259"/>
      <c r="O95" s="259"/>
      <c r="P95" s="272"/>
      <c r="Q95" s="273"/>
    </row>
    <row r="96" spans="1:17" ht="13.95" customHeight="1" x14ac:dyDescent="0.25">
      <c r="A96" s="165"/>
      <c r="B96" s="268"/>
      <c r="C96" s="374" t="s">
        <v>2528</v>
      </c>
      <c r="D96" s="1075"/>
      <c r="E96" s="1075" t="s">
        <v>3884</v>
      </c>
      <c r="F96" s="1075" t="s">
        <v>4335</v>
      </c>
      <c r="G96" s="1075" t="s">
        <v>4336</v>
      </c>
      <c r="H96" s="1075"/>
      <c r="I96" s="371"/>
      <c r="J96" s="259"/>
      <c r="K96" s="259"/>
      <c r="L96" s="259"/>
      <c r="M96" s="259"/>
      <c r="N96" s="259"/>
      <c r="O96" s="259"/>
      <c r="P96" s="272"/>
      <c r="Q96" s="273"/>
    </row>
    <row r="97" spans="1:17" ht="13.95" customHeight="1" x14ac:dyDescent="0.25">
      <c r="A97" s="165"/>
      <c r="B97" s="268"/>
      <c r="C97" s="374" t="s">
        <v>2529</v>
      </c>
      <c r="D97" s="1075"/>
      <c r="E97" s="1075"/>
      <c r="F97" s="1075" t="s">
        <v>4337</v>
      </c>
      <c r="G97" s="1075" t="s">
        <v>4338</v>
      </c>
      <c r="H97" s="1075"/>
      <c r="I97" s="371"/>
      <c r="J97" s="259"/>
      <c r="K97" s="259"/>
      <c r="L97" s="259"/>
      <c r="M97" s="259"/>
      <c r="N97" s="259"/>
      <c r="O97" s="259"/>
      <c r="P97" s="272"/>
      <c r="Q97" s="273"/>
    </row>
    <row r="98" spans="1:17" ht="13.95" customHeight="1" x14ac:dyDescent="0.25">
      <c r="A98" s="165"/>
      <c r="B98" s="268"/>
      <c r="C98" s="374" t="s">
        <v>158</v>
      </c>
      <c r="D98" s="1075"/>
      <c r="E98" s="1075" t="s">
        <v>3885</v>
      </c>
      <c r="F98" s="1075" t="s">
        <v>4339</v>
      </c>
      <c r="G98" s="1075" t="s">
        <v>4340</v>
      </c>
      <c r="H98" s="1075"/>
      <c r="I98" s="371"/>
      <c r="J98" s="259"/>
      <c r="K98" s="259"/>
      <c r="L98" s="259"/>
      <c r="M98" s="259"/>
      <c r="N98" s="259"/>
      <c r="O98" s="259"/>
      <c r="P98" s="272"/>
      <c r="Q98" s="273"/>
    </row>
    <row r="99" spans="1:17" ht="13.95" customHeight="1" x14ac:dyDescent="0.25">
      <c r="A99" s="165"/>
      <c r="B99" s="268"/>
      <c r="C99" s="374" t="s">
        <v>159</v>
      </c>
      <c r="D99" s="1075"/>
      <c r="E99" s="1075" t="s">
        <v>3885</v>
      </c>
      <c r="F99" s="1075" t="s">
        <v>4337</v>
      </c>
      <c r="G99" s="1075" t="s">
        <v>4338</v>
      </c>
      <c r="H99" s="1075"/>
      <c r="I99" s="371"/>
      <c r="J99" s="259"/>
      <c r="K99" s="259"/>
      <c r="L99" s="259"/>
      <c r="M99" s="259"/>
      <c r="N99" s="259"/>
      <c r="O99" s="259"/>
      <c r="P99" s="272"/>
      <c r="Q99" s="273"/>
    </row>
    <row r="100" spans="1:17" ht="13.95" customHeight="1" x14ac:dyDescent="0.25">
      <c r="A100" s="165"/>
      <c r="B100" s="268"/>
      <c r="C100" s="374" t="s">
        <v>160</v>
      </c>
      <c r="D100" s="1075"/>
      <c r="E100" s="1075" t="s">
        <v>3886</v>
      </c>
      <c r="F100" s="1075" t="s">
        <v>4341</v>
      </c>
      <c r="G100" s="1075" t="s">
        <v>4342</v>
      </c>
      <c r="H100" s="1075"/>
      <c r="I100" s="371"/>
      <c r="J100" s="259"/>
      <c r="K100" s="259"/>
      <c r="L100" s="259"/>
      <c r="M100" s="259"/>
      <c r="N100" s="259"/>
      <c r="O100" s="259"/>
      <c r="P100" s="272"/>
      <c r="Q100" s="273"/>
    </row>
    <row r="101" spans="1:17" ht="13.95" customHeight="1" x14ac:dyDescent="0.25">
      <c r="A101" s="165"/>
      <c r="B101" s="268"/>
      <c r="C101" s="374" t="s">
        <v>161</v>
      </c>
      <c r="D101" s="1075"/>
      <c r="E101" s="1075" t="s">
        <v>3885</v>
      </c>
      <c r="F101" s="1075" t="s">
        <v>4327</v>
      </c>
      <c r="G101" s="1075" t="s">
        <v>4328</v>
      </c>
      <c r="H101" s="1075"/>
      <c r="I101" s="371"/>
      <c r="J101" s="259"/>
      <c r="K101" s="259"/>
      <c r="L101" s="259"/>
      <c r="M101" s="259"/>
      <c r="N101" s="259"/>
      <c r="O101" s="259"/>
      <c r="P101" s="272"/>
      <c r="Q101" s="273"/>
    </row>
    <row r="102" spans="1:17" ht="13.95" customHeight="1" x14ac:dyDescent="0.25">
      <c r="A102" s="165"/>
      <c r="B102" s="268"/>
      <c r="C102" s="374" t="s">
        <v>162</v>
      </c>
      <c r="D102" s="1075"/>
      <c r="E102" s="1075" t="s">
        <v>3885</v>
      </c>
      <c r="F102" s="1075" t="s">
        <v>4343</v>
      </c>
      <c r="G102" s="1075" t="s">
        <v>4344</v>
      </c>
      <c r="H102" s="1075"/>
      <c r="I102" s="371"/>
      <c r="J102" s="259"/>
      <c r="K102" s="259"/>
      <c r="L102" s="259"/>
      <c r="M102" s="259"/>
      <c r="N102" s="259"/>
      <c r="O102" s="259"/>
      <c r="P102" s="272"/>
      <c r="Q102" s="273"/>
    </row>
    <row r="103" spans="1:17" ht="13.95" customHeight="1" x14ac:dyDescent="0.25">
      <c r="A103" s="165"/>
      <c r="B103" s="268"/>
      <c r="C103" s="374" t="s">
        <v>163</v>
      </c>
      <c r="D103" s="1075"/>
      <c r="E103" s="1075" t="s">
        <v>3885</v>
      </c>
      <c r="F103" s="1075" t="s">
        <v>4337</v>
      </c>
      <c r="G103" s="1075" t="s">
        <v>4338</v>
      </c>
      <c r="H103" s="1075"/>
      <c r="I103" s="371"/>
      <c r="J103" s="259"/>
      <c r="K103" s="259"/>
      <c r="L103" s="259"/>
      <c r="M103" s="259"/>
      <c r="N103" s="259"/>
      <c r="O103" s="259"/>
      <c r="P103" s="272"/>
      <c r="Q103" s="273"/>
    </row>
    <row r="104" spans="1:17" ht="13.95" customHeight="1" x14ac:dyDescent="0.25">
      <c r="A104" s="165"/>
      <c r="B104" s="268"/>
      <c r="C104" s="374" t="s">
        <v>164</v>
      </c>
      <c r="D104" s="1075"/>
      <c r="E104" s="1075" t="s">
        <v>3885</v>
      </c>
      <c r="F104" s="1075" t="s">
        <v>4345</v>
      </c>
      <c r="G104" s="1075" t="s">
        <v>4346</v>
      </c>
      <c r="H104" s="1075"/>
      <c r="I104" s="371"/>
      <c r="J104" s="259"/>
      <c r="K104" s="259"/>
      <c r="L104" s="259"/>
      <c r="M104" s="259"/>
      <c r="N104" s="259"/>
      <c r="O104" s="259"/>
      <c r="P104" s="272"/>
      <c r="Q104" s="273"/>
    </row>
    <row r="105" spans="1:17" ht="13.95" customHeight="1" x14ac:dyDescent="0.25">
      <c r="A105" s="165"/>
      <c r="B105" s="268"/>
      <c r="C105" s="374" t="s">
        <v>166</v>
      </c>
      <c r="D105" s="1075"/>
      <c r="E105" s="1075"/>
      <c r="F105" s="1075" t="s">
        <v>4347</v>
      </c>
      <c r="G105" s="1075" t="s">
        <v>4348</v>
      </c>
      <c r="H105" s="1075"/>
      <c r="I105" s="371"/>
      <c r="J105" s="259"/>
      <c r="K105" s="259"/>
      <c r="L105" s="259"/>
      <c r="M105" s="259"/>
      <c r="N105" s="259"/>
      <c r="O105" s="259"/>
      <c r="P105" s="272"/>
      <c r="Q105" s="273"/>
    </row>
    <row r="106" spans="1:17" ht="13.95" customHeight="1" x14ac:dyDescent="0.25">
      <c r="A106" s="165"/>
      <c r="B106" s="268"/>
      <c r="C106" s="374" t="s">
        <v>933</v>
      </c>
      <c r="D106" s="1075"/>
      <c r="E106" s="1075"/>
      <c r="F106" s="1075" t="s">
        <v>4349</v>
      </c>
      <c r="G106" s="1075" t="s">
        <v>4350</v>
      </c>
      <c r="H106" s="1075"/>
      <c r="I106" s="371"/>
      <c r="J106" s="259"/>
      <c r="K106" s="259"/>
      <c r="L106" s="259"/>
      <c r="M106" s="259"/>
      <c r="N106" s="259"/>
      <c r="O106" s="259"/>
      <c r="P106" s="272"/>
      <c r="Q106" s="273"/>
    </row>
    <row r="107" spans="1:17" ht="13.95" customHeight="1" x14ac:dyDescent="0.25">
      <c r="A107" s="165"/>
      <c r="B107" s="268"/>
      <c r="C107" s="374" t="s">
        <v>168</v>
      </c>
      <c r="D107" s="1075"/>
      <c r="E107" s="1075" t="s">
        <v>3885</v>
      </c>
      <c r="F107" s="1075" t="s">
        <v>4351</v>
      </c>
      <c r="G107" s="1075" t="s">
        <v>4352</v>
      </c>
      <c r="H107" s="1075"/>
      <c r="I107" s="371"/>
      <c r="J107" s="259"/>
      <c r="K107" s="259"/>
      <c r="L107" s="259"/>
      <c r="M107" s="259"/>
      <c r="N107" s="259"/>
      <c r="O107" s="259"/>
      <c r="P107" s="272"/>
      <c r="Q107" s="273"/>
    </row>
    <row r="108" spans="1:17" ht="13.95" customHeight="1" x14ac:dyDescent="0.25">
      <c r="A108" s="165"/>
      <c r="B108" s="268"/>
      <c r="C108" s="374" t="s">
        <v>169</v>
      </c>
      <c r="D108" s="1075"/>
      <c r="E108" s="1075" t="s">
        <v>3885</v>
      </c>
      <c r="F108" s="1075" t="s">
        <v>4353</v>
      </c>
      <c r="G108" s="1075" t="s">
        <v>4354</v>
      </c>
      <c r="H108" s="1075"/>
      <c r="I108" s="371"/>
      <c r="J108" s="259"/>
      <c r="K108" s="259"/>
      <c r="L108" s="259"/>
      <c r="M108" s="259"/>
      <c r="N108" s="259"/>
      <c r="O108" s="259"/>
      <c r="P108" s="272"/>
      <c r="Q108" s="273"/>
    </row>
    <row r="109" spans="1:17" ht="13.95" customHeight="1" x14ac:dyDescent="0.25">
      <c r="A109" s="165"/>
      <c r="B109" s="268"/>
      <c r="C109" s="374" t="s">
        <v>170</v>
      </c>
      <c r="D109" s="1075"/>
      <c r="E109" s="1075" t="s">
        <v>3887</v>
      </c>
      <c r="F109" s="1075" t="s">
        <v>4355</v>
      </c>
      <c r="G109" s="1075" t="s">
        <v>4356</v>
      </c>
      <c r="H109" s="1075"/>
      <c r="I109" s="371"/>
      <c r="J109" s="259"/>
      <c r="K109" s="259"/>
      <c r="L109" s="259"/>
      <c r="M109" s="259"/>
      <c r="N109" s="259"/>
      <c r="O109" s="259"/>
      <c r="P109" s="272"/>
      <c r="Q109" s="273"/>
    </row>
    <row r="110" spans="1:17" ht="13.95" customHeight="1" x14ac:dyDescent="0.25">
      <c r="A110" s="165"/>
      <c r="B110" s="268"/>
      <c r="C110" s="374" t="s">
        <v>171</v>
      </c>
      <c r="D110" s="1075"/>
      <c r="E110" s="1075" t="s">
        <v>3885</v>
      </c>
      <c r="F110" s="1075" t="s">
        <v>4353</v>
      </c>
      <c r="G110" s="1075" t="s">
        <v>4354</v>
      </c>
      <c r="H110" s="1075"/>
      <c r="I110" s="371"/>
      <c r="J110" s="259"/>
      <c r="K110" s="259"/>
      <c r="L110" s="259"/>
      <c r="M110" s="259"/>
      <c r="N110" s="259"/>
      <c r="O110" s="259"/>
      <c r="P110" s="272"/>
      <c r="Q110" s="273"/>
    </row>
    <row r="111" spans="1:17" ht="13.95" customHeight="1" x14ac:dyDescent="0.25">
      <c r="A111" s="165"/>
      <c r="B111" s="268"/>
      <c r="C111" s="374" t="s">
        <v>172</v>
      </c>
      <c r="D111" s="1075"/>
      <c r="E111" s="1075" t="s">
        <v>3885</v>
      </c>
      <c r="F111" s="1075" t="s">
        <v>4357</v>
      </c>
      <c r="G111" s="1075" t="s">
        <v>4358</v>
      </c>
      <c r="H111" s="1075"/>
      <c r="I111" s="371"/>
      <c r="J111" s="259"/>
      <c r="K111" s="259"/>
      <c r="L111" s="259"/>
      <c r="M111" s="259"/>
      <c r="N111" s="259"/>
      <c r="O111" s="259"/>
      <c r="P111" s="272"/>
      <c r="Q111" s="273"/>
    </row>
    <row r="112" spans="1:17" ht="13.95" customHeight="1" x14ac:dyDescent="0.25">
      <c r="A112" s="165"/>
      <c r="B112" s="268"/>
      <c r="C112" s="374" t="s">
        <v>173</v>
      </c>
      <c r="D112" s="1075"/>
      <c r="E112" s="1075" t="s">
        <v>3885</v>
      </c>
      <c r="F112" s="1075" t="s">
        <v>4359</v>
      </c>
      <c r="G112" s="1075" t="s">
        <v>4360</v>
      </c>
      <c r="H112" s="1075"/>
      <c r="I112" s="371"/>
      <c r="J112" s="259"/>
      <c r="K112" s="259"/>
      <c r="L112" s="259"/>
      <c r="M112" s="259"/>
      <c r="N112" s="259"/>
      <c r="O112" s="259"/>
      <c r="P112" s="272"/>
      <c r="Q112" s="273"/>
    </row>
    <row r="113" spans="1:17" ht="13.95" customHeight="1" x14ac:dyDescent="0.25">
      <c r="A113" s="165"/>
      <c r="B113" s="268"/>
      <c r="C113" s="374" t="s">
        <v>174</v>
      </c>
      <c r="D113" s="1075"/>
      <c r="E113" s="1075" t="s">
        <v>3885</v>
      </c>
      <c r="F113" s="1075" t="s">
        <v>4361</v>
      </c>
      <c r="G113" s="1075" t="s">
        <v>4362</v>
      </c>
      <c r="H113" s="1075"/>
      <c r="I113" s="371"/>
      <c r="J113" s="259"/>
      <c r="K113" s="259"/>
      <c r="L113" s="259"/>
      <c r="M113" s="259"/>
      <c r="N113" s="259"/>
      <c r="O113" s="259"/>
      <c r="P113" s="272"/>
      <c r="Q113" s="273"/>
    </row>
    <row r="114" spans="1:17" ht="13.95" customHeight="1" x14ac:dyDescent="0.25">
      <c r="A114" s="165"/>
      <c r="B114" s="268"/>
      <c r="C114" s="374" t="s">
        <v>934</v>
      </c>
      <c r="D114" s="1075"/>
      <c r="E114" s="1075" t="s">
        <v>3888</v>
      </c>
      <c r="F114" s="1075" t="s">
        <v>4361</v>
      </c>
      <c r="G114" s="1075" t="s">
        <v>4362</v>
      </c>
      <c r="H114" s="1075"/>
      <c r="I114" s="371"/>
      <c r="J114" s="259"/>
      <c r="K114" s="259"/>
      <c r="L114" s="259"/>
      <c r="M114" s="259"/>
      <c r="N114" s="259"/>
      <c r="O114" s="259"/>
      <c r="P114" s="272"/>
      <c r="Q114" s="273"/>
    </row>
    <row r="115" spans="1:17" ht="13.95" customHeight="1" x14ac:dyDescent="0.25">
      <c r="A115" s="165"/>
      <c r="B115" s="268"/>
      <c r="C115" s="374" t="s">
        <v>935</v>
      </c>
      <c r="D115" s="1075"/>
      <c r="E115" s="1075"/>
      <c r="F115" s="1075" t="s">
        <v>4361</v>
      </c>
      <c r="G115" s="1075" t="s">
        <v>4362</v>
      </c>
      <c r="H115" s="1075"/>
      <c r="I115" s="371"/>
      <c r="J115" s="259"/>
      <c r="K115" s="259"/>
      <c r="L115" s="259"/>
      <c r="M115" s="259"/>
      <c r="N115" s="259"/>
      <c r="O115" s="259"/>
      <c r="P115" s="272"/>
      <c r="Q115" s="273"/>
    </row>
    <row r="116" spans="1:17" ht="13.95" customHeight="1" x14ac:dyDescent="0.25">
      <c r="A116" s="165"/>
      <c r="B116" s="268"/>
      <c r="C116" s="374" t="s">
        <v>2530</v>
      </c>
      <c r="D116" s="1075"/>
      <c r="E116" s="1075"/>
      <c r="F116" s="1075" t="s">
        <v>4361</v>
      </c>
      <c r="G116" s="1075" t="s">
        <v>4362</v>
      </c>
      <c r="H116" s="1075"/>
      <c r="I116" s="371"/>
      <c r="J116" s="259"/>
      <c r="K116" s="259"/>
      <c r="L116" s="259"/>
      <c r="M116" s="259"/>
      <c r="N116" s="259"/>
      <c r="O116" s="259"/>
      <c r="P116" s="272"/>
      <c r="Q116" s="273"/>
    </row>
    <row r="117" spans="1:17" ht="13.95" customHeight="1" x14ac:dyDescent="0.25">
      <c r="A117" s="165"/>
      <c r="B117" s="268"/>
      <c r="C117" s="374" t="s">
        <v>936</v>
      </c>
      <c r="D117" s="1075"/>
      <c r="E117" s="1075"/>
      <c r="F117" s="1075" t="s">
        <v>4363</v>
      </c>
      <c r="G117" s="1075" t="s">
        <v>4364</v>
      </c>
      <c r="H117" s="1075"/>
      <c r="I117" s="371"/>
      <c r="J117" s="259"/>
      <c r="K117" s="259"/>
      <c r="L117" s="259"/>
      <c r="M117" s="259"/>
      <c r="N117" s="259"/>
      <c r="O117" s="259"/>
      <c r="P117" s="272"/>
      <c r="Q117" s="273"/>
    </row>
    <row r="118" spans="1:17" ht="13.95" customHeight="1" x14ac:dyDescent="0.25">
      <c r="A118" s="165"/>
      <c r="B118" s="268"/>
      <c r="C118" s="374" t="s">
        <v>937</v>
      </c>
      <c r="D118" s="1075"/>
      <c r="E118" s="1075"/>
      <c r="F118" s="1075" t="s">
        <v>4365</v>
      </c>
      <c r="G118" s="1075" t="s">
        <v>4366</v>
      </c>
      <c r="H118" s="1075"/>
      <c r="I118" s="371"/>
      <c r="J118" s="259"/>
      <c r="K118" s="259"/>
      <c r="L118" s="259"/>
      <c r="M118" s="259"/>
      <c r="N118" s="259"/>
      <c r="O118" s="259"/>
      <c r="P118" s="272"/>
      <c r="Q118" s="273"/>
    </row>
    <row r="119" spans="1:17" ht="13.95" customHeight="1" x14ac:dyDescent="0.25">
      <c r="A119" s="165"/>
      <c r="B119" s="268"/>
      <c r="C119" s="374" t="s">
        <v>938</v>
      </c>
      <c r="D119" s="1075"/>
      <c r="E119" s="1075"/>
      <c r="F119" s="1075" t="s">
        <v>4367</v>
      </c>
      <c r="G119" s="1075"/>
      <c r="H119" s="1075"/>
      <c r="I119" s="371"/>
      <c r="J119" s="259"/>
      <c r="K119" s="259"/>
      <c r="L119" s="259"/>
      <c r="M119" s="259"/>
      <c r="N119" s="259"/>
      <c r="O119" s="259"/>
      <c r="P119" s="272"/>
      <c r="Q119" s="273"/>
    </row>
    <row r="120" spans="1:17" ht="13.95" customHeight="1" x14ac:dyDescent="0.25">
      <c r="A120" s="165"/>
      <c r="B120" s="268"/>
      <c r="C120" s="374" t="s">
        <v>939</v>
      </c>
      <c r="D120" s="1075"/>
      <c r="E120" s="1075"/>
      <c r="F120" s="1075" t="s">
        <v>4368</v>
      </c>
      <c r="G120" s="1075"/>
      <c r="H120" s="1075"/>
      <c r="I120" s="371"/>
      <c r="J120" s="259"/>
      <c r="K120" s="259"/>
      <c r="L120" s="259"/>
      <c r="M120" s="259"/>
      <c r="N120" s="259"/>
      <c r="O120" s="259"/>
      <c r="P120" s="272"/>
      <c r="Q120" s="273"/>
    </row>
    <row r="121" spans="1:17" ht="13.95" customHeight="1" x14ac:dyDescent="0.25">
      <c r="A121" s="165"/>
      <c r="B121" s="268"/>
      <c r="C121" s="374" t="s">
        <v>940</v>
      </c>
      <c r="D121" s="1075"/>
      <c r="E121" s="1075"/>
      <c r="F121" s="1075" t="s">
        <v>4369</v>
      </c>
      <c r="G121" s="1075"/>
      <c r="H121" s="1075"/>
      <c r="I121" s="371"/>
      <c r="J121" s="259"/>
      <c r="K121" s="259"/>
      <c r="L121" s="259"/>
      <c r="M121" s="259"/>
      <c r="N121" s="259"/>
      <c r="O121" s="259"/>
      <c r="P121" s="272"/>
      <c r="Q121" s="273"/>
    </row>
    <row r="122" spans="1:17" ht="13.95" customHeight="1" x14ac:dyDescent="0.25">
      <c r="A122" s="165"/>
      <c r="B122" s="268"/>
      <c r="C122" s="374" t="s">
        <v>941</v>
      </c>
      <c r="D122" s="1075"/>
      <c r="E122" s="1075"/>
      <c r="F122" s="1075" t="s">
        <v>4370</v>
      </c>
      <c r="G122" s="1075" t="s">
        <v>4371</v>
      </c>
      <c r="H122" s="1075"/>
      <c r="I122" s="371"/>
      <c r="J122" s="259"/>
      <c r="K122" s="259"/>
      <c r="L122" s="259"/>
      <c r="M122" s="259"/>
      <c r="N122" s="259"/>
      <c r="O122" s="259"/>
      <c r="P122" s="272"/>
      <c r="Q122" s="273"/>
    </row>
    <row r="123" spans="1:17" ht="13.95" customHeight="1" x14ac:dyDescent="0.25">
      <c r="A123" s="165"/>
      <c r="B123" s="268"/>
      <c r="C123" s="374" t="s">
        <v>303</v>
      </c>
      <c r="D123" s="1075"/>
      <c r="E123" s="1075"/>
      <c r="F123" s="1075" t="s">
        <v>4372</v>
      </c>
      <c r="G123" s="1075" t="s">
        <v>4373</v>
      </c>
      <c r="H123" s="1075"/>
      <c r="I123" s="371"/>
      <c r="J123" s="259"/>
      <c r="K123" s="259"/>
      <c r="L123" s="259"/>
      <c r="M123" s="259"/>
      <c r="N123" s="259"/>
      <c r="O123" s="259"/>
      <c r="P123" s="272"/>
      <c r="Q123" s="273"/>
    </row>
    <row r="124" spans="1:17" ht="13.95" customHeight="1" x14ac:dyDescent="0.25">
      <c r="A124" s="165"/>
      <c r="B124" s="268"/>
      <c r="C124" s="374" t="s">
        <v>304</v>
      </c>
      <c r="D124" s="1075"/>
      <c r="E124" s="1075"/>
      <c r="F124" s="1075" t="s">
        <v>4374</v>
      </c>
      <c r="G124" s="1075"/>
      <c r="H124" s="1075"/>
      <c r="I124" s="371"/>
      <c r="J124" s="259"/>
      <c r="K124" s="259"/>
      <c r="L124" s="259"/>
      <c r="M124" s="259"/>
      <c r="N124" s="259"/>
      <c r="O124" s="259"/>
      <c r="P124" s="272"/>
      <c r="Q124" s="273"/>
    </row>
    <row r="125" spans="1:17" ht="13.95" customHeight="1" x14ac:dyDescent="0.25">
      <c r="A125" s="165"/>
      <c r="B125" s="268"/>
      <c r="C125" s="374" t="s">
        <v>305</v>
      </c>
      <c r="D125" s="1075"/>
      <c r="E125" s="1075"/>
      <c r="F125" s="1075" t="s">
        <v>4375</v>
      </c>
      <c r="G125" s="1075" t="s">
        <v>4373</v>
      </c>
      <c r="H125" s="1075"/>
      <c r="I125" s="371"/>
      <c r="J125" s="259"/>
      <c r="K125" s="259"/>
      <c r="L125" s="259"/>
      <c r="M125" s="259"/>
      <c r="N125" s="259"/>
      <c r="O125" s="259"/>
      <c r="P125" s="272"/>
      <c r="Q125" s="273"/>
    </row>
    <row r="126" spans="1:17" ht="13.95" customHeight="1" x14ac:dyDescent="0.25">
      <c r="A126" s="165"/>
      <c r="B126" s="268"/>
      <c r="C126" s="374" t="s">
        <v>306</v>
      </c>
      <c r="D126" s="1075"/>
      <c r="E126" s="1075"/>
      <c r="F126" s="1075" t="s">
        <v>4375</v>
      </c>
      <c r="G126" s="1075" t="s">
        <v>4373</v>
      </c>
      <c r="H126" s="1075"/>
      <c r="I126" s="371"/>
      <c r="J126" s="259"/>
      <c r="K126" s="259"/>
      <c r="L126" s="259"/>
      <c r="M126" s="259"/>
      <c r="N126" s="259"/>
      <c r="O126" s="259"/>
      <c r="P126" s="272"/>
      <c r="Q126" s="273"/>
    </row>
    <row r="127" spans="1:17" ht="13.95" customHeight="1" x14ac:dyDescent="0.25">
      <c r="A127" s="165"/>
      <c r="B127" s="268"/>
      <c r="C127" s="374" t="s">
        <v>307</v>
      </c>
      <c r="D127" s="1075"/>
      <c r="E127" s="1075"/>
      <c r="F127" s="1075" t="s">
        <v>4376</v>
      </c>
      <c r="G127" s="1075" t="s">
        <v>4377</v>
      </c>
      <c r="H127" s="1075"/>
      <c r="I127" s="371"/>
      <c r="J127" s="259"/>
      <c r="K127" s="259"/>
      <c r="L127" s="259"/>
      <c r="M127" s="259"/>
      <c r="N127" s="259"/>
      <c r="O127" s="259"/>
      <c r="P127" s="272"/>
      <c r="Q127" s="273"/>
    </row>
    <row r="128" spans="1:17" ht="13.95" customHeight="1" x14ac:dyDescent="0.25">
      <c r="A128" s="165"/>
      <c r="B128" s="268"/>
      <c r="C128" s="374" t="s">
        <v>308</v>
      </c>
      <c r="D128" s="1075"/>
      <c r="E128" s="1075" t="s">
        <v>3889</v>
      </c>
      <c r="F128" s="1075" t="s">
        <v>4375</v>
      </c>
      <c r="G128" s="1075" t="s">
        <v>4373</v>
      </c>
      <c r="H128" s="1075"/>
      <c r="I128" s="371"/>
      <c r="J128" s="259"/>
      <c r="K128" s="259"/>
      <c r="L128" s="259"/>
      <c r="M128" s="259"/>
      <c r="N128" s="259"/>
      <c r="O128" s="259"/>
      <c r="P128" s="272"/>
      <c r="Q128" s="273"/>
    </row>
    <row r="129" spans="1:17" ht="13.95" customHeight="1" x14ac:dyDescent="0.25">
      <c r="A129" s="165"/>
      <c r="B129" s="268"/>
      <c r="C129" s="374" t="s">
        <v>309</v>
      </c>
      <c r="D129" s="1075"/>
      <c r="E129" s="1075" t="s">
        <v>3889</v>
      </c>
      <c r="F129" s="1075" t="s">
        <v>4375</v>
      </c>
      <c r="G129" s="1075" t="s">
        <v>4373</v>
      </c>
      <c r="H129" s="1075"/>
      <c r="I129" s="371"/>
      <c r="J129" s="259"/>
      <c r="K129" s="259"/>
      <c r="L129" s="259"/>
      <c r="M129" s="259"/>
      <c r="N129" s="259"/>
      <c r="O129" s="259"/>
      <c r="P129" s="272"/>
      <c r="Q129" s="273"/>
    </row>
    <row r="130" spans="1:17" ht="13.95" customHeight="1" x14ac:dyDescent="0.25">
      <c r="A130" s="165"/>
      <c r="B130" s="268"/>
      <c r="C130" s="374" t="s">
        <v>310</v>
      </c>
      <c r="D130" s="1075"/>
      <c r="E130" s="1075"/>
      <c r="F130" s="1075" t="s">
        <v>4375</v>
      </c>
      <c r="G130" s="1075" t="s">
        <v>4373</v>
      </c>
      <c r="H130" s="1075"/>
      <c r="I130" s="371"/>
      <c r="J130" s="259"/>
      <c r="K130" s="259"/>
      <c r="L130" s="259"/>
      <c r="M130" s="259"/>
      <c r="N130" s="259"/>
      <c r="O130" s="259"/>
      <c r="P130" s="272"/>
      <c r="Q130" s="273"/>
    </row>
    <row r="131" spans="1:17" ht="13.95" customHeight="1" x14ac:dyDescent="0.25">
      <c r="A131" s="165"/>
      <c r="B131" s="268"/>
      <c r="C131" s="374" t="s">
        <v>311</v>
      </c>
      <c r="D131" s="1075"/>
      <c r="E131" s="1075"/>
      <c r="F131" s="1075" t="s">
        <v>4378</v>
      </c>
      <c r="G131" s="1075" t="s">
        <v>4379</v>
      </c>
      <c r="H131" s="1075"/>
      <c r="I131" s="371"/>
      <c r="J131" s="259"/>
      <c r="K131" s="259"/>
      <c r="L131" s="259"/>
      <c r="M131" s="259"/>
      <c r="N131" s="259"/>
      <c r="O131" s="259"/>
      <c r="P131" s="272"/>
      <c r="Q131" s="273"/>
    </row>
    <row r="132" spans="1:17" ht="13.95" customHeight="1" x14ac:dyDescent="0.25">
      <c r="A132" s="165"/>
      <c r="B132" s="268"/>
      <c r="C132" s="374" t="s">
        <v>961</v>
      </c>
      <c r="D132" s="1075"/>
      <c r="E132" s="1075"/>
      <c r="F132" s="1075" t="s">
        <v>4380</v>
      </c>
      <c r="G132" s="1075"/>
      <c r="H132" s="1075"/>
      <c r="I132" s="371"/>
      <c r="J132" s="259"/>
      <c r="K132" s="259"/>
      <c r="L132" s="259"/>
      <c r="M132" s="259"/>
      <c r="N132" s="259"/>
      <c r="O132" s="259"/>
      <c r="P132" s="272"/>
      <c r="Q132" s="273"/>
    </row>
    <row r="133" spans="1:17" ht="13.95" customHeight="1" x14ac:dyDescent="0.25">
      <c r="A133" s="165"/>
      <c r="B133" s="268"/>
      <c r="C133" s="374" t="s">
        <v>2531</v>
      </c>
      <c r="D133" s="1075"/>
      <c r="E133" s="1075"/>
      <c r="F133" s="1075" t="s">
        <v>4375</v>
      </c>
      <c r="G133" s="1075" t="s">
        <v>4373</v>
      </c>
      <c r="H133" s="1075"/>
      <c r="I133" s="371"/>
      <c r="J133" s="259"/>
      <c r="K133" s="259"/>
      <c r="L133" s="259"/>
      <c r="M133" s="259"/>
      <c r="N133" s="259"/>
      <c r="O133" s="259"/>
      <c r="P133" s="272"/>
      <c r="Q133" s="273"/>
    </row>
    <row r="134" spans="1:17" ht="13.95" customHeight="1" x14ac:dyDescent="0.25">
      <c r="A134" s="165"/>
      <c r="B134" s="268"/>
      <c r="C134" s="374" t="s">
        <v>312</v>
      </c>
      <c r="D134" s="1075"/>
      <c r="E134" s="1075" t="s">
        <v>3890</v>
      </c>
      <c r="F134" s="1075" t="s">
        <v>4381</v>
      </c>
      <c r="G134" s="1075" t="s">
        <v>4382</v>
      </c>
      <c r="H134" s="1075"/>
      <c r="I134" s="371"/>
      <c r="J134" s="259"/>
      <c r="K134" s="259"/>
      <c r="L134" s="259"/>
      <c r="M134" s="259"/>
      <c r="N134" s="259"/>
      <c r="O134" s="259"/>
      <c r="P134" s="272"/>
      <c r="Q134" s="273"/>
    </row>
    <row r="135" spans="1:17" ht="13.95" customHeight="1" x14ac:dyDescent="0.25">
      <c r="A135" s="165"/>
      <c r="B135" s="268"/>
      <c r="C135" s="374" t="s">
        <v>313</v>
      </c>
      <c r="D135" s="1075"/>
      <c r="E135" s="1075" t="s">
        <v>3890</v>
      </c>
      <c r="F135" s="1075" t="s">
        <v>4383</v>
      </c>
      <c r="G135" s="1075" t="s">
        <v>4384</v>
      </c>
      <c r="H135" s="1075"/>
      <c r="I135" s="371"/>
      <c r="J135" s="259"/>
      <c r="K135" s="259"/>
      <c r="L135" s="259"/>
      <c r="M135" s="259"/>
      <c r="N135" s="259"/>
      <c r="O135" s="259"/>
      <c r="P135" s="272"/>
      <c r="Q135" s="273"/>
    </row>
    <row r="136" spans="1:17" ht="13.95" customHeight="1" x14ac:dyDescent="0.25">
      <c r="A136" s="165"/>
      <c r="B136" s="268"/>
      <c r="C136" s="374" t="s">
        <v>314</v>
      </c>
      <c r="D136" s="1075"/>
      <c r="E136" s="1075" t="s">
        <v>3891</v>
      </c>
      <c r="F136" s="1075" t="s">
        <v>4385</v>
      </c>
      <c r="G136" s="1075" t="s">
        <v>4386</v>
      </c>
      <c r="H136" s="1075"/>
      <c r="I136" s="371"/>
      <c r="J136" s="259"/>
      <c r="K136" s="259"/>
      <c r="L136" s="259"/>
      <c r="M136" s="259"/>
      <c r="N136" s="259"/>
      <c r="O136" s="259"/>
      <c r="P136" s="272"/>
      <c r="Q136" s="273"/>
    </row>
    <row r="137" spans="1:17" ht="13.95" customHeight="1" x14ac:dyDescent="0.25">
      <c r="A137" s="165"/>
      <c r="B137" s="268"/>
      <c r="C137" s="374" t="s">
        <v>962</v>
      </c>
      <c r="D137" s="1075"/>
      <c r="E137" s="1075" t="s">
        <v>3890</v>
      </c>
      <c r="F137" s="1075" t="s">
        <v>4383</v>
      </c>
      <c r="G137" s="1075" t="s">
        <v>4384</v>
      </c>
      <c r="H137" s="1075"/>
      <c r="I137" s="371"/>
      <c r="J137" s="259"/>
      <c r="K137" s="259"/>
      <c r="L137" s="259"/>
      <c r="M137" s="259"/>
      <c r="N137" s="259"/>
      <c r="O137" s="259"/>
      <c r="P137" s="272"/>
      <c r="Q137" s="273"/>
    </row>
    <row r="138" spans="1:17" ht="13.95" customHeight="1" x14ac:dyDescent="0.25">
      <c r="A138" s="165"/>
      <c r="B138" s="268"/>
      <c r="C138" s="374" t="s">
        <v>963</v>
      </c>
      <c r="D138" s="1075"/>
      <c r="E138" s="1075" t="s">
        <v>3892</v>
      </c>
      <c r="F138" s="1075" t="s">
        <v>4387</v>
      </c>
      <c r="G138" s="1075" t="s">
        <v>4388</v>
      </c>
      <c r="H138" s="1075"/>
      <c r="I138" s="371"/>
      <c r="J138" s="259"/>
      <c r="K138" s="259"/>
      <c r="L138" s="259"/>
      <c r="M138" s="259"/>
      <c r="N138" s="259"/>
      <c r="O138" s="259"/>
      <c r="P138" s="272"/>
      <c r="Q138" s="273"/>
    </row>
    <row r="139" spans="1:17" ht="13.95" customHeight="1" x14ac:dyDescent="0.25">
      <c r="A139" s="165"/>
      <c r="B139" s="268"/>
      <c r="C139" s="374" t="s">
        <v>964</v>
      </c>
      <c r="D139" s="1075"/>
      <c r="E139" s="1075" t="s">
        <v>3891</v>
      </c>
      <c r="F139" s="1075" t="s">
        <v>4381</v>
      </c>
      <c r="G139" s="1075" t="s">
        <v>4382</v>
      </c>
      <c r="H139" s="1075"/>
      <c r="I139" s="371"/>
      <c r="J139" s="259"/>
      <c r="K139" s="259"/>
      <c r="L139" s="259"/>
      <c r="M139" s="259"/>
      <c r="N139" s="259"/>
      <c r="O139" s="259"/>
      <c r="P139" s="272"/>
      <c r="Q139" s="273"/>
    </row>
    <row r="140" spans="1:17" ht="13.95" customHeight="1" x14ac:dyDescent="0.25">
      <c r="A140" s="165"/>
      <c r="B140" s="268"/>
      <c r="C140" s="374" t="s">
        <v>965</v>
      </c>
      <c r="D140" s="1075"/>
      <c r="E140" s="1075" t="s">
        <v>3893</v>
      </c>
      <c r="F140" s="1075" t="s">
        <v>4383</v>
      </c>
      <c r="G140" s="1075" t="s">
        <v>4384</v>
      </c>
      <c r="H140" s="1075"/>
      <c r="I140" s="371"/>
      <c r="J140" s="259"/>
      <c r="K140" s="259"/>
      <c r="L140" s="259"/>
      <c r="M140" s="259"/>
      <c r="N140" s="259"/>
      <c r="O140" s="259"/>
      <c r="P140" s="272"/>
      <c r="Q140" s="273"/>
    </row>
    <row r="141" spans="1:17" ht="13.95" customHeight="1" x14ac:dyDescent="0.25">
      <c r="A141" s="165"/>
      <c r="B141" s="268"/>
      <c r="C141" s="374" t="s">
        <v>966</v>
      </c>
      <c r="D141" s="1075"/>
      <c r="E141" s="1075"/>
      <c r="F141" s="1075" t="s">
        <v>4383</v>
      </c>
      <c r="G141" s="1075" t="s">
        <v>4384</v>
      </c>
      <c r="H141" s="1075"/>
      <c r="I141" s="371"/>
      <c r="J141" s="259"/>
      <c r="K141" s="259"/>
      <c r="L141" s="259"/>
      <c r="M141" s="259"/>
      <c r="N141" s="259"/>
      <c r="O141" s="259"/>
      <c r="P141" s="272"/>
      <c r="Q141" s="273"/>
    </row>
    <row r="142" spans="1:17" ht="13.95" customHeight="1" x14ac:dyDescent="0.25">
      <c r="A142" s="165"/>
      <c r="B142" s="268"/>
      <c r="C142" s="374" t="s">
        <v>967</v>
      </c>
      <c r="D142" s="1075"/>
      <c r="E142" s="1075"/>
      <c r="F142" s="1075" t="s">
        <v>4385</v>
      </c>
      <c r="G142" s="1075" t="s">
        <v>4386</v>
      </c>
      <c r="H142" s="1075"/>
      <c r="I142" s="371"/>
      <c r="J142" s="259"/>
      <c r="K142" s="259"/>
      <c r="L142" s="259"/>
      <c r="M142" s="259"/>
      <c r="N142" s="259"/>
      <c r="O142" s="259"/>
      <c r="P142" s="272"/>
      <c r="Q142" s="273"/>
    </row>
    <row r="143" spans="1:17" ht="13.95" customHeight="1" x14ac:dyDescent="0.25">
      <c r="A143" s="165"/>
      <c r="B143" s="268"/>
      <c r="C143" s="374" t="s">
        <v>968</v>
      </c>
      <c r="D143" s="1075"/>
      <c r="E143" s="1075"/>
      <c r="F143" s="1075" t="s">
        <v>4383</v>
      </c>
      <c r="G143" s="1075" t="s">
        <v>4384</v>
      </c>
      <c r="H143" s="1075"/>
      <c r="I143" s="371"/>
      <c r="J143" s="259"/>
      <c r="K143" s="259"/>
      <c r="L143" s="259"/>
      <c r="M143" s="259"/>
      <c r="N143" s="259"/>
      <c r="O143" s="259"/>
      <c r="P143" s="272"/>
      <c r="Q143" s="273"/>
    </row>
    <row r="144" spans="1:17" ht="13.95" customHeight="1" x14ac:dyDescent="0.25">
      <c r="A144" s="165"/>
      <c r="B144" s="268"/>
      <c r="C144" s="374" t="s">
        <v>969</v>
      </c>
      <c r="D144" s="1075"/>
      <c r="E144" s="1075"/>
      <c r="F144" s="1075" t="s">
        <v>4385</v>
      </c>
      <c r="G144" s="1075" t="s">
        <v>4386</v>
      </c>
      <c r="H144" s="1075"/>
      <c r="I144" s="371"/>
      <c r="J144" s="259"/>
      <c r="K144" s="259"/>
      <c r="L144" s="259"/>
      <c r="M144" s="259"/>
      <c r="N144" s="259"/>
      <c r="O144" s="259"/>
      <c r="P144" s="272"/>
      <c r="Q144" s="273"/>
    </row>
    <row r="145" spans="1:17" ht="13.95" customHeight="1" x14ac:dyDescent="0.25">
      <c r="A145" s="165"/>
      <c r="B145" s="268"/>
      <c r="C145" s="374" t="s">
        <v>970</v>
      </c>
      <c r="D145" s="1075"/>
      <c r="E145" s="1075"/>
      <c r="F145" s="1075" t="s">
        <v>4385</v>
      </c>
      <c r="G145" s="1075" t="s">
        <v>4386</v>
      </c>
      <c r="H145" s="1075"/>
      <c r="I145" s="371"/>
      <c r="J145" s="259"/>
      <c r="K145" s="259"/>
      <c r="L145" s="259"/>
      <c r="M145" s="259"/>
      <c r="N145" s="259"/>
      <c r="O145" s="259"/>
      <c r="P145" s="272"/>
      <c r="Q145" s="273"/>
    </row>
    <row r="146" spans="1:17" ht="13.95" customHeight="1" x14ac:dyDescent="0.25">
      <c r="A146" s="165"/>
      <c r="B146" s="268"/>
      <c r="C146" s="374" t="s">
        <v>315</v>
      </c>
      <c r="D146" s="1075"/>
      <c r="E146" s="1075" t="s">
        <v>3894</v>
      </c>
      <c r="F146" s="1075" t="s">
        <v>4389</v>
      </c>
      <c r="G146" s="1075" t="s">
        <v>4390</v>
      </c>
      <c r="H146" s="1075"/>
      <c r="I146" s="371"/>
      <c r="J146" s="259"/>
      <c r="K146" s="259"/>
      <c r="L146" s="259"/>
      <c r="M146" s="259"/>
      <c r="N146" s="259"/>
      <c r="O146" s="259"/>
      <c r="P146" s="272"/>
      <c r="Q146" s="273"/>
    </row>
    <row r="147" spans="1:17" ht="13.95" customHeight="1" x14ac:dyDescent="0.25">
      <c r="A147" s="165"/>
      <c r="B147" s="268"/>
      <c r="C147" s="374" t="s">
        <v>316</v>
      </c>
      <c r="D147" s="1075"/>
      <c r="E147" s="1075" t="s">
        <v>3895</v>
      </c>
      <c r="F147" s="1075">
        <v>0</v>
      </c>
      <c r="G147" s="1075">
        <v>0</v>
      </c>
      <c r="H147" s="1075"/>
      <c r="I147" s="371"/>
      <c r="J147" s="259"/>
      <c r="K147" s="259"/>
      <c r="L147" s="259"/>
      <c r="M147" s="259"/>
      <c r="N147" s="259"/>
      <c r="O147" s="259"/>
      <c r="P147" s="272"/>
      <c r="Q147" s="273"/>
    </row>
    <row r="148" spans="1:17" ht="13.95" customHeight="1" x14ac:dyDescent="0.25">
      <c r="A148" s="165"/>
      <c r="B148" s="268"/>
      <c r="C148" s="374" t="s">
        <v>317</v>
      </c>
      <c r="D148" s="1075"/>
      <c r="E148" s="1075" t="s">
        <v>3885</v>
      </c>
      <c r="F148" s="1075" t="s">
        <v>4391</v>
      </c>
      <c r="G148" s="1075" t="s">
        <v>4392</v>
      </c>
      <c r="H148" s="1075"/>
      <c r="I148" s="371"/>
      <c r="J148" s="259"/>
      <c r="K148" s="259"/>
      <c r="L148" s="259"/>
      <c r="M148" s="259"/>
      <c r="N148" s="259"/>
      <c r="O148" s="259"/>
      <c r="P148" s="272"/>
      <c r="Q148" s="273"/>
    </row>
    <row r="149" spans="1:17" ht="13.95" customHeight="1" x14ac:dyDescent="0.25">
      <c r="A149" s="165"/>
      <c r="B149" s="268"/>
      <c r="C149" s="374" t="s">
        <v>318</v>
      </c>
      <c r="D149" s="1075"/>
      <c r="E149" s="1075" t="s">
        <v>3896</v>
      </c>
      <c r="F149" s="1075" t="s">
        <v>4393</v>
      </c>
      <c r="G149" s="1075" t="s">
        <v>4394</v>
      </c>
      <c r="H149" s="1075"/>
      <c r="I149" s="371"/>
      <c r="J149" s="259"/>
      <c r="K149" s="259"/>
      <c r="L149" s="259"/>
      <c r="M149" s="259"/>
      <c r="N149" s="259"/>
      <c r="O149" s="259"/>
      <c r="P149" s="272"/>
      <c r="Q149" s="273"/>
    </row>
    <row r="150" spans="1:17" ht="13.95" customHeight="1" x14ac:dyDescent="0.25">
      <c r="A150" s="165"/>
      <c r="B150" s="268"/>
      <c r="C150" s="374" t="s">
        <v>971</v>
      </c>
      <c r="D150" s="1075"/>
      <c r="E150" s="1075" t="s">
        <v>3897</v>
      </c>
      <c r="F150" s="1075" t="s">
        <v>4395</v>
      </c>
      <c r="G150" s="1075" t="s">
        <v>4396</v>
      </c>
      <c r="H150" s="1075"/>
      <c r="I150" s="371"/>
      <c r="J150" s="259"/>
      <c r="K150" s="259"/>
      <c r="L150" s="259"/>
      <c r="M150" s="259"/>
      <c r="N150" s="259"/>
      <c r="O150" s="259"/>
      <c r="P150" s="272"/>
      <c r="Q150" s="273"/>
    </row>
    <row r="151" spans="1:17" ht="13.95" customHeight="1" x14ac:dyDescent="0.25">
      <c r="A151" s="165"/>
      <c r="B151" s="268"/>
      <c r="C151" s="374" t="s">
        <v>972</v>
      </c>
      <c r="D151" s="1075"/>
      <c r="E151" s="1075" t="s">
        <v>3898</v>
      </c>
      <c r="F151" s="1075" t="s">
        <v>4397</v>
      </c>
      <c r="G151" s="1075" t="s">
        <v>4398</v>
      </c>
      <c r="H151" s="1075"/>
      <c r="I151" s="371"/>
      <c r="J151" s="259"/>
      <c r="K151" s="259"/>
      <c r="L151" s="259"/>
      <c r="M151" s="259"/>
      <c r="N151" s="259"/>
      <c r="O151" s="259"/>
      <c r="P151" s="272"/>
      <c r="Q151" s="273"/>
    </row>
    <row r="152" spans="1:17" ht="13.95" customHeight="1" x14ac:dyDescent="0.25">
      <c r="A152" s="165"/>
      <c r="B152" s="268"/>
      <c r="C152" s="374" t="s">
        <v>973</v>
      </c>
      <c r="D152" s="1075"/>
      <c r="E152" s="1075" t="s">
        <v>3898</v>
      </c>
      <c r="F152" s="1075" t="s">
        <v>4399</v>
      </c>
      <c r="G152" s="1075" t="s">
        <v>4400</v>
      </c>
      <c r="H152" s="1075"/>
      <c r="I152" s="371"/>
      <c r="J152" s="259"/>
      <c r="K152" s="259"/>
      <c r="L152" s="259"/>
      <c r="M152" s="259"/>
      <c r="N152" s="259"/>
      <c r="O152" s="259"/>
      <c r="P152" s="272"/>
      <c r="Q152" s="273"/>
    </row>
    <row r="153" spans="1:17" ht="13.95" customHeight="1" x14ac:dyDescent="0.25">
      <c r="A153" s="165"/>
      <c r="B153" s="268"/>
      <c r="C153" s="374" t="s">
        <v>974</v>
      </c>
      <c r="D153" s="1075"/>
      <c r="E153" s="1075"/>
      <c r="F153" s="1075" t="s">
        <v>4401</v>
      </c>
      <c r="G153" s="1075" t="s">
        <v>4402</v>
      </c>
      <c r="H153" s="1075"/>
      <c r="I153" s="371"/>
      <c r="J153" s="259"/>
      <c r="K153" s="259"/>
      <c r="L153" s="259"/>
      <c r="M153" s="259"/>
      <c r="N153" s="259"/>
      <c r="O153" s="259"/>
      <c r="P153" s="272"/>
      <c r="Q153" s="273"/>
    </row>
    <row r="154" spans="1:17" ht="13.95" customHeight="1" x14ac:dyDescent="0.25">
      <c r="A154" s="165"/>
      <c r="B154" s="268"/>
      <c r="C154" s="374" t="s">
        <v>975</v>
      </c>
      <c r="D154" s="1075"/>
      <c r="E154" s="1075"/>
      <c r="F154" s="1075" t="s">
        <v>4403</v>
      </c>
      <c r="G154" s="1075" t="s">
        <v>4366</v>
      </c>
      <c r="H154" s="1075"/>
      <c r="I154" s="371"/>
      <c r="J154" s="259"/>
      <c r="K154" s="259"/>
      <c r="L154" s="259"/>
      <c r="M154" s="259"/>
      <c r="N154" s="259"/>
      <c r="O154" s="259"/>
      <c r="P154" s="272"/>
      <c r="Q154" s="273"/>
    </row>
    <row r="155" spans="1:17" ht="13.95" customHeight="1" x14ac:dyDescent="0.25">
      <c r="A155" s="165"/>
      <c r="B155" s="268"/>
      <c r="C155" s="374" t="s">
        <v>976</v>
      </c>
      <c r="D155" s="1075"/>
      <c r="E155" s="1075"/>
      <c r="F155" s="1075" t="s">
        <v>4337</v>
      </c>
      <c r="G155" s="1075" t="s">
        <v>4338</v>
      </c>
      <c r="H155" s="1075"/>
      <c r="I155" s="371"/>
      <c r="J155" s="259"/>
      <c r="K155" s="259"/>
      <c r="L155" s="259"/>
      <c r="M155" s="259"/>
      <c r="N155" s="259"/>
      <c r="O155" s="259"/>
      <c r="P155" s="272"/>
      <c r="Q155" s="273"/>
    </row>
    <row r="156" spans="1:17" ht="13.95" customHeight="1" x14ac:dyDescent="0.25">
      <c r="A156" s="165"/>
      <c r="B156" s="268"/>
      <c r="C156" s="374" t="s">
        <v>2532</v>
      </c>
      <c r="D156" s="1075"/>
      <c r="E156" s="1075"/>
      <c r="F156" s="1075" t="s">
        <v>4404</v>
      </c>
      <c r="G156" s="1075" t="s">
        <v>4405</v>
      </c>
      <c r="H156" s="1075"/>
      <c r="I156" s="371"/>
      <c r="J156" s="259"/>
      <c r="K156" s="259"/>
      <c r="L156" s="259"/>
      <c r="M156" s="259"/>
      <c r="N156" s="259"/>
      <c r="O156" s="259"/>
      <c r="P156" s="272"/>
      <c r="Q156" s="273"/>
    </row>
    <row r="157" spans="1:17" ht="13.95" customHeight="1" x14ac:dyDescent="0.25">
      <c r="A157" s="165"/>
      <c r="B157" s="268"/>
      <c r="C157" s="374" t="s">
        <v>2533</v>
      </c>
      <c r="D157" s="1075"/>
      <c r="E157" s="1075"/>
      <c r="F157" s="1075" t="s">
        <v>4406</v>
      </c>
      <c r="G157" s="1075" t="s">
        <v>4407</v>
      </c>
      <c r="H157" s="1075"/>
      <c r="I157" s="371"/>
      <c r="J157" s="259"/>
      <c r="K157" s="259"/>
      <c r="L157" s="259"/>
      <c r="M157" s="259"/>
      <c r="N157" s="259"/>
      <c r="O157" s="259"/>
      <c r="P157" s="272"/>
      <c r="Q157" s="273"/>
    </row>
    <row r="158" spans="1:17" ht="13.95" customHeight="1" x14ac:dyDescent="0.25">
      <c r="A158" s="165"/>
      <c r="B158" s="268"/>
      <c r="C158" s="374" t="s">
        <v>2534</v>
      </c>
      <c r="D158" s="1075"/>
      <c r="E158" s="1075"/>
      <c r="F158" s="1075" t="s">
        <v>4408</v>
      </c>
      <c r="G158" s="1075" t="s">
        <v>4409</v>
      </c>
      <c r="H158" s="1075"/>
      <c r="I158" s="371"/>
      <c r="J158" s="259"/>
      <c r="K158" s="259"/>
      <c r="L158" s="259"/>
      <c r="M158" s="259"/>
      <c r="N158" s="259"/>
      <c r="O158" s="259"/>
      <c r="P158" s="272"/>
      <c r="Q158" s="273"/>
    </row>
    <row r="159" spans="1:17" ht="13.95" customHeight="1" x14ac:dyDescent="0.25">
      <c r="A159" s="165"/>
      <c r="B159" s="268"/>
      <c r="C159" s="374" t="s">
        <v>319</v>
      </c>
      <c r="D159" s="1075"/>
      <c r="E159" s="1075"/>
      <c r="F159" s="1075" t="s">
        <v>4410</v>
      </c>
      <c r="G159" s="1075" t="s">
        <v>4411</v>
      </c>
      <c r="H159" s="1075"/>
      <c r="I159" s="371"/>
      <c r="J159" s="259"/>
      <c r="K159" s="259"/>
      <c r="L159" s="259"/>
      <c r="M159" s="259"/>
      <c r="N159" s="259"/>
      <c r="O159" s="259"/>
      <c r="P159" s="272"/>
      <c r="Q159" s="273"/>
    </row>
    <row r="160" spans="1:17" ht="13.95" customHeight="1" x14ac:dyDescent="0.25">
      <c r="A160" s="165"/>
      <c r="B160" s="268"/>
      <c r="C160" s="374" t="s">
        <v>320</v>
      </c>
      <c r="D160" s="1075"/>
      <c r="E160" s="1075"/>
      <c r="F160" s="1075" t="s">
        <v>4412</v>
      </c>
      <c r="G160" s="1075" t="s">
        <v>4413</v>
      </c>
      <c r="H160" s="1075"/>
      <c r="I160" s="371"/>
      <c r="J160" s="259"/>
      <c r="K160" s="259"/>
      <c r="L160" s="259"/>
      <c r="M160" s="259"/>
      <c r="N160" s="259"/>
      <c r="O160" s="259"/>
      <c r="P160" s="272"/>
      <c r="Q160" s="273"/>
    </row>
    <row r="161" spans="1:17" ht="13.95" customHeight="1" x14ac:dyDescent="0.25">
      <c r="A161" s="165"/>
      <c r="B161" s="268"/>
      <c r="C161" s="374" t="s">
        <v>321</v>
      </c>
      <c r="D161" s="1075"/>
      <c r="E161" s="1075" t="s">
        <v>3898</v>
      </c>
      <c r="F161" s="1075" t="s">
        <v>4414</v>
      </c>
      <c r="G161" s="1075" t="s">
        <v>4415</v>
      </c>
      <c r="H161" s="1075"/>
      <c r="I161" s="371"/>
      <c r="J161" s="259"/>
      <c r="K161" s="259"/>
      <c r="L161" s="259"/>
      <c r="M161" s="259"/>
      <c r="N161" s="259"/>
      <c r="O161" s="259"/>
      <c r="P161" s="272"/>
      <c r="Q161" s="273"/>
    </row>
    <row r="162" spans="1:17" ht="13.95" customHeight="1" x14ac:dyDescent="0.25">
      <c r="A162" s="165"/>
      <c r="B162" s="268"/>
      <c r="C162" s="374" t="s">
        <v>322</v>
      </c>
      <c r="D162" s="1075"/>
      <c r="E162" s="1075"/>
      <c r="F162" s="1075" t="s">
        <v>4416</v>
      </c>
      <c r="G162" s="1075" t="s">
        <v>4417</v>
      </c>
      <c r="H162" s="1075"/>
      <c r="I162" s="371"/>
      <c r="J162" s="259"/>
      <c r="K162" s="259"/>
      <c r="L162" s="259"/>
      <c r="M162" s="259"/>
      <c r="N162" s="259"/>
      <c r="O162" s="259"/>
      <c r="P162" s="272"/>
      <c r="Q162" s="273"/>
    </row>
    <row r="163" spans="1:17" ht="13.95" customHeight="1" x14ac:dyDescent="0.25">
      <c r="A163" s="165"/>
      <c r="B163" s="268"/>
      <c r="C163" s="374" t="s">
        <v>323</v>
      </c>
      <c r="D163" s="1075"/>
      <c r="E163" s="1075"/>
      <c r="F163" s="1075" t="s">
        <v>4418</v>
      </c>
      <c r="G163" s="1075" t="s">
        <v>4419</v>
      </c>
      <c r="H163" s="1075"/>
      <c r="I163" s="371"/>
      <c r="J163" s="259"/>
      <c r="K163" s="259"/>
      <c r="L163" s="259"/>
      <c r="M163" s="259"/>
      <c r="N163" s="259"/>
      <c r="O163" s="259"/>
      <c r="P163" s="272"/>
      <c r="Q163" s="273"/>
    </row>
    <row r="164" spans="1:17" ht="13.95" customHeight="1" x14ac:dyDescent="0.25">
      <c r="A164" s="165"/>
      <c r="B164" s="268"/>
      <c r="C164" s="374" t="s">
        <v>324</v>
      </c>
      <c r="D164" s="1075"/>
      <c r="E164" s="1075"/>
      <c r="F164" s="1075" t="s">
        <v>4420</v>
      </c>
      <c r="G164" s="1075" t="s">
        <v>4421</v>
      </c>
      <c r="H164" s="1075"/>
      <c r="I164" s="371"/>
      <c r="J164" s="259"/>
      <c r="K164" s="259"/>
      <c r="L164" s="259"/>
      <c r="M164" s="259"/>
      <c r="N164" s="259"/>
      <c r="O164" s="259"/>
      <c r="P164" s="272"/>
      <c r="Q164" s="273"/>
    </row>
    <row r="165" spans="1:17" ht="13.95" customHeight="1" x14ac:dyDescent="0.25">
      <c r="A165" s="165"/>
      <c r="B165" s="268"/>
      <c r="C165" s="374" t="s">
        <v>325</v>
      </c>
      <c r="D165" s="1075"/>
      <c r="E165" s="1075"/>
      <c r="F165" s="1075" t="s">
        <v>4395</v>
      </c>
      <c r="G165" s="1075" t="s">
        <v>4396</v>
      </c>
      <c r="H165" s="1075"/>
      <c r="I165" s="371"/>
      <c r="J165" s="259"/>
      <c r="K165" s="259"/>
      <c r="L165" s="259"/>
      <c r="M165" s="259"/>
      <c r="N165" s="259"/>
      <c r="O165" s="259"/>
      <c r="P165" s="272"/>
      <c r="Q165" s="273"/>
    </row>
    <row r="166" spans="1:17" ht="13.95" customHeight="1" x14ac:dyDescent="0.25">
      <c r="A166" s="165"/>
      <c r="B166" s="268"/>
      <c r="C166" s="374" t="s">
        <v>326</v>
      </c>
      <c r="D166" s="1075"/>
      <c r="E166" s="1075"/>
      <c r="F166" s="1075" t="s">
        <v>4420</v>
      </c>
      <c r="G166" s="1075" t="s">
        <v>4421</v>
      </c>
      <c r="H166" s="1075"/>
      <c r="I166" s="371"/>
      <c r="J166" s="259"/>
      <c r="K166" s="259"/>
      <c r="L166" s="259"/>
      <c r="M166" s="259"/>
      <c r="N166" s="259"/>
      <c r="O166" s="259"/>
      <c r="P166" s="272"/>
      <c r="Q166" s="273"/>
    </row>
    <row r="167" spans="1:17" ht="13.95" customHeight="1" x14ac:dyDescent="0.25">
      <c r="A167" s="165"/>
      <c r="B167" s="268"/>
      <c r="C167" s="374" t="s">
        <v>329</v>
      </c>
      <c r="D167" s="1075"/>
      <c r="E167" s="1075" t="s">
        <v>3899</v>
      </c>
      <c r="F167" s="1075" t="s">
        <v>4422</v>
      </c>
      <c r="G167" s="1075" t="s">
        <v>4423</v>
      </c>
      <c r="H167" s="1075"/>
      <c r="I167" s="371"/>
      <c r="J167" s="259"/>
      <c r="K167" s="259"/>
      <c r="L167" s="259"/>
      <c r="M167" s="259"/>
      <c r="N167" s="259"/>
      <c r="O167" s="259"/>
      <c r="P167" s="272"/>
      <c r="Q167" s="273"/>
    </row>
    <row r="168" spans="1:17" ht="13.95" customHeight="1" x14ac:dyDescent="0.25">
      <c r="A168" s="165"/>
      <c r="B168" s="268"/>
      <c r="C168" s="374" t="s">
        <v>330</v>
      </c>
      <c r="D168" s="1075"/>
      <c r="E168" s="1075" t="s">
        <v>3899</v>
      </c>
      <c r="F168" s="1075" t="s">
        <v>4424</v>
      </c>
      <c r="G168" s="1075" t="s">
        <v>4425</v>
      </c>
      <c r="H168" s="1075"/>
      <c r="I168" s="371"/>
      <c r="J168" s="259"/>
      <c r="K168" s="259"/>
      <c r="L168" s="259"/>
      <c r="M168" s="259"/>
      <c r="N168" s="259"/>
      <c r="O168" s="259"/>
      <c r="P168" s="272"/>
      <c r="Q168" s="273"/>
    </row>
    <row r="169" spans="1:17" ht="13.95" customHeight="1" x14ac:dyDescent="0.25">
      <c r="A169" s="165"/>
      <c r="B169" s="268"/>
      <c r="C169" s="374" t="s">
        <v>331</v>
      </c>
      <c r="D169" s="1075"/>
      <c r="E169" s="1075" t="s">
        <v>3900</v>
      </c>
      <c r="F169" s="1075" t="s">
        <v>4426</v>
      </c>
      <c r="G169" s="1075" t="s">
        <v>4427</v>
      </c>
      <c r="H169" s="1075"/>
      <c r="I169" s="371"/>
      <c r="J169" s="259"/>
      <c r="K169" s="259"/>
      <c r="L169" s="259"/>
      <c r="M169" s="259"/>
      <c r="N169" s="259"/>
      <c r="O169" s="259"/>
      <c r="P169" s="272"/>
      <c r="Q169" s="273"/>
    </row>
    <row r="170" spans="1:17" ht="13.95" customHeight="1" x14ac:dyDescent="0.25">
      <c r="A170" s="165"/>
      <c r="B170" s="268"/>
      <c r="C170" s="374" t="s">
        <v>332</v>
      </c>
      <c r="D170" s="1075"/>
      <c r="E170" s="1075" t="s">
        <v>3900</v>
      </c>
      <c r="F170" s="1075" t="s">
        <v>4428</v>
      </c>
      <c r="G170" s="1075" t="s">
        <v>4429</v>
      </c>
      <c r="H170" s="1075"/>
      <c r="I170" s="371"/>
      <c r="J170" s="259"/>
      <c r="K170" s="259"/>
      <c r="L170" s="259"/>
      <c r="M170" s="259"/>
      <c r="N170" s="259"/>
      <c r="O170" s="259"/>
      <c r="P170" s="272"/>
      <c r="Q170" s="273"/>
    </row>
    <row r="171" spans="1:17" ht="13.95" customHeight="1" x14ac:dyDescent="0.25">
      <c r="A171" s="165"/>
      <c r="B171" s="268"/>
      <c r="C171" s="374" t="s">
        <v>333</v>
      </c>
      <c r="D171" s="1075"/>
      <c r="E171" s="1075"/>
      <c r="F171" s="1075" t="s">
        <v>4428</v>
      </c>
      <c r="G171" s="1075" t="s">
        <v>4429</v>
      </c>
      <c r="H171" s="1075"/>
      <c r="I171" s="371"/>
      <c r="J171" s="259"/>
      <c r="K171" s="259"/>
      <c r="L171" s="259"/>
      <c r="M171" s="259"/>
      <c r="N171" s="259"/>
      <c r="O171" s="259"/>
      <c r="P171" s="272"/>
      <c r="Q171" s="273"/>
    </row>
    <row r="172" spans="1:17" ht="13.95" customHeight="1" x14ac:dyDescent="0.25">
      <c r="A172" s="165"/>
      <c r="B172" s="268"/>
      <c r="C172" s="374" t="s">
        <v>334</v>
      </c>
      <c r="D172" s="1075"/>
      <c r="E172" s="1075" t="s">
        <v>3900</v>
      </c>
      <c r="F172" s="1075" t="s">
        <v>4430</v>
      </c>
      <c r="G172" s="1075" t="s">
        <v>4431</v>
      </c>
      <c r="H172" s="1075"/>
      <c r="I172" s="371"/>
      <c r="J172" s="259"/>
      <c r="K172" s="259"/>
      <c r="L172" s="259"/>
      <c r="M172" s="259"/>
      <c r="N172" s="259"/>
      <c r="O172" s="259"/>
      <c r="P172" s="272"/>
      <c r="Q172" s="273"/>
    </row>
    <row r="173" spans="1:17" ht="13.95" customHeight="1" x14ac:dyDescent="0.25">
      <c r="A173" s="165"/>
      <c r="B173" s="268"/>
      <c r="C173" s="374" t="s">
        <v>335</v>
      </c>
      <c r="D173" s="1075"/>
      <c r="E173" s="1075"/>
      <c r="F173" s="1075" t="s">
        <v>4428</v>
      </c>
      <c r="G173" s="1075" t="s">
        <v>4429</v>
      </c>
      <c r="H173" s="1075"/>
      <c r="I173" s="371"/>
      <c r="J173" s="259"/>
      <c r="K173" s="259"/>
      <c r="L173" s="259"/>
      <c r="M173" s="259"/>
      <c r="N173" s="259"/>
      <c r="O173" s="259"/>
      <c r="P173" s="272"/>
      <c r="Q173" s="273"/>
    </row>
    <row r="174" spans="1:17" ht="13.95" customHeight="1" x14ac:dyDescent="0.25">
      <c r="A174" s="165"/>
      <c r="B174" s="268"/>
      <c r="C174" s="374" t="s">
        <v>977</v>
      </c>
      <c r="D174" s="1075"/>
      <c r="E174" s="1075"/>
      <c r="F174" s="1075" t="s">
        <v>4432</v>
      </c>
      <c r="G174" s="1075" t="s">
        <v>4433</v>
      </c>
      <c r="H174" s="1075"/>
      <c r="I174" s="371"/>
      <c r="J174" s="259"/>
      <c r="K174" s="259"/>
      <c r="L174" s="259"/>
      <c r="M174" s="259"/>
      <c r="N174" s="259"/>
      <c r="O174" s="259"/>
      <c r="P174" s="272"/>
      <c r="Q174" s="273"/>
    </row>
    <row r="175" spans="1:17" ht="13.95" customHeight="1" x14ac:dyDescent="0.25">
      <c r="A175" s="165"/>
      <c r="B175" s="268"/>
      <c r="C175" s="374" t="s">
        <v>978</v>
      </c>
      <c r="D175" s="1075"/>
      <c r="E175" s="1075"/>
      <c r="F175" s="1075" t="s">
        <v>4363</v>
      </c>
      <c r="G175" s="1075" t="s">
        <v>4364</v>
      </c>
      <c r="H175" s="1075"/>
      <c r="I175" s="371"/>
      <c r="J175" s="259"/>
      <c r="K175" s="259"/>
      <c r="L175" s="259"/>
      <c r="M175" s="259"/>
      <c r="N175" s="259"/>
      <c r="O175" s="259"/>
      <c r="P175" s="272"/>
      <c r="Q175" s="273"/>
    </row>
    <row r="176" spans="1:17" ht="13.95" customHeight="1" x14ac:dyDescent="0.25">
      <c r="A176" s="165"/>
      <c r="B176" s="268"/>
      <c r="C176" s="374" t="s">
        <v>979</v>
      </c>
      <c r="D176" s="1075"/>
      <c r="E176" s="1075"/>
      <c r="F176" s="1075" t="s">
        <v>4365</v>
      </c>
      <c r="G176" s="1075" t="s">
        <v>4366</v>
      </c>
      <c r="H176" s="1075"/>
      <c r="I176" s="371"/>
      <c r="J176" s="259"/>
      <c r="K176" s="259"/>
      <c r="L176" s="259"/>
      <c r="M176" s="259"/>
      <c r="N176" s="259"/>
      <c r="O176" s="259"/>
      <c r="P176" s="272"/>
      <c r="Q176" s="273"/>
    </row>
    <row r="177" spans="1:17" ht="13.95" customHeight="1" x14ac:dyDescent="0.25">
      <c r="A177" s="165"/>
      <c r="B177" s="268"/>
      <c r="C177" s="374" t="s">
        <v>980</v>
      </c>
      <c r="D177" s="1075"/>
      <c r="E177" s="1075"/>
      <c r="F177" s="1075" t="s">
        <v>4367</v>
      </c>
      <c r="G177" s="1075"/>
      <c r="H177" s="1075"/>
      <c r="I177" s="371"/>
      <c r="J177" s="259"/>
      <c r="K177" s="259"/>
      <c r="L177" s="259"/>
      <c r="M177" s="259"/>
      <c r="N177" s="259"/>
      <c r="O177" s="259"/>
      <c r="P177" s="272"/>
      <c r="Q177" s="273"/>
    </row>
    <row r="178" spans="1:17" ht="13.95" customHeight="1" x14ac:dyDescent="0.25">
      <c r="A178" s="165"/>
      <c r="B178" s="268"/>
      <c r="C178" s="374" t="s">
        <v>981</v>
      </c>
      <c r="D178" s="1075"/>
      <c r="E178" s="1075"/>
      <c r="F178" s="1075" t="s">
        <v>4368</v>
      </c>
      <c r="G178" s="1075"/>
      <c r="H178" s="1075"/>
      <c r="I178" s="371"/>
      <c r="J178" s="259"/>
      <c r="K178" s="259"/>
      <c r="L178" s="259"/>
      <c r="M178" s="259"/>
      <c r="N178" s="259"/>
      <c r="O178" s="259"/>
      <c r="P178" s="272"/>
      <c r="Q178" s="273"/>
    </row>
    <row r="179" spans="1:17" ht="13.95" customHeight="1" x14ac:dyDescent="0.25">
      <c r="A179" s="165"/>
      <c r="B179" s="268"/>
      <c r="C179" s="374" t="s">
        <v>982</v>
      </c>
      <c r="D179" s="1075"/>
      <c r="E179" s="1075"/>
      <c r="F179" s="1075" t="s">
        <v>4369</v>
      </c>
      <c r="G179" s="1075"/>
      <c r="H179" s="1075"/>
      <c r="I179" s="371"/>
      <c r="J179" s="259"/>
      <c r="K179" s="259"/>
      <c r="L179" s="259"/>
      <c r="M179" s="259"/>
      <c r="N179" s="259"/>
      <c r="O179" s="259"/>
      <c r="P179" s="272"/>
      <c r="Q179" s="273"/>
    </row>
    <row r="180" spans="1:17" ht="13.95" customHeight="1" x14ac:dyDescent="0.25">
      <c r="A180" s="165"/>
      <c r="B180" s="268"/>
      <c r="C180" s="374" t="s">
        <v>983</v>
      </c>
      <c r="D180" s="1075"/>
      <c r="E180" s="1075"/>
      <c r="F180" s="1075" t="s">
        <v>4434</v>
      </c>
      <c r="G180" s="1075" t="s">
        <v>4371</v>
      </c>
      <c r="H180" s="1075"/>
      <c r="I180" s="371"/>
      <c r="J180" s="259"/>
      <c r="K180" s="259"/>
      <c r="L180" s="259"/>
      <c r="M180" s="259"/>
      <c r="N180" s="259"/>
      <c r="O180" s="259"/>
      <c r="P180" s="272"/>
      <c r="Q180" s="273"/>
    </row>
    <row r="181" spans="1:17" ht="13.95" customHeight="1" x14ac:dyDescent="0.25">
      <c r="A181" s="165"/>
      <c r="B181" s="268"/>
      <c r="C181" s="374" t="s">
        <v>86</v>
      </c>
      <c r="D181" s="1075"/>
      <c r="E181" s="1075" t="s">
        <v>3901</v>
      </c>
      <c r="F181" s="1075" t="s">
        <v>4435</v>
      </c>
      <c r="G181" s="1075" t="s">
        <v>4436</v>
      </c>
      <c r="H181" s="1075"/>
      <c r="I181" s="371"/>
      <c r="J181" s="259"/>
      <c r="K181" s="259"/>
      <c r="L181" s="259"/>
      <c r="M181" s="259"/>
      <c r="N181" s="259"/>
      <c r="O181" s="259"/>
      <c r="P181" s="272"/>
      <c r="Q181" s="273"/>
    </row>
    <row r="182" spans="1:17" ht="13.95" customHeight="1" x14ac:dyDescent="0.25">
      <c r="A182" s="165"/>
      <c r="B182" s="268"/>
      <c r="C182" s="374" t="s">
        <v>88</v>
      </c>
      <c r="D182" s="1075"/>
      <c r="E182" s="1075" t="s">
        <v>3901</v>
      </c>
      <c r="F182" s="1075" t="s">
        <v>4435</v>
      </c>
      <c r="G182" s="1075" t="s">
        <v>4436</v>
      </c>
      <c r="H182" s="1075"/>
      <c r="I182" s="371"/>
      <c r="J182" s="259"/>
      <c r="K182" s="259"/>
      <c r="L182" s="259"/>
      <c r="M182" s="259"/>
      <c r="N182" s="259"/>
      <c r="O182" s="259"/>
      <c r="P182" s="272"/>
      <c r="Q182" s="273"/>
    </row>
    <row r="183" spans="1:17" ht="13.95" customHeight="1" x14ac:dyDescent="0.25">
      <c r="A183" s="165"/>
      <c r="B183" s="268"/>
      <c r="C183" s="374" t="s">
        <v>89</v>
      </c>
      <c r="D183" s="1075"/>
      <c r="E183" s="1075" t="s">
        <v>3901</v>
      </c>
      <c r="F183" s="1075" t="s">
        <v>4435</v>
      </c>
      <c r="G183" s="1075" t="s">
        <v>4436</v>
      </c>
      <c r="H183" s="1075"/>
      <c r="I183" s="371"/>
      <c r="J183" s="259"/>
      <c r="K183" s="259"/>
      <c r="L183" s="259"/>
      <c r="M183" s="259"/>
      <c r="N183" s="259"/>
      <c r="O183" s="259"/>
      <c r="P183" s="272"/>
      <c r="Q183" s="273"/>
    </row>
    <row r="184" spans="1:17" ht="13.95" customHeight="1" x14ac:dyDescent="0.25">
      <c r="A184" s="165"/>
      <c r="B184" s="268"/>
      <c r="C184" s="374" t="s">
        <v>91</v>
      </c>
      <c r="D184" s="1075"/>
      <c r="E184" s="1075" t="s">
        <v>3901</v>
      </c>
      <c r="F184" s="1075" t="s">
        <v>4435</v>
      </c>
      <c r="G184" s="1075" t="s">
        <v>4436</v>
      </c>
      <c r="H184" s="1075"/>
      <c r="I184" s="371"/>
      <c r="J184" s="259"/>
      <c r="K184" s="259"/>
      <c r="L184" s="259"/>
      <c r="M184" s="259"/>
      <c r="N184" s="259"/>
      <c r="O184" s="259"/>
      <c r="P184" s="272"/>
      <c r="Q184" s="273"/>
    </row>
    <row r="185" spans="1:17" ht="13.95" customHeight="1" x14ac:dyDescent="0.25">
      <c r="A185" s="165"/>
      <c r="B185" s="268"/>
      <c r="C185" s="374" t="s">
        <v>93</v>
      </c>
      <c r="D185" s="1075"/>
      <c r="E185" s="1075" t="s">
        <v>3884</v>
      </c>
      <c r="F185" s="1075" t="s">
        <v>4435</v>
      </c>
      <c r="G185" s="1075" t="s">
        <v>4436</v>
      </c>
      <c r="H185" s="1075"/>
      <c r="I185" s="371"/>
      <c r="J185" s="259"/>
      <c r="K185" s="259"/>
      <c r="L185" s="259"/>
      <c r="M185" s="259"/>
      <c r="N185" s="259"/>
      <c r="O185" s="259"/>
      <c r="P185" s="272"/>
      <c r="Q185" s="273"/>
    </row>
    <row r="186" spans="1:17" ht="13.95" customHeight="1" x14ac:dyDescent="0.25">
      <c r="A186" s="165"/>
      <c r="B186" s="268"/>
      <c r="C186" s="374" t="s">
        <v>95</v>
      </c>
      <c r="D186" s="1075"/>
      <c r="E186" s="1075"/>
      <c r="F186" s="1075" t="s">
        <v>4435</v>
      </c>
      <c r="G186" s="1075" t="s">
        <v>4436</v>
      </c>
      <c r="H186" s="1075"/>
      <c r="I186" s="371"/>
      <c r="J186" s="259"/>
      <c r="K186" s="259"/>
      <c r="L186" s="259"/>
      <c r="M186" s="259"/>
      <c r="N186" s="259"/>
      <c r="O186" s="259"/>
      <c r="P186" s="272"/>
      <c r="Q186" s="273"/>
    </row>
    <row r="187" spans="1:17" ht="13.95" customHeight="1" x14ac:dyDescent="0.25">
      <c r="A187" s="165"/>
      <c r="B187" s="268"/>
      <c r="C187" s="374" t="s">
        <v>908</v>
      </c>
      <c r="D187" s="1075"/>
      <c r="E187" s="1075"/>
      <c r="F187" s="1075" t="s">
        <v>4435</v>
      </c>
      <c r="G187" s="1075" t="s">
        <v>4436</v>
      </c>
      <c r="H187" s="1075"/>
      <c r="I187" s="371"/>
      <c r="J187" s="259"/>
      <c r="K187" s="259"/>
      <c r="L187" s="259"/>
      <c r="M187" s="259"/>
      <c r="N187" s="259"/>
      <c r="O187" s="259"/>
      <c r="P187" s="272"/>
      <c r="Q187" s="273"/>
    </row>
    <row r="188" spans="1:17" ht="13.95" customHeight="1" x14ac:dyDescent="0.25">
      <c r="A188" s="165"/>
      <c r="B188" s="268"/>
      <c r="C188" s="374" t="s">
        <v>909</v>
      </c>
      <c r="D188" s="1075"/>
      <c r="E188" s="1075"/>
      <c r="F188" s="1075" t="s">
        <v>4437</v>
      </c>
      <c r="G188" s="1075" t="s">
        <v>4438</v>
      </c>
      <c r="H188" s="1075"/>
      <c r="I188" s="371"/>
      <c r="J188" s="259"/>
      <c r="K188" s="259"/>
      <c r="L188" s="259"/>
      <c r="M188" s="259"/>
      <c r="N188" s="259"/>
      <c r="O188" s="259"/>
      <c r="P188" s="272"/>
      <c r="Q188" s="273"/>
    </row>
    <row r="189" spans="1:17" ht="13.95" customHeight="1" x14ac:dyDescent="0.25">
      <c r="A189" s="165"/>
      <c r="B189" s="268"/>
      <c r="C189" s="374" t="s">
        <v>97</v>
      </c>
      <c r="D189" s="1075"/>
      <c r="E189" s="1075" t="s">
        <v>3902</v>
      </c>
      <c r="F189" s="1075" t="s">
        <v>4439</v>
      </c>
      <c r="G189" s="1075" t="s">
        <v>4440</v>
      </c>
      <c r="H189" s="1075"/>
      <c r="I189" s="371"/>
      <c r="J189" s="259"/>
      <c r="K189" s="259"/>
      <c r="L189" s="259"/>
      <c r="M189" s="259"/>
      <c r="N189" s="259"/>
      <c r="O189" s="259"/>
      <c r="P189" s="272"/>
      <c r="Q189" s="273"/>
    </row>
    <row r="190" spans="1:17" ht="13.95" customHeight="1" x14ac:dyDescent="0.25">
      <c r="A190" s="165"/>
      <c r="B190" s="268"/>
      <c r="C190" s="374" t="s">
        <v>98</v>
      </c>
      <c r="D190" s="1075"/>
      <c r="E190" s="1075" t="s">
        <v>3901</v>
      </c>
      <c r="F190" s="1075" t="s">
        <v>4441</v>
      </c>
      <c r="G190" s="1075" t="s">
        <v>4442</v>
      </c>
      <c r="H190" s="1075"/>
      <c r="I190" s="371"/>
      <c r="J190" s="259"/>
      <c r="K190" s="259"/>
      <c r="L190" s="259"/>
      <c r="M190" s="259"/>
      <c r="N190" s="259"/>
      <c r="O190" s="259"/>
      <c r="P190" s="272"/>
      <c r="Q190" s="273"/>
    </row>
    <row r="191" spans="1:17" ht="13.95" customHeight="1" x14ac:dyDescent="0.25">
      <c r="A191" s="165"/>
      <c r="B191" s="268"/>
      <c r="C191" s="374" t="s">
        <v>99</v>
      </c>
      <c r="D191" s="1075"/>
      <c r="E191" s="1075" t="s">
        <v>3902</v>
      </c>
      <c r="F191" s="1075" t="s">
        <v>4441</v>
      </c>
      <c r="G191" s="1075" t="s">
        <v>4442</v>
      </c>
      <c r="H191" s="1075"/>
      <c r="I191" s="371"/>
      <c r="J191" s="259"/>
      <c r="K191" s="259"/>
      <c r="L191" s="259"/>
      <c r="M191" s="259"/>
      <c r="N191" s="259"/>
      <c r="O191" s="259"/>
      <c r="P191" s="272"/>
      <c r="Q191" s="273"/>
    </row>
    <row r="192" spans="1:17" ht="13.95" customHeight="1" x14ac:dyDescent="0.25">
      <c r="A192" s="165"/>
      <c r="B192" s="268"/>
      <c r="C192" s="374" t="s">
        <v>100</v>
      </c>
      <c r="D192" s="1075"/>
      <c r="E192" s="1075" t="s">
        <v>3901</v>
      </c>
      <c r="F192" s="1075" t="s">
        <v>4443</v>
      </c>
      <c r="G192" s="1075" t="s">
        <v>4444</v>
      </c>
      <c r="H192" s="1075"/>
      <c r="I192" s="371"/>
      <c r="J192" s="259"/>
      <c r="K192" s="259"/>
      <c r="L192" s="259"/>
      <c r="M192" s="259"/>
      <c r="N192" s="259"/>
      <c r="O192" s="259"/>
      <c r="P192" s="272"/>
      <c r="Q192" s="273"/>
    </row>
    <row r="193" spans="1:17" ht="13.95" customHeight="1" x14ac:dyDescent="0.25">
      <c r="A193" s="165"/>
      <c r="B193" s="268"/>
      <c r="C193" s="374" t="s">
        <v>101</v>
      </c>
      <c r="D193" s="1075"/>
      <c r="E193" s="1075" t="s">
        <v>3903</v>
      </c>
      <c r="F193" s="1075" t="s">
        <v>4441</v>
      </c>
      <c r="G193" s="1075" t="s">
        <v>4442</v>
      </c>
      <c r="H193" s="1075"/>
      <c r="I193" s="371"/>
      <c r="J193" s="259"/>
      <c r="K193" s="259"/>
      <c r="L193" s="259"/>
      <c r="M193" s="259"/>
      <c r="N193" s="259"/>
      <c r="O193" s="259"/>
      <c r="P193" s="272"/>
      <c r="Q193" s="273"/>
    </row>
    <row r="194" spans="1:17" ht="13.95" customHeight="1" x14ac:dyDescent="0.25">
      <c r="A194" s="165"/>
      <c r="B194" s="268"/>
      <c r="C194" s="374" t="s">
        <v>102</v>
      </c>
      <c r="D194" s="1075"/>
      <c r="E194" s="1075"/>
      <c r="F194" s="1075" t="s">
        <v>4441</v>
      </c>
      <c r="G194" s="1075" t="s">
        <v>4442</v>
      </c>
      <c r="H194" s="1075"/>
      <c r="I194" s="371"/>
      <c r="J194" s="259"/>
      <c r="K194" s="259"/>
      <c r="L194" s="259"/>
      <c r="M194" s="259"/>
      <c r="N194" s="259"/>
      <c r="O194" s="259"/>
      <c r="P194" s="272"/>
      <c r="Q194" s="273"/>
    </row>
    <row r="195" spans="1:17" ht="13.95" customHeight="1" x14ac:dyDescent="0.25">
      <c r="A195" s="165"/>
      <c r="B195" s="268"/>
      <c r="C195" s="374" t="s">
        <v>911</v>
      </c>
      <c r="D195" s="1075"/>
      <c r="E195" s="1075"/>
      <c r="F195" s="1075" t="s">
        <v>4441</v>
      </c>
      <c r="G195" s="1075" t="s">
        <v>4442</v>
      </c>
      <c r="H195" s="1075"/>
      <c r="I195" s="371"/>
      <c r="J195" s="259"/>
      <c r="K195" s="259"/>
      <c r="L195" s="259"/>
      <c r="M195" s="259"/>
      <c r="N195" s="259"/>
      <c r="O195" s="259"/>
      <c r="P195" s="272"/>
      <c r="Q195" s="273"/>
    </row>
    <row r="196" spans="1:17" ht="13.95" customHeight="1" x14ac:dyDescent="0.25">
      <c r="A196" s="165"/>
      <c r="B196" s="268"/>
      <c r="C196" s="374" t="s">
        <v>912</v>
      </c>
      <c r="D196" s="1075"/>
      <c r="E196" s="1075" t="s">
        <v>3904</v>
      </c>
      <c r="F196" s="1075" t="s">
        <v>4443</v>
      </c>
      <c r="G196" s="1075" t="s">
        <v>4444</v>
      </c>
      <c r="H196" s="1075"/>
      <c r="I196" s="371"/>
      <c r="J196" s="259"/>
      <c r="K196" s="259"/>
      <c r="L196" s="259"/>
      <c r="M196" s="259"/>
      <c r="N196" s="259"/>
      <c r="O196" s="259"/>
      <c r="P196" s="272"/>
      <c r="Q196" s="273"/>
    </row>
    <row r="197" spans="1:17" ht="13.95" customHeight="1" x14ac:dyDescent="0.25">
      <c r="A197" s="165"/>
      <c r="B197" s="268"/>
      <c r="C197" s="374" t="s">
        <v>105</v>
      </c>
      <c r="D197" s="1075"/>
      <c r="E197" s="1075" t="s">
        <v>3895</v>
      </c>
      <c r="F197" s="1075" t="s">
        <v>4445</v>
      </c>
      <c r="G197" s="1075" t="s">
        <v>4415</v>
      </c>
      <c r="H197" s="1075"/>
      <c r="I197" s="371"/>
      <c r="J197" s="259"/>
      <c r="K197" s="259"/>
      <c r="L197" s="259"/>
      <c r="M197" s="259"/>
      <c r="N197" s="259"/>
      <c r="O197" s="259"/>
      <c r="P197" s="272"/>
      <c r="Q197" s="273"/>
    </row>
    <row r="198" spans="1:17" ht="13.95" customHeight="1" x14ac:dyDescent="0.25">
      <c r="A198" s="165"/>
      <c r="B198" s="268"/>
      <c r="C198" s="374" t="s">
        <v>107</v>
      </c>
      <c r="D198" s="1075"/>
      <c r="E198" s="1075" t="s">
        <v>3895</v>
      </c>
      <c r="F198" s="1075" t="s">
        <v>4445</v>
      </c>
      <c r="G198" s="1075" t="s">
        <v>4415</v>
      </c>
      <c r="H198" s="1075"/>
      <c r="I198" s="371"/>
      <c r="J198" s="259"/>
      <c r="K198" s="259"/>
      <c r="L198" s="259"/>
      <c r="M198" s="259"/>
      <c r="N198" s="259"/>
      <c r="O198" s="259"/>
      <c r="P198" s="272"/>
      <c r="Q198" s="273"/>
    </row>
    <row r="199" spans="1:17" ht="13.95" customHeight="1" x14ac:dyDescent="0.25">
      <c r="A199" s="165"/>
      <c r="B199" s="268"/>
      <c r="C199" s="374" t="s">
        <v>109</v>
      </c>
      <c r="D199" s="1075"/>
      <c r="E199" s="1075" t="s">
        <v>3897</v>
      </c>
      <c r="F199" s="1075" t="s">
        <v>4445</v>
      </c>
      <c r="G199" s="1075" t="s">
        <v>4415</v>
      </c>
      <c r="H199" s="1075"/>
      <c r="I199" s="371"/>
      <c r="J199" s="259"/>
      <c r="K199" s="259"/>
      <c r="L199" s="259"/>
      <c r="M199" s="259"/>
      <c r="N199" s="259"/>
      <c r="O199" s="259"/>
      <c r="P199" s="272"/>
      <c r="Q199" s="273"/>
    </row>
    <row r="200" spans="1:17" ht="13.95" customHeight="1" x14ac:dyDescent="0.25">
      <c r="A200" s="165"/>
      <c r="B200" s="268"/>
      <c r="C200" s="374" t="s">
        <v>111</v>
      </c>
      <c r="D200" s="1075"/>
      <c r="E200" s="1075"/>
      <c r="F200" s="1075" t="s">
        <v>4445</v>
      </c>
      <c r="G200" s="1075" t="s">
        <v>4415</v>
      </c>
      <c r="H200" s="1075"/>
      <c r="I200" s="371"/>
      <c r="J200" s="259"/>
      <c r="K200" s="259"/>
      <c r="L200" s="259"/>
      <c r="M200" s="259"/>
      <c r="N200" s="259"/>
      <c r="O200" s="259"/>
      <c r="P200" s="272"/>
      <c r="Q200" s="273"/>
    </row>
    <row r="201" spans="1:17" ht="13.95" customHeight="1" x14ac:dyDescent="0.25">
      <c r="A201" s="165"/>
      <c r="B201" s="268"/>
      <c r="C201" s="374" t="s">
        <v>113</v>
      </c>
      <c r="D201" s="1075"/>
      <c r="E201" s="1075"/>
      <c r="F201" s="1075" t="s">
        <v>4445</v>
      </c>
      <c r="G201" s="1075" t="s">
        <v>4415</v>
      </c>
      <c r="H201" s="1075"/>
      <c r="I201" s="371"/>
      <c r="J201" s="259"/>
      <c r="K201" s="259"/>
      <c r="L201" s="259"/>
      <c r="M201" s="259"/>
      <c r="N201" s="259"/>
      <c r="O201" s="259"/>
      <c r="P201" s="272"/>
      <c r="Q201" s="273"/>
    </row>
    <row r="202" spans="1:17" ht="13.95" customHeight="1" x14ac:dyDescent="0.25">
      <c r="A202" s="165"/>
      <c r="B202" s="268"/>
      <c r="C202" s="374" t="s">
        <v>116</v>
      </c>
      <c r="D202" s="1075"/>
      <c r="E202" s="1075" t="s">
        <v>3887</v>
      </c>
      <c r="F202" s="1075" t="s">
        <v>4378</v>
      </c>
      <c r="G202" s="1075" t="s">
        <v>4379</v>
      </c>
      <c r="H202" s="1075"/>
      <c r="I202" s="371"/>
      <c r="J202" s="259"/>
      <c r="K202" s="259"/>
      <c r="L202" s="259"/>
      <c r="M202" s="259"/>
      <c r="N202" s="259"/>
      <c r="O202" s="259"/>
      <c r="P202" s="272"/>
      <c r="Q202" s="273"/>
    </row>
    <row r="203" spans="1:17" ht="13.95" customHeight="1" x14ac:dyDescent="0.25">
      <c r="A203" s="165"/>
      <c r="B203" s="268"/>
      <c r="C203" s="374" t="s">
        <v>119</v>
      </c>
      <c r="D203" s="1075"/>
      <c r="E203" s="1075" t="s">
        <v>3887</v>
      </c>
      <c r="F203" s="1075" t="s">
        <v>4378</v>
      </c>
      <c r="G203" s="1075" t="s">
        <v>4379</v>
      </c>
      <c r="H203" s="1075"/>
      <c r="I203" s="371"/>
      <c r="J203" s="259"/>
      <c r="K203" s="259"/>
      <c r="L203" s="259"/>
      <c r="M203" s="259"/>
      <c r="N203" s="259"/>
      <c r="O203" s="259"/>
      <c r="P203" s="272"/>
      <c r="Q203" s="273"/>
    </row>
    <row r="204" spans="1:17" ht="13.95" customHeight="1" x14ac:dyDescent="0.25">
      <c r="A204" s="165"/>
      <c r="B204" s="268"/>
      <c r="C204" s="374" t="s">
        <v>122</v>
      </c>
      <c r="D204" s="1075"/>
      <c r="E204" s="1075" t="s">
        <v>3905</v>
      </c>
      <c r="F204" s="1075" t="s">
        <v>4446</v>
      </c>
      <c r="G204" s="1075" t="s">
        <v>4447</v>
      </c>
      <c r="H204" s="1075"/>
      <c r="I204" s="371"/>
      <c r="J204" s="259"/>
      <c r="K204" s="259"/>
      <c r="L204" s="259"/>
      <c r="M204" s="259"/>
      <c r="N204" s="259"/>
      <c r="O204" s="259"/>
      <c r="P204" s="272"/>
      <c r="Q204" s="273"/>
    </row>
    <row r="205" spans="1:17" ht="13.95" customHeight="1" x14ac:dyDescent="0.25">
      <c r="A205" s="165"/>
      <c r="B205" s="268"/>
      <c r="C205" s="374" t="s">
        <v>125</v>
      </c>
      <c r="D205" s="1075"/>
      <c r="E205" s="1075"/>
      <c r="F205" s="1075" t="s">
        <v>4378</v>
      </c>
      <c r="G205" s="1075" t="s">
        <v>4379</v>
      </c>
      <c r="H205" s="1075"/>
      <c r="I205" s="371"/>
      <c r="J205" s="259"/>
      <c r="K205" s="259"/>
      <c r="L205" s="259"/>
      <c r="M205" s="259"/>
      <c r="N205" s="259"/>
      <c r="O205" s="259"/>
      <c r="P205" s="272"/>
      <c r="Q205" s="273"/>
    </row>
    <row r="206" spans="1:17" ht="13.95" customHeight="1" x14ac:dyDescent="0.25">
      <c r="A206" s="165"/>
      <c r="B206" s="268"/>
      <c r="C206" s="374" t="s">
        <v>128</v>
      </c>
      <c r="D206" s="1075"/>
      <c r="E206" s="1075"/>
      <c r="F206" s="1075" t="s">
        <v>4448</v>
      </c>
      <c r="G206" s="1075" t="s">
        <v>4449</v>
      </c>
      <c r="H206" s="1075"/>
      <c r="I206" s="371"/>
      <c r="J206" s="259"/>
      <c r="K206" s="259"/>
      <c r="L206" s="259"/>
      <c r="M206" s="259"/>
      <c r="N206" s="259"/>
      <c r="O206" s="259"/>
      <c r="P206" s="272"/>
      <c r="Q206" s="273"/>
    </row>
    <row r="207" spans="1:17" ht="13.95" customHeight="1" x14ac:dyDescent="0.25">
      <c r="A207" s="165"/>
      <c r="B207" s="268"/>
      <c r="C207" s="374" t="s">
        <v>130</v>
      </c>
      <c r="D207" s="1075"/>
      <c r="E207" s="1075"/>
      <c r="F207" s="1075" t="s">
        <v>4450</v>
      </c>
      <c r="G207" s="1075" t="s">
        <v>4451</v>
      </c>
      <c r="H207" s="1075"/>
      <c r="I207" s="371"/>
      <c r="J207" s="259"/>
      <c r="K207" s="259"/>
      <c r="L207" s="259"/>
      <c r="M207" s="259"/>
      <c r="N207" s="259"/>
      <c r="O207" s="259"/>
      <c r="P207" s="272"/>
      <c r="Q207" s="273"/>
    </row>
    <row r="208" spans="1:17" ht="13.95" customHeight="1" x14ac:dyDescent="0.25">
      <c r="A208" s="165"/>
      <c r="B208" s="268"/>
      <c r="C208" s="374" t="s">
        <v>2535</v>
      </c>
      <c r="D208" s="1075"/>
      <c r="E208" s="1075"/>
      <c r="F208" s="1075" t="s">
        <v>4452</v>
      </c>
      <c r="G208" s="1075" t="s">
        <v>4453</v>
      </c>
      <c r="H208" s="1075"/>
      <c r="I208" s="371"/>
      <c r="J208" s="259"/>
      <c r="K208" s="259"/>
      <c r="L208" s="259"/>
      <c r="M208" s="259"/>
      <c r="N208" s="259"/>
      <c r="O208" s="259"/>
      <c r="P208" s="272"/>
      <c r="Q208" s="273"/>
    </row>
    <row r="209" spans="1:17" ht="13.95" customHeight="1" x14ac:dyDescent="0.25">
      <c r="A209" s="165"/>
      <c r="B209" s="268"/>
      <c r="C209" s="374" t="s">
        <v>2536</v>
      </c>
      <c r="D209" s="1075"/>
      <c r="E209" s="1075"/>
      <c r="F209" s="1075" t="s">
        <v>4378</v>
      </c>
      <c r="G209" s="1075" t="s">
        <v>4379</v>
      </c>
      <c r="H209" s="1075"/>
      <c r="I209" s="371"/>
      <c r="J209" s="259"/>
      <c r="K209" s="259"/>
      <c r="L209" s="259"/>
      <c r="M209" s="259"/>
      <c r="N209" s="259"/>
      <c r="O209" s="259"/>
      <c r="P209" s="272"/>
      <c r="Q209" s="273"/>
    </row>
    <row r="210" spans="1:17" ht="13.95" customHeight="1" x14ac:dyDescent="0.25">
      <c r="A210" s="165"/>
      <c r="B210" s="268"/>
      <c r="C210" s="374" t="s">
        <v>2537</v>
      </c>
      <c r="D210" s="1075"/>
      <c r="E210" s="1075"/>
      <c r="F210" s="1075" t="s">
        <v>4378</v>
      </c>
      <c r="G210" s="1075" t="s">
        <v>4379</v>
      </c>
      <c r="H210" s="1075"/>
      <c r="I210" s="371"/>
      <c r="J210" s="259"/>
      <c r="K210" s="259"/>
      <c r="L210" s="259"/>
      <c r="M210" s="259"/>
      <c r="N210" s="259"/>
      <c r="O210" s="259"/>
      <c r="P210" s="272"/>
      <c r="Q210" s="273"/>
    </row>
    <row r="211" spans="1:17" ht="13.95" customHeight="1" x14ac:dyDescent="0.25">
      <c r="A211" s="165"/>
      <c r="B211" s="268"/>
      <c r="C211" s="374" t="s">
        <v>133</v>
      </c>
      <c r="D211" s="1075"/>
      <c r="E211" s="1075"/>
      <c r="F211" s="1075" t="s">
        <v>4363</v>
      </c>
      <c r="G211" s="1075" t="s">
        <v>4364</v>
      </c>
      <c r="H211" s="1075"/>
      <c r="I211" s="371"/>
      <c r="J211" s="259"/>
      <c r="K211" s="259"/>
      <c r="L211" s="259"/>
      <c r="M211" s="259"/>
      <c r="N211" s="259"/>
      <c r="O211" s="259"/>
      <c r="P211" s="272"/>
      <c r="Q211" s="273"/>
    </row>
    <row r="212" spans="1:17" ht="13.95" customHeight="1" x14ac:dyDescent="0.25">
      <c r="A212" s="165"/>
      <c r="B212" s="268"/>
      <c r="C212" s="374" t="s">
        <v>136</v>
      </c>
      <c r="D212" s="1075"/>
      <c r="E212" s="1075"/>
      <c r="F212" s="1075" t="s">
        <v>4454</v>
      </c>
      <c r="G212" s="1075" t="s">
        <v>4366</v>
      </c>
      <c r="H212" s="1075"/>
      <c r="I212" s="371"/>
      <c r="J212" s="259"/>
      <c r="K212" s="259"/>
      <c r="L212" s="259"/>
      <c r="M212" s="259"/>
      <c r="N212" s="259"/>
      <c r="O212" s="259"/>
      <c r="P212" s="272"/>
      <c r="Q212" s="273"/>
    </row>
    <row r="213" spans="1:17" ht="13.95" customHeight="1" x14ac:dyDescent="0.25">
      <c r="A213" s="165"/>
      <c r="B213" s="268"/>
      <c r="C213" s="374" t="s">
        <v>139</v>
      </c>
      <c r="D213" s="1075"/>
      <c r="E213" s="1075"/>
      <c r="F213" s="1075" t="s">
        <v>4369</v>
      </c>
      <c r="G213" s="1075"/>
      <c r="H213" s="1075"/>
      <c r="I213" s="371"/>
      <c r="J213" s="259"/>
      <c r="K213" s="259"/>
      <c r="L213" s="259"/>
      <c r="M213" s="259"/>
      <c r="N213" s="259"/>
      <c r="O213" s="259"/>
      <c r="P213" s="272"/>
      <c r="Q213" s="273"/>
    </row>
    <row r="214" spans="1:17" ht="13.95" customHeight="1" x14ac:dyDescent="0.25">
      <c r="A214" s="165"/>
      <c r="B214" s="268"/>
      <c r="C214" s="374" t="s">
        <v>141</v>
      </c>
      <c r="D214" s="1075"/>
      <c r="E214" s="1075"/>
      <c r="F214" s="1075" t="s">
        <v>4368</v>
      </c>
      <c r="G214" s="1075"/>
      <c r="H214" s="1075"/>
      <c r="I214" s="371"/>
      <c r="J214" s="259"/>
      <c r="K214" s="259"/>
      <c r="L214" s="259"/>
      <c r="M214" s="259"/>
      <c r="N214" s="259"/>
      <c r="O214" s="259"/>
      <c r="P214" s="272"/>
      <c r="Q214" s="273"/>
    </row>
    <row r="215" spans="1:17" ht="13.95" customHeight="1" x14ac:dyDescent="0.25">
      <c r="A215" s="165"/>
      <c r="B215" s="268"/>
      <c r="C215" s="374" t="s">
        <v>143</v>
      </c>
      <c r="D215" s="1075"/>
      <c r="E215" s="1075"/>
      <c r="F215" s="1075" t="s">
        <v>4369</v>
      </c>
      <c r="G215" s="1075"/>
      <c r="H215" s="1075"/>
      <c r="I215" s="371"/>
      <c r="J215" s="259"/>
      <c r="K215" s="259"/>
      <c r="L215" s="259"/>
      <c r="M215" s="259"/>
      <c r="N215" s="259"/>
      <c r="O215" s="259"/>
      <c r="P215" s="272"/>
      <c r="Q215" s="273"/>
    </row>
    <row r="216" spans="1:17" ht="13.95" customHeight="1" x14ac:dyDescent="0.25">
      <c r="A216" s="165"/>
      <c r="B216" s="268"/>
      <c r="C216" s="374" t="s">
        <v>145</v>
      </c>
      <c r="D216" s="1075"/>
      <c r="E216" s="1075"/>
      <c r="F216" s="1075" t="s">
        <v>4370</v>
      </c>
      <c r="G216" s="1075" t="s">
        <v>4371</v>
      </c>
      <c r="H216" s="1075"/>
      <c r="I216" s="371"/>
      <c r="J216" s="259"/>
      <c r="K216" s="259"/>
      <c r="L216" s="259"/>
      <c r="M216" s="259"/>
      <c r="N216" s="259"/>
      <c r="O216" s="259"/>
      <c r="P216" s="272"/>
      <c r="Q216" s="273"/>
    </row>
    <row r="217" spans="1:17" ht="13.95" customHeight="1" x14ac:dyDescent="0.25">
      <c r="A217" s="165"/>
      <c r="B217" s="268"/>
      <c r="C217" s="374" t="s">
        <v>362</v>
      </c>
      <c r="D217" s="1075"/>
      <c r="E217" s="1075" t="s">
        <v>3901</v>
      </c>
      <c r="F217" s="1075" t="s">
        <v>4455</v>
      </c>
      <c r="G217" s="1075"/>
      <c r="H217" s="1075"/>
      <c r="I217" s="371"/>
      <c r="J217" s="259"/>
      <c r="K217" s="259"/>
      <c r="L217" s="259"/>
      <c r="M217" s="259"/>
      <c r="N217" s="259"/>
      <c r="O217" s="259"/>
      <c r="P217" s="272"/>
      <c r="Q217" s="273"/>
    </row>
    <row r="218" spans="1:17" ht="13.95" customHeight="1" x14ac:dyDescent="0.25">
      <c r="A218" s="165"/>
      <c r="B218" s="268"/>
      <c r="C218" s="374" t="s">
        <v>363</v>
      </c>
      <c r="D218" s="1075"/>
      <c r="E218" s="1075" t="s">
        <v>3902</v>
      </c>
      <c r="F218" s="1075" t="s">
        <v>4456</v>
      </c>
      <c r="G218" s="1075"/>
      <c r="H218" s="1075"/>
      <c r="I218" s="371"/>
      <c r="J218" s="259"/>
      <c r="K218" s="259"/>
      <c r="L218" s="259"/>
      <c r="M218" s="259"/>
      <c r="N218" s="259"/>
      <c r="O218" s="259"/>
      <c r="P218" s="272"/>
      <c r="Q218" s="273"/>
    </row>
    <row r="219" spans="1:17" ht="13.95" customHeight="1" x14ac:dyDescent="0.25">
      <c r="A219" s="165"/>
      <c r="B219" s="268"/>
      <c r="C219" s="374" t="s">
        <v>364</v>
      </c>
      <c r="D219" s="1075"/>
      <c r="E219" s="1075" t="s">
        <v>3901</v>
      </c>
      <c r="F219" s="1075" t="s">
        <v>4457</v>
      </c>
      <c r="G219" s="1075"/>
      <c r="H219" s="1075"/>
      <c r="I219" s="371"/>
      <c r="J219" s="259"/>
      <c r="K219" s="259"/>
      <c r="L219" s="259"/>
      <c r="M219" s="259"/>
      <c r="N219" s="259"/>
      <c r="O219" s="259"/>
      <c r="P219" s="272"/>
      <c r="Q219" s="273"/>
    </row>
    <row r="220" spans="1:17" ht="13.95" customHeight="1" x14ac:dyDescent="0.25">
      <c r="A220" s="165"/>
      <c r="B220" s="268"/>
      <c r="C220" s="374" t="s">
        <v>365</v>
      </c>
      <c r="D220" s="1075"/>
      <c r="E220" s="1075" t="s">
        <v>3901</v>
      </c>
      <c r="F220" s="1075" t="s">
        <v>4458</v>
      </c>
      <c r="G220" s="1075"/>
      <c r="H220" s="1075"/>
      <c r="I220" s="371"/>
      <c r="J220" s="259"/>
      <c r="K220" s="259"/>
      <c r="L220" s="259"/>
      <c r="M220" s="259"/>
      <c r="N220" s="259"/>
      <c r="O220" s="259"/>
      <c r="P220" s="272"/>
      <c r="Q220" s="273"/>
    </row>
    <row r="221" spans="1:17" ht="13.95" customHeight="1" x14ac:dyDescent="0.25">
      <c r="A221" s="165"/>
      <c r="B221" s="268"/>
      <c r="C221" s="374" t="s">
        <v>366</v>
      </c>
      <c r="D221" s="1075"/>
      <c r="E221" s="1075" t="s">
        <v>3901</v>
      </c>
      <c r="F221" s="1075" t="s">
        <v>4458</v>
      </c>
      <c r="G221" s="1075"/>
      <c r="H221" s="1075"/>
      <c r="I221" s="371"/>
      <c r="J221" s="259"/>
      <c r="K221" s="259"/>
      <c r="L221" s="259"/>
      <c r="M221" s="259"/>
      <c r="N221" s="259"/>
      <c r="O221" s="259"/>
      <c r="P221" s="272"/>
      <c r="Q221" s="273"/>
    </row>
    <row r="222" spans="1:17" ht="13.95" customHeight="1" x14ac:dyDescent="0.25">
      <c r="A222" s="165"/>
      <c r="B222" s="268"/>
      <c r="C222" s="374" t="s">
        <v>367</v>
      </c>
      <c r="D222" s="1075"/>
      <c r="E222" s="1075" t="s">
        <v>3901</v>
      </c>
      <c r="F222" s="1075" t="s">
        <v>4456</v>
      </c>
      <c r="G222" s="1075"/>
      <c r="H222" s="1075"/>
      <c r="I222" s="371"/>
      <c r="J222" s="259"/>
      <c r="K222" s="259"/>
      <c r="L222" s="259"/>
      <c r="M222" s="259"/>
      <c r="N222" s="259"/>
      <c r="O222" s="259"/>
      <c r="P222" s="272"/>
      <c r="Q222" s="273"/>
    </row>
    <row r="223" spans="1:17" ht="13.95" customHeight="1" x14ac:dyDescent="0.25">
      <c r="A223" s="165"/>
      <c r="B223" s="268"/>
      <c r="C223" s="374" t="s">
        <v>368</v>
      </c>
      <c r="D223" s="1075"/>
      <c r="E223" s="1075"/>
      <c r="F223" s="1075" t="s">
        <v>4459</v>
      </c>
      <c r="G223" s="1075" t="s">
        <v>4460</v>
      </c>
      <c r="H223" s="1075"/>
      <c r="I223" s="371"/>
      <c r="J223" s="259"/>
      <c r="K223" s="259"/>
      <c r="L223" s="259"/>
      <c r="M223" s="259"/>
      <c r="N223" s="259"/>
      <c r="O223" s="259"/>
      <c r="P223" s="272"/>
      <c r="Q223" s="273"/>
    </row>
    <row r="224" spans="1:17" ht="13.95" customHeight="1" x14ac:dyDescent="0.25">
      <c r="A224" s="165"/>
      <c r="B224" s="268"/>
      <c r="C224" s="374" t="s">
        <v>369</v>
      </c>
      <c r="D224" s="1075"/>
      <c r="E224" s="1075"/>
      <c r="F224" s="1075" t="s">
        <v>4374</v>
      </c>
      <c r="G224" s="1075"/>
      <c r="H224" s="1075"/>
      <c r="I224" s="371"/>
      <c r="J224" s="259"/>
      <c r="K224" s="259"/>
      <c r="L224" s="259"/>
      <c r="M224" s="259"/>
      <c r="N224" s="259"/>
      <c r="O224" s="259"/>
      <c r="P224" s="272"/>
      <c r="Q224" s="273"/>
    </row>
    <row r="225" spans="1:17" ht="13.95" customHeight="1" x14ac:dyDescent="0.25">
      <c r="A225" s="165"/>
      <c r="B225" s="268"/>
      <c r="C225" s="374" t="s">
        <v>370</v>
      </c>
      <c r="D225" s="1075"/>
      <c r="E225" s="1075"/>
      <c r="F225" s="1075" t="s">
        <v>4461</v>
      </c>
      <c r="G225" s="1075"/>
      <c r="H225" s="1075"/>
      <c r="I225" s="371"/>
      <c r="J225" s="259"/>
      <c r="K225" s="259"/>
      <c r="L225" s="259"/>
      <c r="M225" s="259"/>
      <c r="N225" s="259"/>
      <c r="O225" s="259"/>
      <c r="P225" s="272"/>
      <c r="Q225" s="273"/>
    </row>
    <row r="226" spans="1:17" ht="13.95" customHeight="1" x14ac:dyDescent="0.25">
      <c r="A226" s="165"/>
      <c r="B226" s="268"/>
      <c r="C226" s="374" t="s">
        <v>371</v>
      </c>
      <c r="D226" s="1075"/>
      <c r="E226" s="1075"/>
      <c r="F226" s="1075" t="s">
        <v>4461</v>
      </c>
      <c r="G226" s="1075"/>
      <c r="H226" s="1075"/>
      <c r="I226" s="371"/>
      <c r="J226" s="259"/>
      <c r="K226" s="259"/>
      <c r="L226" s="259"/>
      <c r="M226" s="259"/>
      <c r="N226" s="259"/>
      <c r="O226" s="259"/>
      <c r="P226" s="272"/>
      <c r="Q226" s="273"/>
    </row>
    <row r="227" spans="1:17" ht="13.95" customHeight="1" x14ac:dyDescent="0.25">
      <c r="A227" s="165"/>
      <c r="B227" s="268"/>
      <c r="C227" s="374" t="s">
        <v>372</v>
      </c>
      <c r="D227" s="1075"/>
      <c r="E227" s="1075"/>
      <c r="F227" s="1075" t="s">
        <v>4462</v>
      </c>
      <c r="G227" s="1075" t="s">
        <v>4463</v>
      </c>
      <c r="H227" s="1075"/>
      <c r="I227" s="371"/>
      <c r="J227" s="259"/>
      <c r="K227" s="259"/>
      <c r="L227" s="259"/>
      <c r="M227" s="259"/>
      <c r="N227" s="259"/>
      <c r="O227" s="259"/>
      <c r="P227" s="272"/>
      <c r="Q227" s="273"/>
    </row>
    <row r="228" spans="1:17" ht="13.95" customHeight="1" x14ac:dyDescent="0.25">
      <c r="A228" s="165"/>
      <c r="B228" s="268"/>
      <c r="C228" s="374" t="s">
        <v>373</v>
      </c>
      <c r="D228" s="1075"/>
      <c r="E228" s="1075"/>
      <c r="F228" s="1075" t="s">
        <v>4462</v>
      </c>
      <c r="G228" s="1075" t="s">
        <v>4463</v>
      </c>
      <c r="H228" s="1075"/>
      <c r="I228" s="371"/>
      <c r="J228" s="259"/>
      <c r="K228" s="259"/>
      <c r="L228" s="259"/>
      <c r="M228" s="259"/>
      <c r="N228" s="259"/>
      <c r="O228" s="259"/>
      <c r="P228" s="272"/>
      <c r="Q228" s="273"/>
    </row>
    <row r="229" spans="1:17" ht="13.95" customHeight="1" x14ac:dyDescent="0.25">
      <c r="A229" s="165"/>
      <c r="B229" s="268"/>
      <c r="C229" s="374" t="s">
        <v>374</v>
      </c>
      <c r="D229" s="1075"/>
      <c r="E229" s="1075"/>
      <c r="F229" s="1075" t="s">
        <v>4462</v>
      </c>
      <c r="G229" s="1075" t="s">
        <v>4463</v>
      </c>
      <c r="H229" s="1075"/>
      <c r="I229" s="371"/>
      <c r="J229" s="259"/>
      <c r="K229" s="259"/>
      <c r="L229" s="259"/>
      <c r="M229" s="259"/>
      <c r="N229" s="259"/>
      <c r="O229" s="259"/>
      <c r="P229" s="272"/>
      <c r="Q229" s="273"/>
    </row>
    <row r="230" spans="1:17" ht="13.95" customHeight="1" x14ac:dyDescent="0.25">
      <c r="A230" s="165"/>
      <c r="B230" s="268"/>
      <c r="C230" s="374" t="s">
        <v>375</v>
      </c>
      <c r="D230" s="1075"/>
      <c r="E230" s="1075"/>
      <c r="F230" s="1075" t="s">
        <v>4462</v>
      </c>
      <c r="G230" s="1075" t="s">
        <v>4463</v>
      </c>
      <c r="H230" s="1075"/>
      <c r="I230" s="371"/>
      <c r="J230" s="259"/>
      <c r="K230" s="259"/>
      <c r="L230" s="259"/>
      <c r="M230" s="259"/>
      <c r="N230" s="259"/>
      <c r="O230" s="259"/>
      <c r="P230" s="272"/>
      <c r="Q230" s="273"/>
    </row>
    <row r="231" spans="1:17" ht="13.95" customHeight="1" x14ac:dyDescent="0.25">
      <c r="A231" s="165"/>
      <c r="B231" s="268"/>
      <c r="C231" s="374" t="s">
        <v>376</v>
      </c>
      <c r="D231" s="1075"/>
      <c r="E231" s="1075"/>
      <c r="F231" s="1075" t="s">
        <v>4464</v>
      </c>
      <c r="G231" s="1075" t="s">
        <v>4465</v>
      </c>
      <c r="H231" s="1075"/>
      <c r="I231" s="371"/>
      <c r="J231" s="259"/>
      <c r="K231" s="259"/>
      <c r="L231" s="259"/>
      <c r="M231" s="259"/>
      <c r="N231" s="259"/>
      <c r="O231" s="259"/>
      <c r="P231" s="272"/>
      <c r="Q231" s="273"/>
    </row>
    <row r="232" spans="1:17" ht="13.95" customHeight="1" x14ac:dyDescent="0.25">
      <c r="A232" s="165"/>
      <c r="B232" s="268"/>
      <c r="C232" s="374" t="s">
        <v>377</v>
      </c>
      <c r="D232" s="1075"/>
      <c r="E232" s="1075"/>
      <c r="F232" s="1075" t="s">
        <v>4462</v>
      </c>
      <c r="G232" s="1075" t="s">
        <v>4463</v>
      </c>
      <c r="H232" s="1075"/>
      <c r="I232" s="371"/>
      <c r="J232" s="259"/>
      <c r="K232" s="259"/>
      <c r="L232" s="259"/>
      <c r="M232" s="259"/>
      <c r="N232" s="259"/>
      <c r="O232" s="259"/>
      <c r="P232" s="272"/>
      <c r="Q232" s="273"/>
    </row>
    <row r="233" spans="1:17" ht="13.95" customHeight="1" x14ac:dyDescent="0.25">
      <c r="A233" s="165"/>
      <c r="B233" s="268"/>
      <c r="C233" s="374" t="s">
        <v>378</v>
      </c>
      <c r="D233" s="1075"/>
      <c r="E233" s="1075"/>
      <c r="F233" s="1075" t="s">
        <v>4464</v>
      </c>
      <c r="G233" s="1075" t="s">
        <v>4465</v>
      </c>
      <c r="H233" s="1075"/>
      <c r="I233" s="371"/>
      <c r="J233" s="259"/>
      <c r="K233" s="259"/>
      <c r="L233" s="259"/>
      <c r="M233" s="259"/>
      <c r="N233" s="259"/>
      <c r="O233" s="259"/>
      <c r="P233" s="272"/>
      <c r="Q233" s="273"/>
    </row>
    <row r="234" spans="1:17" ht="13.95" customHeight="1" x14ac:dyDescent="0.25">
      <c r="A234" s="165"/>
      <c r="B234" s="268"/>
      <c r="C234" s="374" t="s">
        <v>379</v>
      </c>
      <c r="D234" s="1075"/>
      <c r="E234" s="1075"/>
      <c r="F234" s="1075" t="s">
        <v>4466</v>
      </c>
      <c r="G234" s="1075"/>
      <c r="H234" s="1075"/>
      <c r="I234" s="371"/>
      <c r="J234" s="259"/>
      <c r="K234" s="259"/>
      <c r="L234" s="259"/>
      <c r="M234" s="259"/>
      <c r="N234" s="259"/>
      <c r="O234" s="259"/>
      <c r="P234" s="272"/>
      <c r="Q234" s="273"/>
    </row>
    <row r="235" spans="1:17" ht="13.95" customHeight="1" x14ac:dyDescent="0.25">
      <c r="A235" s="165"/>
      <c r="B235" s="268"/>
      <c r="C235" s="374" t="s">
        <v>380</v>
      </c>
      <c r="D235" s="1075"/>
      <c r="E235" s="1075"/>
      <c r="F235" s="1075" t="s">
        <v>4467</v>
      </c>
      <c r="G235" s="1075"/>
      <c r="H235" s="1075"/>
      <c r="I235" s="371"/>
      <c r="J235" s="259"/>
      <c r="K235" s="259"/>
      <c r="L235" s="259"/>
      <c r="M235" s="259"/>
      <c r="N235" s="259"/>
      <c r="O235" s="259"/>
      <c r="P235" s="272"/>
      <c r="Q235" s="273"/>
    </row>
    <row r="236" spans="1:17" ht="13.95" customHeight="1" x14ac:dyDescent="0.25">
      <c r="A236" s="165"/>
      <c r="B236" s="268"/>
      <c r="C236" s="374" t="s">
        <v>381</v>
      </c>
      <c r="D236" s="1075"/>
      <c r="E236" s="1075" t="s">
        <v>3906</v>
      </c>
      <c r="F236" s="1075" t="s">
        <v>4468</v>
      </c>
      <c r="G236" s="1075" t="s">
        <v>4469</v>
      </c>
      <c r="H236" s="1075"/>
      <c r="I236" s="371"/>
      <c r="J236" s="259"/>
      <c r="K236" s="259"/>
      <c r="L236" s="259"/>
      <c r="M236" s="259"/>
      <c r="N236" s="259"/>
      <c r="O236" s="259"/>
      <c r="P236" s="272"/>
      <c r="Q236" s="273"/>
    </row>
    <row r="237" spans="1:17" ht="13.95" customHeight="1" x14ac:dyDescent="0.25">
      <c r="A237" s="165"/>
      <c r="B237" s="268"/>
      <c r="C237" s="374" t="s">
        <v>382</v>
      </c>
      <c r="D237" s="1075"/>
      <c r="E237" s="1075" t="s">
        <v>3906</v>
      </c>
      <c r="F237" s="1075" t="s">
        <v>4470</v>
      </c>
      <c r="G237" s="1075" t="s">
        <v>4471</v>
      </c>
      <c r="H237" s="1075"/>
      <c r="I237" s="371"/>
      <c r="J237" s="259"/>
      <c r="K237" s="259"/>
      <c r="L237" s="259"/>
      <c r="M237" s="259"/>
      <c r="N237" s="259"/>
      <c r="O237" s="259"/>
      <c r="P237" s="272"/>
      <c r="Q237" s="273"/>
    </row>
    <row r="238" spans="1:17" ht="13.95" customHeight="1" x14ac:dyDescent="0.25">
      <c r="A238" s="165"/>
      <c r="B238" s="268"/>
      <c r="C238" s="374" t="s">
        <v>383</v>
      </c>
      <c r="D238" s="1075"/>
      <c r="E238" s="1075" t="s">
        <v>3906</v>
      </c>
      <c r="F238" s="1075" t="s">
        <v>4470</v>
      </c>
      <c r="G238" s="1075" t="s">
        <v>4471</v>
      </c>
      <c r="H238" s="1075"/>
      <c r="I238" s="371"/>
      <c r="J238" s="259"/>
      <c r="K238" s="259"/>
      <c r="L238" s="259"/>
      <c r="M238" s="259"/>
      <c r="N238" s="259"/>
      <c r="O238" s="259"/>
      <c r="P238" s="272"/>
      <c r="Q238" s="273"/>
    </row>
    <row r="239" spans="1:17" ht="13.95" customHeight="1" x14ac:dyDescent="0.25">
      <c r="A239" s="165"/>
      <c r="B239" s="268"/>
      <c r="C239" s="374" t="s">
        <v>384</v>
      </c>
      <c r="D239" s="1075"/>
      <c r="E239" s="1075" t="s">
        <v>3906</v>
      </c>
      <c r="F239" s="1075" t="s">
        <v>4470</v>
      </c>
      <c r="G239" s="1075" t="s">
        <v>4471</v>
      </c>
      <c r="H239" s="1075"/>
      <c r="I239" s="371"/>
      <c r="J239" s="259"/>
      <c r="K239" s="259"/>
      <c r="L239" s="259"/>
      <c r="M239" s="259"/>
      <c r="N239" s="259"/>
      <c r="O239" s="259"/>
      <c r="P239" s="272"/>
      <c r="Q239" s="273"/>
    </row>
    <row r="240" spans="1:17" ht="13.95" customHeight="1" x14ac:dyDescent="0.25">
      <c r="A240" s="165"/>
      <c r="B240" s="268"/>
      <c r="C240" s="374" t="s">
        <v>385</v>
      </c>
      <c r="D240" s="1075"/>
      <c r="E240" s="1075"/>
      <c r="F240" s="1075" t="s">
        <v>4470</v>
      </c>
      <c r="G240" s="1075" t="s">
        <v>4471</v>
      </c>
      <c r="H240" s="1075"/>
      <c r="I240" s="371"/>
      <c r="J240" s="259"/>
      <c r="K240" s="259"/>
      <c r="L240" s="259"/>
      <c r="M240" s="259"/>
      <c r="N240" s="259"/>
      <c r="O240" s="259"/>
      <c r="P240" s="272"/>
      <c r="Q240" s="273"/>
    </row>
    <row r="241" spans="1:17" ht="13.95" customHeight="1" x14ac:dyDescent="0.25">
      <c r="A241" s="165"/>
      <c r="B241" s="268"/>
      <c r="C241" s="374" t="s">
        <v>386</v>
      </c>
      <c r="D241" s="1075"/>
      <c r="E241" s="1075"/>
      <c r="F241" s="1075" t="s">
        <v>4470</v>
      </c>
      <c r="G241" s="1075" t="s">
        <v>4471</v>
      </c>
      <c r="H241" s="1075"/>
      <c r="I241" s="371"/>
      <c r="J241" s="259"/>
      <c r="K241" s="259"/>
      <c r="L241" s="259"/>
      <c r="M241" s="259"/>
      <c r="N241" s="259"/>
      <c r="O241" s="259"/>
      <c r="P241" s="272"/>
      <c r="Q241" s="273"/>
    </row>
    <row r="242" spans="1:17" ht="13.95" customHeight="1" x14ac:dyDescent="0.25">
      <c r="A242" s="165"/>
      <c r="B242" s="268"/>
      <c r="C242" s="374" t="s">
        <v>387</v>
      </c>
      <c r="D242" s="1075"/>
      <c r="E242" s="1075"/>
      <c r="F242" s="1075" t="s">
        <v>4470</v>
      </c>
      <c r="G242" s="1075" t="s">
        <v>4471</v>
      </c>
      <c r="H242" s="1075"/>
      <c r="I242" s="371"/>
      <c r="J242" s="259"/>
      <c r="K242" s="259"/>
      <c r="L242" s="259"/>
      <c r="M242" s="259"/>
      <c r="N242" s="259"/>
      <c r="O242" s="259"/>
      <c r="P242" s="272"/>
      <c r="Q242" s="273"/>
    </row>
    <row r="243" spans="1:17" ht="13.95" customHeight="1" x14ac:dyDescent="0.25">
      <c r="A243" s="165"/>
      <c r="B243" s="268"/>
      <c r="C243" s="374" t="s">
        <v>388</v>
      </c>
      <c r="D243" s="1075"/>
      <c r="E243" s="1075"/>
      <c r="F243" s="1075" t="s">
        <v>4470</v>
      </c>
      <c r="G243" s="1075" t="s">
        <v>4471</v>
      </c>
      <c r="H243" s="1075"/>
      <c r="I243" s="371"/>
      <c r="J243" s="259"/>
      <c r="K243" s="259"/>
      <c r="L243" s="259"/>
      <c r="M243" s="259"/>
      <c r="N243" s="259"/>
      <c r="O243" s="259"/>
      <c r="P243" s="272"/>
      <c r="Q243" s="273"/>
    </row>
    <row r="244" spans="1:17" ht="13.95" customHeight="1" x14ac:dyDescent="0.25">
      <c r="A244" s="165"/>
      <c r="B244" s="268"/>
      <c r="C244" s="374" t="s">
        <v>336</v>
      </c>
      <c r="D244" s="1075"/>
      <c r="E244" s="1075"/>
      <c r="F244" s="1075" t="s">
        <v>4472</v>
      </c>
      <c r="G244" s="1075" t="s">
        <v>4473</v>
      </c>
      <c r="H244" s="1075"/>
      <c r="I244" s="371"/>
      <c r="J244" s="259"/>
      <c r="K244" s="259"/>
      <c r="L244" s="259"/>
      <c r="M244" s="259"/>
      <c r="N244" s="259"/>
      <c r="O244" s="259"/>
      <c r="P244" s="272"/>
      <c r="Q244" s="273"/>
    </row>
    <row r="245" spans="1:17" ht="13.95" customHeight="1" x14ac:dyDescent="0.25">
      <c r="A245" s="165"/>
      <c r="B245" s="268"/>
      <c r="C245" s="374" t="s">
        <v>337</v>
      </c>
      <c r="D245" s="1075"/>
      <c r="E245" s="1075"/>
      <c r="F245" s="1075" t="s">
        <v>4474</v>
      </c>
      <c r="G245" s="1075"/>
      <c r="H245" s="1075"/>
      <c r="I245" s="371"/>
      <c r="J245" s="259"/>
      <c r="K245" s="259"/>
      <c r="L245" s="259"/>
      <c r="M245" s="259"/>
      <c r="N245" s="259"/>
      <c r="O245" s="259"/>
      <c r="P245" s="272"/>
      <c r="Q245" s="273"/>
    </row>
    <row r="246" spans="1:17" ht="13.95" customHeight="1" x14ac:dyDescent="0.25">
      <c r="A246" s="165"/>
      <c r="B246" s="268"/>
      <c r="C246" s="374" t="s">
        <v>338</v>
      </c>
      <c r="D246" s="1075"/>
      <c r="E246" s="1075"/>
      <c r="F246" s="1075" t="s">
        <v>4457</v>
      </c>
      <c r="G246" s="1075"/>
      <c r="H246" s="1075"/>
      <c r="I246" s="371"/>
      <c r="J246" s="259"/>
      <c r="K246" s="259"/>
      <c r="L246" s="259"/>
      <c r="M246" s="259"/>
      <c r="N246" s="259"/>
      <c r="O246" s="259"/>
      <c r="P246" s="272"/>
      <c r="Q246" s="273"/>
    </row>
    <row r="247" spans="1:17" ht="13.95" customHeight="1" x14ac:dyDescent="0.25">
      <c r="A247" s="165"/>
      <c r="B247" s="268"/>
      <c r="C247" s="374" t="s">
        <v>339</v>
      </c>
      <c r="D247" s="1075"/>
      <c r="E247" s="1075"/>
      <c r="F247" s="1075" t="s">
        <v>4374</v>
      </c>
      <c r="G247" s="1075"/>
      <c r="H247" s="1075"/>
      <c r="I247" s="371"/>
      <c r="J247" s="259"/>
      <c r="K247" s="259"/>
      <c r="L247" s="259"/>
      <c r="M247" s="259"/>
      <c r="N247" s="259"/>
      <c r="O247" s="259"/>
      <c r="P247" s="272"/>
      <c r="Q247" s="273"/>
    </row>
    <row r="248" spans="1:17" ht="13.95" customHeight="1" x14ac:dyDescent="0.25">
      <c r="A248" s="165"/>
      <c r="B248" s="268"/>
      <c r="C248" s="374" t="s">
        <v>340</v>
      </c>
      <c r="D248" s="1075"/>
      <c r="E248" s="1075"/>
      <c r="F248" s="1075" t="s">
        <v>4475</v>
      </c>
      <c r="G248" s="1075" t="s">
        <v>4476</v>
      </c>
      <c r="H248" s="1075"/>
      <c r="I248" s="371"/>
      <c r="J248" s="259"/>
      <c r="K248" s="259"/>
      <c r="L248" s="259"/>
      <c r="M248" s="259"/>
      <c r="N248" s="259"/>
      <c r="O248" s="259"/>
      <c r="P248" s="272"/>
      <c r="Q248" s="273"/>
    </row>
    <row r="249" spans="1:17" ht="13.95" customHeight="1" x14ac:dyDescent="0.25">
      <c r="A249" s="165"/>
      <c r="B249" s="268"/>
      <c r="C249" s="374" t="s">
        <v>341</v>
      </c>
      <c r="D249" s="1075"/>
      <c r="E249" s="1075" t="s">
        <v>3907</v>
      </c>
      <c r="F249" s="1075" t="s">
        <v>4458</v>
      </c>
      <c r="G249" s="1075"/>
      <c r="H249" s="1075"/>
      <c r="I249" s="371"/>
      <c r="J249" s="259"/>
      <c r="K249" s="259"/>
      <c r="L249" s="259"/>
      <c r="M249" s="259"/>
      <c r="N249" s="259"/>
      <c r="O249" s="259"/>
      <c r="P249" s="272"/>
      <c r="Q249" s="273"/>
    </row>
    <row r="250" spans="1:17" ht="13.95" customHeight="1" x14ac:dyDescent="0.25">
      <c r="A250" s="165"/>
      <c r="B250" s="268"/>
      <c r="C250" s="374" t="s">
        <v>342</v>
      </c>
      <c r="D250" s="1075"/>
      <c r="E250" s="1075"/>
      <c r="F250" s="1075" t="s">
        <v>4458</v>
      </c>
      <c r="G250" s="1075"/>
      <c r="H250" s="1075"/>
      <c r="I250" s="371"/>
      <c r="J250" s="259"/>
      <c r="K250" s="259"/>
      <c r="L250" s="259"/>
      <c r="M250" s="259"/>
      <c r="N250" s="259"/>
      <c r="O250" s="259"/>
      <c r="P250" s="272"/>
      <c r="Q250" s="273"/>
    </row>
    <row r="251" spans="1:17" ht="13.95" customHeight="1" x14ac:dyDescent="0.25">
      <c r="A251" s="165"/>
      <c r="B251" s="268"/>
      <c r="C251" s="374" t="s">
        <v>343</v>
      </c>
      <c r="D251" s="1075"/>
      <c r="E251" s="1075"/>
      <c r="F251" s="1075" t="s">
        <v>4477</v>
      </c>
      <c r="G251" s="1075"/>
      <c r="H251" s="1075"/>
      <c r="I251" s="371"/>
      <c r="J251" s="259"/>
      <c r="K251" s="259"/>
      <c r="L251" s="259"/>
      <c r="M251" s="259"/>
      <c r="N251" s="259"/>
      <c r="O251" s="259"/>
      <c r="P251" s="272"/>
      <c r="Q251" s="273"/>
    </row>
    <row r="252" spans="1:17" ht="13.95" customHeight="1" x14ac:dyDescent="0.25">
      <c r="A252" s="165"/>
      <c r="B252" s="268"/>
      <c r="C252" s="374" t="s">
        <v>344</v>
      </c>
      <c r="D252" s="1075"/>
      <c r="E252" s="1075"/>
      <c r="F252" s="1075" t="s">
        <v>4478</v>
      </c>
      <c r="G252" s="1075"/>
      <c r="H252" s="1075"/>
      <c r="I252" s="371"/>
      <c r="J252" s="259"/>
      <c r="K252" s="259"/>
      <c r="L252" s="259"/>
      <c r="M252" s="259"/>
      <c r="N252" s="259"/>
      <c r="O252" s="259"/>
      <c r="P252" s="272"/>
      <c r="Q252" s="273"/>
    </row>
    <row r="253" spans="1:17" ht="13.95" customHeight="1" x14ac:dyDescent="0.25">
      <c r="A253" s="165"/>
      <c r="B253" s="268"/>
      <c r="C253" s="374" t="s">
        <v>345</v>
      </c>
      <c r="D253" s="1075"/>
      <c r="E253" s="1075"/>
      <c r="F253" s="1075" t="s">
        <v>4479</v>
      </c>
      <c r="G253" s="1075" t="s">
        <v>4480</v>
      </c>
      <c r="H253" s="1075"/>
      <c r="I253" s="371"/>
      <c r="J253" s="259"/>
      <c r="K253" s="259"/>
      <c r="L253" s="259"/>
      <c r="M253" s="259"/>
      <c r="N253" s="259"/>
      <c r="O253" s="259"/>
      <c r="P253" s="272"/>
      <c r="Q253" s="273"/>
    </row>
    <row r="254" spans="1:17" ht="13.95" customHeight="1" x14ac:dyDescent="0.25">
      <c r="A254" s="165"/>
      <c r="B254" s="268"/>
      <c r="C254" s="374" t="s">
        <v>346</v>
      </c>
      <c r="D254" s="1075"/>
      <c r="E254" s="1075"/>
      <c r="F254" s="1075" t="s">
        <v>4478</v>
      </c>
      <c r="G254" s="1075"/>
      <c r="H254" s="1075"/>
      <c r="I254" s="371"/>
      <c r="J254" s="259"/>
      <c r="K254" s="259"/>
      <c r="L254" s="259"/>
      <c r="M254" s="259"/>
      <c r="N254" s="259"/>
      <c r="O254" s="259"/>
      <c r="P254" s="272"/>
      <c r="Q254" s="273"/>
    </row>
    <row r="255" spans="1:17" ht="13.95" customHeight="1" x14ac:dyDescent="0.25">
      <c r="A255" s="165"/>
      <c r="B255" s="268"/>
      <c r="C255" s="374" t="s">
        <v>347</v>
      </c>
      <c r="D255" s="1075"/>
      <c r="E255" s="1075"/>
      <c r="F255" s="1075" t="s">
        <v>4477</v>
      </c>
      <c r="G255" s="1075"/>
      <c r="H255" s="1075"/>
      <c r="I255" s="371"/>
      <c r="J255" s="259"/>
      <c r="K255" s="259"/>
      <c r="L255" s="259"/>
      <c r="M255" s="259"/>
      <c r="N255" s="259"/>
      <c r="O255" s="259"/>
      <c r="P255" s="272"/>
      <c r="Q255" s="273"/>
    </row>
    <row r="256" spans="1:17" ht="13.95" customHeight="1" x14ac:dyDescent="0.25">
      <c r="A256" s="165"/>
      <c r="B256" s="268"/>
      <c r="C256" s="374" t="s">
        <v>348</v>
      </c>
      <c r="D256" s="1075"/>
      <c r="E256" s="1075"/>
      <c r="F256" s="1075" t="s">
        <v>4481</v>
      </c>
      <c r="G256" s="1075" t="s">
        <v>4476</v>
      </c>
      <c r="H256" s="1075"/>
      <c r="I256" s="371"/>
      <c r="J256" s="259"/>
      <c r="K256" s="259"/>
      <c r="L256" s="259"/>
      <c r="M256" s="259"/>
      <c r="N256" s="259"/>
      <c r="O256" s="259"/>
      <c r="P256" s="272"/>
      <c r="Q256" s="273"/>
    </row>
    <row r="257" spans="1:17" ht="13.95" customHeight="1" x14ac:dyDescent="0.25">
      <c r="A257" s="165"/>
      <c r="B257" s="268"/>
      <c r="C257" s="374" t="s">
        <v>349</v>
      </c>
      <c r="D257" s="1075"/>
      <c r="E257" s="1075" t="s">
        <v>3907</v>
      </c>
      <c r="F257" s="1075" t="s">
        <v>4482</v>
      </c>
      <c r="G257" s="1075" t="s">
        <v>4483</v>
      </c>
      <c r="H257" s="1075"/>
      <c r="I257" s="371"/>
      <c r="J257" s="259"/>
      <c r="K257" s="259"/>
      <c r="L257" s="259"/>
      <c r="M257" s="259"/>
      <c r="N257" s="259"/>
      <c r="O257" s="259"/>
      <c r="P257" s="272"/>
      <c r="Q257" s="273"/>
    </row>
    <row r="258" spans="1:17" ht="13.95" customHeight="1" x14ac:dyDescent="0.25">
      <c r="A258" s="165"/>
      <c r="B258" s="268"/>
      <c r="C258" s="374" t="s">
        <v>350</v>
      </c>
      <c r="D258" s="1075"/>
      <c r="E258" s="1075"/>
      <c r="F258" s="1075" t="s">
        <v>4484</v>
      </c>
      <c r="G258" s="1075" t="s">
        <v>4485</v>
      </c>
      <c r="H258" s="1075"/>
      <c r="I258" s="371"/>
      <c r="J258" s="259"/>
      <c r="K258" s="259"/>
      <c r="L258" s="259"/>
      <c r="M258" s="259"/>
      <c r="N258" s="259"/>
      <c r="O258" s="259"/>
      <c r="P258" s="272"/>
      <c r="Q258" s="273"/>
    </row>
    <row r="259" spans="1:17" ht="13.95" customHeight="1" x14ac:dyDescent="0.25">
      <c r="A259" s="165"/>
      <c r="B259" s="268"/>
      <c r="C259" s="374" t="s">
        <v>351</v>
      </c>
      <c r="D259" s="1075"/>
      <c r="E259" s="1075"/>
      <c r="F259" s="1075" t="s">
        <v>4486</v>
      </c>
      <c r="G259" s="1075" t="s">
        <v>4371</v>
      </c>
      <c r="H259" s="1075"/>
      <c r="I259" s="371"/>
      <c r="J259" s="259"/>
      <c r="K259" s="259"/>
      <c r="L259" s="259"/>
      <c r="M259" s="259"/>
      <c r="N259" s="259"/>
      <c r="O259" s="259"/>
      <c r="P259" s="272"/>
      <c r="Q259" s="273"/>
    </row>
    <row r="260" spans="1:17" ht="13.95" customHeight="1" x14ac:dyDescent="0.25">
      <c r="A260" s="165"/>
      <c r="B260" s="268"/>
      <c r="C260" s="374" t="s">
        <v>352</v>
      </c>
      <c r="D260" s="1075"/>
      <c r="E260" s="1075"/>
      <c r="F260" s="1075" t="s">
        <v>4487</v>
      </c>
      <c r="G260" s="1075" t="s">
        <v>4488</v>
      </c>
      <c r="H260" s="1075"/>
      <c r="I260" s="371"/>
      <c r="J260" s="259"/>
      <c r="K260" s="259"/>
      <c r="L260" s="259"/>
      <c r="M260" s="259"/>
      <c r="N260" s="259"/>
      <c r="O260" s="259"/>
      <c r="P260" s="272"/>
      <c r="Q260" s="273"/>
    </row>
    <row r="261" spans="1:17" ht="13.95" customHeight="1" x14ac:dyDescent="0.25">
      <c r="A261" s="165"/>
      <c r="B261" s="268"/>
      <c r="C261" s="374" t="s">
        <v>353</v>
      </c>
      <c r="D261" s="1075"/>
      <c r="E261" s="1075"/>
      <c r="F261" s="1075" t="s">
        <v>4489</v>
      </c>
      <c r="G261" s="1075" t="s">
        <v>4490</v>
      </c>
      <c r="H261" s="1075"/>
      <c r="I261" s="371"/>
      <c r="J261" s="259"/>
      <c r="K261" s="259"/>
      <c r="L261" s="259"/>
      <c r="M261" s="259"/>
      <c r="N261" s="259"/>
      <c r="O261" s="259"/>
      <c r="P261" s="272"/>
      <c r="Q261" s="273"/>
    </row>
    <row r="262" spans="1:17" ht="13.95" customHeight="1" x14ac:dyDescent="0.25">
      <c r="A262" s="165"/>
      <c r="B262" s="268"/>
      <c r="C262" s="374" t="s">
        <v>355</v>
      </c>
      <c r="D262" s="1075"/>
      <c r="E262" s="1075"/>
      <c r="F262" s="1075" t="s">
        <v>4363</v>
      </c>
      <c r="G262" s="1075" t="s">
        <v>4364</v>
      </c>
      <c r="H262" s="1075"/>
      <c r="I262" s="371"/>
      <c r="J262" s="259"/>
      <c r="K262" s="259"/>
      <c r="L262" s="259"/>
      <c r="M262" s="259"/>
      <c r="N262" s="259"/>
      <c r="O262" s="259"/>
      <c r="P262" s="272"/>
      <c r="Q262" s="273"/>
    </row>
    <row r="263" spans="1:17" ht="13.95" customHeight="1" x14ac:dyDescent="0.25">
      <c r="A263" s="165"/>
      <c r="B263" s="268"/>
      <c r="C263" s="374" t="s">
        <v>356</v>
      </c>
      <c r="D263" s="1075"/>
      <c r="E263" s="1075"/>
      <c r="F263" s="1075" t="s">
        <v>4491</v>
      </c>
      <c r="G263" s="1075" t="s">
        <v>4366</v>
      </c>
      <c r="H263" s="1075"/>
      <c r="I263" s="371"/>
      <c r="J263" s="259"/>
      <c r="K263" s="259"/>
      <c r="L263" s="259"/>
      <c r="M263" s="259"/>
      <c r="N263" s="259"/>
      <c r="O263" s="259"/>
      <c r="P263" s="272"/>
      <c r="Q263" s="273"/>
    </row>
    <row r="264" spans="1:17" ht="13.95" customHeight="1" x14ac:dyDescent="0.25">
      <c r="A264" s="165"/>
      <c r="B264" s="268"/>
      <c r="C264" s="374" t="s">
        <v>357</v>
      </c>
      <c r="D264" s="1075"/>
      <c r="E264" s="1075"/>
      <c r="F264" s="1075" t="s">
        <v>4367</v>
      </c>
      <c r="G264" s="1075"/>
      <c r="H264" s="1075"/>
      <c r="I264" s="371"/>
      <c r="J264" s="259"/>
      <c r="K264" s="259"/>
      <c r="L264" s="259"/>
      <c r="M264" s="259"/>
      <c r="N264" s="259"/>
      <c r="O264" s="259"/>
      <c r="P264" s="272"/>
      <c r="Q264" s="273"/>
    </row>
    <row r="265" spans="1:17" ht="13.95" customHeight="1" x14ac:dyDescent="0.25">
      <c r="A265" s="165"/>
      <c r="B265" s="268"/>
      <c r="C265" s="374" t="s">
        <v>358</v>
      </c>
      <c r="D265" s="1075"/>
      <c r="E265" s="1075"/>
      <c r="F265" s="1075" t="s">
        <v>4368</v>
      </c>
      <c r="G265" s="1075"/>
      <c r="H265" s="1075"/>
      <c r="I265" s="371"/>
      <c r="J265" s="259"/>
      <c r="K265" s="259"/>
      <c r="L265" s="259"/>
      <c r="M265" s="259"/>
      <c r="N265" s="259"/>
      <c r="O265" s="259"/>
      <c r="P265" s="272"/>
      <c r="Q265" s="273"/>
    </row>
    <row r="266" spans="1:17" ht="13.95" customHeight="1" x14ac:dyDescent="0.25">
      <c r="A266" s="165"/>
      <c r="B266" s="268"/>
      <c r="C266" s="374" t="s">
        <v>359</v>
      </c>
      <c r="D266" s="1075"/>
      <c r="E266" s="1075"/>
      <c r="F266" s="1075" t="s">
        <v>4369</v>
      </c>
      <c r="G266" s="1075"/>
      <c r="H266" s="1075"/>
      <c r="I266" s="371"/>
      <c r="J266" s="259"/>
      <c r="K266" s="259"/>
      <c r="L266" s="259"/>
      <c r="M266" s="259"/>
      <c r="N266" s="259"/>
      <c r="O266" s="259"/>
      <c r="P266" s="272"/>
      <c r="Q266" s="273"/>
    </row>
    <row r="267" spans="1:17" ht="13.95" customHeight="1" x14ac:dyDescent="0.25">
      <c r="A267" s="165"/>
      <c r="B267" s="268"/>
      <c r="C267" s="374" t="s">
        <v>360</v>
      </c>
      <c r="D267" s="1075"/>
      <c r="E267" s="1075"/>
      <c r="F267" s="1075" t="s">
        <v>4434</v>
      </c>
      <c r="G267" s="1075" t="s">
        <v>4371</v>
      </c>
      <c r="H267" s="1075"/>
      <c r="I267" s="371"/>
      <c r="J267" s="259"/>
      <c r="K267" s="259"/>
      <c r="L267" s="259"/>
      <c r="M267" s="259"/>
      <c r="N267" s="259"/>
      <c r="O267" s="259"/>
      <c r="P267" s="272"/>
      <c r="Q267" s="273"/>
    </row>
    <row r="268" spans="1:17" ht="13.95" customHeight="1" x14ac:dyDescent="0.25">
      <c r="A268" s="165"/>
      <c r="B268" s="268"/>
      <c r="C268" s="374" t="s">
        <v>240</v>
      </c>
      <c r="D268" s="1075"/>
      <c r="E268" s="1075" t="s">
        <v>3906</v>
      </c>
      <c r="F268" s="1075" t="s">
        <v>4492</v>
      </c>
      <c r="G268" s="1075" t="s">
        <v>4493</v>
      </c>
      <c r="H268" s="1075"/>
      <c r="I268" s="371"/>
      <c r="J268" s="259"/>
      <c r="K268" s="259"/>
      <c r="L268" s="259"/>
      <c r="M268" s="259"/>
      <c r="N268" s="259"/>
      <c r="O268" s="259"/>
      <c r="P268" s="272"/>
      <c r="Q268" s="273"/>
    </row>
    <row r="269" spans="1:17" ht="13.95" customHeight="1" x14ac:dyDescent="0.25">
      <c r="A269" s="165"/>
      <c r="B269" s="268"/>
      <c r="C269" s="374" t="s">
        <v>241</v>
      </c>
      <c r="D269" s="1075"/>
      <c r="E269" s="1075" t="s">
        <v>3906</v>
      </c>
      <c r="F269" s="1075" t="s">
        <v>4494</v>
      </c>
      <c r="G269" s="1075" t="s">
        <v>4495</v>
      </c>
      <c r="H269" s="1075"/>
      <c r="I269" s="371"/>
      <c r="J269" s="259"/>
      <c r="K269" s="259"/>
      <c r="L269" s="259"/>
      <c r="M269" s="259"/>
      <c r="N269" s="259"/>
      <c r="O269" s="259"/>
      <c r="P269" s="272"/>
      <c r="Q269" s="273"/>
    </row>
    <row r="270" spans="1:17" ht="13.95" customHeight="1" x14ac:dyDescent="0.25">
      <c r="A270" s="165"/>
      <c r="B270" s="268"/>
      <c r="C270" s="374" t="s">
        <v>242</v>
      </c>
      <c r="D270" s="1075"/>
      <c r="E270" s="1075" t="s">
        <v>3906</v>
      </c>
      <c r="F270" s="1075" t="s">
        <v>4494</v>
      </c>
      <c r="G270" s="1075" t="s">
        <v>4495</v>
      </c>
      <c r="H270" s="1075"/>
      <c r="I270" s="371"/>
      <c r="J270" s="259"/>
      <c r="K270" s="259"/>
      <c r="L270" s="259"/>
      <c r="M270" s="259"/>
      <c r="N270" s="259"/>
      <c r="O270" s="259"/>
      <c r="P270" s="272"/>
      <c r="Q270" s="273"/>
    </row>
    <row r="271" spans="1:17" ht="13.95" customHeight="1" x14ac:dyDescent="0.25">
      <c r="A271" s="165"/>
      <c r="B271" s="268"/>
      <c r="C271" s="374" t="s">
        <v>243</v>
      </c>
      <c r="D271" s="1075"/>
      <c r="E271" s="1075"/>
      <c r="F271" s="1075" t="s">
        <v>4494</v>
      </c>
      <c r="G271" s="1075" t="s">
        <v>4495</v>
      </c>
      <c r="H271" s="1075"/>
      <c r="I271" s="371"/>
      <c r="J271" s="259"/>
      <c r="K271" s="259"/>
      <c r="L271" s="259"/>
      <c r="M271" s="259"/>
      <c r="N271" s="259"/>
      <c r="O271" s="259"/>
      <c r="P271" s="272"/>
      <c r="Q271" s="273"/>
    </row>
    <row r="272" spans="1:17" ht="13.95" customHeight="1" x14ac:dyDescent="0.25">
      <c r="A272" s="165"/>
      <c r="B272" s="268"/>
      <c r="C272" s="374" t="s">
        <v>244</v>
      </c>
      <c r="D272" s="1075"/>
      <c r="E272" s="1075"/>
      <c r="F272" s="1075" t="s">
        <v>4494</v>
      </c>
      <c r="G272" s="1075" t="s">
        <v>4495</v>
      </c>
      <c r="H272" s="1075"/>
      <c r="I272" s="371"/>
      <c r="J272" s="259"/>
      <c r="K272" s="259"/>
      <c r="L272" s="259"/>
      <c r="M272" s="259"/>
      <c r="N272" s="259"/>
      <c r="O272" s="259"/>
      <c r="P272" s="272"/>
      <c r="Q272" s="273"/>
    </row>
    <row r="273" spans="1:17" ht="13.95" customHeight="1" x14ac:dyDescent="0.25">
      <c r="A273" s="165"/>
      <c r="B273" s="268"/>
      <c r="C273" s="374" t="s">
        <v>245</v>
      </c>
      <c r="D273" s="1075"/>
      <c r="E273" s="1075"/>
      <c r="F273" s="1075" t="s">
        <v>4494</v>
      </c>
      <c r="G273" s="1075" t="s">
        <v>4495</v>
      </c>
      <c r="H273" s="1075"/>
      <c r="I273" s="371"/>
      <c r="J273" s="259"/>
      <c r="K273" s="259"/>
      <c r="L273" s="259"/>
      <c r="M273" s="259"/>
      <c r="N273" s="259"/>
      <c r="O273" s="259"/>
      <c r="P273" s="272"/>
      <c r="Q273" s="273"/>
    </row>
    <row r="274" spans="1:17" ht="13.95" customHeight="1" x14ac:dyDescent="0.25">
      <c r="A274" s="165"/>
      <c r="B274" s="268"/>
      <c r="C274" s="374" t="s">
        <v>246</v>
      </c>
      <c r="D274" s="1075"/>
      <c r="E274" s="1075" t="s">
        <v>3906</v>
      </c>
      <c r="F274" s="1075" t="s">
        <v>4496</v>
      </c>
      <c r="G274" s="1075" t="s">
        <v>4497</v>
      </c>
      <c r="H274" s="1075"/>
      <c r="I274" s="371"/>
      <c r="J274" s="259"/>
      <c r="K274" s="259"/>
      <c r="L274" s="259"/>
      <c r="M274" s="259"/>
      <c r="N274" s="259"/>
      <c r="O274" s="259"/>
      <c r="P274" s="272"/>
      <c r="Q274" s="273"/>
    </row>
    <row r="275" spans="1:17" ht="13.95" customHeight="1" x14ac:dyDescent="0.25">
      <c r="A275" s="165"/>
      <c r="B275" s="268"/>
      <c r="C275" s="374" t="s">
        <v>247</v>
      </c>
      <c r="D275" s="1075"/>
      <c r="E275" s="1075" t="s">
        <v>3906</v>
      </c>
      <c r="F275" s="1075" t="s">
        <v>4496</v>
      </c>
      <c r="G275" s="1075" t="s">
        <v>4497</v>
      </c>
      <c r="H275" s="1075"/>
      <c r="I275" s="371"/>
      <c r="J275" s="259"/>
      <c r="K275" s="259"/>
      <c r="L275" s="259"/>
      <c r="M275" s="259"/>
      <c r="N275" s="259"/>
      <c r="O275" s="259"/>
      <c r="P275" s="272"/>
      <c r="Q275" s="273"/>
    </row>
    <row r="276" spans="1:17" ht="13.95" customHeight="1" x14ac:dyDescent="0.25">
      <c r="A276" s="165"/>
      <c r="B276" s="268"/>
      <c r="C276" s="374" t="s">
        <v>248</v>
      </c>
      <c r="D276" s="1075"/>
      <c r="E276" s="1075"/>
      <c r="F276" s="1075" t="s">
        <v>4496</v>
      </c>
      <c r="G276" s="1075" t="s">
        <v>4497</v>
      </c>
      <c r="H276" s="1075"/>
      <c r="I276" s="371"/>
      <c r="J276" s="259"/>
      <c r="K276" s="259"/>
      <c r="L276" s="259"/>
      <c r="M276" s="259"/>
      <c r="N276" s="259"/>
      <c r="O276" s="259"/>
      <c r="P276" s="272"/>
      <c r="Q276" s="273"/>
    </row>
    <row r="277" spans="1:17" ht="13.95" customHeight="1" x14ac:dyDescent="0.25">
      <c r="A277" s="165"/>
      <c r="B277" s="268"/>
      <c r="C277" s="374" t="s">
        <v>249</v>
      </c>
      <c r="D277" s="1075"/>
      <c r="E277" s="1075" t="s">
        <v>3906</v>
      </c>
      <c r="F277" s="1075" t="s">
        <v>4496</v>
      </c>
      <c r="G277" s="1075" t="s">
        <v>4497</v>
      </c>
      <c r="H277" s="1075"/>
      <c r="I277" s="371"/>
      <c r="J277" s="259"/>
      <c r="K277" s="259"/>
      <c r="L277" s="259"/>
      <c r="M277" s="259"/>
      <c r="N277" s="259"/>
      <c r="O277" s="259"/>
      <c r="P277" s="272"/>
      <c r="Q277" s="273"/>
    </row>
    <row r="278" spans="1:17" ht="13.95" customHeight="1" x14ac:dyDescent="0.25">
      <c r="A278" s="165"/>
      <c r="B278" s="268"/>
      <c r="C278" s="374" t="s">
        <v>250</v>
      </c>
      <c r="D278" s="1075"/>
      <c r="E278" s="1075"/>
      <c r="F278" s="1075" t="s">
        <v>4496</v>
      </c>
      <c r="G278" s="1075" t="s">
        <v>4497</v>
      </c>
      <c r="H278" s="1075"/>
      <c r="I278" s="371"/>
      <c r="J278" s="259"/>
      <c r="K278" s="259"/>
      <c r="L278" s="259"/>
      <c r="M278" s="259"/>
      <c r="N278" s="259"/>
      <c r="O278" s="259"/>
      <c r="P278" s="272"/>
      <c r="Q278" s="273"/>
    </row>
    <row r="279" spans="1:17" ht="13.95" customHeight="1" x14ac:dyDescent="0.25">
      <c r="A279" s="165"/>
      <c r="B279" s="268"/>
      <c r="C279" s="374" t="s">
        <v>251</v>
      </c>
      <c r="D279" s="1075"/>
      <c r="E279" s="1075" t="s">
        <v>3906</v>
      </c>
      <c r="F279" s="1075" t="s">
        <v>4496</v>
      </c>
      <c r="G279" s="1075" t="s">
        <v>4497</v>
      </c>
      <c r="H279" s="1075"/>
      <c r="I279" s="371"/>
      <c r="J279" s="259"/>
      <c r="K279" s="259"/>
      <c r="L279" s="259"/>
      <c r="M279" s="259"/>
      <c r="N279" s="259"/>
      <c r="O279" s="259"/>
      <c r="P279" s="272"/>
      <c r="Q279" s="273"/>
    </row>
    <row r="280" spans="1:17" ht="13.95" customHeight="1" x14ac:dyDescent="0.25">
      <c r="A280" s="165"/>
      <c r="B280" s="268"/>
      <c r="C280" s="374" t="s">
        <v>252</v>
      </c>
      <c r="D280" s="1075"/>
      <c r="E280" s="1075" t="s">
        <v>3906</v>
      </c>
      <c r="F280" s="1075" t="s">
        <v>4496</v>
      </c>
      <c r="G280" s="1075" t="s">
        <v>4497</v>
      </c>
      <c r="H280" s="1075"/>
      <c r="I280" s="371"/>
      <c r="J280" s="259"/>
      <c r="K280" s="259"/>
      <c r="L280" s="259"/>
      <c r="M280" s="259"/>
      <c r="N280" s="259"/>
      <c r="O280" s="259"/>
      <c r="P280" s="272"/>
      <c r="Q280" s="273"/>
    </row>
    <row r="281" spans="1:17" ht="13.95" customHeight="1" x14ac:dyDescent="0.25">
      <c r="A281" s="165"/>
      <c r="B281" s="268"/>
      <c r="C281" s="374" t="s">
        <v>253</v>
      </c>
      <c r="D281" s="1075"/>
      <c r="E281" s="1075"/>
      <c r="F281" s="1075" t="s">
        <v>4496</v>
      </c>
      <c r="G281" s="1075" t="s">
        <v>4497</v>
      </c>
      <c r="H281" s="1075"/>
      <c r="I281" s="371"/>
      <c r="J281" s="259"/>
      <c r="K281" s="259"/>
      <c r="L281" s="259"/>
      <c r="M281" s="259"/>
      <c r="N281" s="259"/>
      <c r="O281" s="259"/>
      <c r="P281" s="272"/>
      <c r="Q281" s="273"/>
    </row>
    <row r="282" spans="1:17" ht="13.95" customHeight="1" x14ac:dyDescent="0.25">
      <c r="A282" s="165"/>
      <c r="B282" s="268"/>
      <c r="C282" s="374" t="s">
        <v>254</v>
      </c>
      <c r="D282" s="1075"/>
      <c r="E282" s="1075"/>
      <c r="F282" s="1075" t="s">
        <v>4496</v>
      </c>
      <c r="G282" s="1075" t="s">
        <v>4497</v>
      </c>
      <c r="H282" s="1075"/>
      <c r="I282" s="371"/>
      <c r="J282" s="259"/>
      <c r="K282" s="259"/>
      <c r="L282" s="259"/>
      <c r="M282" s="259"/>
      <c r="N282" s="259"/>
      <c r="O282" s="259"/>
      <c r="P282" s="272"/>
      <c r="Q282" s="273"/>
    </row>
    <row r="283" spans="1:17" ht="13.95" customHeight="1" x14ac:dyDescent="0.25">
      <c r="A283" s="165"/>
      <c r="B283" s="268"/>
      <c r="C283" s="374" t="s">
        <v>255</v>
      </c>
      <c r="D283" s="1075"/>
      <c r="E283" s="1075" t="s">
        <v>3906</v>
      </c>
      <c r="F283" s="1075" t="s">
        <v>4369</v>
      </c>
      <c r="G283" s="1075"/>
      <c r="H283" s="1075"/>
      <c r="I283" s="371"/>
      <c r="J283" s="259"/>
      <c r="K283" s="259"/>
      <c r="L283" s="259"/>
      <c r="M283" s="259"/>
      <c r="N283" s="259"/>
      <c r="O283" s="259"/>
      <c r="P283" s="272"/>
      <c r="Q283" s="273"/>
    </row>
    <row r="284" spans="1:17" ht="13.95" customHeight="1" x14ac:dyDescent="0.25">
      <c r="A284" s="165"/>
      <c r="B284" s="268"/>
      <c r="C284" s="374" t="s">
        <v>256</v>
      </c>
      <c r="D284" s="1075"/>
      <c r="E284" s="1075" t="s">
        <v>3906</v>
      </c>
      <c r="F284" s="1075" t="s">
        <v>4498</v>
      </c>
      <c r="G284" s="1075" t="s">
        <v>4499</v>
      </c>
      <c r="H284" s="1075"/>
      <c r="I284" s="371"/>
      <c r="J284" s="259"/>
      <c r="K284" s="259"/>
      <c r="L284" s="259"/>
      <c r="M284" s="259"/>
      <c r="N284" s="259"/>
      <c r="O284" s="259"/>
      <c r="P284" s="272"/>
      <c r="Q284" s="273"/>
    </row>
    <row r="285" spans="1:17" ht="13.95" customHeight="1" x14ac:dyDescent="0.25">
      <c r="A285" s="165"/>
      <c r="B285" s="268"/>
      <c r="C285" s="374" t="s">
        <v>257</v>
      </c>
      <c r="D285" s="1075"/>
      <c r="E285" s="1075" t="s">
        <v>3906</v>
      </c>
      <c r="F285" s="1075" t="s">
        <v>4500</v>
      </c>
      <c r="G285" s="1075" t="s">
        <v>4501</v>
      </c>
      <c r="H285" s="1075"/>
      <c r="I285" s="371"/>
      <c r="J285" s="259"/>
      <c r="K285" s="259"/>
      <c r="L285" s="259"/>
      <c r="M285" s="259"/>
      <c r="N285" s="259"/>
      <c r="O285" s="259"/>
      <c r="P285" s="272"/>
      <c r="Q285" s="273"/>
    </row>
    <row r="286" spans="1:17" ht="13.95" customHeight="1" x14ac:dyDescent="0.25">
      <c r="A286" s="165"/>
      <c r="B286" s="268"/>
      <c r="C286" s="374" t="s">
        <v>258</v>
      </c>
      <c r="D286" s="1075"/>
      <c r="E286" s="1075" t="s">
        <v>3906</v>
      </c>
      <c r="F286" s="1075" t="s">
        <v>4502</v>
      </c>
      <c r="G286" s="1075" t="s">
        <v>4503</v>
      </c>
      <c r="H286" s="1075"/>
      <c r="I286" s="371"/>
      <c r="J286" s="259"/>
      <c r="K286" s="259"/>
      <c r="L286" s="259"/>
      <c r="M286" s="259"/>
      <c r="N286" s="259"/>
      <c r="O286" s="259"/>
      <c r="P286" s="272"/>
      <c r="Q286" s="273"/>
    </row>
    <row r="287" spans="1:17" ht="13.95" customHeight="1" x14ac:dyDescent="0.25">
      <c r="A287" s="165"/>
      <c r="B287" s="268"/>
      <c r="C287" s="374" t="s">
        <v>259</v>
      </c>
      <c r="D287" s="1075"/>
      <c r="E287" s="1075" t="s">
        <v>3906</v>
      </c>
      <c r="F287" s="1075" t="s">
        <v>4498</v>
      </c>
      <c r="G287" s="1075" t="s">
        <v>4499</v>
      </c>
      <c r="H287" s="1075"/>
      <c r="I287" s="371"/>
      <c r="J287" s="259"/>
      <c r="K287" s="259"/>
      <c r="L287" s="259"/>
      <c r="M287" s="259"/>
      <c r="N287" s="259"/>
      <c r="O287" s="259"/>
      <c r="P287" s="272"/>
      <c r="Q287" s="273"/>
    </row>
    <row r="288" spans="1:17" ht="13.95" customHeight="1" x14ac:dyDescent="0.25">
      <c r="A288" s="165"/>
      <c r="B288" s="268"/>
      <c r="C288" s="374" t="s">
        <v>260</v>
      </c>
      <c r="D288" s="1075"/>
      <c r="E288" s="1075" t="s">
        <v>3906</v>
      </c>
      <c r="F288" s="1075" t="s">
        <v>4494</v>
      </c>
      <c r="G288" s="1075" t="s">
        <v>4495</v>
      </c>
      <c r="H288" s="1075"/>
      <c r="I288" s="371"/>
      <c r="J288" s="259"/>
      <c r="K288" s="259"/>
      <c r="L288" s="259"/>
      <c r="M288" s="259"/>
      <c r="N288" s="259"/>
      <c r="O288" s="259"/>
      <c r="P288" s="272"/>
      <c r="Q288" s="273"/>
    </row>
    <row r="289" spans="1:17" ht="13.95" customHeight="1" x14ac:dyDescent="0.25">
      <c r="A289" s="165"/>
      <c r="B289" s="268"/>
      <c r="C289" s="374" t="s">
        <v>261</v>
      </c>
      <c r="D289" s="1075"/>
      <c r="E289" s="1075"/>
      <c r="F289" s="1075" t="s">
        <v>4470</v>
      </c>
      <c r="G289" s="1075" t="s">
        <v>4471</v>
      </c>
      <c r="H289" s="1075"/>
      <c r="I289" s="371"/>
      <c r="J289" s="259"/>
      <c r="K289" s="259"/>
      <c r="L289" s="259"/>
      <c r="M289" s="259"/>
      <c r="N289" s="259"/>
      <c r="O289" s="259"/>
      <c r="P289" s="272"/>
      <c r="Q289" s="273"/>
    </row>
    <row r="290" spans="1:17" ht="13.95" customHeight="1" x14ac:dyDescent="0.25">
      <c r="A290" s="165"/>
      <c r="B290" s="268"/>
      <c r="C290" s="374" t="s">
        <v>262</v>
      </c>
      <c r="D290" s="1075"/>
      <c r="E290" s="1075" t="s">
        <v>3906</v>
      </c>
      <c r="F290" s="1075" t="s">
        <v>4504</v>
      </c>
      <c r="G290" s="1075" t="s">
        <v>4505</v>
      </c>
      <c r="H290" s="1075"/>
      <c r="I290" s="371"/>
      <c r="J290" s="259"/>
      <c r="K290" s="259"/>
      <c r="L290" s="259"/>
      <c r="M290" s="259"/>
      <c r="N290" s="259"/>
      <c r="O290" s="259"/>
      <c r="P290" s="272"/>
      <c r="Q290" s="273"/>
    </row>
    <row r="291" spans="1:17" ht="13.95" customHeight="1" x14ac:dyDescent="0.25">
      <c r="A291" s="165"/>
      <c r="B291" s="268"/>
      <c r="C291" s="374" t="s">
        <v>263</v>
      </c>
      <c r="D291" s="1075"/>
      <c r="E291" s="1075"/>
      <c r="F291" s="1075" t="s">
        <v>4498</v>
      </c>
      <c r="G291" s="1075" t="s">
        <v>4499</v>
      </c>
      <c r="H291" s="1075"/>
      <c r="I291" s="371"/>
      <c r="J291" s="259"/>
      <c r="K291" s="259"/>
      <c r="L291" s="259"/>
      <c r="M291" s="259"/>
      <c r="N291" s="259"/>
      <c r="O291" s="259"/>
      <c r="P291" s="272"/>
      <c r="Q291" s="273"/>
    </row>
    <row r="292" spans="1:17" ht="13.95" customHeight="1" x14ac:dyDescent="0.25">
      <c r="A292" s="165"/>
      <c r="B292" s="268"/>
      <c r="C292" s="374" t="s">
        <v>265</v>
      </c>
      <c r="D292" s="1075"/>
      <c r="E292" s="1075"/>
      <c r="F292" s="1075" t="s">
        <v>4506</v>
      </c>
      <c r="G292" s="1075" t="s">
        <v>4507</v>
      </c>
      <c r="H292" s="1075"/>
      <c r="I292" s="371"/>
      <c r="J292" s="259"/>
      <c r="K292" s="259"/>
      <c r="L292" s="259"/>
      <c r="M292" s="259"/>
      <c r="N292" s="259"/>
      <c r="O292" s="259"/>
      <c r="P292" s="272"/>
      <c r="Q292" s="273"/>
    </row>
    <row r="293" spans="1:17" ht="13.95" customHeight="1" x14ac:dyDescent="0.25">
      <c r="A293" s="165"/>
      <c r="B293" s="268"/>
      <c r="C293" s="374" t="s">
        <v>943</v>
      </c>
      <c r="D293" s="1075"/>
      <c r="E293" s="1075"/>
      <c r="F293" s="1075" t="s">
        <v>4470</v>
      </c>
      <c r="G293" s="1075" t="s">
        <v>4471</v>
      </c>
      <c r="H293" s="1075"/>
      <c r="I293" s="371"/>
      <c r="J293" s="259"/>
      <c r="K293" s="259"/>
      <c r="L293" s="259"/>
      <c r="M293" s="259"/>
      <c r="N293" s="259"/>
      <c r="O293" s="259"/>
      <c r="P293" s="272"/>
      <c r="Q293" s="273"/>
    </row>
    <row r="294" spans="1:17" ht="13.95" customHeight="1" x14ac:dyDescent="0.25">
      <c r="A294" s="165"/>
      <c r="B294" s="268"/>
      <c r="C294" s="374" t="s">
        <v>2538</v>
      </c>
      <c r="D294" s="1075"/>
      <c r="E294" s="1075"/>
      <c r="F294" s="1075" t="s">
        <v>4502</v>
      </c>
      <c r="G294" s="1075" t="s">
        <v>4503</v>
      </c>
      <c r="H294" s="1075"/>
      <c r="I294" s="371"/>
      <c r="J294" s="259"/>
      <c r="K294" s="259"/>
      <c r="L294" s="259"/>
      <c r="M294" s="259"/>
      <c r="N294" s="259"/>
      <c r="O294" s="259"/>
      <c r="P294" s="272"/>
      <c r="Q294" s="273"/>
    </row>
    <row r="295" spans="1:17" ht="13.95" customHeight="1" x14ac:dyDescent="0.25">
      <c r="A295" s="165"/>
      <c r="B295" s="268"/>
      <c r="C295" s="374" t="s">
        <v>267</v>
      </c>
      <c r="D295" s="1075"/>
      <c r="E295" s="1075" t="s">
        <v>3904</v>
      </c>
      <c r="F295" s="1075" t="s">
        <v>4508</v>
      </c>
      <c r="G295" s="1075" t="s">
        <v>4509</v>
      </c>
      <c r="H295" s="1075"/>
      <c r="I295" s="371"/>
      <c r="J295" s="259"/>
      <c r="K295" s="259"/>
      <c r="L295" s="259"/>
      <c r="M295" s="259"/>
      <c r="N295" s="259"/>
      <c r="O295" s="259"/>
      <c r="P295" s="272"/>
      <c r="Q295" s="273"/>
    </row>
    <row r="296" spans="1:17" ht="13.95" customHeight="1" x14ac:dyDescent="0.25">
      <c r="A296" s="165"/>
      <c r="B296" s="268"/>
      <c r="C296" s="374" t="s">
        <v>268</v>
      </c>
      <c r="D296" s="1075"/>
      <c r="E296" s="1075" t="s">
        <v>3908</v>
      </c>
      <c r="F296" s="1075" t="s">
        <v>4510</v>
      </c>
      <c r="G296" s="1075" t="s">
        <v>4511</v>
      </c>
      <c r="H296" s="1075"/>
      <c r="I296" s="371"/>
      <c r="J296" s="259"/>
      <c r="K296" s="259"/>
      <c r="L296" s="259"/>
      <c r="M296" s="259"/>
      <c r="N296" s="259"/>
      <c r="O296" s="259"/>
      <c r="P296" s="272"/>
      <c r="Q296" s="273"/>
    </row>
    <row r="297" spans="1:17" ht="13.95" customHeight="1" x14ac:dyDescent="0.25">
      <c r="A297" s="165"/>
      <c r="B297" s="268"/>
      <c r="C297" s="374" t="s">
        <v>269</v>
      </c>
      <c r="D297" s="1075"/>
      <c r="E297" s="1075"/>
      <c r="F297" s="1075" t="s">
        <v>4512</v>
      </c>
      <c r="G297" s="1075" t="s">
        <v>4513</v>
      </c>
      <c r="H297" s="1075"/>
      <c r="I297" s="371"/>
      <c r="J297" s="259"/>
      <c r="K297" s="259"/>
      <c r="L297" s="259"/>
      <c r="M297" s="259"/>
      <c r="N297" s="259"/>
      <c r="O297" s="259"/>
      <c r="P297" s="272"/>
      <c r="Q297" s="273"/>
    </row>
    <row r="298" spans="1:17" ht="13.95" customHeight="1" x14ac:dyDescent="0.25">
      <c r="A298" s="165"/>
      <c r="B298" s="268"/>
      <c r="C298" s="374" t="s">
        <v>270</v>
      </c>
      <c r="D298" s="1075"/>
      <c r="E298" s="1075"/>
      <c r="F298" s="1075" t="s">
        <v>4470</v>
      </c>
      <c r="G298" s="1075" t="s">
        <v>4471</v>
      </c>
      <c r="H298" s="1075"/>
      <c r="I298" s="371"/>
      <c r="J298" s="259"/>
      <c r="K298" s="259"/>
      <c r="L298" s="259"/>
      <c r="M298" s="259"/>
      <c r="N298" s="259"/>
      <c r="O298" s="259"/>
      <c r="P298" s="272"/>
      <c r="Q298" s="273"/>
    </row>
    <row r="299" spans="1:17" ht="13.95" customHeight="1" x14ac:dyDescent="0.25">
      <c r="A299" s="165"/>
      <c r="B299" s="268"/>
      <c r="C299" s="374" t="s">
        <v>271</v>
      </c>
      <c r="D299" s="1075"/>
      <c r="E299" s="1075"/>
      <c r="F299" s="1075" t="s">
        <v>4514</v>
      </c>
      <c r="G299" s="1075" t="s">
        <v>4515</v>
      </c>
      <c r="H299" s="1075"/>
      <c r="I299" s="371"/>
      <c r="J299" s="259"/>
      <c r="K299" s="259"/>
      <c r="L299" s="259"/>
      <c r="M299" s="259"/>
      <c r="N299" s="259"/>
      <c r="O299" s="259"/>
      <c r="P299" s="272"/>
      <c r="Q299" s="273"/>
    </row>
    <row r="300" spans="1:17" ht="13.95" customHeight="1" x14ac:dyDescent="0.25">
      <c r="A300" s="165"/>
      <c r="B300" s="268"/>
      <c r="C300" s="374" t="s">
        <v>272</v>
      </c>
      <c r="D300" s="1075"/>
      <c r="E300" s="1075" t="s">
        <v>3904</v>
      </c>
      <c r="F300" s="1075" t="s">
        <v>4514</v>
      </c>
      <c r="G300" s="1075" t="s">
        <v>4515</v>
      </c>
      <c r="H300" s="1075"/>
      <c r="I300" s="371"/>
      <c r="J300" s="259"/>
      <c r="K300" s="259"/>
      <c r="L300" s="259"/>
      <c r="M300" s="259"/>
      <c r="N300" s="259"/>
      <c r="O300" s="259"/>
      <c r="P300" s="272"/>
      <c r="Q300" s="273"/>
    </row>
    <row r="301" spans="1:17" ht="13.95" customHeight="1" x14ac:dyDescent="0.25">
      <c r="A301" s="165"/>
      <c r="B301" s="268"/>
      <c r="C301" s="374" t="s">
        <v>273</v>
      </c>
      <c r="D301" s="1075"/>
      <c r="E301" s="1075"/>
      <c r="F301" s="1075" t="s">
        <v>4470</v>
      </c>
      <c r="G301" s="1075" t="s">
        <v>4471</v>
      </c>
      <c r="H301" s="1075"/>
      <c r="I301" s="371"/>
      <c r="J301" s="259"/>
      <c r="K301" s="259"/>
      <c r="L301" s="259"/>
      <c r="M301" s="259"/>
      <c r="N301" s="259"/>
      <c r="O301" s="259"/>
      <c r="P301" s="272"/>
      <c r="Q301" s="273"/>
    </row>
    <row r="302" spans="1:17" ht="13.95" customHeight="1" x14ac:dyDescent="0.25">
      <c r="A302" s="165"/>
      <c r="B302" s="268"/>
      <c r="C302" s="374" t="s">
        <v>944</v>
      </c>
      <c r="D302" s="1075"/>
      <c r="E302" s="1075"/>
      <c r="F302" s="1075" t="s">
        <v>4502</v>
      </c>
      <c r="G302" s="1075" t="s">
        <v>4503</v>
      </c>
      <c r="H302" s="1075"/>
      <c r="I302" s="371"/>
      <c r="J302" s="259"/>
      <c r="K302" s="259"/>
      <c r="L302" s="259"/>
      <c r="M302" s="259"/>
      <c r="N302" s="259"/>
      <c r="O302" s="259"/>
      <c r="P302" s="272"/>
      <c r="Q302" s="273"/>
    </row>
    <row r="303" spans="1:17" ht="13.95" customHeight="1" x14ac:dyDescent="0.25">
      <c r="A303" s="165"/>
      <c r="B303" s="268"/>
      <c r="C303" s="374" t="s">
        <v>945</v>
      </c>
      <c r="D303" s="1075"/>
      <c r="E303" s="1075" t="s">
        <v>3904</v>
      </c>
      <c r="F303" s="1075" t="s">
        <v>4470</v>
      </c>
      <c r="G303" s="1075" t="s">
        <v>4471</v>
      </c>
      <c r="H303" s="1075"/>
      <c r="I303" s="371"/>
      <c r="J303" s="259"/>
      <c r="K303" s="259"/>
      <c r="L303" s="259"/>
      <c r="M303" s="259"/>
      <c r="N303" s="259"/>
      <c r="O303" s="259"/>
      <c r="P303" s="272"/>
      <c r="Q303" s="273"/>
    </row>
    <row r="304" spans="1:17" ht="13.95" customHeight="1" x14ac:dyDescent="0.25">
      <c r="A304" s="165"/>
      <c r="B304" s="268"/>
      <c r="C304" s="374" t="s">
        <v>946</v>
      </c>
      <c r="D304" s="1075"/>
      <c r="E304" s="1075" t="s">
        <v>3908</v>
      </c>
      <c r="F304" s="1075" t="s">
        <v>4516</v>
      </c>
      <c r="G304" s="1075" t="s">
        <v>4517</v>
      </c>
      <c r="H304" s="1075"/>
      <c r="I304" s="371"/>
      <c r="J304" s="259"/>
      <c r="K304" s="259"/>
      <c r="L304" s="259"/>
      <c r="M304" s="259"/>
      <c r="N304" s="259"/>
      <c r="O304" s="259"/>
      <c r="P304" s="272"/>
      <c r="Q304" s="273"/>
    </row>
    <row r="305" spans="1:17" ht="13.95" customHeight="1" x14ac:dyDescent="0.25">
      <c r="A305" s="165"/>
      <c r="B305" s="268"/>
      <c r="C305" s="374" t="s">
        <v>947</v>
      </c>
      <c r="D305" s="1075"/>
      <c r="E305" s="1075" t="s">
        <v>3908</v>
      </c>
      <c r="F305" s="1075" t="s">
        <v>4510</v>
      </c>
      <c r="G305" s="1075" t="s">
        <v>4511</v>
      </c>
      <c r="H305" s="1075"/>
      <c r="I305" s="371"/>
      <c r="J305" s="259"/>
      <c r="K305" s="259"/>
      <c r="L305" s="259"/>
      <c r="M305" s="259"/>
      <c r="N305" s="259"/>
      <c r="O305" s="259"/>
      <c r="P305" s="272"/>
      <c r="Q305" s="273"/>
    </row>
    <row r="306" spans="1:17" ht="13.95" customHeight="1" x14ac:dyDescent="0.25">
      <c r="A306" s="165"/>
      <c r="B306" s="268"/>
      <c r="C306" s="374" t="s">
        <v>948</v>
      </c>
      <c r="D306" s="1075"/>
      <c r="E306" s="1075"/>
      <c r="F306" s="1075" t="s">
        <v>4512</v>
      </c>
      <c r="G306" s="1075" t="s">
        <v>4513</v>
      </c>
      <c r="H306" s="1075"/>
      <c r="I306" s="371"/>
      <c r="J306" s="259"/>
      <c r="K306" s="259"/>
      <c r="L306" s="259"/>
      <c r="M306" s="259"/>
      <c r="N306" s="259"/>
      <c r="O306" s="259"/>
      <c r="P306" s="272"/>
      <c r="Q306" s="273"/>
    </row>
    <row r="307" spans="1:17" ht="13.95" customHeight="1" x14ac:dyDescent="0.25">
      <c r="A307" s="165"/>
      <c r="B307" s="268"/>
      <c r="C307" s="374" t="s">
        <v>949</v>
      </c>
      <c r="D307" s="1075"/>
      <c r="E307" s="1075"/>
      <c r="F307" s="1075" t="s">
        <v>4518</v>
      </c>
      <c r="G307" s="1075" t="s">
        <v>4503</v>
      </c>
      <c r="H307" s="1075"/>
      <c r="I307" s="371"/>
      <c r="J307" s="259"/>
      <c r="K307" s="259"/>
      <c r="L307" s="259"/>
      <c r="M307" s="259"/>
      <c r="N307" s="259"/>
      <c r="O307" s="259"/>
      <c r="P307" s="272"/>
      <c r="Q307" s="273"/>
    </row>
    <row r="308" spans="1:17" ht="13.95" customHeight="1" x14ac:dyDescent="0.25">
      <c r="A308" s="165"/>
      <c r="B308" s="268"/>
      <c r="C308" s="374" t="s">
        <v>950</v>
      </c>
      <c r="D308" s="1075"/>
      <c r="E308" s="1075"/>
      <c r="F308" s="1075" t="s">
        <v>4518</v>
      </c>
      <c r="G308" s="1075" t="s">
        <v>4503</v>
      </c>
      <c r="H308" s="1075"/>
      <c r="I308" s="371"/>
      <c r="J308" s="259"/>
      <c r="K308" s="259"/>
      <c r="L308" s="259"/>
      <c r="M308" s="259"/>
      <c r="N308" s="259"/>
      <c r="O308" s="259"/>
      <c r="P308" s="272"/>
      <c r="Q308" s="273"/>
    </row>
    <row r="309" spans="1:17" ht="13.95" customHeight="1" x14ac:dyDescent="0.25">
      <c r="A309" s="165"/>
      <c r="B309" s="268"/>
      <c r="C309" s="374" t="s">
        <v>951</v>
      </c>
      <c r="D309" s="1075"/>
      <c r="E309" s="1075"/>
      <c r="F309" s="1075" t="s">
        <v>4518</v>
      </c>
      <c r="G309" s="1075" t="s">
        <v>4503</v>
      </c>
      <c r="H309" s="1075"/>
      <c r="I309" s="371"/>
      <c r="J309" s="259"/>
      <c r="K309" s="259"/>
      <c r="L309" s="259"/>
      <c r="M309" s="259"/>
      <c r="N309" s="259"/>
      <c r="O309" s="259"/>
      <c r="P309" s="272"/>
      <c r="Q309" s="273"/>
    </row>
    <row r="310" spans="1:17" ht="13.95" customHeight="1" x14ac:dyDescent="0.25">
      <c r="A310" s="165"/>
      <c r="B310" s="268"/>
      <c r="C310" s="374" t="s">
        <v>952</v>
      </c>
      <c r="D310" s="1075"/>
      <c r="E310" s="1075"/>
      <c r="F310" s="1075" t="s">
        <v>4518</v>
      </c>
      <c r="G310" s="1075" t="s">
        <v>4503</v>
      </c>
      <c r="H310" s="1075"/>
      <c r="I310" s="371"/>
      <c r="J310" s="259"/>
      <c r="K310" s="259"/>
      <c r="L310" s="259"/>
      <c r="M310" s="259"/>
      <c r="N310" s="259"/>
      <c r="O310" s="259"/>
      <c r="P310" s="272"/>
      <c r="Q310" s="273"/>
    </row>
    <row r="311" spans="1:17" ht="13.95" customHeight="1" x14ac:dyDescent="0.25">
      <c r="A311" s="165"/>
      <c r="B311" s="268"/>
      <c r="C311" s="374" t="s">
        <v>954</v>
      </c>
      <c r="D311" s="1075"/>
      <c r="E311" s="1075" t="s">
        <v>3906</v>
      </c>
      <c r="F311" s="1075" t="s">
        <v>4363</v>
      </c>
      <c r="G311" s="1075" t="s">
        <v>4364</v>
      </c>
      <c r="H311" s="1075"/>
      <c r="I311" s="371"/>
      <c r="J311" s="259"/>
      <c r="K311" s="259"/>
      <c r="L311" s="259"/>
      <c r="M311" s="259"/>
      <c r="N311" s="259"/>
      <c r="O311" s="259"/>
      <c r="P311" s="272"/>
      <c r="Q311" s="273"/>
    </row>
    <row r="312" spans="1:17" ht="13.95" customHeight="1" x14ac:dyDescent="0.25">
      <c r="A312" s="165"/>
      <c r="B312" s="268"/>
      <c r="C312" s="374" t="s">
        <v>955</v>
      </c>
      <c r="D312" s="1075"/>
      <c r="E312" s="1075" t="s">
        <v>3906</v>
      </c>
      <c r="F312" s="1075" t="s">
        <v>4491</v>
      </c>
      <c r="G312" s="1075" t="s">
        <v>4366</v>
      </c>
      <c r="H312" s="1075"/>
      <c r="I312" s="371"/>
      <c r="J312" s="259"/>
      <c r="K312" s="259"/>
      <c r="L312" s="259"/>
      <c r="M312" s="259"/>
      <c r="N312" s="259"/>
      <c r="O312" s="259"/>
      <c r="P312" s="272"/>
      <c r="Q312" s="273"/>
    </row>
    <row r="313" spans="1:17" ht="13.95" customHeight="1" x14ac:dyDescent="0.25">
      <c r="A313" s="165"/>
      <c r="B313" s="268"/>
      <c r="C313" s="374" t="s">
        <v>956</v>
      </c>
      <c r="D313" s="1075"/>
      <c r="E313" s="1075"/>
      <c r="F313" s="1075" t="s">
        <v>4367</v>
      </c>
      <c r="G313" s="1075"/>
      <c r="H313" s="1075"/>
      <c r="I313" s="371"/>
      <c r="J313" s="259"/>
      <c r="K313" s="259"/>
      <c r="L313" s="259"/>
      <c r="M313" s="259"/>
      <c r="N313" s="259"/>
      <c r="O313" s="259"/>
      <c r="P313" s="272"/>
      <c r="Q313" s="273"/>
    </row>
    <row r="314" spans="1:17" ht="13.95" customHeight="1" x14ac:dyDescent="0.25">
      <c r="A314" s="165"/>
      <c r="B314" s="268"/>
      <c r="C314" s="374" t="s">
        <v>957</v>
      </c>
      <c r="D314" s="1075"/>
      <c r="E314" s="1075" t="s">
        <v>3906</v>
      </c>
      <c r="F314" s="1075" t="s">
        <v>4369</v>
      </c>
      <c r="G314" s="1075"/>
      <c r="H314" s="1075"/>
      <c r="I314" s="371"/>
      <c r="J314" s="259"/>
      <c r="K314" s="259"/>
      <c r="L314" s="259"/>
      <c r="M314" s="259"/>
      <c r="N314" s="259"/>
      <c r="O314" s="259"/>
      <c r="P314" s="272"/>
      <c r="Q314" s="273"/>
    </row>
    <row r="315" spans="1:17" ht="13.95" customHeight="1" x14ac:dyDescent="0.25">
      <c r="A315" s="165"/>
      <c r="B315" s="268"/>
      <c r="C315" s="374" t="s">
        <v>958</v>
      </c>
      <c r="D315" s="1075"/>
      <c r="E315" s="1075"/>
      <c r="F315" s="1075" t="s">
        <v>4368</v>
      </c>
      <c r="G315" s="1075"/>
      <c r="H315" s="1075"/>
      <c r="I315" s="371"/>
      <c r="J315" s="259"/>
      <c r="K315" s="259"/>
      <c r="L315" s="259"/>
      <c r="M315" s="259"/>
      <c r="N315" s="259"/>
      <c r="O315" s="259"/>
      <c r="P315" s="272"/>
      <c r="Q315" s="273"/>
    </row>
    <row r="316" spans="1:17" ht="13.95" customHeight="1" x14ac:dyDescent="0.25">
      <c r="A316" s="165"/>
      <c r="B316" s="268"/>
      <c r="C316" s="374" t="s">
        <v>959</v>
      </c>
      <c r="D316" s="1075"/>
      <c r="E316" s="1075"/>
      <c r="F316" s="1075" t="s">
        <v>4434</v>
      </c>
      <c r="G316" s="1075" t="s">
        <v>4371</v>
      </c>
      <c r="H316" s="1075"/>
      <c r="I316" s="371"/>
      <c r="J316" s="259"/>
      <c r="K316" s="259"/>
      <c r="L316" s="259"/>
      <c r="M316" s="259"/>
      <c r="N316" s="259"/>
      <c r="O316" s="259"/>
      <c r="P316" s="272"/>
      <c r="Q316" s="273"/>
    </row>
    <row r="317" spans="1:17" ht="13.95" customHeight="1" x14ac:dyDescent="0.25">
      <c r="A317" s="165"/>
      <c r="B317" s="268"/>
      <c r="C317" s="374" t="s">
        <v>41</v>
      </c>
      <c r="D317" s="1075"/>
      <c r="E317" s="1075"/>
      <c r="F317" s="1075" t="s">
        <v>4519</v>
      </c>
      <c r="G317" s="1075"/>
      <c r="H317" s="1075"/>
      <c r="I317" s="371"/>
      <c r="J317" s="259"/>
      <c r="K317" s="259"/>
      <c r="L317" s="259"/>
      <c r="M317" s="259"/>
      <c r="N317" s="259"/>
      <c r="O317" s="259"/>
      <c r="P317" s="272"/>
      <c r="Q317" s="273"/>
    </row>
    <row r="318" spans="1:17" ht="13.95" customHeight="1" x14ac:dyDescent="0.25">
      <c r="A318" s="165"/>
      <c r="B318" s="268"/>
      <c r="C318" s="374" t="s">
        <v>42</v>
      </c>
      <c r="D318" s="1075"/>
      <c r="E318" s="1075"/>
      <c r="F318" s="1075" t="s">
        <v>4520</v>
      </c>
      <c r="G318" s="1075"/>
      <c r="H318" s="1075"/>
      <c r="I318" s="371"/>
      <c r="J318" s="259"/>
      <c r="K318" s="259"/>
      <c r="L318" s="259"/>
      <c r="M318" s="259"/>
      <c r="N318" s="259"/>
      <c r="O318" s="259"/>
      <c r="P318" s="272"/>
      <c r="Q318" s="273"/>
    </row>
    <row r="319" spans="1:17" ht="13.95" customHeight="1" x14ac:dyDescent="0.25">
      <c r="A319" s="165"/>
      <c r="B319" s="268"/>
      <c r="C319" s="374" t="s">
        <v>43</v>
      </c>
      <c r="D319" s="1075"/>
      <c r="E319" s="1075"/>
      <c r="F319" s="1075" t="s">
        <v>4520</v>
      </c>
      <c r="G319" s="1075"/>
      <c r="H319" s="1075"/>
      <c r="I319" s="371"/>
      <c r="J319" s="259"/>
      <c r="K319" s="259"/>
      <c r="L319" s="259"/>
      <c r="M319" s="259"/>
      <c r="N319" s="259"/>
      <c r="O319" s="259"/>
      <c r="P319" s="272"/>
      <c r="Q319" s="273"/>
    </row>
    <row r="320" spans="1:17" ht="13.95" customHeight="1" x14ac:dyDescent="0.25">
      <c r="A320" s="165"/>
      <c r="B320" s="268"/>
      <c r="C320" s="374" t="s">
        <v>45</v>
      </c>
      <c r="D320" s="1075"/>
      <c r="E320" s="1075"/>
      <c r="F320" s="1075" t="s">
        <v>4520</v>
      </c>
      <c r="G320" s="1075"/>
      <c r="H320" s="1075"/>
      <c r="I320" s="371"/>
      <c r="J320" s="259"/>
      <c r="K320" s="259"/>
      <c r="L320" s="259"/>
      <c r="M320" s="259"/>
      <c r="N320" s="259"/>
      <c r="O320" s="259"/>
      <c r="P320" s="272"/>
      <c r="Q320" s="273"/>
    </row>
    <row r="321" spans="1:17" ht="13.95" customHeight="1" x14ac:dyDescent="0.25">
      <c r="A321" s="165"/>
      <c r="B321" s="268"/>
      <c r="C321" s="374" t="s">
        <v>47</v>
      </c>
      <c r="D321" s="1075"/>
      <c r="E321" s="1075"/>
      <c r="F321" s="1075" t="s">
        <v>4521</v>
      </c>
      <c r="G321" s="1075"/>
      <c r="H321" s="1075"/>
      <c r="I321" s="371"/>
      <c r="J321" s="259"/>
      <c r="K321" s="259"/>
      <c r="L321" s="259"/>
      <c r="M321" s="259"/>
      <c r="N321" s="259"/>
      <c r="O321" s="259"/>
      <c r="P321" s="272"/>
      <c r="Q321" s="273"/>
    </row>
    <row r="322" spans="1:17" ht="13.95" customHeight="1" x14ac:dyDescent="0.25">
      <c r="A322" s="165"/>
      <c r="B322" s="268"/>
      <c r="C322" s="374" t="s">
        <v>49</v>
      </c>
      <c r="D322" s="1075"/>
      <c r="E322" s="1075"/>
      <c r="F322" s="1075" t="s">
        <v>4520</v>
      </c>
      <c r="G322" s="1075"/>
      <c r="H322" s="1075"/>
      <c r="I322" s="371"/>
      <c r="J322" s="259"/>
      <c r="K322" s="259"/>
      <c r="L322" s="259"/>
      <c r="M322" s="259"/>
      <c r="N322" s="259"/>
      <c r="O322" s="259"/>
      <c r="P322" s="272"/>
      <c r="Q322" s="273"/>
    </row>
    <row r="323" spans="1:17" ht="13.95" customHeight="1" x14ac:dyDescent="0.25">
      <c r="A323" s="165"/>
      <c r="B323" s="268"/>
      <c r="C323" s="374" t="s">
        <v>51</v>
      </c>
      <c r="D323" s="1075"/>
      <c r="E323" s="1075"/>
      <c r="F323" s="1075" t="s">
        <v>4520</v>
      </c>
      <c r="G323" s="1075"/>
      <c r="H323" s="1075"/>
      <c r="I323" s="371"/>
      <c r="J323" s="259"/>
      <c r="K323" s="259"/>
      <c r="L323" s="259"/>
      <c r="M323" s="259"/>
      <c r="N323" s="259"/>
      <c r="O323" s="259"/>
      <c r="P323" s="272"/>
      <c r="Q323" s="273"/>
    </row>
    <row r="324" spans="1:17" ht="13.95" customHeight="1" x14ac:dyDescent="0.25">
      <c r="A324" s="165"/>
      <c r="B324" s="268"/>
      <c r="C324" s="374" t="s">
        <v>53</v>
      </c>
      <c r="D324" s="1075"/>
      <c r="E324" s="1075"/>
      <c r="F324" s="1075" t="s">
        <v>4520</v>
      </c>
      <c r="G324" s="1075"/>
      <c r="H324" s="1075"/>
      <c r="I324" s="371"/>
      <c r="J324" s="259"/>
      <c r="K324" s="259"/>
      <c r="L324" s="259"/>
      <c r="M324" s="259"/>
      <c r="N324" s="259"/>
      <c r="O324" s="259"/>
      <c r="P324" s="272"/>
      <c r="Q324" s="273"/>
    </row>
    <row r="325" spans="1:17" ht="13.95" customHeight="1" x14ac:dyDescent="0.25">
      <c r="A325" s="165"/>
      <c r="B325" s="268"/>
      <c r="C325" s="374" t="s">
        <v>58</v>
      </c>
      <c r="D325" s="1075"/>
      <c r="E325" s="1075"/>
      <c r="F325" s="1075" t="s">
        <v>4522</v>
      </c>
      <c r="G325" s="1075"/>
      <c r="H325" s="1075"/>
      <c r="I325" s="371"/>
      <c r="J325" s="259"/>
      <c r="K325" s="259"/>
      <c r="L325" s="259"/>
      <c r="M325" s="259"/>
      <c r="N325" s="259"/>
      <c r="O325" s="259"/>
      <c r="P325" s="272"/>
      <c r="Q325" s="273"/>
    </row>
    <row r="326" spans="1:17" ht="13.95" customHeight="1" x14ac:dyDescent="0.25">
      <c r="A326" s="165"/>
      <c r="B326" s="268"/>
      <c r="C326" s="374" t="s">
        <v>60</v>
      </c>
      <c r="D326" s="1075"/>
      <c r="E326" s="1075"/>
      <c r="F326" s="1075" t="s">
        <v>4467</v>
      </c>
      <c r="G326" s="1075"/>
      <c r="H326" s="1075"/>
      <c r="I326" s="371"/>
      <c r="J326" s="259"/>
      <c r="K326" s="259"/>
      <c r="L326" s="259"/>
      <c r="M326" s="259"/>
      <c r="N326" s="259"/>
      <c r="O326" s="259"/>
      <c r="P326" s="272"/>
      <c r="Q326" s="273"/>
    </row>
    <row r="327" spans="1:17" ht="13.95" customHeight="1" x14ac:dyDescent="0.25">
      <c r="A327" s="165"/>
      <c r="B327" s="268"/>
      <c r="C327" s="374" t="s">
        <v>62</v>
      </c>
      <c r="D327" s="1075"/>
      <c r="E327" s="1075"/>
      <c r="F327" s="1075" t="s">
        <v>4467</v>
      </c>
      <c r="G327" s="1075"/>
      <c r="H327" s="1075"/>
      <c r="I327" s="371"/>
      <c r="J327" s="259"/>
      <c r="K327" s="259"/>
      <c r="L327" s="259"/>
      <c r="M327" s="259"/>
      <c r="N327" s="259"/>
      <c r="O327" s="259"/>
      <c r="P327" s="272"/>
      <c r="Q327" s="273"/>
    </row>
    <row r="328" spans="1:17" ht="13.95" customHeight="1" x14ac:dyDescent="0.25">
      <c r="A328" s="165"/>
      <c r="B328" s="268"/>
      <c r="C328" s="374" t="s">
        <v>65</v>
      </c>
      <c r="D328" s="1075"/>
      <c r="E328" s="1075"/>
      <c r="F328" s="1075" t="s">
        <v>4523</v>
      </c>
      <c r="G328" s="1075" t="s">
        <v>4524</v>
      </c>
      <c r="H328" s="1075"/>
      <c r="I328" s="371"/>
      <c r="J328" s="259"/>
      <c r="K328" s="259"/>
      <c r="L328" s="259"/>
      <c r="M328" s="259"/>
      <c r="N328" s="259"/>
      <c r="O328" s="259"/>
      <c r="P328" s="272"/>
      <c r="Q328" s="273"/>
    </row>
    <row r="329" spans="1:17" ht="13.95" customHeight="1" x14ac:dyDescent="0.25">
      <c r="A329" s="165"/>
      <c r="B329" s="268"/>
      <c r="C329" s="374" t="s">
        <v>68</v>
      </c>
      <c r="D329" s="1075"/>
      <c r="E329" s="1075"/>
      <c r="F329" s="1075" t="s">
        <v>4525</v>
      </c>
      <c r="G329" s="1075"/>
      <c r="H329" s="1075"/>
      <c r="I329" s="371"/>
      <c r="J329" s="259"/>
      <c r="K329" s="259"/>
      <c r="L329" s="259"/>
      <c r="M329" s="259"/>
      <c r="N329" s="259"/>
      <c r="O329" s="259"/>
      <c r="P329" s="272"/>
      <c r="Q329" s="273"/>
    </row>
    <row r="330" spans="1:17" ht="13.95" customHeight="1" x14ac:dyDescent="0.25">
      <c r="A330" s="165"/>
      <c r="B330" s="268"/>
      <c r="C330" s="374" t="s">
        <v>914</v>
      </c>
      <c r="D330" s="1075"/>
      <c r="E330" s="1075"/>
      <c r="F330" s="1075" t="s">
        <v>4526</v>
      </c>
      <c r="G330" s="1075"/>
      <c r="H330" s="1075"/>
      <c r="I330" s="371"/>
      <c r="J330" s="259"/>
      <c r="K330" s="259"/>
      <c r="L330" s="259"/>
      <c r="M330" s="259"/>
      <c r="N330" s="259"/>
      <c r="O330" s="259"/>
      <c r="P330" s="272"/>
      <c r="Q330" s="273"/>
    </row>
    <row r="331" spans="1:17" ht="13.95" customHeight="1" x14ac:dyDescent="0.25">
      <c r="A331" s="165"/>
      <c r="B331" s="268"/>
      <c r="C331" s="374" t="s">
        <v>915</v>
      </c>
      <c r="D331" s="1075"/>
      <c r="E331" s="1075"/>
      <c r="F331" s="1075" t="s">
        <v>4527</v>
      </c>
      <c r="G331" s="1075"/>
      <c r="H331" s="1075"/>
      <c r="I331" s="371"/>
      <c r="J331" s="259"/>
      <c r="K331" s="259"/>
      <c r="L331" s="259"/>
      <c r="M331" s="259"/>
      <c r="N331" s="259"/>
      <c r="O331" s="259"/>
      <c r="P331" s="272"/>
      <c r="Q331" s="273"/>
    </row>
    <row r="332" spans="1:17" ht="13.95" customHeight="1" x14ac:dyDescent="0.25">
      <c r="A332" s="165"/>
      <c r="B332" s="268"/>
      <c r="C332" s="374" t="s">
        <v>916</v>
      </c>
      <c r="D332" s="1075"/>
      <c r="E332" s="1075"/>
      <c r="F332" s="1075" t="s">
        <v>4380</v>
      </c>
      <c r="G332" s="1075"/>
      <c r="H332" s="1075"/>
      <c r="I332" s="371"/>
      <c r="J332" s="259"/>
      <c r="K332" s="259"/>
      <c r="L332" s="259"/>
      <c r="M332" s="259"/>
      <c r="N332" s="259"/>
      <c r="O332" s="259"/>
      <c r="P332" s="272"/>
      <c r="Q332" s="273"/>
    </row>
    <row r="333" spans="1:17" ht="13.95" customHeight="1" x14ac:dyDescent="0.25">
      <c r="A333" s="165"/>
      <c r="B333" s="268"/>
      <c r="C333" s="374" t="s">
        <v>917</v>
      </c>
      <c r="D333" s="1075"/>
      <c r="E333" s="1075" t="s">
        <v>3909</v>
      </c>
      <c r="F333" s="1075" t="s">
        <v>4380</v>
      </c>
      <c r="G333" s="1075"/>
      <c r="H333" s="1075"/>
      <c r="I333" s="371"/>
      <c r="J333" s="259"/>
      <c r="K333" s="259"/>
      <c r="L333" s="259"/>
      <c r="M333" s="259"/>
      <c r="N333" s="259"/>
      <c r="O333" s="259"/>
      <c r="P333" s="272"/>
      <c r="Q333" s="273"/>
    </row>
    <row r="334" spans="1:17" ht="13.95" customHeight="1" x14ac:dyDescent="0.25">
      <c r="A334" s="165"/>
      <c r="B334" s="268"/>
      <c r="C334" s="374" t="s">
        <v>918</v>
      </c>
      <c r="D334" s="1075"/>
      <c r="E334" s="1075"/>
      <c r="F334" s="1075" t="s">
        <v>4380</v>
      </c>
      <c r="G334" s="1075"/>
      <c r="H334" s="1075"/>
      <c r="I334" s="371"/>
      <c r="J334" s="259"/>
      <c r="K334" s="259"/>
      <c r="L334" s="259"/>
      <c r="M334" s="259"/>
      <c r="N334" s="259"/>
      <c r="O334" s="259"/>
      <c r="P334" s="272"/>
      <c r="Q334" s="273"/>
    </row>
    <row r="335" spans="1:17" ht="13.95" customHeight="1" x14ac:dyDescent="0.25">
      <c r="A335" s="165"/>
      <c r="B335" s="268"/>
      <c r="C335" s="374" t="s">
        <v>919</v>
      </c>
      <c r="D335" s="1075"/>
      <c r="E335" s="1075"/>
      <c r="F335" s="1075" t="s">
        <v>4380</v>
      </c>
      <c r="G335" s="1075"/>
      <c r="H335" s="1075"/>
      <c r="I335" s="371"/>
      <c r="J335" s="259"/>
      <c r="K335" s="259"/>
      <c r="L335" s="259"/>
      <c r="M335" s="259"/>
      <c r="N335" s="259"/>
      <c r="O335" s="259"/>
      <c r="P335" s="272"/>
      <c r="Q335" s="273"/>
    </row>
    <row r="336" spans="1:17" ht="13.95" customHeight="1" x14ac:dyDescent="0.25">
      <c r="A336" s="165"/>
      <c r="B336" s="268"/>
      <c r="C336" s="374" t="s">
        <v>920</v>
      </c>
      <c r="D336" s="1075"/>
      <c r="E336" s="1075"/>
      <c r="F336" s="1075" t="s">
        <v>4380</v>
      </c>
      <c r="G336" s="1075"/>
      <c r="H336" s="1075"/>
      <c r="I336" s="371"/>
      <c r="J336" s="259"/>
      <c r="K336" s="259"/>
      <c r="L336" s="259"/>
      <c r="M336" s="259"/>
      <c r="N336" s="259"/>
      <c r="O336" s="259"/>
      <c r="P336" s="272"/>
      <c r="Q336" s="273"/>
    </row>
    <row r="337" spans="1:17" ht="13.95" customHeight="1" x14ac:dyDescent="0.25">
      <c r="A337" s="165"/>
      <c r="B337" s="268"/>
      <c r="C337" s="374" t="s">
        <v>921</v>
      </c>
      <c r="D337" s="1075"/>
      <c r="E337" s="1075"/>
      <c r="F337" s="1075" t="s">
        <v>4380</v>
      </c>
      <c r="G337" s="1075"/>
      <c r="H337" s="1075"/>
      <c r="I337" s="371"/>
      <c r="J337" s="259"/>
      <c r="K337" s="259"/>
      <c r="L337" s="259"/>
      <c r="M337" s="259"/>
      <c r="N337" s="259"/>
      <c r="O337" s="259"/>
      <c r="P337" s="272"/>
      <c r="Q337" s="273"/>
    </row>
    <row r="338" spans="1:17" ht="13.95" customHeight="1" x14ac:dyDescent="0.25">
      <c r="A338" s="165"/>
      <c r="B338" s="268"/>
      <c r="C338" s="374" t="s">
        <v>70</v>
      </c>
      <c r="D338" s="1075"/>
      <c r="E338" s="1075"/>
      <c r="F338" s="1075" t="s">
        <v>4528</v>
      </c>
      <c r="G338" s="1075"/>
      <c r="H338" s="1075"/>
      <c r="I338" s="371"/>
      <c r="J338" s="259"/>
      <c r="K338" s="259"/>
      <c r="L338" s="259"/>
      <c r="M338" s="259"/>
      <c r="N338" s="259"/>
      <c r="O338" s="259"/>
      <c r="P338" s="272"/>
      <c r="Q338" s="273"/>
    </row>
    <row r="339" spans="1:17" ht="13.95" customHeight="1" x14ac:dyDescent="0.25">
      <c r="A339" s="165"/>
      <c r="B339" s="268"/>
      <c r="C339" s="374" t="s">
        <v>72</v>
      </c>
      <c r="D339" s="1075"/>
      <c r="E339" s="1075"/>
      <c r="F339" s="1075" t="s">
        <v>4529</v>
      </c>
      <c r="G339" s="1075"/>
      <c r="H339" s="1075"/>
      <c r="I339" s="371"/>
      <c r="J339" s="259"/>
      <c r="K339" s="259"/>
      <c r="L339" s="259"/>
      <c r="M339" s="259"/>
      <c r="N339" s="259"/>
      <c r="O339" s="259"/>
      <c r="P339" s="272"/>
      <c r="Q339" s="273"/>
    </row>
    <row r="340" spans="1:17" ht="13.95" customHeight="1" x14ac:dyDescent="0.25">
      <c r="A340" s="165"/>
      <c r="B340" s="268"/>
      <c r="C340" s="374" t="s">
        <v>75</v>
      </c>
      <c r="D340" s="1075"/>
      <c r="E340" s="1075"/>
      <c r="F340" s="1075" t="s">
        <v>4530</v>
      </c>
      <c r="G340" s="1075" t="s">
        <v>4531</v>
      </c>
      <c r="H340" s="1075"/>
      <c r="I340" s="371"/>
      <c r="J340" s="259"/>
      <c r="K340" s="259"/>
      <c r="L340" s="259"/>
      <c r="M340" s="259"/>
      <c r="N340" s="259"/>
      <c r="O340" s="259"/>
      <c r="P340" s="272"/>
      <c r="Q340" s="273"/>
    </row>
    <row r="341" spans="1:17" ht="13.95" customHeight="1" x14ac:dyDescent="0.25">
      <c r="A341" s="165"/>
      <c r="B341" s="268"/>
      <c r="C341" s="374" t="s">
        <v>78</v>
      </c>
      <c r="D341" s="1075"/>
      <c r="E341" s="1075"/>
      <c r="F341" s="1075" t="s">
        <v>4532</v>
      </c>
      <c r="G341" s="1075"/>
      <c r="H341" s="1075"/>
      <c r="I341" s="371"/>
      <c r="J341" s="259"/>
      <c r="K341" s="259"/>
      <c r="L341" s="259"/>
      <c r="M341" s="259"/>
      <c r="N341" s="259"/>
      <c r="O341" s="259"/>
      <c r="P341" s="272"/>
      <c r="Q341" s="273"/>
    </row>
    <row r="342" spans="1:17" ht="13.95" customHeight="1" x14ac:dyDescent="0.25">
      <c r="A342" s="165"/>
      <c r="B342" s="268"/>
      <c r="C342" s="374" t="s">
        <v>80</v>
      </c>
      <c r="D342" s="1075"/>
      <c r="E342" s="1075"/>
      <c r="F342" s="1075" t="s">
        <v>4475</v>
      </c>
      <c r="G342" s="1075" t="s">
        <v>4476</v>
      </c>
      <c r="H342" s="1075"/>
      <c r="I342" s="371"/>
      <c r="J342" s="259"/>
      <c r="K342" s="259"/>
      <c r="L342" s="259"/>
      <c r="M342" s="259"/>
      <c r="N342" s="259"/>
      <c r="O342" s="259"/>
      <c r="P342" s="272"/>
      <c r="Q342" s="273"/>
    </row>
    <row r="343" spans="1:17" ht="13.95" customHeight="1" x14ac:dyDescent="0.25">
      <c r="A343" s="165"/>
      <c r="B343" s="268"/>
      <c r="C343" s="374" t="s">
        <v>82</v>
      </c>
      <c r="D343" s="1075"/>
      <c r="E343" s="1075"/>
      <c r="F343" s="1075" t="s">
        <v>4533</v>
      </c>
      <c r="G343" s="1075"/>
      <c r="H343" s="1075"/>
      <c r="I343" s="371"/>
      <c r="J343" s="259"/>
      <c r="K343" s="259"/>
      <c r="L343" s="259"/>
      <c r="M343" s="259"/>
      <c r="N343" s="259"/>
      <c r="O343" s="259"/>
      <c r="P343" s="272"/>
      <c r="Q343" s="273"/>
    </row>
    <row r="344" spans="1:17" ht="13.95" customHeight="1" x14ac:dyDescent="0.25">
      <c r="A344" s="165"/>
      <c r="B344" s="268"/>
      <c r="C344" s="374" t="s">
        <v>84</v>
      </c>
      <c r="D344" s="1075"/>
      <c r="E344" s="1075"/>
      <c r="F344" s="1075" t="s">
        <v>4378</v>
      </c>
      <c r="G344" s="1075" t="s">
        <v>4379</v>
      </c>
      <c r="H344" s="1075"/>
      <c r="I344" s="371"/>
      <c r="J344" s="259"/>
      <c r="K344" s="259"/>
      <c r="L344" s="259"/>
      <c r="M344" s="259"/>
      <c r="N344" s="259"/>
      <c r="O344" s="259"/>
      <c r="P344" s="272"/>
      <c r="Q344" s="273"/>
    </row>
    <row r="345" spans="1:17" ht="13.95" customHeight="1" x14ac:dyDescent="0.25">
      <c r="A345" s="165"/>
      <c r="B345" s="268"/>
      <c r="C345" s="374" t="s">
        <v>922</v>
      </c>
      <c r="D345" s="1075"/>
      <c r="E345" s="1075"/>
      <c r="F345" s="1075" t="s">
        <v>4534</v>
      </c>
      <c r="G345" s="1075"/>
      <c r="H345" s="1075"/>
      <c r="I345" s="371"/>
      <c r="J345" s="259"/>
      <c r="K345" s="259"/>
      <c r="L345" s="259"/>
      <c r="M345" s="259"/>
      <c r="N345" s="259"/>
      <c r="O345" s="259"/>
      <c r="P345" s="272"/>
      <c r="Q345" s="273"/>
    </row>
    <row r="346" spans="1:17" ht="13.95" customHeight="1" x14ac:dyDescent="0.25">
      <c r="A346" s="165"/>
      <c r="B346" s="268"/>
      <c r="C346" s="374" t="s">
        <v>923</v>
      </c>
      <c r="D346" s="1075"/>
      <c r="E346" s="1075"/>
      <c r="F346" s="1075" t="s">
        <v>4534</v>
      </c>
      <c r="G346" s="1075"/>
      <c r="H346" s="1075"/>
      <c r="I346" s="371"/>
      <c r="J346" s="259"/>
      <c r="K346" s="259"/>
      <c r="L346" s="259"/>
      <c r="M346" s="259"/>
      <c r="N346" s="259"/>
      <c r="O346" s="259"/>
      <c r="P346" s="272"/>
      <c r="Q346" s="273"/>
    </row>
    <row r="347" spans="1:17" ht="13.95" customHeight="1" x14ac:dyDescent="0.25">
      <c r="A347" s="165"/>
      <c r="B347" s="268"/>
      <c r="C347" s="374" t="s">
        <v>924</v>
      </c>
      <c r="D347" s="1075"/>
      <c r="E347" s="1075"/>
      <c r="F347" s="1075" t="s">
        <v>4535</v>
      </c>
      <c r="G347" s="1075"/>
      <c r="H347" s="1075"/>
      <c r="I347" s="371"/>
      <c r="J347" s="259"/>
      <c r="K347" s="259"/>
      <c r="L347" s="259"/>
      <c r="M347" s="259"/>
      <c r="N347" s="259"/>
      <c r="O347" s="259"/>
      <c r="P347" s="272"/>
      <c r="Q347" s="273"/>
    </row>
    <row r="348" spans="1:17" ht="13.95" customHeight="1" x14ac:dyDescent="0.25">
      <c r="A348" s="165"/>
      <c r="B348" s="268"/>
      <c r="C348" s="374" t="s">
        <v>925</v>
      </c>
      <c r="D348" s="1075"/>
      <c r="E348" s="1075"/>
      <c r="F348" s="1075" t="s">
        <v>4535</v>
      </c>
      <c r="G348" s="1075"/>
      <c r="H348" s="1075"/>
      <c r="I348" s="371"/>
      <c r="J348" s="259"/>
      <c r="K348" s="259"/>
      <c r="L348" s="259"/>
      <c r="M348" s="259"/>
      <c r="N348" s="259"/>
      <c r="O348" s="259"/>
      <c r="P348" s="272"/>
      <c r="Q348" s="273"/>
    </row>
    <row r="349" spans="1:17" ht="13.95" customHeight="1" x14ac:dyDescent="0.25">
      <c r="A349" s="165"/>
      <c r="B349" s="268"/>
      <c r="C349" s="374" t="s">
        <v>926</v>
      </c>
      <c r="D349" s="1075"/>
      <c r="E349" s="1075"/>
      <c r="F349" s="1075" t="s">
        <v>4535</v>
      </c>
      <c r="G349" s="1075"/>
      <c r="H349" s="1075"/>
      <c r="I349" s="371"/>
      <c r="J349" s="259"/>
      <c r="K349" s="259"/>
      <c r="L349" s="259"/>
      <c r="M349" s="259"/>
      <c r="N349" s="259"/>
      <c r="O349" s="259"/>
      <c r="P349" s="272"/>
      <c r="Q349" s="273"/>
    </row>
    <row r="350" spans="1:17" ht="13.95" customHeight="1" x14ac:dyDescent="0.25">
      <c r="A350" s="165"/>
      <c r="B350" s="268"/>
      <c r="C350" s="374" t="s">
        <v>927</v>
      </c>
      <c r="D350" s="1075"/>
      <c r="E350" s="1075"/>
      <c r="F350" s="1075" t="s">
        <v>4363</v>
      </c>
      <c r="G350" s="1075" t="s">
        <v>4364</v>
      </c>
      <c r="H350" s="1075"/>
      <c r="I350" s="371"/>
      <c r="J350" s="259"/>
      <c r="K350" s="259"/>
      <c r="L350" s="259"/>
      <c r="M350" s="259"/>
      <c r="N350" s="259"/>
      <c r="O350" s="259"/>
      <c r="P350" s="272"/>
      <c r="Q350" s="273"/>
    </row>
    <row r="351" spans="1:17" ht="13.95" customHeight="1" x14ac:dyDescent="0.25">
      <c r="A351" s="165"/>
      <c r="B351" s="268"/>
      <c r="C351" s="374" t="s">
        <v>928</v>
      </c>
      <c r="D351" s="1075"/>
      <c r="E351" s="1075"/>
      <c r="F351" s="1075" t="s">
        <v>4491</v>
      </c>
      <c r="G351" s="1075" t="s">
        <v>4366</v>
      </c>
      <c r="H351" s="1075"/>
      <c r="I351" s="371"/>
      <c r="J351" s="259"/>
      <c r="K351" s="259"/>
      <c r="L351" s="259"/>
      <c r="M351" s="259"/>
      <c r="N351" s="259"/>
      <c r="O351" s="259"/>
      <c r="P351" s="272"/>
      <c r="Q351" s="273"/>
    </row>
    <row r="352" spans="1:17" ht="13.95" customHeight="1" x14ac:dyDescent="0.25">
      <c r="A352" s="165"/>
      <c r="B352" s="268"/>
      <c r="C352" s="374" t="s">
        <v>929</v>
      </c>
      <c r="D352" s="1075"/>
      <c r="E352" s="1075"/>
      <c r="F352" s="1075" t="s">
        <v>4367</v>
      </c>
      <c r="G352" s="1075"/>
      <c r="H352" s="1075"/>
      <c r="I352" s="371"/>
      <c r="J352" s="259"/>
      <c r="K352" s="259"/>
      <c r="L352" s="259"/>
      <c r="M352" s="259"/>
      <c r="N352" s="259"/>
      <c r="O352" s="259"/>
      <c r="P352" s="272"/>
      <c r="Q352" s="273"/>
    </row>
    <row r="353" spans="1:17" ht="13.95" customHeight="1" x14ac:dyDescent="0.25">
      <c r="A353" s="165"/>
      <c r="B353" s="268"/>
      <c r="C353" s="374" t="s">
        <v>930</v>
      </c>
      <c r="D353" s="1075"/>
      <c r="E353" s="1075"/>
      <c r="F353" s="1075" t="s">
        <v>4368</v>
      </c>
      <c r="G353" s="1075"/>
      <c r="H353" s="1075"/>
      <c r="I353" s="371"/>
      <c r="J353" s="259"/>
      <c r="K353" s="259"/>
      <c r="L353" s="259"/>
      <c r="M353" s="259"/>
      <c r="N353" s="259"/>
      <c r="O353" s="259"/>
      <c r="P353" s="272"/>
      <c r="Q353" s="273"/>
    </row>
    <row r="354" spans="1:17" ht="13.95" customHeight="1" x14ac:dyDescent="0.25">
      <c r="A354" s="165"/>
      <c r="B354" s="268"/>
      <c r="C354" s="374" t="s">
        <v>931</v>
      </c>
      <c r="D354" s="1075"/>
      <c r="E354" s="1075"/>
      <c r="F354" s="1075" t="s">
        <v>4369</v>
      </c>
      <c r="G354" s="1075"/>
      <c r="H354" s="1075"/>
      <c r="I354" s="371"/>
      <c r="J354" s="259"/>
      <c r="K354" s="259"/>
      <c r="L354" s="259"/>
      <c r="M354" s="259"/>
      <c r="N354" s="259"/>
      <c r="O354" s="259"/>
      <c r="P354" s="272"/>
      <c r="Q354" s="273"/>
    </row>
    <row r="355" spans="1:17" ht="13.95" customHeight="1" x14ac:dyDescent="0.25">
      <c r="A355" s="165"/>
      <c r="B355" s="268"/>
      <c r="C355" s="374" t="s">
        <v>932</v>
      </c>
      <c r="D355" s="1075"/>
      <c r="E355" s="1075"/>
      <c r="F355" s="1075" t="s">
        <v>4536</v>
      </c>
      <c r="G355" s="1075" t="s">
        <v>4371</v>
      </c>
      <c r="H355" s="1075"/>
      <c r="I355" s="371"/>
      <c r="J355" s="259"/>
      <c r="K355" s="259"/>
      <c r="L355" s="259"/>
      <c r="M355" s="259"/>
      <c r="N355" s="259"/>
      <c r="O355" s="259"/>
      <c r="P355" s="272"/>
      <c r="Q355" s="273"/>
    </row>
    <row r="356" spans="1:17" ht="13.95" customHeight="1" x14ac:dyDescent="0.25">
      <c r="A356" s="165"/>
      <c r="B356" s="268"/>
      <c r="C356" s="374" t="s">
        <v>211</v>
      </c>
      <c r="D356" s="1075"/>
      <c r="E356" s="1075" t="s">
        <v>3910</v>
      </c>
      <c r="F356" s="1075" t="s">
        <v>4537</v>
      </c>
      <c r="G356" s="1075" t="s">
        <v>4538</v>
      </c>
      <c r="H356" s="1075"/>
      <c r="I356" s="371"/>
      <c r="J356" s="259"/>
      <c r="K356" s="259"/>
      <c r="L356" s="259"/>
      <c r="M356" s="259"/>
      <c r="N356" s="259"/>
      <c r="O356" s="259"/>
      <c r="P356" s="272"/>
      <c r="Q356" s="273"/>
    </row>
    <row r="357" spans="1:17" ht="13.95" customHeight="1" x14ac:dyDescent="0.25">
      <c r="A357" s="165"/>
      <c r="B357" s="268"/>
      <c r="C357" s="374" t="s">
        <v>212</v>
      </c>
      <c r="D357" s="1075"/>
      <c r="E357" s="1075" t="s">
        <v>3910</v>
      </c>
      <c r="F357" s="1075" t="s">
        <v>4537</v>
      </c>
      <c r="G357" s="1075" t="s">
        <v>4538</v>
      </c>
      <c r="H357" s="1075"/>
      <c r="I357" s="371"/>
      <c r="J357" s="259"/>
      <c r="K357" s="259"/>
      <c r="L357" s="259"/>
      <c r="M357" s="259"/>
      <c r="N357" s="259"/>
      <c r="O357" s="259"/>
      <c r="P357" s="272"/>
      <c r="Q357" s="273"/>
    </row>
    <row r="358" spans="1:17" ht="13.95" customHeight="1" x14ac:dyDescent="0.25">
      <c r="A358" s="165"/>
      <c r="B358" s="268"/>
      <c r="C358" s="374" t="s">
        <v>213</v>
      </c>
      <c r="D358" s="1075"/>
      <c r="E358" s="1075" t="s">
        <v>3887</v>
      </c>
      <c r="F358" s="1075" t="s">
        <v>4537</v>
      </c>
      <c r="G358" s="1075" t="s">
        <v>4538</v>
      </c>
      <c r="H358" s="1075"/>
      <c r="I358" s="371"/>
      <c r="J358" s="259"/>
      <c r="K358" s="259"/>
      <c r="L358" s="259"/>
      <c r="M358" s="259"/>
      <c r="N358" s="259"/>
      <c r="O358" s="259"/>
      <c r="P358" s="272"/>
      <c r="Q358" s="273"/>
    </row>
    <row r="359" spans="1:17" ht="13.95" customHeight="1" x14ac:dyDescent="0.25">
      <c r="A359" s="165"/>
      <c r="B359" s="268"/>
      <c r="C359" s="374" t="s">
        <v>214</v>
      </c>
      <c r="D359" s="1075"/>
      <c r="E359" s="1075" t="s">
        <v>3887</v>
      </c>
      <c r="F359" s="1075" t="s">
        <v>4537</v>
      </c>
      <c r="G359" s="1075" t="s">
        <v>4538</v>
      </c>
      <c r="H359" s="1075"/>
      <c r="I359" s="371"/>
      <c r="J359" s="259"/>
      <c r="K359" s="259"/>
      <c r="L359" s="259"/>
      <c r="M359" s="259"/>
      <c r="N359" s="259"/>
      <c r="O359" s="259"/>
      <c r="P359" s="272"/>
      <c r="Q359" s="273"/>
    </row>
    <row r="360" spans="1:17" ht="13.95" customHeight="1" x14ac:dyDescent="0.25">
      <c r="A360" s="165"/>
      <c r="B360" s="268"/>
      <c r="C360" s="374" t="s">
        <v>942</v>
      </c>
      <c r="D360" s="1075"/>
      <c r="E360" s="1075"/>
      <c r="F360" s="1075" t="s">
        <v>4537</v>
      </c>
      <c r="G360" s="1075" t="s">
        <v>4538</v>
      </c>
      <c r="H360" s="1075"/>
      <c r="I360" s="371"/>
      <c r="J360" s="259"/>
      <c r="K360" s="259"/>
      <c r="L360" s="259"/>
      <c r="M360" s="259"/>
      <c r="N360" s="259"/>
      <c r="O360" s="259"/>
      <c r="P360" s="272"/>
      <c r="Q360" s="273"/>
    </row>
    <row r="361" spans="1:17" ht="13.95" customHeight="1" x14ac:dyDescent="0.25">
      <c r="A361" s="165"/>
      <c r="B361" s="268"/>
      <c r="C361" s="374" t="s">
        <v>2539</v>
      </c>
      <c r="D361" s="1075"/>
      <c r="E361" s="1075"/>
      <c r="F361" s="1075" t="s">
        <v>4537</v>
      </c>
      <c r="G361" s="1075" t="s">
        <v>4538</v>
      </c>
      <c r="H361" s="1075"/>
      <c r="I361" s="371"/>
      <c r="J361" s="259"/>
      <c r="K361" s="259"/>
      <c r="L361" s="259"/>
      <c r="M361" s="259"/>
      <c r="N361" s="259"/>
      <c r="O361" s="259"/>
      <c r="P361" s="272"/>
      <c r="Q361" s="273"/>
    </row>
    <row r="362" spans="1:17" ht="13.95" customHeight="1" x14ac:dyDescent="0.25">
      <c r="A362" s="165"/>
      <c r="B362" s="268"/>
      <c r="C362" s="374" t="s">
        <v>215</v>
      </c>
      <c r="D362" s="1075"/>
      <c r="E362" s="1075"/>
      <c r="F362" s="1075" t="s">
        <v>4537</v>
      </c>
      <c r="G362" s="1075" t="s">
        <v>4538</v>
      </c>
      <c r="H362" s="1075"/>
      <c r="I362" s="371"/>
      <c r="J362" s="259"/>
      <c r="K362" s="259"/>
      <c r="L362" s="259"/>
      <c r="M362" s="259"/>
      <c r="N362" s="259"/>
      <c r="O362" s="259"/>
      <c r="P362" s="272"/>
      <c r="Q362" s="273"/>
    </row>
    <row r="363" spans="1:17" ht="13.95" customHeight="1" x14ac:dyDescent="0.25">
      <c r="A363" s="165"/>
      <c r="B363" s="268"/>
      <c r="C363" s="374" t="s">
        <v>216</v>
      </c>
      <c r="D363" s="1075"/>
      <c r="E363" s="1075"/>
      <c r="F363" s="1075" t="s">
        <v>4539</v>
      </c>
      <c r="G363" s="1075" t="s">
        <v>4540</v>
      </c>
      <c r="H363" s="1075"/>
      <c r="I363" s="371"/>
      <c r="J363" s="259"/>
      <c r="K363" s="259"/>
      <c r="L363" s="259"/>
      <c r="M363" s="259"/>
      <c r="N363" s="259"/>
      <c r="O363" s="259"/>
      <c r="P363" s="272"/>
      <c r="Q363" s="273"/>
    </row>
    <row r="364" spans="1:17" ht="13.95" customHeight="1" x14ac:dyDescent="0.25">
      <c r="A364" s="165"/>
      <c r="B364" s="268"/>
      <c r="C364" s="374" t="s">
        <v>217</v>
      </c>
      <c r="D364" s="1075"/>
      <c r="E364" s="1075"/>
      <c r="F364" s="1075" t="s">
        <v>4541</v>
      </c>
      <c r="G364" s="1075" t="s">
        <v>4542</v>
      </c>
      <c r="H364" s="1075"/>
      <c r="I364" s="371"/>
      <c r="J364" s="259"/>
      <c r="K364" s="259"/>
      <c r="L364" s="259"/>
      <c r="M364" s="259"/>
      <c r="N364" s="259"/>
      <c r="O364" s="259"/>
      <c r="P364" s="272"/>
      <c r="Q364" s="273"/>
    </row>
    <row r="365" spans="1:17" ht="13.95" customHeight="1" x14ac:dyDescent="0.25">
      <c r="A365" s="165"/>
      <c r="B365" s="268"/>
      <c r="C365" s="374" t="s">
        <v>218</v>
      </c>
      <c r="D365" s="1075"/>
      <c r="E365" s="1075"/>
      <c r="F365" s="1075" t="s">
        <v>4541</v>
      </c>
      <c r="G365" s="1075" t="s">
        <v>4542</v>
      </c>
      <c r="H365" s="1075"/>
      <c r="I365" s="371"/>
      <c r="J365" s="259"/>
      <c r="K365" s="259"/>
      <c r="L365" s="259"/>
      <c r="M365" s="259"/>
      <c r="N365" s="259"/>
      <c r="O365" s="259"/>
      <c r="P365" s="272"/>
      <c r="Q365" s="273"/>
    </row>
    <row r="366" spans="1:17" ht="13.95" customHeight="1" x14ac:dyDescent="0.25">
      <c r="A366" s="165"/>
      <c r="B366" s="268"/>
      <c r="C366" s="374" t="s">
        <v>219</v>
      </c>
      <c r="D366" s="1075"/>
      <c r="E366" s="1075"/>
      <c r="F366" s="1075" t="s">
        <v>4541</v>
      </c>
      <c r="G366" s="1075" t="s">
        <v>4542</v>
      </c>
      <c r="H366" s="1075"/>
      <c r="I366" s="371"/>
      <c r="J366" s="259"/>
      <c r="K366" s="259"/>
      <c r="L366" s="259"/>
      <c r="M366" s="259"/>
      <c r="N366" s="259"/>
      <c r="O366" s="259"/>
      <c r="P366" s="272"/>
      <c r="Q366" s="273"/>
    </row>
    <row r="367" spans="1:17" ht="13.95" customHeight="1" x14ac:dyDescent="0.25">
      <c r="A367" s="165"/>
      <c r="B367" s="268"/>
      <c r="C367" s="374" t="s">
        <v>220</v>
      </c>
      <c r="D367" s="1075"/>
      <c r="E367" s="1075"/>
      <c r="F367" s="1075" t="s">
        <v>4543</v>
      </c>
      <c r="G367" s="1075" t="s">
        <v>4542</v>
      </c>
      <c r="H367" s="1075"/>
      <c r="I367" s="371"/>
      <c r="J367" s="259"/>
      <c r="K367" s="259"/>
      <c r="L367" s="259"/>
      <c r="M367" s="259"/>
      <c r="N367" s="259"/>
      <c r="O367" s="259"/>
      <c r="P367" s="272"/>
      <c r="Q367" s="273"/>
    </row>
    <row r="368" spans="1:17" ht="13.95" customHeight="1" x14ac:dyDescent="0.25">
      <c r="A368" s="165"/>
      <c r="B368" s="268"/>
      <c r="C368" s="374" t="s">
        <v>221</v>
      </c>
      <c r="D368" s="1075"/>
      <c r="E368" s="1075"/>
      <c r="F368" s="1075" t="s">
        <v>4541</v>
      </c>
      <c r="G368" s="1075" t="s">
        <v>4542</v>
      </c>
      <c r="H368" s="1075"/>
      <c r="I368" s="371"/>
      <c r="J368" s="259"/>
      <c r="K368" s="259"/>
      <c r="L368" s="259"/>
      <c r="M368" s="259"/>
      <c r="N368" s="259"/>
      <c r="O368" s="259"/>
      <c r="P368" s="272"/>
      <c r="Q368" s="273"/>
    </row>
    <row r="369" spans="1:17" ht="13.95" customHeight="1" x14ac:dyDescent="0.25">
      <c r="A369" s="165"/>
      <c r="B369" s="268"/>
      <c r="C369" s="374" t="s">
        <v>222</v>
      </c>
      <c r="D369" s="1075"/>
      <c r="E369" s="1075"/>
      <c r="F369" s="1075" t="s">
        <v>4467</v>
      </c>
      <c r="G369" s="1075"/>
      <c r="H369" s="1075"/>
      <c r="I369" s="371"/>
      <c r="J369" s="259"/>
      <c r="K369" s="259"/>
      <c r="L369" s="259"/>
      <c r="M369" s="259"/>
      <c r="N369" s="259"/>
      <c r="O369" s="259"/>
      <c r="P369" s="272"/>
      <c r="Q369" s="273"/>
    </row>
    <row r="370" spans="1:17" ht="13.95" customHeight="1" x14ac:dyDescent="0.25">
      <c r="A370" s="165"/>
      <c r="B370" s="268"/>
      <c r="C370" s="374" t="s">
        <v>223</v>
      </c>
      <c r="D370" s="1075"/>
      <c r="E370" s="1075"/>
      <c r="F370" s="1075" t="s">
        <v>4541</v>
      </c>
      <c r="G370" s="1075" t="s">
        <v>4542</v>
      </c>
      <c r="H370" s="1075"/>
      <c r="I370" s="371"/>
      <c r="J370" s="259"/>
      <c r="K370" s="259"/>
      <c r="L370" s="259"/>
      <c r="M370" s="259"/>
      <c r="N370" s="259"/>
      <c r="O370" s="259"/>
      <c r="P370" s="272"/>
      <c r="Q370" s="273"/>
    </row>
    <row r="371" spans="1:17" ht="13.95" customHeight="1" x14ac:dyDescent="0.25">
      <c r="A371" s="165"/>
      <c r="B371" s="268"/>
      <c r="C371" s="374" t="s">
        <v>225</v>
      </c>
      <c r="D371" s="1075"/>
      <c r="E371" s="1075"/>
      <c r="F371" s="1075" t="s">
        <v>4541</v>
      </c>
      <c r="G371" s="1075" t="s">
        <v>4542</v>
      </c>
      <c r="H371" s="1075"/>
      <c r="I371" s="371"/>
      <c r="J371" s="259"/>
      <c r="K371" s="259"/>
      <c r="L371" s="259"/>
      <c r="M371" s="259"/>
      <c r="N371" s="259"/>
      <c r="O371" s="259"/>
      <c r="P371" s="272"/>
      <c r="Q371" s="273"/>
    </row>
    <row r="372" spans="1:17" ht="13.95" customHeight="1" x14ac:dyDescent="0.25">
      <c r="A372" s="165"/>
      <c r="B372" s="268"/>
      <c r="C372" s="374" t="s">
        <v>226</v>
      </c>
      <c r="D372" s="1075"/>
      <c r="E372" s="1075"/>
      <c r="F372" s="1075" t="s">
        <v>4541</v>
      </c>
      <c r="G372" s="1075" t="s">
        <v>4542</v>
      </c>
      <c r="H372" s="1075"/>
      <c r="I372" s="371"/>
      <c r="J372" s="259"/>
      <c r="K372" s="259"/>
      <c r="L372" s="259"/>
      <c r="M372" s="259"/>
      <c r="N372" s="259"/>
      <c r="O372" s="259"/>
      <c r="P372" s="272"/>
      <c r="Q372" s="273"/>
    </row>
    <row r="373" spans="1:17" ht="13.95" customHeight="1" x14ac:dyDescent="0.25">
      <c r="A373" s="165"/>
      <c r="B373" s="268"/>
      <c r="C373" s="374" t="s">
        <v>227</v>
      </c>
      <c r="D373" s="1075"/>
      <c r="E373" s="1075"/>
      <c r="F373" s="1075" t="s">
        <v>4541</v>
      </c>
      <c r="G373" s="1075" t="s">
        <v>4542</v>
      </c>
      <c r="H373" s="1075"/>
      <c r="I373" s="371"/>
      <c r="J373" s="259"/>
      <c r="K373" s="259"/>
      <c r="L373" s="259"/>
      <c r="M373" s="259"/>
      <c r="N373" s="259"/>
      <c r="O373" s="259"/>
      <c r="P373" s="272"/>
      <c r="Q373" s="273"/>
    </row>
    <row r="374" spans="1:17" ht="13.95" customHeight="1" x14ac:dyDescent="0.25">
      <c r="A374" s="165"/>
      <c r="B374" s="268"/>
      <c r="C374" s="374" t="s">
        <v>228</v>
      </c>
      <c r="D374" s="1075"/>
      <c r="E374" s="1075"/>
      <c r="F374" s="1075" t="s">
        <v>4544</v>
      </c>
      <c r="G374" s="1075" t="s">
        <v>4545</v>
      </c>
      <c r="H374" s="1075"/>
      <c r="I374" s="371"/>
      <c r="J374" s="259"/>
      <c r="K374" s="259"/>
      <c r="L374" s="259"/>
      <c r="M374" s="259"/>
      <c r="N374" s="259"/>
      <c r="O374" s="259"/>
      <c r="P374" s="272"/>
      <c r="Q374" s="273"/>
    </row>
    <row r="375" spans="1:17" ht="13.95" customHeight="1" x14ac:dyDescent="0.25">
      <c r="A375" s="165"/>
      <c r="B375" s="268"/>
      <c r="C375" s="374" t="s">
        <v>229</v>
      </c>
      <c r="D375" s="1075"/>
      <c r="E375" s="1075"/>
      <c r="F375" s="1075" t="s">
        <v>4546</v>
      </c>
      <c r="G375" s="1075" t="s">
        <v>4547</v>
      </c>
      <c r="H375" s="1075"/>
      <c r="I375" s="371"/>
      <c r="J375" s="259"/>
      <c r="K375" s="259"/>
      <c r="L375" s="259"/>
      <c r="M375" s="259"/>
      <c r="N375" s="259"/>
      <c r="O375" s="259"/>
      <c r="P375" s="272"/>
      <c r="Q375" s="273"/>
    </row>
    <row r="376" spans="1:17" ht="13.95" customHeight="1" x14ac:dyDescent="0.25">
      <c r="A376" s="165"/>
      <c r="B376" s="268"/>
      <c r="C376" s="374" t="s">
        <v>230</v>
      </c>
      <c r="D376" s="1075"/>
      <c r="E376" s="1075"/>
      <c r="F376" s="1075" t="s">
        <v>4548</v>
      </c>
      <c r="G376" s="1075" t="s">
        <v>4549</v>
      </c>
      <c r="H376" s="1075"/>
      <c r="I376" s="371"/>
      <c r="J376" s="259"/>
      <c r="K376" s="259"/>
      <c r="L376" s="259"/>
      <c r="M376" s="259"/>
      <c r="N376" s="259"/>
      <c r="O376" s="259"/>
      <c r="P376" s="272"/>
      <c r="Q376" s="273"/>
    </row>
    <row r="377" spans="1:17" ht="13.95" customHeight="1" x14ac:dyDescent="0.25">
      <c r="A377" s="165"/>
      <c r="B377" s="268"/>
      <c r="C377" s="374" t="s">
        <v>231</v>
      </c>
      <c r="D377" s="1075"/>
      <c r="E377" s="1075"/>
      <c r="F377" s="1075" t="s">
        <v>4550</v>
      </c>
      <c r="G377" s="1075" t="s">
        <v>4551</v>
      </c>
      <c r="H377" s="1075"/>
      <c r="I377" s="371"/>
      <c r="J377" s="259"/>
      <c r="K377" s="259"/>
      <c r="L377" s="259"/>
      <c r="M377" s="259"/>
      <c r="N377" s="259"/>
      <c r="O377" s="259"/>
      <c r="P377" s="272"/>
      <c r="Q377" s="273"/>
    </row>
    <row r="378" spans="1:17" ht="13.95" customHeight="1" x14ac:dyDescent="0.25">
      <c r="A378" s="165"/>
      <c r="B378" s="268"/>
      <c r="C378" s="374" t="s">
        <v>233</v>
      </c>
      <c r="D378" s="1075"/>
      <c r="E378" s="1075"/>
      <c r="F378" s="1075" t="s">
        <v>4363</v>
      </c>
      <c r="G378" s="1075" t="s">
        <v>4364</v>
      </c>
      <c r="H378" s="1075"/>
      <c r="I378" s="371"/>
      <c r="J378" s="259"/>
      <c r="K378" s="259"/>
      <c r="L378" s="259"/>
      <c r="M378" s="259"/>
      <c r="N378" s="259"/>
      <c r="O378" s="259"/>
      <c r="P378" s="272"/>
      <c r="Q378" s="273"/>
    </row>
    <row r="379" spans="1:17" ht="13.95" customHeight="1" x14ac:dyDescent="0.25">
      <c r="A379" s="165"/>
      <c r="B379" s="268"/>
      <c r="C379" s="374" t="s">
        <v>234</v>
      </c>
      <c r="D379" s="1075"/>
      <c r="E379" s="1075"/>
      <c r="F379" s="1075" t="s">
        <v>4491</v>
      </c>
      <c r="G379" s="1075" t="s">
        <v>4366</v>
      </c>
      <c r="H379" s="1075"/>
      <c r="I379" s="371"/>
      <c r="J379" s="259"/>
      <c r="K379" s="259"/>
      <c r="L379" s="259"/>
      <c r="M379" s="259"/>
      <c r="N379" s="259"/>
      <c r="O379" s="259"/>
      <c r="P379" s="272"/>
      <c r="Q379" s="273"/>
    </row>
    <row r="380" spans="1:17" ht="13.95" customHeight="1" x14ac:dyDescent="0.25">
      <c r="A380" s="165"/>
      <c r="B380" s="268"/>
      <c r="C380" s="374" t="s">
        <v>235</v>
      </c>
      <c r="D380" s="1075"/>
      <c r="E380" s="1075"/>
      <c r="F380" s="1075" t="s">
        <v>4367</v>
      </c>
      <c r="G380" s="1075"/>
      <c r="H380" s="1075"/>
      <c r="I380" s="371"/>
      <c r="J380" s="259"/>
      <c r="K380" s="259"/>
      <c r="L380" s="259"/>
      <c r="M380" s="259"/>
      <c r="N380" s="259"/>
      <c r="O380" s="259"/>
      <c r="P380" s="272"/>
      <c r="Q380" s="273"/>
    </row>
    <row r="381" spans="1:17" ht="13.95" customHeight="1" x14ac:dyDescent="0.25">
      <c r="A381" s="165"/>
      <c r="B381" s="268"/>
      <c r="C381" s="374" t="s">
        <v>236</v>
      </c>
      <c r="D381" s="1075"/>
      <c r="E381" s="1075"/>
      <c r="F381" s="1075" t="s">
        <v>4368</v>
      </c>
      <c r="G381" s="1075"/>
      <c r="H381" s="1075"/>
      <c r="I381" s="371"/>
      <c r="J381" s="259"/>
      <c r="K381" s="259"/>
      <c r="L381" s="259"/>
      <c r="M381" s="259"/>
      <c r="N381" s="259"/>
      <c r="O381" s="259"/>
      <c r="P381" s="272"/>
      <c r="Q381" s="273"/>
    </row>
    <row r="382" spans="1:17" ht="13.95" customHeight="1" x14ac:dyDescent="0.25">
      <c r="A382" s="165"/>
      <c r="B382" s="268"/>
      <c r="C382" s="374" t="s">
        <v>237</v>
      </c>
      <c r="D382" s="1075"/>
      <c r="E382" s="1075"/>
      <c r="F382" s="1075" t="s">
        <v>4369</v>
      </c>
      <c r="G382" s="1075"/>
      <c r="H382" s="1075"/>
      <c r="I382" s="371"/>
      <c r="J382" s="259"/>
      <c r="K382" s="259"/>
      <c r="L382" s="259"/>
      <c r="M382" s="259"/>
      <c r="N382" s="259"/>
      <c r="O382" s="259"/>
      <c r="P382" s="272"/>
      <c r="Q382" s="273"/>
    </row>
    <row r="383" spans="1:17" ht="13.95" customHeight="1" x14ac:dyDescent="0.25">
      <c r="A383" s="165"/>
      <c r="B383" s="268"/>
      <c r="C383" s="374" t="s">
        <v>238</v>
      </c>
      <c r="D383" s="1075"/>
      <c r="E383" s="1075"/>
      <c r="F383" s="1075" t="s">
        <v>4434</v>
      </c>
      <c r="G383" s="1075" t="s">
        <v>4371</v>
      </c>
      <c r="H383" s="1075"/>
      <c r="I383" s="371"/>
      <c r="J383" s="259"/>
      <c r="K383" s="259"/>
      <c r="L383" s="259"/>
      <c r="M383" s="259"/>
      <c r="N383" s="259"/>
      <c r="O383" s="259"/>
      <c r="P383" s="272"/>
      <c r="Q383" s="273"/>
    </row>
    <row r="384" spans="1:17" ht="13.95" customHeight="1" x14ac:dyDescent="0.25">
      <c r="A384" s="165"/>
      <c r="B384" s="268"/>
      <c r="C384" s="374" t="s">
        <v>2544</v>
      </c>
      <c r="D384" s="1075"/>
      <c r="E384" s="1075" t="s">
        <v>3907</v>
      </c>
      <c r="F384" s="1075" t="s">
        <v>4552</v>
      </c>
      <c r="G384" s="1075" t="s">
        <v>4553</v>
      </c>
      <c r="H384" s="1075"/>
      <c r="I384" s="371"/>
      <c r="J384" s="259"/>
      <c r="K384" s="259"/>
      <c r="L384" s="259"/>
      <c r="M384" s="259"/>
      <c r="N384" s="259"/>
      <c r="O384" s="259"/>
      <c r="P384" s="272"/>
      <c r="Q384" s="273"/>
    </row>
    <row r="385" spans="1:17" ht="13.95" customHeight="1" x14ac:dyDescent="0.25">
      <c r="A385" s="165"/>
      <c r="B385" s="268"/>
      <c r="C385" s="374" t="s">
        <v>2545</v>
      </c>
      <c r="D385" s="1075"/>
      <c r="E385" s="1075"/>
      <c r="F385" s="1075" t="s">
        <v>4554</v>
      </c>
      <c r="G385" s="1075" t="s">
        <v>4555</v>
      </c>
      <c r="H385" s="1075"/>
      <c r="I385" s="371"/>
      <c r="J385" s="259"/>
      <c r="K385" s="259"/>
      <c r="L385" s="259"/>
      <c r="M385" s="259"/>
      <c r="N385" s="259"/>
      <c r="O385" s="259"/>
      <c r="P385" s="272"/>
      <c r="Q385" s="273"/>
    </row>
    <row r="386" spans="1:17" ht="13.95" customHeight="1" x14ac:dyDescent="0.25">
      <c r="A386" s="165"/>
      <c r="B386" s="268"/>
      <c r="C386" s="374" t="s">
        <v>2546</v>
      </c>
      <c r="D386" s="1075"/>
      <c r="E386" s="1075"/>
      <c r="F386" s="1075" t="s">
        <v>4556</v>
      </c>
      <c r="G386" s="1075" t="s">
        <v>4557</v>
      </c>
      <c r="H386" s="1075"/>
      <c r="I386" s="371"/>
      <c r="J386" s="259"/>
      <c r="K386" s="259"/>
      <c r="L386" s="259"/>
      <c r="M386" s="259"/>
      <c r="N386" s="259"/>
      <c r="O386" s="259"/>
      <c r="P386" s="272"/>
      <c r="Q386" s="273"/>
    </row>
    <row r="387" spans="1:17" ht="13.95" customHeight="1" x14ac:dyDescent="0.25">
      <c r="A387" s="165"/>
      <c r="B387" s="268"/>
      <c r="C387" s="374" t="s">
        <v>2547</v>
      </c>
      <c r="D387" s="1075"/>
      <c r="E387" s="1075"/>
      <c r="F387" s="1075" t="s">
        <v>4558</v>
      </c>
      <c r="G387" s="1075" t="s">
        <v>4559</v>
      </c>
      <c r="H387" s="1075"/>
      <c r="I387" s="371"/>
      <c r="J387" s="259"/>
      <c r="K387" s="259"/>
      <c r="L387" s="259"/>
      <c r="M387" s="259"/>
      <c r="N387" s="259"/>
      <c r="O387" s="259"/>
      <c r="P387" s="272"/>
      <c r="Q387" s="273"/>
    </row>
    <row r="388" spans="1:17" ht="13.95" customHeight="1" x14ac:dyDescent="0.25">
      <c r="A388" s="165"/>
      <c r="B388" s="268"/>
      <c r="C388" s="374" t="s">
        <v>2548</v>
      </c>
      <c r="D388" s="1075"/>
      <c r="E388" s="1075"/>
      <c r="F388" s="1075" t="s">
        <v>4556</v>
      </c>
      <c r="G388" s="1075" t="s">
        <v>4557</v>
      </c>
      <c r="H388" s="1075"/>
      <c r="I388" s="371"/>
      <c r="J388" s="259"/>
      <c r="K388" s="259"/>
      <c r="L388" s="259"/>
      <c r="M388" s="259"/>
      <c r="N388" s="259"/>
      <c r="O388" s="259"/>
      <c r="P388" s="272"/>
      <c r="Q388" s="273"/>
    </row>
    <row r="389" spans="1:17" ht="13.95" customHeight="1" x14ac:dyDescent="0.25">
      <c r="A389" s="165"/>
      <c r="B389" s="268"/>
      <c r="C389" s="374" t="s">
        <v>2549</v>
      </c>
      <c r="D389" s="1075"/>
      <c r="E389" s="1075"/>
      <c r="F389" s="1075" t="s">
        <v>4560</v>
      </c>
      <c r="G389" s="1075" t="s">
        <v>4561</v>
      </c>
      <c r="H389" s="1075"/>
      <c r="I389" s="371"/>
      <c r="J389" s="259"/>
      <c r="K389" s="259"/>
      <c r="L389" s="259"/>
      <c r="M389" s="259"/>
      <c r="N389" s="259"/>
      <c r="O389" s="259"/>
      <c r="P389" s="272"/>
      <c r="Q389" s="273"/>
    </row>
    <row r="390" spans="1:17" ht="13.95" customHeight="1" x14ac:dyDescent="0.25">
      <c r="A390" s="165"/>
      <c r="B390" s="268"/>
      <c r="C390" s="374" t="s">
        <v>2552</v>
      </c>
      <c r="D390" s="1075"/>
      <c r="E390" s="1075"/>
      <c r="F390" s="1075" t="s">
        <v>4562</v>
      </c>
      <c r="G390" s="1075" t="s">
        <v>4563</v>
      </c>
      <c r="H390" s="1075"/>
      <c r="I390" s="371"/>
      <c r="J390" s="259"/>
      <c r="K390" s="259"/>
      <c r="L390" s="259"/>
      <c r="M390" s="259"/>
      <c r="N390" s="259"/>
      <c r="O390" s="259"/>
      <c r="P390" s="272"/>
      <c r="Q390" s="273"/>
    </row>
    <row r="391" spans="1:17" ht="13.95" customHeight="1" x14ac:dyDescent="0.25">
      <c r="A391" s="165"/>
      <c r="B391" s="268"/>
      <c r="C391" s="374" t="s">
        <v>2553</v>
      </c>
      <c r="D391" s="1075"/>
      <c r="E391" s="1075"/>
      <c r="F391" s="1075" t="s">
        <v>4558</v>
      </c>
      <c r="G391" s="1075" t="s">
        <v>4559</v>
      </c>
      <c r="H391" s="1075"/>
      <c r="I391" s="371"/>
      <c r="J391" s="259"/>
      <c r="K391" s="259"/>
      <c r="L391" s="259"/>
      <c r="M391" s="259"/>
      <c r="N391" s="259"/>
      <c r="O391" s="259"/>
      <c r="P391" s="272"/>
      <c r="Q391" s="273"/>
    </row>
    <row r="392" spans="1:17" ht="13.95" customHeight="1" x14ac:dyDescent="0.25">
      <c r="A392" s="165"/>
      <c r="B392" s="268"/>
      <c r="C392" s="374" t="s">
        <v>2554</v>
      </c>
      <c r="D392" s="1075"/>
      <c r="E392" s="1075" t="s">
        <v>3900</v>
      </c>
      <c r="F392" s="1075" t="s">
        <v>4556</v>
      </c>
      <c r="G392" s="1075" t="s">
        <v>4557</v>
      </c>
      <c r="H392" s="1075"/>
      <c r="I392" s="371"/>
      <c r="J392" s="259"/>
      <c r="K392" s="259"/>
      <c r="L392" s="259"/>
      <c r="M392" s="259"/>
      <c r="N392" s="259"/>
      <c r="O392" s="259"/>
      <c r="P392" s="272"/>
      <c r="Q392" s="273"/>
    </row>
    <row r="393" spans="1:17" ht="13.95" customHeight="1" x14ac:dyDescent="0.25">
      <c r="A393" s="165"/>
      <c r="B393" s="268"/>
      <c r="C393" s="374" t="s">
        <v>2555</v>
      </c>
      <c r="D393" s="1075"/>
      <c r="E393" s="1075"/>
      <c r="F393" s="1075" t="s">
        <v>4556</v>
      </c>
      <c r="G393" s="1075" t="s">
        <v>4557</v>
      </c>
      <c r="H393" s="1075"/>
      <c r="I393" s="371"/>
      <c r="J393" s="259"/>
      <c r="K393" s="259"/>
      <c r="L393" s="259"/>
      <c r="M393" s="259"/>
      <c r="N393" s="259"/>
      <c r="O393" s="259"/>
      <c r="P393" s="272"/>
      <c r="Q393" s="273"/>
    </row>
    <row r="394" spans="1:17" ht="13.95" customHeight="1" x14ac:dyDescent="0.25">
      <c r="A394" s="165"/>
      <c r="B394" s="268"/>
      <c r="C394" s="374" t="s">
        <v>2556</v>
      </c>
      <c r="D394" s="1075"/>
      <c r="E394" s="1075"/>
      <c r="F394" s="1075" t="s">
        <v>4556</v>
      </c>
      <c r="G394" s="1075" t="s">
        <v>4557</v>
      </c>
      <c r="H394" s="1075"/>
      <c r="I394" s="371"/>
      <c r="J394" s="259"/>
      <c r="K394" s="259"/>
      <c r="L394" s="259"/>
      <c r="M394" s="259"/>
      <c r="N394" s="259"/>
      <c r="O394" s="259"/>
      <c r="P394" s="272"/>
      <c r="Q394" s="273"/>
    </row>
    <row r="395" spans="1:17" ht="13.95" customHeight="1" x14ac:dyDescent="0.25">
      <c r="A395" s="165"/>
      <c r="B395" s="268"/>
      <c r="C395" s="374" t="s">
        <v>2557</v>
      </c>
      <c r="D395" s="1075"/>
      <c r="E395" s="1075"/>
      <c r="F395" s="1075" t="s">
        <v>4564</v>
      </c>
      <c r="G395" s="1075" t="s">
        <v>4565</v>
      </c>
      <c r="H395" s="1075"/>
      <c r="I395" s="371"/>
      <c r="J395" s="259"/>
      <c r="K395" s="259"/>
      <c r="L395" s="259"/>
      <c r="M395" s="259"/>
      <c r="N395" s="259"/>
      <c r="O395" s="259"/>
      <c r="P395" s="272"/>
      <c r="Q395" s="273"/>
    </row>
    <row r="396" spans="1:17" ht="13.95" customHeight="1" x14ac:dyDescent="0.25">
      <c r="A396" s="165"/>
      <c r="B396" s="268"/>
      <c r="C396" s="374" t="s">
        <v>2558</v>
      </c>
      <c r="D396" s="1075"/>
      <c r="E396" s="1075" t="s">
        <v>3911</v>
      </c>
      <c r="F396" s="1075" t="s">
        <v>4566</v>
      </c>
      <c r="G396" s="1075" t="s">
        <v>4567</v>
      </c>
      <c r="H396" s="1075"/>
      <c r="I396" s="371"/>
      <c r="J396" s="259"/>
      <c r="K396" s="259"/>
      <c r="L396" s="259"/>
      <c r="M396" s="259"/>
      <c r="N396" s="259"/>
      <c r="O396" s="259"/>
      <c r="P396" s="272"/>
      <c r="Q396" s="273"/>
    </row>
    <row r="397" spans="1:17" ht="13.95" customHeight="1" x14ac:dyDescent="0.25">
      <c r="A397" s="165"/>
      <c r="B397" s="268"/>
      <c r="C397" s="374" t="s">
        <v>2559</v>
      </c>
      <c r="D397" s="1075"/>
      <c r="E397" s="1075"/>
      <c r="F397" s="1075" t="s">
        <v>4556</v>
      </c>
      <c r="G397" s="1075" t="s">
        <v>4557</v>
      </c>
      <c r="H397" s="1075"/>
      <c r="I397" s="371"/>
      <c r="J397" s="259"/>
      <c r="K397" s="259"/>
      <c r="L397" s="259"/>
      <c r="M397" s="259"/>
      <c r="N397" s="259"/>
      <c r="O397" s="259"/>
      <c r="P397" s="272"/>
      <c r="Q397" s="273"/>
    </row>
    <row r="398" spans="1:17" ht="13.95" customHeight="1" x14ac:dyDescent="0.25">
      <c r="A398" s="165"/>
      <c r="B398" s="268"/>
      <c r="C398" s="374" t="s">
        <v>2560</v>
      </c>
      <c r="D398" s="1075"/>
      <c r="E398" s="1075"/>
      <c r="F398" s="1075" t="s">
        <v>4556</v>
      </c>
      <c r="G398" s="1075" t="s">
        <v>4557</v>
      </c>
      <c r="H398" s="1075"/>
      <c r="I398" s="371"/>
      <c r="J398" s="259"/>
      <c r="K398" s="259"/>
      <c r="L398" s="259"/>
      <c r="M398" s="259"/>
      <c r="N398" s="259"/>
      <c r="O398" s="259"/>
      <c r="P398" s="272"/>
      <c r="Q398" s="273"/>
    </row>
    <row r="399" spans="1:17" ht="13.95" customHeight="1" x14ac:dyDescent="0.25">
      <c r="A399" s="165"/>
      <c r="B399" s="268"/>
      <c r="C399" s="374" t="s">
        <v>2561</v>
      </c>
      <c r="D399" s="1075"/>
      <c r="E399" s="1075"/>
      <c r="F399" s="1075" t="s">
        <v>4556</v>
      </c>
      <c r="G399" s="1075" t="s">
        <v>4557</v>
      </c>
      <c r="H399" s="1075"/>
      <c r="I399" s="371"/>
      <c r="J399" s="259"/>
      <c r="K399" s="259"/>
      <c r="L399" s="259"/>
      <c r="M399" s="259"/>
      <c r="N399" s="259"/>
      <c r="O399" s="259"/>
      <c r="P399" s="272"/>
      <c r="Q399" s="273"/>
    </row>
    <row r="400" spans="1:17" ht="13.95" customHeight="1" x14ac:dyDescent="0.25">
      <c r="A400" s="165"/>
      <c r="B400" s="268"/>
      <c r="C400" s="374" t="s">
        <v>2562</v>
      </c>
      <c r="D400" s="1075"/>
      <c r="E400" s="1075"/>
      <c r="F400" s="1075" t="s">
        <v>4556</v>
      </c>
      <c r="G400" s="1075" t="s">
        <v>4557</v>
      </c>
      <c r="H400" s="1075"/>
      <c r="I400" s="371"/>
      <c r="J400" s="259"/>
      <c r="K400" s="259"/>
      <c r="L400" s="259"/>
      <c r="M400" s="259"/>
      <c r="N400" s="259"/>
      <c r="O400" s="259"/>
      <c r="P400" s="272"/>
      <c r="Q400" s="273"/>
    </row>
    <row r="401" spans="1:17" ht="13.95" customHeight="1" x14ac:dyDescent="0.25">
      <c r="A401" s="165"/>
      <c r="B401" s="268"/>
      <c r="C401" s="374" t="s">
        <v>2563</v>
      </c>
      <c r="D401" s="1075"/>
      <c r="E401" s="1075"/>
      <c r="F401" s="1075" t="s">
        <v>4568</v>
      </c>
      <c r="G401" s="1075" t="s">
        <v>4569</v>
      </c>
      <c r="H401" s="1075"/>
      <c r="I401" s="371"/>
      <c r="J401" s="259"/>
      <c r="K401" s="259"/>
      <c r="L401" s="259"/>
      <c r="M401" s="259"/>
      <c r="N401" s="259"/>
      <c r="O401" s="259"/>
      <c r="P401" s="272"/>
      <c r="Q401" s="273"/>
    </row>
    <row r="402" spans="1:17" ht="13.95" customHeight="1" x14ac:dyDescent="0.25">
      <c r="A402" s="165"/>
      <c r="B402" s="268"/>
      <c r="C402" s="374" t="s">
        <v>2564</v>
      </c>
      <c r="D402" s="1075"/>
      <c r="E402" s="1075"/>
      <c r="F402" s="1075" t="s">
        <v>4570</v>
      </c>
      <c r="G402" s="1075" t="s">
        <v>4571</v>
      </c>
      <c r="H402" s="1075"/>
      <c r="I402" s="371"/>
      <c r="J402" s="259"/>
      <c r="K402" s="259"/>
      <c r="L402" s="259"/>
      <c r="M402" s="259"/>
      <c r="N402" s="259"/>
      <c r="O402" s="259"/>
      <c r="P402" s="272"/>
      <c r="Q402" s="273"/>
    </row>
    <row r="403" spans="1:17" ht="13.95" customHeight="1" x14ac:dyDescent="0.25">
      <c r="A403" s="165"/>
      <c r="B403" s="268"/>
      <c r="C403" s="374" t="s">
        <v>2567</v>
      </c>
      <c r="D403" s="1075"/>
      <c r="E403" s="1075"/>
      <c r="F403" s="1075" t="s">
        <v>4363</v>
      </c>
      <c r="G403" s="1075" t="s">
        <v>4364</v>
      </c>
      <c r="H403" s="1075"/>
      <c r="I403" s="371"/>
      <c r="J403" s="259"/>
      <c r="K403" s="259"/>
      <c r="L403" s="259"/>
      <c r="M403" s="259"/>
      <c r="N403" s="259"/>
      <c r="O403" s="259"/>
      <c r="P403" s="272"/>
      <c r="Q403" s="273"/>
    </row>
    <row r="404" spans="1:17" ht="13.95" customHeight="1" x14ac:dyDescent="0.25">
      <c r="A404" s="165"/>
      <c r="B404" s="268"/>
      <c r="C404" s="374" t="s">
        <v>2568</v>
      </c>
      <c r="D404" s="1075"/>
      <c r="E404" s="1075"/>
      <c r="F404" s="1075" t="s">
        <v>4365</v>
      </c>
      <c r="G404" s="1075" t="s">
        <v>4366</v>
      </c>
      <c r="H404" s="1075"/>
      <c r="I404" s="371"/>
      <c r="J404" s="259"/>
      <c r="K404" s="259"/>
      <c r="L404" s="259"/>
      <c r="M404" s="259"/>
      <c r="N404" s="259"/>
      <c r="O404" s="259"/>
      <c r="P404" s="272"/>
      <c r="Q404" s="273"/>
    </row>
    <row r="405" spans="1:17" ht="13.95" customHeight="1" x14ac:dyDescent="0.25">
      <c r="A405" s="165"/>
      <c r="B405" s="268"/>
      <c r="C405" s="374" t="s">
        <v>2569</v>
      </c>
      <c r="D405" s="1075"/>
      <c r="E405" s="1075"/>
      <c r="F405" s="1075" t="s">
        <v>4367</v>
      </c>
      <c r="G405" s="1075"/>
      <c r="H405" s="1075"/>
      <c r="I405" s="371"/>
      <c r="J405" s="259"/>
      <c r="K405" s="259"/>
      <c r="L405" s="259"/>
      <c r="M405" s="259"/>
      <c r="N405" s="259"/>
      <c r="O405" s="259"/>
      <c r="P405" s="272"/>
      <c r="Q405" s="273"/>
    </row>
    <row r="406" spans="1:17" ht="13.95" customHeight="1" x14ac:dyDescent="0.25">
      <c r="A406" s="165"/>
      <c r="B406" s="268"/>
      <c r="C406" s="374" t="s">
        <v>2570</v>
      </c>
      <c r="D406" s="1075"/>
      <c r="E406" s="1075"/>
      <c r="F406" s="1075" t="s">
        <v>4368</v>
      </c>
      <c r="G406" s="1075"/>
      <c r="H406" s="1075"/>
      <c r="I406" s="371"/>
      <c r="J406" s="259"/>
      <c r="K406" s="259"/>
      <c r="L406" s="259"/>
      <c r="M406" s="259"/>
      <c r="N406" s="259"/>
      <c r="O406" s="259"/>
      <c r="P406" s="272"/>
      <c r="Q406" s="273"/>
    </row>
    <row r="407" spans="1:17" ht="13.95" customHeight="1" x14ac:dyDescent="0.25">
      <c r="A407" s="165"/>
      <c r="B407" s="268"/>
      <c r="C407" s="374" t="s">
        <v>2571</v>
      </c>
      <c r="D407" s="1075"/>
      <c r="E407" s="1075"/>
      <c r="F407" s="1075" t="s">
        <v>4369</v>
      </c>
      <c r="G407" s="1075"/>
      <c r="H407" s="1075"/>
      <c r="I407" s="371"/>
      <c r="J407" s="259"/>
      <c r="K407" s="259"/>
      <c r="L407" s="259"/>
      <c r="M407" s="259"/>
      <c r="N407" s="259"/>
      <c r="O407" s="259"/>
      <c r="P407" s="272"/>
      <c r="Q407" s="273"/>
    </row>
    <row r="408" spans="1:17" ht="13.95" customHeight="1" x14ac:dyDescent="0.25">
      <c r="A408" s="165"/>
      <c r="B408" s="268"/>
      <c r="C408" s="374" t="s">
        <v>2572</v>
      </c>
      <c r="D408" s="1075"/>
      <c r="E408" s="1075"/>
      <c r="F408" s="1075" t="s">
        <v>4434</v>
      </c>
      <c r="G408" s="1075" t="s">
        <v>4371</v>
      </c>
      <c r="H408" s="1075"/>
      <c r="I408" s="371"/>
      <c r="J408" s="259"/>
      <c r="K408" s="259"/>
      <c r="L408" s="259"/>
      <c r="M408" s="259"/>
      <c r="N408" s="259"/>
      <c r="O408" s="259"/>
      <c r="P408" s="272"/>
      <c r="Q408" s="273"/>
    </row>
    <row r="409" spans="1:17" ht="13.95" customHeight="1" x14ac:dyDescent="0.25">
      <c r="A409" s="165"/>
      <c r="B409" s="268"/>
      <c r="C409" s="374" t="s">
        <v>175</v>
      </c>
      <c r="D409" s="1075"/>
      <c r="E409" s="1075" t="s">
        <v>3912</v>
      </c>
      <c r="F409" s="1075" t="s">
        <v>4572</v>
      </c>
      <c r="G409" s="1075" t="s">
        <v>4573</v>
      </c>
      <c r="H409" s="1075"/>
      <c r="I409" s="371"/>
      <c r="J409" s="259"/>
      <c r="K409" s="259"/>
      <c r="L409" s="259"/>
      <c r="M409" s="259"/>
      <c r="N409" s="259"/>
      <c r="O409" s="259"/>
      <c r="P409" s="272"/>
      <c r="Q409" s="273"/>
    </row>
    <row r="410" spans="1:17" ht="13.95" customHeight="1" x14ac:dyDescent="0.25">
      <c r="A410" s="165"/>
      <c r="B410" s="268"/>
      <c r="C410" s="374" t="s">
        <v>176</v>
      </c>
      <c r="D410" s="1075"/>
      <c r="E410" s="1075" t="s">
        <v>3912</v>
      </c>
      <c r="F410" s="1075" t="s">
        <v>4572</v>
      </c>
      <c r="G410" s="1075" t="s">
        <v>4573</v>
      </c>
      <c r="H410" s="1075"/>
      <c r="I410" s="371"/>
      <c r="J410" s="259"/>
      <c r="K410" s="259"/>
      <c r="L410" s="259"/>
      <c r="M410" s="259"/>
      <c r="N410" s="259"/>
      <c r="O410" s="259"/>
      <c r="P410" s="272"/>
      <c r="Q410" s="273"/>
    </row>
    <row r="411" spans="1:17" ht="13.95" customHeight="1" x14ac:dyDescent="0.25">
      <c r="A411" s="165"/>
      <c r="B411" s="268"/>
      <c r="C411" s="374" t="s">
        <v>177</v>
      </c>
      <c r="D411" s="1075"/>
      <c r="E411" s="1075" t="s">
        <v>3913</v>
      </c>
      <c r="F411" s="1075" t="s">
        <v>4572</v>
      </c>
      <c r="G411" s="1075" t="s">
        <v>4573</v>
      </c>
      <c r="H411" s="1075"/>
      <c r="I411" s="371"/>
      <c r="J411" s="259"/>
      <c r="K411" s="259"/>
      <c r="L411" s="259"/>
      <c r="M411" s="259"/>
      <c r="N411" s="259"/>
      <c r="O411" s="259"/>
      <c r="P411" s="272"/>
      <c r="Q411" s="273"/>
    </row>
    <row r="412" spans="1:17" ht="13.95" customHeight="1" x14ac:dyDescent="0.25">
      <c r="A412" s="165"/>
      <c r="B412" s="268"/>
      <c r="C412" s="374" t="s">
        <v>178</v>
      </c>
      <c r="D412" s="1075"/>
      <c r="E412" s="1075" t="s">
        <v>3914</v>
      </c>
      <c r="F412" s="1075" t="s">
        <v>4572</v>
      </c>
      <c r="G412" s="1075" t="s">
        <v>4573</v>
      </c>
      <c r="H412" s="1075"/>
      <c r="I412" s="371"/>
      <c r="J412" s="259"/>
      <c r="K412" s="259"/>
      <c r="L412" s="259"/>
      <c r="M412" s="259"/>
      <c r="N412" s="259"/>
      <c r="O412" s="259"/>
      <c r="P412" s="272"/>
      <c r="Q412" s="273"/>
    </row>
    <row r="413" spans="1:17" ht="13.95" customHeight="1" x14ac:dyDescent="0.25">
      <c r="A413" s="165"/>
      <c r="B413" s="268"/>
      <c r="C413" s="374" t="s">
        <v>179</v>
      </c>
      <c r="D413" s="1075"/>
      <c r="E413" s="1075" t="s">
        <v>3912</v>
      </c>
      <c r="F413" s="1075" t="s">
        <v>4572</v>
      </c>
      <c r="G413" s="1075" t="s">
        <v>4573</v>
      </c>
      <c r="H413" s="1075"/>
      <c r="I413" s="371"/>
      <c r="J413" s="259"/>
      <c r="K413" s="259"/>
      <c r="L413" s="259"/>
      <c r="M413" s="259"/>
      <c r="N413" s="259"/>
      <c r="O413" s="259"/>
      <c r="P413" s="272"/>
      <c r="Q413" s="273"/>
    </row>
    <row r="414" spans="1:17" ht="13.95" customHeight="1" x14ac:dyDescent="0.25">
      <c r="A414" s="165"/>
      <c r="B414" s="268"/>
      <c r="C414" s="374" t="s">
        <v>180</v>
      </c>
      <c r="D414" s="1075"/>
      <c r="E414" s="1075" t="s">
        <v>3913</v>
      </c>
      <c r="F414" s="1075" t="s">
        <v>4572</v>
      </c>
      <c r="G414" s="1075" t="s">
        <v>4573</v>
      </c>
      <c r="H414" s="1075"/>
      <c r="I414" s="371"/>
      <c r="J414" s="259"/>
      <c r="K414" s="259"/>
      <c r="L414" s="259"/>
      <c r="M414" s="259"/>
      <c r="N414" s="259"/>
      <c r="O414" s="259"/>
      <c r="P414" s="272"/>
      <c r="Q414" s="273"/>
    </row>
    <row r="415" spans="1:17" ht="13.95" customHeight="1" x14ac:dyDescent="0.25">
      <c r="A415" s="165"/>
      <c r="B415" s="268"/>
      <c r="C415" s="374" t="s">
        <v>181</v>
      </c>
      <c r="D415" s="1075"/>
      <c r="E415" s="1075" t="s">
        <v>3912</v>
      </c>
      <c r="F415" s="1075" t="s">
        <v>4572</v>
      </c>
      <c r="G415" s="1075" t="s">
        <v>4573</v>
      </c>
      <c r="H415" s="1075"/>
      <c r="I415" s="371"/>
      <c r="J415" s="259"/>
      <c r="K415" s="259"/>
      <c r="L415" s="259"/>
      <c r="M415" s="259"/>
      <c r="N415" s="259"/>
      <c r="O415" s="259"/>
      <c r="P415" s="272"/>
      <c r="Q415" s="273"/>
    </row>
    <row r="416" spans="1:17" ht="13.95" customHeight="1" x14ac:dyDescent="0.25">
      <c r="A416" s="165"/>
      <c r="B416" s="268"/>
      <c r="C416" s="374" t="s">
        <v>182</v>
      </c>
      <c r="D416" s="1075"/>
      <c r="E416" s="1075" t="s">
        <v>3912</v>
      </c>
      <c r="F416" s="1075" t="s">
        <v>4572</v>
      </c>
      <c r="G416" s="1075" t="s">
        <v>4573</v>
      </c>
      <c r="H416" s="1075"/>
      <c r="I416" s="371"/>
      <c r="J416" s="259"/>
      <c r="K416" s="259"/>
      <c r="L416" s="259"/>
      <c r="M416" s="259"/>
      <c r="N416" s="259"/>
      <c r="O416" s="259"/>
      <c r="P416" s="272"/>
      <c r="Q416" s="273"/>
    </row>
    <row r="417" spans="1:17" ht="13.95" customHeight="1" x14ac:dyDescent="0.25">
      <c r="A417" s="165"/>
      <c r="B417" s="268"/>
      <c r="C417" s="374" t="s">
        <v>183</v>
      </c>
      <c r="D417" s="1075"/>
      <c r="E417" s="1075"/>
      <c r="F417" s="1075" t="s">
        <v>4530</v>
      </c>
      <c r="G417" s="1075" t="s">
        <v>4531</v>
      </c>
      <c r="H417" s="1075"/>
      <c r="I417" s="371"/>
      <c r="J417" s="259"/>
      <c r="K417" s="259"/>
      <c r="L417" s="259"/>
      <c r="M417" s="259"/>
      <c r="N417" s="259"/>
      <c r="O417" s="259"/>
      <c r="P417" s="272"/>
      <c r="Q417" s="273"/>
    </row>
    <row r="418" spans="1:17" ht="13.95" customHeight="1" x14ac:dyDescent="0.25">
      <c r="A418" s="165"/>
      <c r="B418" s="268"/>
      <c r="C418" s="374" t="s">
        <v>184</v>
      </c>
      <c r="D418" s="1075"/>
      <c r="E418" s="1075"/>
      <c r="F418" s="1075" t="s">
        <v>4574</v>
      </c>
      <c r="G418" s="1075" t="s">
        <v>4575</v>
      </c>
      <c r="H418" s="1075"/>
      <c r="I418" s="371"/>
      <c r="J418" s="259"/>
      <c r="K418" s="259"/>
      <c r="L418" s="259"/>
      <c r="M418" s="259"/>
      <c r="N418" s="259"/>
      <c r="O418" s="259"/>
      <c r="P418" s="272"/>
      <c r="Q418" s="273"/>
    </row>
    <row r="419" spans="1:17" ht="13.95" customHeight="1" x14ac:dyDescent="0.25">
      <c r="A419" s="165"/>
      <c r="B419" s="268"/>
      <c r="C419" s="374" t="s">
        <v>185</v>
      </c>
      <c r="D419" s="1075"/>
      <c r="E419" s="1075"/>
      <c r="F419" s="1075" t="s">
        <v>4572</v>
      </c>
      <c r="G419" s="1075" t="s">
        <v>4573</v>
      </c>
      <c r="H419" s="1075"/>
      <c r="I419" s="371"/>
      <c r="J419" s="259"/>
      <c r="K419" s="259"/>
      <c r="L419" s="259"/>
      <c r="M419" s="259"/>
      <c r="N419" s="259"/>
      <c r="O419" s="259"/>
      <c r="P419" s="272"/>
      <c r="Q419" s="273"/>
    </row>
    <row r="420" spans="1:17" ht="13.95" customHeight="1" x14ac:dyDescent="0.25">
      <c r="A420" s="165"/>
      <c r="B420" s="268"/>
      <c r="C420" s="374" t="s">
        <v>187</v>
      </c>
      <c r="D420" s="1075"/>
      <c r="E420" s="1075"/>
      <c r="F420" s="1075" t="s">
        <v>4576</v>
      </c>
      <c r="G420" s="1075" t="s">
        <v>4577</v>
      </c>
      <c r="H420" s="1075"/>
      <c r="I420" s="371"/>
      <c r="J420" s="259"/>
      <c r="K420" s="259"/>
      <c r="L420" s="259"/>
      <c r="M420" s="259"/>
      <c r="N420" s="259"/>
      <c r="O420" s="259"/>
      <c r="P420" s="272"/>
      <c r="Q420" s="273"/>
    </row>
    <row r="421" spans="1:17" ht="13.95" customHeight="1" x14ac:dyDescent="0.25">
      <c r="A421" s="165"/>
      <c r="B421" s="268"/>
      <c r="C421" s="374" t="s">
        <v>2573</v>
      </c>
      <c r="D421" s="1075"/>
      <c r="E421" s="1075"/>
      <c r="F421" s="1075" t="s">
        <v>4576</v>
      </c>
      <c r="G421" s="1075" t="s">
        <v>4577</v>
      </c>
      <c r="H421" s="1075"/>
      <c r="I421" s="371"/>
      <c r="J421" s="259"/>
      <c r="K421" s="259"/>
      <c r="L421" s="259"/>
      <c r="M421" s="259"/>
      <c r="N421" s="259"/>
      <c r="O421" s="259"/>
      <c r="P421" s="272"/>
      <c r="Q421" s="273"/>
    </row>
    <row r="422" spans="1:17" ht="13.95" customHeight="1" x14ac:dyDescent="0.25">
      <c r="A422" s="165"/>
      <c r="B422" s="268"/>
      <c r="C422" s="374" t="s">
        <v>189</v>
      </c>
      <c r="D422" s="1075"/>
      <c r="E422" s="1075"/>
      <c r="F422" s="1075" t="s">
        <v>4578</v>
      </c>
      <c r="G422" s="1075" t="s">
        <v>4579</v>
      </c>
      <c r="H422" s="1075"/>
      <c r="I422" s="371"/>
      <c r="J422" s="259"/>
      <c r="K422" s="259"/>
      <c r="L422" s="259"/>
      <c r="M422" s="259"/>
      <c r="N422" s="259"/>
      <c r="O422" s="259"/>
      <c r="P422" s="272"/>
      <c r="Q422" s="273"/>
    </row>
    <row r="423" spans="1:17" ht="13.95" customHeight="1" x14ac:dyDescent="0.25">
      <c r="A423" s="165"/>
      <c r="B423" s="268"/>
      <c r="C423" s="374" t="s">
        <v>190</v>
      </c>
      <c r="D423" s="1075"/>
      <c r="E423" s="1075"/>
      <c r="F423" s="1075" t="s">
        <v>4578</v>
      </c>
      <c r="G423" s="1075" t="s">
        <v>4579</v>
      </c>
      <c r="H423" s="1075"/>
      <c r="I423" s="371"/>
      <c r="J423" s="259"/>
      <c r="K423" s="259"/>
      <c r="L423" s="259"/>
      <c r="M423" s="259"/>
      <c r="N423" s="259"/>
      <c r="O423" s="259"/>
      <c r="P423" s="272"/>
      <c r="Q423" s="273"/>
    </row>
    <row r="424" spans="1:17" ht="13.95" customHeight="1" x14ac:dyDescent="0.25">
      <c r="A424" s="165"/>
      <c r="B424" s="268"/>
      <c r="C424" s="374" t="s">
        <v>191</v>
      </c>
      <c r="D424" s="1075"/>
      <c r="E424" s="1075"/>
      <c r="F424" s="1075">
        <v>0</v>
      </c>
      <c r="G424" s="1075">
        <v>0</v>
      </c>
      <c r="H424" s="1075"/>
      <c r="I424" s="371"/>
      <c r="J424" s="259"/>
      <c r="K424" s="259"/>
      <c r="L424" s="259"/>
      <c r="M424" s="259"/>
      <c r="N424" s="259"/>
      <c r="O424" s="259"/>
      <c r="P424" s="272"/>
      <c r="Q424" s="273"/>
    </row>
    <row r="425" spans="1:17" ht="13.95" customHeight="1" x14ac:dyDescent="0.25">
      <c r="A425" s="165"/>
      <c r="B425" s="268"/>
      <c r="C425" s="374" t="s">
        <v>192</v>
      </c>
      <c r="D425" s="1075"/>
      <c r="E425" s="1075"/>
      <c r="F425" s="1075" t="s">
        <v>4576</v>
      </c>
      <c r="G425" s="1075" t="s">
        <v>4577</v>
      </c>
      <c r="H425" s="1075"/>
      <c r="I425" s="371"/>
      <c r="J425" s="259"/>
      <c r="K425" s="259"/>
      <c r="L425" s="259"/>
      <c r="M425" s="259"/>
      <c r="N425" s="259"/>
      <c r="O425" s="259"/>
      <c r="P425" s="272"/>
      <c r="Q425" s="273"/>
    </row>
    <row r="426" spans="1:17" ht="13.95" customHeight="1" x14ac:dyDescent="0.25">
      <c r="A426" s="165"/>
      <c r="B426" s="268"/>
      <c r="C426" s="374" t="s">
        <v>193</v>
      </c>
      <c r="D426" s="1075"/>
      <c r="E426" s="1075"/>
      <c r="F426" s="1075" t="s">
        <v>4380</v>
      </c>
      <c r="G426" s="1075"/>
      <c r="H426" s="1075"/>
      <c r="I426" s="371"/>
      <c r="J426" s="259"/>
      <c r="K426" s="259"/>
      <c r="L426" s="259"/>
      <c r="M426" s="259"/>
      <c r="N426" s="259"/>
      <c r="O426" s="259"/>
      <c r="P426" s="272"/>
      <c r="Q426" s="273"/>
    </row>
    <row r="427" spans="1:17" ht="13.95" customHeight="1" x14ac:dyDescent="0.25">
      <c r="A427" s="165"/>
      <c r="B427" s="268"/>
      <c r="C427" s="374" t="s">
        <v>194</v>
      </c>
      <c r="D427" s="1075"/>
      <c r="E427" s="1075"/>
      <c r="F427" s="1075" t="s">
        <v>4578</v>
      </c>
      <c r="G427" s="1075" t="s">
        <v>4579</v>
      </c>
      <c r="H427" s="1075"/>
      <c r="I427" s="371"/>
      <c r="J427" s="259"/>
      <c r="K427" s="259"/>
      <c r="L427" s="259"/>
      <c r="M427" s="259"/>
      <c r="N427" s="259"/>
      <c r="O427" s="259"/>
      <c r="P427" s="272"/>
      <c r="Q427" s="273"/>
    </row>
    <row r="428" spans="1:17" ht="13.95" customHeight="1" x14ac:dyDescent="0.25">
      <c r="A428" s="165"/>
      <c r="B428" s="268"/>
      <c r="C428" s="374" t="s">
        <v>195</v>
      </c>
      <c r="D428" s="1075"/>
      <c r="E428" s="1075"/>
      <c r="F428" s="1075" t="s">
        <v>4574</v>
      </c>
      <c r="G428" s="1075" t="s">
        <v>4575</v>
      </c>
      <c r="H428" s="1075"/>
      <c r="I428" s="371"/>
      <c r="J428" s="259"/>
      <c r="K428" s="259"/>
      <c r="L428" s="259"/>
      <c r="M428" s="259"/>
      <c r="N428" s="259"/>
      <c r="O428" s="259"/>
      <c r="P428" s="272"/>
      <c r="Q428" s="273"/>
    </row>
    <row r="429" spans="1:17" ht="13.95" customHeight="1" x14ac:dyDescent="0.25">
      <c r="A429" s="165"/>
      <c r="B429" s="268"/>
      <c r="C429" s="374" t="s">
        <v>196</v>
      </c>
      <c r="D429" s="1075"/>
      <c r="E429" s="1075"/>
      <c r="F429" s="1075" t="s">
        <v>4580</v>
      </c>
      <c r="G429" s="1075" t="s">
        <v>4531</v>
      </c>
      <c r="H429" s="1075"/>
      <c r="I429" s="371"/>
      <c r="J429" s="259"/>
      <c r="K429" s="259"/>
      <c r="L429" s="259"/>
      <c r="M429" s="259"/>
      <c r="N429" s="259"/>
      <c r="O429" s="259"/>
      <c r="P429" s="272"/>
      <c r="Q429" s="273"/>
    </row>
    <row r="430" spans="1:17" ht="13.95" customHeight="1" x14ac:dyDescent="0.25">
      <c r="A430" s="165"/>
      <c r="B430" s="268"/>
      <c r="C430" s="374" t="s">
        <v>197</v>
      </c>
      <c r="D430" s="1075"/>
      <c r="E430" s="1075"/>
      <c r="F430" s="1075" t="s">
        <v>4378</v>
      </c>
      <c r="G430" s="1075" t="s">
        <v>4379</v>
      </c>
      <c r="H430" s="1075"/>
      <c r="I430" s="371"/>
      <c r="J430" s="259"/>
      <c r="K430" s="259"/>
      <c r="L430" s="259"/>
      <c r="M430" s="259"/>
      <c r="N430" s="259"/>
      <c r="O430" s="259"/>
      <c r="P430" s="272"/>
      <c r="Q430" s="273"/>
    </row>
    <row r="431" spans="1:17" ht="13.95" customHeight="1" x14ac:dyDescent="0.25">
      <c r="A431" s="165"/>
      <c r="B431" s="268"/>
      <c r="C431" s="374" t="s">
        <v>199</v>
      </c>
      <c r="D431" s="1075"/>
      <c r="E431" s="1075"/>
      <c r="F431" s="1075" t="s">
        <v>4498</v>
      </c>
      <c r="G431" s="1075" t="s">
        <v>4499</v>
      </c>
      <c r="H431" s="1075"/>
      <c r="I431" s="371"/>
      <c r="J431" s="259"/>
      <c r="K431" s="259"/>
      <c r="L431" s="259"/>
      <c r="M431" s="259"/>
      <c r="N431" s="259"/>
      <c r="O431" s="259"/>
      <c r="P431" s="272"/>
      <c r="Q431" s="273"/>
    </row>
    <row r="432" spans="1:17" ht="13.95" customHeight="1" x14ac:dyDescent="0.25">
      <c r="A432" s="165"/>
      <c r="B432" s="268"/>
      <c r="C432" s="374" t="s">
        <v>201</v>
      </c>
      <c r="D432" s="1075"/>
      <c r="E432" s="1075"/>
      <c r="F432" s="1075" t="s">
        <v>4498</v>
      </c>
      <c r="G432" s="1075" t="s">
        <v>4499</v>
      </c>
      <c r="H432" s="1075"/>
      <c r="I432" s="371"/>
      <c r="J432" s="259"/>
      <c r="K432" s="259"/>
      <c r="L432" s="259"/>
      <c r="M432" s="259"/>
      <c r="N432" s="259"/>
      <c r="O432" s="259"/>
      <c r="P432" s="272"/>
      <c r="Q432" s="273"/>
    </row>
    <row r="433" spans="1:17" ht="13.95" customHeight="1" x14ac:dyDescent="0.25">
      <c r="A433" s="165"/>
      <c r="B433" s="268"/>
      <c r="C433" s="374" t="s">
        <v>205</v>
      </c>
      <c r="D433" s="1075"/>
      <c r="E433" s="1075"/>
      <c r="F433" s="1075" t="s">
        <v>4363</v>
      </c>
      <c r="G433" s="1075" t="s">
        <v>4364</v>
      </c>
      <c r="H433" s="1075"/>
      <c r="I433" s="371"/>
      <c r="J433" s="259"/>
      <c r="K433" s="259"/>
      <c r="L433" s="259"/>
      <c r="M433" s="259"/>
      <c r="N433" s="259"/>
      <c r="O433" s="259"/>
      <c r="P433" s="272"/>
      <c r="Q433" s="273"/>
    </row>
    <row r="434" spans="1:17" ht="13.95" customHeight="1" x14ac:dyDescent="0.25">
      <c r="A434" s="165"/>
      <c r="B434" s="268"/>
      <c r="C434" s="374" t="s">
        <v>206</v>
      </c>
      <c r="D434" s="1075"/>
      <c r="E434" s="1075"/>
      <c r="F434" s="1075" t="s">
        <v>4365</v>
      </c>
      <c r="G434" s="1075" t="s">
        <v>4366</v>
      </c>
      <c r="H434" s="1075"/>
      <c r="I434" s="371"/>
      <c r="J434" s="259"/>
      <c r="K434" s="259"/>
      <c r="L434" s="259"/>
      <c r="M434" s="259"/>
      <c r="N434" s="259"/>
      <c r="O434" s="259"/>
      <c r="P434" s="272"/>
      <c r="Q434" s="273"/>
    </row>
    <row r="435" spans="1:17" ht="13.95" customHeight="1" x14ac:dyDescent="0.25">
      <c r="A435" s="165"/>
      <c r="B435" s="268"/>
      <c r="C435" s="374" t="s">
        <v>207</v>
      </c>
      <c r="D435" s="1075"/>
      <c r="E435" s="1075"/>
      <c r="F435" s="1075" t="s">
        <v>4367</v>
      </c>
      <c r="G435" s="1075"/>
      <c r="H435" s="1075"/>
      <c r="I435" s="371"/>
      <c r="J435" s="259"/>
      <c r="K435" s="259"/>
      <c r="L435" s="259"/>
      <c r="M435" s="259"/>
      <c r="N435" s="259"/>
      <c r="O435" s="259"/>
      <c r="P435" s="272"/>
      <c r="Q435" s="273"/>
    </row>
    <row r="436" spans="1:17" ht="13.95" customHeight="1" x14ac:dyDescent="0.25">
      <c r="A436" s="165"/>
      <c r="B436" s="268"/>
      <c r="C436" s="374" t="s">
        <v>208</v>
      </c>
      <c r="D436" s="1075"/>
      <c r="E436" s="1075"/>
      <c r="F436" s="1075" t="s">
        <v>4581</v>
      </c>
      <c r="G436" s="1075" t="s">
        <v>4582</v>
      </c>
      <c r="H436" s="1075"/>
      <c r="I436" s="371"/>
      <c r="J436" s="259"/>
      <c r="K436" s="259"/>
      <c r="L436" s="259"/>
      <c r="M436" s="259"/>
      <c r="N436" s="259"/>
      <c r="O436" s="259"/>
      <c r="P436" s="272"/>
      <c r="Q436" s="273"/>
    </row>
    <row r="437" spans="1:17" ht="13.95" customHeight="1" x14ac:dyDescent="0.25">
      <c r="A437" s="165"/>
      <c r="B437" s="268"/>
      <c r="C437" s="374" t="s">
        <v>209</v>
      </c>
      <c r="D437" s="1075"/>
      <c r="E437" s="1075"/>
      <c r="F437" s="1075" t="s">
        <v>4583</v>
      </c>
      <c r="G437" s="1075" t="s">
        <v>4584</v>
      </c>
      <c r="H437" s="1075"/>
      <c r="I437" s="371"/>
      <c r="J437" s="259"/>
      <c r="K437" s="259"/>
      <c r="L437" s="259"/>
      <c r="M437" s="259"/>
      <c r="N437" s="259"/>
      <c r="O437" s="259"/>
      <c r="P437" s="272"/>
      <c r="Q437" s="273"/>
    </row>
    <row r="438" spans="1:17" ht="13.95" customHeight="1" x14ac:dyDescent="0.25">
      <c r="A438" s="165"/>
      <c r="B438" s="268"/>
      <c r="C438" s="374" t="s">
        <v>210</v>
      </c>
      <c r="D438" s="1075"/>
      <c r="E438" s="1075"/>
      <c r="F438" s="1075" t="s">
        <v>4434</v>
      </c>
      <c r="G438" s="1075" t="s">
        <v>4371</v>
      </c>
      <c r="H438" s="1075"/>
      <c r="I438" s="371"/>
      <c r="J438" s="259"/>
      <c r="K438" s="259"/>
      <c r="L438" s="259"/>
      <c r="M438" s="259"/>
      <c r="N438" s="259"/>
      <c r="O438" s="259"/>
      <c r="P438" s="272"/>
      <c r="Q438" s="273"/>
    </row>
    <row r="439" spans="1:17" ht="13.95" customHeight="1" x14ac:dyDescent="0.25">
      <c r="A439" s="165"/>
      <c r="B439" s="268"/>
      <c r="C439" s="374" t="s">
        <v>274</v>
      </c>
      <c r="D439" s="1075"/>
      <c r="E439" s="1075"/>
      <c r="F439" s="1075" t="s">
        <v>4585</v>
      </c>
      <c r="G439" s="1075" t="s">
        <v>4586</v>
      </c>
      <c r="H439" s="1075"/>
      <c r="I439" s="371"/>
      <c r="J439" s="259"/>
      <c r="K439" s="259"/>
      <c r="L439" s="259"/>
      <c r="M439" s="259"/>
      <c r="N439" s="259"/>
      <c r="O439" s="259"/>
      <c r="P439" s="272"/>
      <c r="Q439" s="273"/>
    </row>
    <row r="440" spans="1:17" ht="13.95" customHeight="1" x14ac:dyDescent="0.25">
      <c r="A440" s="165"/>
      <c r="B440" s="268"/>
      <c r="C440" s="374" t="s">
        <v>275</v>
      </c>
      <c r="D440" s="1075"/>
      <c r="E440" s="1075"/>
      <c r="F440" s="1075" t="s">
        <v>4587</v>
      </c>
      <c r="G440" s="1075" t="s">
        <v>4588</v>
      </c>
      <c r="H440" s="1075"/>
      <c r="I440" s="371"/>
      <c r="J440" s="259"/>
      <c r="K440" s="259"/>
      <c r="L440" s="259"/>
      <c r="M440" s="259"/>
      <c r="N440" s="259"/>
      <c r="O440" s="259"/>
      <c r="P440" s="272"/>
      <c r="Q440" s="273"/>
    </row>
    <row r="441" spans="1:17" ht="13.95" customHeight="1" x14ac:dyDescent="0.25">
      <c r="A441" s="165"/>
      <c r="B441" s="268"/>
      <c r="C441" s="374" t="s">
        <v>276</v>
      </c>
      <c r="D441" s="1075"/>
      <c r="E441" s="1075"/>
      <c r="F441" s="1075" t="s">
        <v>4589</v>
      </c>
      <c r="G441" s="1075" t="s">
        <v>4590</v>
      </c>
      <c r="H441" s="1075"/>
      <c r="I441" s="371"/>
      <c r="J441" s="259"/>
      <c r="K441" s="259"/>
      <c r="L441" s="259"/>
      <c r="M441" s="259"/>
      <c r="N441" s="259"/>
      <c r="O441" s="259"/>
      <c r="P441" s="272"/>
      <c r="Q441" s="273"/>
    </row>
    <row r="442" spans="1:17" ht="13.95" customHeight="1" x14ac:dyDescent="0.25">
      <c r="A442" s="165"/>
      <c r="B442" s="268"/>
      <c r="C442" s="374" t="s">
        <v>277</v>
      </c>
      <c r="D442" s="1075"/>
      <c r="E442" s="1075"/>
      <c r="F442" s="1075" t="s">
        <v>4591</v>
      </c>
      <c r="G442" s="1075" t="s">
        <v>4592</v>
      </c>
      <c r="H442" s="1075"/>
      <c r="I442" s="371"/>
      <c r="J442" s="259"/>
      <c r="K442" s="259"/>
      <c r="L442" s="259"/>
      <c r="M442" s="259"/>
      <c r="N442" s="259"/>
      <c r="O442" s="259"/>
      <c r="P442" s="272"/>
      <c r="Q442" s="273"/>
    </row>
    <row r="443" spans="1:17" ht="13.95" customHeight="1" x14ac:dyDescent="0.25">
      <c r="A443" s="165"/>
      <c r="B443" s="268"/>
      <c r="C443" s="374" t="s">
        <v>278</v>
      </c>
      <c r="D443" s="1075"/>
      <c r="E443" s="1075" t="s">
        <v>3907</v>
      </c>
      <c r="F443" s="1075" t="s">
        <v>4593</v>
      </c>
      <c r="G443" s="1075" t="s">
        <v>4582</v>
      </c>
      <c r="H443" s="1075"/>
      <c r="I443" s="371"/>
      <c r="J443" s="259"/>
      <c r="K443" s="259"/>
      <c r="L443" s="259"/>
      <c r="M443" s="259"/>
      <c r="N443" s="259"/>
      <c r="O443" s="259"/>
      <c r="P443" s="272"/>
      <c r="Q443" s="273"/>
    </row>
    <row r="444" spans="1:17" ht="13.95" customHeight="1" x14ac:dyDescent="0.25">
      <c r="A444" s="165"/>
      <c r="B444" s="268"/>
      <c r="C444" s="374" t="s">
        <v>279</v>
      </c>
      <c r="D444" s="1075"/>
      <c r="E444" s="1075"/>
      <c r="F444" s="1075" t="s">
        <v>4593</v>
      </c>
      <c r="G444" s="1075" t="s">
        <v>4582</v>
      </c>
      <c r="H444" s="1075"/>
      <c r="I444" s="371"/>
      <c r="J444" s="259"/>
      <c r="K444" s="259"/>
      <c r="L444" s="259"/>
      <c r="M444" s="259"/>
      <c r="N444" s="259"/>
      <c r="O444" s="259"/>
      <c r="P444" s="272"/>
      <c r="Q444" s="273"/>
    </row>
    <row r="445" spans="1:17" ht="13.95" customHeight="1" x14ac:dyDescent="0.25">
      <c r="A445" s="165"/>
      <c r="B445" s="268"/>
      <c r="C445" s="374" t="s">
        <v>2574</v>
      </c>
      <c r="D445" s="1075"/>
      <c r="E445" s="1075"/>
      <c r="F445" s="1075" t="s">
        <v>4594</v>
      </c>
      <c r="G445" s="1075" t="s">
        <v>4595</v>
      </c>
      <c r="H445" s="1075"/>
      <c r="I445" s="371"/>
      <c r="J445" s="259"/>
      <c r="K445" s="259"/>
      <c r="L445" s="259"/>
      <c r="M445" s="259"/>
      <c r="N445" s="259"/>
      <c r="O445" s="259"/>
      <c r="P445" s="272"/>
      <c r="Q445" s="273"/>
    </row>
    <row r="446" spans="1:17" ht="13.95" customHeight="1" x14ac:dyDescent="0.25">
      <c r="A446" s="165"/>
      <c r="B446" s="268"/>
      <c r="C446" s="374" t="s">
        <v>280</v>
      </c>
      <c r="D446" s="1075"/>
      <c r="E446" s="1075" t="s">
        <v>3907</v>
      </c>
      <c r="F446" s="1075" t="s">
        <v>4596</v>
      </c>
      <c r="G446" s="1075" t="s">
        <v>4584</v>
      </c>
      <c r="H446" s="1075"/>
      <c r="I446" s="371"/>
      <c r="J446" s="259"/>
      <c r="K446" s="259"/>
      <c r="L446" s="259"/>
      <c r="M446" s="259"/>
      <c r="N446" s="259"/>
      <c r="O446" s="259"/>
      <c r="P446" s="272"/>
      <c r="Q446" s="273"/>
    </row>
    <row r="447" spans="1:17" ht="13.95" customHeight="1" x14ac:dyDescent="0.25">
      <c r="A447" s="165"/>
      <c r="B447" s="268"/>
      <c r="C447" s="374" t="s">
        <v>281</v>
      </c>
      <c r="D447" s="1075"/>
      <c r="E447" s="1075" t="s">
        <v>3907</v>
      </c>
      <c r="F447" s="1075" t="s">
        <v>4596</v>
      </c>
      <c r="G447" s="1075" t="s">
        <v>4584</v>
      </c>
      <c r="H447" s="1075"/>
      <c r="I447" s="371"/>
      <c r="J447" s="259"/>
      <c r="K447" s="259"/>
      <c r="L447" s="259"/>
      <c r="M447" s="259"/>
      <c r="N447" s="259"/>
      <c r="O447" s="259"/>
      <c r="P447" s="272"/>
      <c r="Q447" s="273"/>
    </row>
    <row r="448" spans="1:17" ht="13.95" customHeight="1" x14ac:dyDescent="0.25">
      <c r="A448" s="165"/>
      <c r="B448" s="268"/>
      <c r="C448" s="374" t="s">
        <v>282</v>
      </c>
      <c r="D448" s="1075"/>
      <c r="E448" s="1075" t="s">
        <v>3907</v>
      </c>
      <c r="F448" s="1075" t="s">
        <v>4597</v>
      </c>
      <c r="G448" s="1075" t="s">
        <v>4584</v>
      </c>
      <c r="H448" s="1075"/>
      <c r="I448" s="371"/>
      <c r="J448" s="259"/>
      <c r="K448" s="259"/>
      <c r="L448" s="259"/>
      <c r="M448" s="259"/>
      <c r="N448" s="259"/>
      <c r="O448" s="259"/>
      <c r="P448" s="272"/>
      <c r="Q448" s="273"/>
    </row>
    <row r="449" spans="1:17" ht="13.95" customHeight="1" x14ac:dyDescent="0.25">
      <c r="A449" s="165"/>
      <c r="B449" s="268"/>
      <c r="C449" s="374" t="s">
        <v>283</v>
      </c>
      <c r="D449" s="1075"/>
      <c r="E449" s="1075"/>
      <c r="F449" s="1075" t="s">
        <v>4598</v>
      </c>
      <c r="G449" s="1075" t="s">
        <v>4584</v>
      </c>
      <c r="H449" s="1075"/>
      <c r="I449" s="371"/>
      <c r="J449" s="259"/>
      <c r="K449" s="259"/>
      <c r="L449" s="259"/>
      <c r="M449" s="259"/>
      <c r="N449" s="259"/>
      <c r="O449" s="259"/>
      <c r="P449" s="272"/>
      <c r="Q449" s="273"/>
    </row>
    <row r="450" spans="1:17" ht="13.95" customHeight="1" x14ac:dyDescent="0.25">
      <c r="A450" s="165"/>
      <c r="B450" s="268"/>
      <c r="C450" s="374" t="s">
        <v>284</v>
      </c>
      <c r="D450" s="1075"/>
      <c r="E450" s="1075"/>
      <c r="F450" s="1075" t="s">
        <v>4599</v>
      </c>
      <c r="G450" s="1075" t="s">
        <v>4584</v>
      </c>
      <c r="H450" s="1075"/>
      <c r="I450" s="371"/>
      <c r="J450" s="259"/>
      <c r="K450" s="259"/>
      <c r="L450" s="259"/>
      <c r="M450" s="259"/>
      <c r="N450" s="259"/>
      <c r="O450" s="259"/>
      <c r="P450" s="272"/>
      <c r="Q450" s="273"/>
    </row>
    <row r="451" spans="1:17" ht="13.95" customHeight="1" x14ac:dyDescent="0.25">
      <c r="A451" s="165"/>
      <c r="B451" s="268"/>
      <c r="C451" s="374" t="s">
        <v>285</v>
      </c>
      <c r="D451" s="1075"/>
      <c r="E451" s="1075"/>
      <c r="F451" s="1075" t="s">
        <v>4600</v>
      </c>
      <c r="G451" s="1075" t="s">
        <v>4584</v>
      </c>
      <c r="H451" s="1075"/>
      <c r="I451" s="371"/>
      <c r="J451" s="259"/>
      <c r="K451" s="259"/>
      <c r="L451" s="259"/>
      <c r="M451" s="259"/>
      <c r="N451" s="259"/>
      <c r="O451" s="259"/>
      <c r="P451" s="272"/>
      <c r="Q451" s="273"/>
    </row>
    <row r="452" spans="1:17" ht="13.95" customHeight="1" x14ac:dyDescent="0.25">
      <c r="A452" s="165"/>
      <c r="B452" s="268"/>
      <c r="C452" s="374" t="s">
        <v>2575</v>
      </c>
      <c r="D452" s="1075"/>
      <c r="E452" s="1075"/>
      <c r="F452" s="1075" t="s">
        <v>4601</v>
      </c>
      <c r="G452" s="1075" t="s">
        <v>4584</v>
      </c>
      <c r="H452" s="1075"/>
      <c r="I452" s="371"/>
      <c r="J452" s="259"/>
      <c r="K452" s="259"/>
      <c r="L452" s="259"/>
      <c r="M452" s="259"/>
      <c r="N452" s="259"/>
      <c r="O452" s="259"/>
      <c r="P452" s="272"/>
      <c r="Q452" s="273"/>
    </row>
    <row r="453" spans="1:17" ht="13.95" customHeight="1" x14ac:dyDescent="0.25">
      <c r="A453" s="165"/>
      <c r="B453" s="268"/>
      <c r="C453" s="374" t="s">
        <v>286</v>
      </c>
      <c r="D453" s="1075"/>
      <c r="E453" s="1075" t="s">
        <v>3907</v>
      </c>
      <c r="F453" s="1075" t="s">
        <v>4602</v>
      </c>
      <c r="G453" s="1075" t="s">
        <v>4603</v>
      </c>
      <c r="H453" s="1075"/>
      <c r="I453" s="371"/>
      <c r="J453" s="259"/>
      <c r="K453" s="259"/>
      <c r="L453" s="259"/>
      <c r="M453" s="259"/>
      <c r="N453" s="259"/>
      <c r="O453" s="259"/>
      <c r="P453" s="272"/>
      <c r="Q453" s="273"/>
    </row>
    <row r="454" spans="1:17" ht="13.95" customHeight="1" x14ac:dyDescent="0.25">
      <c r="A454" s="165"/>
      <c r="B454" s="268"/>
      <c r="C454" s="374" t="s">
        <v>287</v>
      </c>
      <c r="D454" s="1075"/>
      <c r="E454" s="1075" t="s">
        <v>3907</v>
      </c>
      <c r="F454" s="1075" t="s">
        <v>4602</v>
      </c>
      <c r="G454" s="1075" t="s">
        <v>4603</v>
      </c>
      <c r="H454" s="1075"/>
      <c r="I454" s="371"/>
      <c r="J454" s="259"/>
      <c r="K454" s="259"/>
      <c r="L454" s="259"/>
      <c r="M454" s="259"/>
      <c r="N454" s="259"/>
      <c r="O454" s="259"/>
      <c r="P454" s="272"/>
      <c r="Q454" s="273"/>
    </row>
    <row r="455" spans="1:17" ht="13.95" customHeight="1" x14ac:dyDescent="0.25">
      <c r="A455" s="165"/>
      <c r="B455" s="268"/>
      <c r="C455" s="374" t="s">
        <v>288</v>
      </c>
      <c r="D455" s="1075"/>
      <c r="E455" s="1075" t="s">
        <v>3907</v>
      </c>
      <c r="F455" s="1075" t="s">
        <v>4602</v>
      </c>
      <c r="G455" s="1075" t="s">
        <v>4603</v>
      </c>
      <c r="H455" s="1075"/>
      <c r="I455" s="371"/>
      <c r="J455" s="259"/>
      <c r="K455" s="259"/>
      <c r="L455" s="259"/>
      <c r="M455" s="259"/>
      <c r="N455" s="259"/>
      <c r="O455" s="259"/>
      <c r="P455" s="272"/>
      <c r="Q455" s="273"/>
    </row>
    <row r="456" spans="1:17" ht="13.95" customHeight="1" x14ac:dyDescent="0.25">
      <c r="A456" s="165"/>
      <c r="B456" s="268"/>
      <c r="C456" s="374" t="s">
        <v>289</v>
      </c>
      <c r="D456" s="1075"/>
      <c r="E456" s="1075"/>
      <c r="F456" s="1075" t="s">
        <v>4604</v>
      </c>
      <c r="G456" s="1075" t="s">
        <v>4605</v>
      </c>
      <c r="H456" s="1075"/>
      <c r="I456" s="371"/>
      <c r="J456" s="259"/>
      <c r="K456" s="259"/>
      <c r="L456" s="259"/>
      <c r="M456" s="259"/>
      <c r="N456" s="259"/>
      <c r="O456" s="259"/>
      <c r="P456" s="272"/>
      <c r="Q456" s="273"/>
    </row>
    <row r="457" spans="1:17" ht="13.95" customHeight="1" x14ac:dyDescent="0.25">
      <c r="A457" s="165"/>
      <c r="B457" s="268"/>
      <c r="C457" s="374" t="s">
        <v>290</v>
      </c>
      <c r="D457" s="1075"/>
      <c r="E457" s="1075"/>
      <c r="F457" s="1075" t="s">
        <v>4602</v>
      </c>
      <c r="G457" s="1075" t="s">
        <v>4603</v>
      </c>
      <c r="H457" s="1075"/>
      <c r="I457" s="371"/>
      <c r="J457" s="259"/>
      <c r="K457" s="259"/>
      <c r="L457" s="259"/>
      <c r="M457" s="259"/>
      <c r="N457" s="259"/>
      <c r="O457" s="259"/>
      <c r="P457" s="272"/>
      <c r="Q457" s="273"/>
    </row>
    <row r="458" spans="1:17" ht="13.95" customHeight="1" x14ac:dyDescent="0.25">
      <c r="A458" s="165"/>
      <c r="B458" s="268"/>
      <c r="C458" s="374" t="s">
        <v>291</v>
      </c>
      <c r="D458" s="1075"/>
      <c r="E458" s="1075"/>
      <c r="F458" s="1075" t="s">
        <v>4475</v>
      </c>
      <c r="G458" s="1075" t="s">
        <v>4476</v>
      </c>
      <c r="H458" s="1075"/>
      <c r="I458" s="371"/>
      <c r="J458" s="259"/>
      <c r="K458" s="259"/>
      <c r="L458" s="259"/>
      <c r="M458" s="259"/>
      <c r="N458" s="259"/>
      <c r="O458" s="259"/>
      <c r="P458" s="272"/>
      <c r="Q458" s="273"/>
    </row>
    <row r="459" spans="1:17" ht="13.95" customHeight="1" x14ac:dyDescent="0.25">
      <c r="A459" s="165"/>
      <c r="B459" s="268"/>
      <c r="C459" s="374" t="s">
        <v>292</v>
      </c>
      <c r="D459" s="1075"/>
      <c r="E459" s="1075" t="s">
        <v>3915</v>
      </c>
      <c r="F459" s="1075" t="s">
        <v>4606</v>
      </c>
      <c r="G459" s="1075" t="s">
        <v>4584</v>
      </c>
      <c r="H459" s="1075"/>
      <c r="I459" s="371"/>
      <c r="J459" s="259"/>
      <c r="K459" s="259"/>
      <c r="L459" s="259"/>
      <c r="M459" s="259"/>
      <c r="N459" s="259"/>
      <c r="O459" s="259"/>
      <c r="P459" s="272"/>
      <c r="Q459" s="273"/>
    </row>
    <row r="460" spans="1:17" ht="13.95" customHeight="1" x14ac:dyDescent="0.25">
      <c r="A460" s="165"/>
      <c r="B460" s="268"/>
      <c r="C460" s="374" t="s">
        <v>293</v>
      </c>
      <c r="D460" s="1075"/>
      <c r="E460" s="1075" t="s">
        <v>3915</v>
      </c>
      <c r="F460" s="1075" t="s">
        <v>4606</v>
      </c>
      <c r="G460" s="1075" t="s">
        <v>4584</v>
      </c>
      <c r="H460" s="1075"/>
      <c r="I460" s="371"/>
      <c r="J460" s="259"/>
      <c r="K460" s="259"/>
      <c r="L460" s="259"/>
      <c r="M460" s="259"/>
      <c r="N460" s="259"/>
      <c r="O460" s="259"/>
      <c r="P460" s="272"/>
      <c r="Q460" s="273"/>
    </row>
    <row r="461" spans="1:17" ht="13.95" customHeight="1" x14ac:dyDescent="0.25">
      <c r="A461" s="165"/>
      <c r="B461" s="268"/>
      <c r="C461" s="374" t="s">
        <v>294</v>
      </c>
      <c r="D461" s="1075"/>
      <c r="E461" s="1075" t="s">
        <v>3915</v>
      </c>
      <c r="F461" s="1075" t="s">
        <v>4606</v>
      </c>
      <c r="G461" s="1075" t="s">
        <v>4584</v>
      </c>
      <c r="H461" s="1075"/>
      <c r="I461" s="371"/>
      <c r="J461" s="259"/>
      <c r="K461" s="259"/>
      <c r="L461" s="643"/>
      <c r="M461" s="259"/>
      <c r="N461" s="259"/>
      <c r="O461" s="643"/>
      <c r="P461" s="272"/>
      <c r="Q461" s="273"/>
    </row>
    <row r="462" spans="1:17" ht="13.95" customHeight="1" x14ac:dyDescent="0.25">
      <c r="A462" s="165"/>
      <c r="B462" s="657"/>
      <c r="C462" s="374" t="s">
        <v>295</v>
      </c>
      <c r="D462" s="1075"/>
      <c r="E462" s="1075" t="s">
        <v>3915</v>
      </c>
      <c r="F462" s="1075" t="s">
        <v>4606</v>
      </c>
      <c r="G462" s="1075" t="s">
        <v>4584</v>
      </c>
      <c r="H462" s="1075"/>
      <c r="I462" s="642"/>
      <c r="J462" s="643"/>
      <c r="K462" s="643"/>
      <c r="L462" s="642"/>
      <c r="M462" s="643"/>
      <c r="N462" s="643"/>
      <c r="O462" s="642"/>
      <c r="P462" s="658"/>
      <c r="Q462" s="235"/>
    </row>
    <row r="463" spans="1:17" ht="13.95" customHeight="1" x14ac:dyDescent="0.25">
      <c r="A463" s="165"/>
      <c r="B463" s="156"/>
      <c r="C463" s="374" t="s">
        <v>296</v>
      </c>
      <c r="D463" s="1075"/>
      <c r="E463" s="1075"/>
      <c r="F463" s="1075" t="s">
        <v>4606</v>
      </c>
      <c r="G463" s="1075" t="s">
        <v>4584</v>
      </c>
      <c r="H463" s="1075"/>
      <c r="I463" s="259"/>
      <c r="J463" s="642"/>
      <c r="K463" s="642"/>
      <c r="L463" s="259"/>
      <c r="M463" s="642"/>
      <c r="N463" s="642"/>
      <c r="O463" s="259"/>
      <c r="P463" s="655"/>
      <c r="Q463" s="235"/>
    </row>
    <row r="464" spans="1:17" ht="13.95" customHeight="1" x14ac:dyDescent="0.25">
      <c r="A464" s="165"/>
      <c r="B464" s="156"/>
      <c r="C464" s="374" t="s">
        <v>2576</v>
      </c>
      <c r="D464" s="1075"/>
      <c r="E464" s="1075"/>
      <c r="F464" s="1075" t="s">
        <v>4607</v>
      </c>
      <c r="G464" s="1075" t="s">
        <v>4584</v>
      </c>
      <c r="H464" s="1075"/>
      <c r="I464" s="259"/>
      <c r="J464" s="259"/>
      <c r="K464" s="259"/>
      <c r="L464" s="259"/>
      <c r="M464" s="259"/>
      <c r="N464" s="259"/>
      <c r="O464" s="259"/>
      <c r="P464" s="655"/>
      <c r="Q464" s="235"/>
    </row>
    <row r="465" spans="1:17" ht="13.95" customHeight="1" x14ac:dyDescent="0.25">
      <c r="A465" s="165"/>
      <c r="B465" s="156"/>
      <c r="C465" s="374" t="s">
        <v>297</v>
      </c>
      <c r="D465" s="1075"/>
      <c r="E465" s="1075"/>
      <c r="F465" s="1075" t="s">
        <v>4363</v>
      </c>
      <c r="G465" s="1075" t="s">
        <v>4364</v>
      </c>
      <c r="H465" s="1075"/>
      <c r="I465" s="259"/>
      <c r="J465" s="259"/>
      <c r="K465" s="259"/>
      <c r="L465" s="259"/>
      <c r="M465" s="259"/>
      <c r="N465" s="259"/>
      <c r="O465" s="259"/>
      <c r="P465" s="655"/>
      <c r="Q465" s="235"/>
    </row>
    <row r="466" spans="1:17" ht="13.95" customHeight="1" x14ac:dyDescent="0.25">
      <c r="A466" s="165"/>
      <c r="B466" s="156"/>
      <c r="C466" s="374" t="s">
        <v>298</v>
      </c>
      <c r="D466" s="1075"/>
      <c r="E466" s="1075"/>
      <c r="F466" s="1075" t="s">
        <v>4365</v>
      </c>
      <c r="G466" s="1075" t="s">
        <v>4366</v>
      </c>
      <c r="H466" s="1075"/>
      <c r="I466" s="259"/>
      <c r="J466" s="259"/>
      <c r="K466" s="259"/>
      <c r="L466" s="259"/>
      <c r="M466" s="259"/>
      <c r="N466" s="259"/>
      <c r="O466" s="259"/>
      <c r="P466" s="655"/>
      <c r="Q466" s="235"/>
    </row>
    <row r="467" spans="1:17" ht="13.95" customHeight="1" x14ac:dyDescent="0.25">
      <c r="A467" s="165"/>
      <c r="B467" s="156"/>
      <c r="C467" s="374" t="s">
        <v>299</v>
      </c>
      <c r="D467" s="1075"/>
      <c r="E467" s="1075"/>
      <c r="F467" s="1075" t="s">
        <v>4367</v>
      </c>
      <c r="G467" s="1075"/>
      <c r="H467" s="1075"/>
      <c r="I467" s="259"/>
      <c r="J467" s="259"/>
      <c r="K467" s="259"/>
      <c r="L467" s="259"/>
      <c r="M467" s="259"/>
      <c r="N467" s="259"/>
      <c r="O467" s="259"/>
      <c r="P467" s="655"/>
      <c r="Q467" s="235"/>
    </row>
    <row r="468" spans="1:17" ht="13.95" customHeight="1" x14ac:dyDescent="0.25">
      <c r="A468" s="165"/>
      <c r="B468" s="156"/>
      <c r="C468" s="374" t="s">
        <v>300</v>
      </c>
      <c r="D468" s="1075"/>
      <c r="E468" s="1075"/>
      <c r="F468" s="1075" t="s">
        <v>4368</v>
      </c>
      <c r="G468" s="1075"/>
      <c r="H468" s="1075"/>
      <c r="I468" s="259"/>
      <c r="J468" s="259"/>
      <c r="K468" s="259"/>
      <c r="L468" s="259"/>
      <c r="M468" s="259"/>
      <c r="N468" s="259"/>
      <c r="O468" s="259"/>
      <c r="P468" s="655"/>
      <c r="Q468" s="235"/>
    </row>
    <row r="469" spans="1:17" ht="13.95" customHeight="1" x14ac:dyDescent="0.25">
      <c r="A469" s="165"/>
      <c r="B469" s="156"/>
      <c r="C469" s="374" t="s">
        <v>301</v>
      </c>
      <c r="D469" s="1075"/>
      <c r="E469" s="1075"/>
      <c r="F469" s="1075" t="s">
        <v>4369</v>
      </c>
      <c r="G469" s="1075"/>
      <c r="H469" s="1075"/>
      <c r="I469" s="259"/>
      <c r="J469" s="259"/>
      <c r="K469" s="259"/>
      <c r="L469" s="259"/>
      <c r="M469" s="259"/>
      <c r="N469" s="259"/>
      <c r="O469" s="259"/>
      <c r="P469" s="655"/>
      <c r="Q469" s="235"/>
    </row>
    <row r="470" spans="1:17" ht="13.95" customHeight="1" x14ac:dyDescent="0.25">
      <c r="A470" s="165"/>
      <c r="B470" s="156"/>
      <c r="C470" s="374" t="s">
        <v>302</v>
      </c>
      <c r="D470" s="1075"/>
      <c r="E470" s="1075"/>
      <c r="F470" s="1075" t="s">
        <v>4370</v>
      </c>
      <c r="G470" s="1075" t="s">
        <v>4371</v>
      </c>
      <c r="H470" s="1075"/>
      <c r="I470" s="259"/>
      <c r="J470" s="259"/>
      <c r="K470" s="259"/>
      <c r="L470" s="259"/>
      <c r="M470" s="259"/>
      <c r="N470" s="259"/>
      <c r="O470" s="259"/>
      <c r="P470" s="655"/>
      <c r="Q470" s="235"/>
    </row>
    <row r="471" spans="1:17" ht="13.95" customHeight="1" x14ac:dyDescent="0.25">
      <c r="A471" s="165"/>
      <c r="B471" s="156"/>
      <c r="C471" s="259"/>
      <c r="D471" s="259"/>
      <c r="E471" s="259"/>
      <c r="F471" s="259"/>
      <c r="G471" s="259"/>
      <c r="H471" s="259"/>
      <c r="I471" s="259"/>
      <c r="J471" s="259"/>
      <c r="K471" s="259"/>
      <c r="L471" s="259"/>
      <c r="M471" s="259"/>
      <c r="N471" s="259"/>
      <c r="O471" s="259"/>
      <c r="P471" s="655"/>
      <c r="Q471" s="235"/>
    </row>
    <row r="472" spans="1:17" ht="13.95" customHeight="1" x14ac:dyDescent="0.25">
      <c r="A472" s="165"/>
      <c r="B472" s="1279"/>
      <c r="C472" s="1279"/>
      <c r="D472" s="1279"/>
      <c r="E472" s="1279"/>
      <c r="F472" s="1279"/>
      <c r="G472" s="1279"/>
      <c r="H472" s="1279"/>
      <c r="I472" s="1279"/>
      <c r="J472" s="1279"/>
      <c r="K472" s="1279"/>
      <c r="L472" s="1279"/>
      <c r="M472" s="1279"/>
      <c r="N472" s="1279"/>
      <c r="O472" s="1279"/>
      <c r="P472" s="1279"/>
      <c r="Q472" s="165"/>
    </row>
    <row r="473" spans="1:17" ht="13.95" customHeight="1" x14ac:dyDescent="0.25">
      <c r="A473" s="1280"/>
      <c r="B473" s="1276"/>
      <c r="I473" s="1276"/>
      <c r="J473" s="1276"/>
      <c r="K473" s="1276"/>
      <c r="L473" s="1276"/>
      <c r="M473" s="1276"/>
      <c r="N473" s="1276"/>
      <c r="O473" s="1276"/>
      <c r="P473" s="1276"/>
      <c r="Q473" s="642"/>
    </row>
    <row r="474" spans="1:17" ht="13.95" customHeight="1" x14ac:dyDescent="0.25">
      <c r="A474" s="1280"/>
      <c r="B474" s="1276"/>
      <c r="I474" s="1276"/>
      <c r="J474" s="1276"/>
      <c r="K474" s="1276"/>
      <c r="L474" s="1276"/>
      <c r="M474" s="1276"/>
      <c r="N474" s="1276"/>
      <c r="O474" s="1276"/>
      <c r="P474" s="1276"/>
      <c r="Q474" s="642"/>
    </row>
    <row r="475" spans="1:17" ht="13.95" customHeight="1" x14ac:dyDescent="0.25">
      <c r="A475" s="1280"/>
      <c r="B475" s="1276"/>
      <c r="I475" s="1276"/>
      <c r="J475" s="1276"/>
      <c r="K475" s="1276"/>
      <c r="L475" s="1276"/>
      <c r="M475" s="1276"/>
      <c r="N475" s="1276"/>
      <c r="O475" s="1276"/>
      <c r="P475" s="1276"/>
      <c r="Q475" s="642"/>
    </row>
    <row r="476" spans="1:17" ht="13.95" customHeight="1" x14ac:dyDescent="0.25">
      <c r="A476" s="1280"/>
      <c r="B476" s="1276"/>
      <c r="I476" s="1276"/>
      <c r="J476" s="1276"/>
      <c r="K476" s="1276"/>
      <c r="L476" s="1276"/>
      <c r="M476" s="1276"/>
      <c r="N476" s="1276"/>
      <c r="O476" s="1276"/>
      <c r="P476" s="1276"/>
      <c r="Q476" s="642"/>
    </row>
    <row r="477" spans="1:17" ht="13.95" customHeight="1" x14ac:dyDescent="0.25">
      <c r="A477" s="1280"/>
      <c r="B477" s="1276"/>
      <c r="I477" s="1276"/>
      <c r="J477" s="1276"/>
      <c r="K477" s="1276"/>
      <c r="L477" s="1276"/>
      <c r="M477" s="1276"/>
      <c r="N477" s="1276"/>
      <c r="O477" s="1276"/>
      <c r="P477" s="1276"/>
      <c r="Q477" s="642"/>
    </row>
    <row r="478" spans="1:17" ht="13.95" customHeight="1" x14ac:dyDescent="0.25">
      <c r="A478" s="1280"/>
      <c r="B478" s="1276"/>
      <c r="I478" s="1276"/>
      <c r="J478" s="1276"/>
      <c r="K478" s="1276"/>
      <c r="L478" s="1276"/>
      <c r="M478" s="1276"/>
      <c r="N478" s="1276"/>
      <c r="O478" s="1276"/>
      <c r="P478" s="1276"/>
      <c r="Q478" s="642"/>
    </row>
    <row r="479" spans="1:17" ht="13.95" customHeight="1" x14ac:dyDescent="0.25">
      <c r="A479" s="1280"/>
      <c r="B479" s="1276"/>
      <c r="I479" s="1276"/>
      <c r="J479" s="1276"/>
      <c r="K479" s="1276"/>
      <c r="L479" s="1276"/>
      <c r="M479" s="1276"/>
      <c r="N479" s="1276"/>
      <c r="O479" s="1276"/>
      <c r="P479" s="1276"/>
      <c r="Q479" s="642"/>
    </row>
    <row r="480" spans="1:17" ht="13.95" customHeight="1" x14ac:dyDescent="0.25">
      <c r="A480" s="1280"/>
      <c r="B480" s="650"/>
      <c r="I480" s="650"/>
      <c r="J480" s="1276"/>
      <c r="K480" s="1276"/>
      <c r="L480" s="650"/>
      <c r="M480" s="1276"/>
      <c r="N480" s="1276"/>
      <c r="O480" s="650"/>
      <c r="P480" s="650"/>
      <c r="Q480" s="642"/>
    </row>
    <row r="481" spans="1:17" ht="13.95" customHeight="1" x14ac:dyDescent="0.25">
      <c r="A481" s="1280"/>
      <c r="B481" s="1276"/>
      <c r="I481" s="1276"/>
      <c r="J481" s="650"/>
      <c r="K481" s="650"/>
      <c r="L481" s="1276"/>
      <c r="M481" s="650"/>
      <c r="N481" s="650"/>
      <c r="O481" s="1276"/>
      <c r="P481" s="1276"/>
      <c r="Q481" s="642"/>
    </row>
    <row r="482" spans="1:17" ht="13.95" customHeight="1" x14ac:dyDescent="0.25">
      <c r="A482" s="1280"/>
      <c r="B482" s="1276"/>
      <c r="I482" s="1276"/>
      <c r="J482" s="1276"/>
      <c r="K482" s="1276"/>
      <c r="L482" s="1276"/>
      <c r="M482" s="1276"/>
      <c r="N482" s="1276"/>
      <c r="O482" s="1276"/>
      <c r="P482" s="1276"/>
      <c r="Q482" s="642"/>
    </row>
    <row r="483" spans="1:17" ht="13.95" customHeight="1" x14ac:dyDescent="0.25">
      <c r="A483" s="1280"/>
      <c r="B483" s="1276"/>
      <c r="I483" s="1276"/>
      <c r="J483" s="1276"/>
      <c r="K483" s="1276"/>
      <c r="L483" s="1276"/>
      <c r="M483" s="1276"/>
      <c r="N483" s="1276"/>
      <c r="O483" s="1276"/>
      <c r="P483" s="1276"/>
      <c r="Q483" s="642"/>
    </row>
    <row r="484" spans="1:17" ht="13.95" customHeight="1" x14ac:dyDescent="0.25">
      <c r="A484" s="1280"/>
      <c r="B484" s="1276"/>
      <c r="I484" s="1276"/>
      <c r="J484" s="1276"/>
      <c r="K484" s="1276"/>
      <c r="L484" s="1276"/>
      <c r="M484" s="1276"/>
      <c r="N484" s="1276"/>
      <c r="O484" s="1276"/>
      <c r="P484" s="1276"/>
      <c r="Q484" s="642"/>
    </row>
    <row r="485" spans="1:17" ht="13.95" customHeight="1" x14ac:dyDescent="0.25">
      <c r="A485" s="1280"/>
      <c r="B485" s="1276"/>
      <c r="I485" s="1276"/>
      <c r="J485" s="1276"/>
      <c r="K485" s="1276"/>
      <c r="L485" s="1276"/>
      <c r="M485" s="1276"/>
      <c r="N485" s="1276"/>
      <c r="O485" s="1276"/>
      <c r="P485" s="1276"/>
      <c r="Q485" s="642"/>
    </row>
    <row r="486" spans="1:17" ht="13.95" customHeight="1" x14ac:dyDescent="0.25">
      <c r="A486" s="1280"/>
      <c r="B486" s="1276"/>
      <c r="I486" s="1276"/>
      <c r="J486" s="1276"/>
      <c r="K486" s="1276"/>
      <c r="L486" s="1276"/>
      <c r="M486" s="1276"/>
      <c r="N486" s="1276"/>
      <c r="O486" s="1276"/>
      <c r="P486" s="1276"/>
      <c r="Q486" s="642"/>
    </row>
    <row r="487" spans="1:17" ht="13.95" customHeight="1" x14ac:dyDescent="0.25">
      <c r="A487" s="1280"/>
      <c r="B487" s="650"/>
      <c r="I487" s="650"/>
      <c r="J487" s="1276"/>
      <c r="K487" s="1276"/>
      <c r="L487" s="650"/>
      <c r="M487" s="1276"/>
      <c r="N487" s="1276"/>
      <c r="O487" s="650"/>
      <c r="P487" s="650"/>
      <c r="Q487" s="1280"/>
    </row>
    <row r="488" spans="1:17" ht="13.95" customHeight="1" x14ac:dyDescent="0.25">
      <c r="I488" s="1276"/>
      <c r="J488" s="650"/>
      <c r="K488" s="650"/>
      <c r="L488" s="1276"/>
      <c r="M488" s="650"/>
      <c r="N488" s="650"/>
      <c r="O488" s="1276"/>
      <c r="P488" s="1276"/>
    </row>
  </sheetData>
  <sheetProtection sheet="1" formatCells="0" formatColumns="0" formatRows="0" autoFilter="0"/>
  <mergeCells count="13">
    <mergeCell ref="C9:H9"/>
    <mergeCell ref="J6:L6"/>
    <mergeCell ref="M7:N8"/>
    <mergeCell ref="J7:K8"/>
    <mergeCell ref="J9:K9"/>
    <mergeCell ref="M9:N9"/>
    <mergeCell ref="M6:O6"/>
    <mergeCell ref="C6:E6"/>
    <mergeCell ref="J33:K33"/>
    <mergeCell ref="M33:N33"/>
    <mergeCell ref="T4:T16"/>
    <mergeCell ref="J18:K18"/>
    <mergeCell ref="M18:N18"/>
  </mergeCells>
  <phoneticPr fontId="157" type="noConversion"/>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O3" sqref="O3"/>
    </sheetView>
  </sheetViews>
  <sheetFormatPr defaultColWidth="9.1796875" defaultRowHeight="11.4" x14ac:dyDescent="0.2"/>
  <cols>
    <col min="1" max="1" width="16.54296875" style="121" customWidth="1"/>
    <col min="2" max="2" width="15.36328125" style="121" customWidth="1"/>
    <col min="3" max="3" width="17.6328125" style="121" customWidth="1"/>
    <col min="4" max="4" width="12.36328125" style="22" bestFit="1" customWidth="1"/>
    <col min="5" max="5" width="6" style="121" customWidth="1"/>
    <col min="6" max="6" width="17.08984375" style="121" customWidth="1"/>
    <col min="7" max="7" width="3.6328125" style="121" customWidth="1"/>
    <col min="8" max="8" width="9.26953125" style="22" customWidth="1"/>
    <col min="9" max="9" width="5.6328125" style="22" customWidth="1"/>
    <col min="10" max="10" width="12.6328125" style="1009" customWidth="1"/>
    <col min="11" max="11" width="15.54296875" style="25" customWidth="1"/>
    <col min="12" max="15" width="9.1796875" style="25"/>
    <col min="16" max="16" width="12.6328125" style="121"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0" customWidth="1"/>
    <col min="26" max="26" width="9.7265625" style="22" customWidth="1"/>
    <col min="27" max="27" width="9.36328125" style="120" customWidth="1"/>
    <col min="28" max="28" width="8.6328125" style="25" customWidth="1"/>
    <col min="29" max="16384" width="9.1796875" style="25"/>
  </cols>
  <sheetData>
    <row r="1" spans="1:28" s="2" customFormat="1" ht="74.400000000000006" thickBot="1" x14ac:dyDescent="0.3">
      <c r="A1" s="954" t="s">
        <v>29</v>
      </c>
      <c r="B1" s="954" t="s">
        <v>30</v>
      </c>
      <c r="C1" s="954" t="s">
        <v>31</v>
      </c>
      <c r="D1" s="955" t="s">
        <v>32</v>
      </c>
      <c r="E1" s="954" t="s">
        <v>33</v>
      </c>
      <c r="F1" s="954" t="s">
        <v>36</v>
      </c>
      <c r="G1" s="954" t="s">
        <v>37</v>
      </c>
      <c r="H1" s="955" t="s">
        <v>34</v>
      </c>
      <c r="I1" s="955" t="s">
        <v>35</v>
      </c>
      <c r="J1" s="1007"/>
      <c r="K1" s="94" t="s">
        <v>38</v>
      </c>
      <c r="L1" s="94">
        <v>1</v>
      </c>
      <c r="M1" s="94">
        <v>2</v>
      </c>
      <c r="N1" s="94">
        <v>3</v>
      </c>
      <c r="O1" s="94" t="s">
        <v>39</v>
      </c>
      <c r="P1" s="110"/>
      <c r="Q1" s="96" t="s">
        <v>29</v>
      </c>
      <c r="R1" s="97" t="s">
        <v>779</v>
      </c>
      <c r="S1" s="98" t="s">
        <v>780</v>
      </c>
      <c r="T1" s="98" t="s">
        <v>781</v>
      </c>
      <c r="U1" s="99" t="s">
        <v>782</v>
      </c>
      <c r="V1" s="95"/>
      <c r="W1" s="128" t="s">
        <v>446</v>
      </c>
      <c r="X1" s="128" t="s">
        <v>31</v>
      </c>
      <c r="Y1" s="99" t="s">
        <v>608</v>
      </c>
      <c r="Z1" s="99" t="s">
        <v>33</v>
      </c>
      <c r="AA1" s="99" t="s">
        <v>589</v>
      </c>
      <c r="AB1" s="128" t="s">
        <v>845</v>
      </c>
    </row>
    <row r="2" spans="1:28" s="23" customFormat="1" ht="15" customHeight="1" x14ac:dyDescent="0.2">
      <c r="A2" s="403" t="s">
        <v>59</v>
      </c>
      <c r="B2" s="403" t="s">
        <v>61</v>
      </c>
      <c r="C2" s="403" t="s">
        <v>150</v>
      </c>
      <c r="D2" s="950" t="s">
        <v>5</v>
      </c>
      <c r="E2" s="403">
        <v>1</v>
      </c>
      <c r="F2" s="100" t="str">
        <f t="shared" ref="F2:F74" si="0">CONCATENATE($B2,$E2)</f>
        <v>ACCESS-11</v>
      </c>
      <c r="G2" s="100">
        <f t="shared" ref="G2:G65" si="1">COUNTIF($F:$F,$F2)</f>
        <v>3</v>
      </c>
      <c r="H2" s="132">
        <f ca="1">INT(LEFT(
VLOOKUP($D2, INDIRECT("'"&amp;$A2&amp;"'!"&amp;"$E:$H"), 4,FALSE), 1)
)</f>
        <v>4</v>
      </c>
      <c r="I2" s="132">
        <f t="shared" ref="I2:I74" ca="1" si="2">IFERROR(IF(H2&gt;2,1,0),0)</f>
        <v>1</v>
      </c>
      <c r="J2" s="1008"/>
      <c r="K2" s="101" t="s">
        <v>59</v>
      </c>
      <c r="L2" s="697">
        <f ca="1">SUMIF($F:$F,CONCATENATE($K2,"-","?",L$1),$I:$I) /COUNTIF($F:$F,CONCATENATE($K2,"-","?",L$1))</f>
        <v>1</v>
      </c>
      <c r="M2" s="697">
        <f ca="1">SUMIF($F:$F,CONCATENATE($K2,"-","?",M$1),$I:$I) /COUNTIF($F:$F,CONCATENATE($K2,"-","?",M$1))</f>
        <v>0.6470588235294118</v>
      </c>
      <c r="N2" s="697">
        <f ca="1">SUMIF($F:$F,CONCATENATE($K2,"-","?",N$1),$I:$I) /COUNTIF($F:$F,CONCATENATE($K2,"-","?",N$1))</f>
        <v>0.5</v>
      </c>
      <c r="O2" s="102">
        <f ca="1">MIN(O3:O6)</f>
        <v>2</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956" t="str">
        <f ca="1">AB2&amp;"-"&amp;COUNTIF($AB$2:$AB2,$AB2)</f>
        <v>2-1-1-1</v>
      </c>
      <c r="X2" s="957" t="s">
        <v>150</v>
      </c>
      <c r="Y2" s="958">
        <f t="shared" ref="Y2:Y33" ca="1" si="3">VLOOKUP(LEFT($X2,LEN($X2)-1),$K:$O,5,FALSE)</f>
        <v>2</v>
      </c>
      <c r="Z2" s="959">
        <v>1</v>
      </c>
      <c r="AA2" s="958">
        <f t="shared" ref="AA2:AA65" ca="1" si="4">VLOOKUP(X2,C:I,7,FALSE)</f>
        <v>1</v>
      </c>
      <c r="AB2" s="957" t="str">
        <f ca="1">Y2&amp;"-"&amp;Z2&amp;"-"&amp;AA2</f>
        <v>2-1-1</v>
      </c>
    </row>
    <row r="3" spans="1:28" s="2" customFormat="1" ht="15" customHeight="1" x14ac:dyDescent="0.2">
      <c r="A3" s="403" t="s">
        <v>59</v>
      </c>
      <c r="B3" s="403" t="s">
        <v>61</v>
      </c>
      <c r="C3" s="403" t="s">
        <v>152</v>
      </c>
      <c r="D3" s="950" t="s">
        <v>7</v>
      </c>
      <c r="E3" s="403">
        <v>1</v>
      </c>
      <c r="F3" s="100" t="str">
        <f t="shared" si="0"/>
        <v>ACCESS-11</v>
      </c>
      <c r="G3" s="100">
        <f t="shared" si="1"/>
        <v>3</v>
      </c>
      <c r="H3" s="132">
        <f t="shared" ref="H3:H66" ca="1" si="5">INT(LEFT(
VLOOKUP($D3, INDIRECT("'"&amp;$A3&amp;"'!"&amp;"$E:$H"), 4,FALSE), 1)
)</f>
        <v>3</v>
      </c>
      <c r="I3" s="132">
        <f t="shared" ca="1" si="2"/>
        <v>1</v>
      </c>
      <c r="J3" s="1007"/>
      <c r="K3" s="107" t="s">
        <v>61</v>
      </c>
      <c r="L3" s="21">
        <f t="shared" ref="L3:M5" ca="1" si="6">SUMIF($F:$F,CONCATENATE($K3,L$1),$I:$I) / VLOOKUP(CONCATENATE($K3,L$1),$F:$G,2,FALSE)</f>
        <v>1</v>
      </c>
      <c r="M3" s="21">
        <f t="shared" ca="1" si="6"/>
        <v>0.6</v>
      </c>
      <c r="N3" s="111">
        <v>1</v>
      </c>
      <c r="O3" s="108">
        <f ca="1">IF( AND($L3=1,$M3=1,$N3&gt;$O$61 ), 3,
    IF( AND($L3=1,$M3&gt;$O$61 ), 2,
      IF( $L3=1, 1, 0)
  )
) + N("MIL3 tarkistus 1. rivillä, MIL2 tarkistus 2. rivillä, ja lopuksi MIL1 tarkistus.")</f>
        <v>2</v>
      </c>
      <c r="P3" s="110"/>
      <c r="Q3" s="1207" t="s">
        <v>56</v>
      </c>
      <c r="R3" s="1208" t="str">
        <f>Parameters!B78</f>
        <v>Kriittiset
palvelut</v>
      </c>
      <c r="S3" s="1209">
        <f ca="1">VLOOKUP($Q3,$K$1:$O$58,5,FALSE)</f>
        <v>0</v>
      </c>
      <c r="T3" s="556">
        <f>VLOOKUP(Data!$Q3,Table2[#All],2,FALSE)</f>
        <v>0</v>
      </c>
      <c r="U3" s="557">
        <f>VLOOKUP(Data!$Q3,Table4[#All],2,FALSE)</f>
        <v>0.5</v>
      </c>
      <c r="W3" s="960" t="str">
        <f ca="1">AB3&amp;"-"&amp;COUNTIF($AB$2:$AB3,$AB3)</f>
        <v>2-1-1-2</v>
      </c>
      <c r="X3" s="961" t="s">
        <v>152</v>
      </c>
      <c r="Y3" s="962">
        <f t="shared" ca="1" si="3"/>
        <v>2</v>
      </c>
      <c r="Z3" s="963">
        <v>1</v>
      </c>
      <c r="AA3" s="962">
        <f t="shared" ca="1" si="4"/>
        <v>1</v>
      </c>
      <c r="AB3" s="964" t="str">
        <f t="shared" ref="AB3:AB66" ca="1" si="7">Y3&amp;"-"&amp;Z3&amp;"-"&amp;AA3</f>
        <v>2-1-1</v>
      </c>
    </row>
    <row r="4" spans="1:28" s="2" customFormat="1" ht="15" customHeight="1" x14ac:dyDescent="0.2">
      <c r="A4" s="403" t="s">
        <v>59</v>
      </c>
      <c r="B4" s="403" t="s">
        <v>61</v>
      </c>
      <c r="C4" s="403" t="s">
        <v>153</v>
      </c>
      <c r="D4" s="950" t="s">
        <v>8</v>
      </c>
      <c r="E4" s="403">
        <v>1</v>
      </c>
      <c r="F4" s="100" t="str">
        <f t="shared" si="0"/>
        <v>ACCESS-11</v>
      </c>
      <c r="G4" s="100">
        <f t="shared" si="1"/>
        <v>3</v>
      </c>
      <c r="H4" s="132">
        <f t="shared" ca="1" si="5"/>
        <v>3</v>
      </c>
      <c r="I4" s="132">
        <f t="shared" ca="1" si="2"/>
        <v>1</v>
      </c>
      <c r="J4" s="1007"/>
      <c r="K4" s="107" t="s">
        <v>63</v>
      </c>
      <c r="L4" s="21">
        <f t="shared" ca="1" si="6"/>
        <v>1</v>
      </c>
      <c r="M4" s="21">
        <f t="shared" ca="1" si="6"/>
        <v>0.6</v>
      </c>
      <c r="N4" s="21">
        <f ca="1">SUMIF($F:$F,CONCATENATE($K4,N$1),$I:$I) / VLOOKUP(CONCATENATE($K4,N$1),$F:$G,2,FALSE)</f>
        <v>0.5</v>
      </c>
      <c r="O4" s="108">
        <f ca="1">IF( AND($L4=1,$M4=1,$N4&gt;$O$61 ), 3,
    IF( AND($L4=1,$M4&gt;$O$61 ), 2,
      IF( $L4=1, 1, 0)
  )
) + N("MIL3 tarkistus 1. rivillä, MIL2 tarkistus 2. rivillä, ja lopuksi MIL1 tarkistus.")</f>
        <v>2</v>
      </c>
      <c r="P4" s="110"/>
      <c r="Q4" s="109" t="s">
        <v>48</v>
      </c>
      <c r="R4" s="127" t="str">
        <f>Parameters!B79</f>
        <v>Omaisuuden
hallinta</v>
      </c>
      <c r="S4" s="103">
        <f t="shared" ref="S4:S13" ca="1" si="8">VLOOKUP($Q4,$K$1:$O$58,5,FALSE)</f>
        <v>1</v>
      </c>
      <c r="T4" s="95">
        <f>VLOOKUP(Data!$Q4,Table2[#All],2,FALSE)</f>
        <v>1</v>
      </c>
      <c r="U4" s="106">
        <f>VLOOKUP(Data!$Q4,Table4[#All],2,FALSE)</f>
        <v>1.2</v>
      </c>
      <c r="W4" s="960" t="str">
        <f ca="1">AB4&amp;"-"&amp;COUNTIF($AB$2:$AB4,$AB4)</f>
        <v>2-1-1-3</v>
      </c>
      <c r="X4" s="961" t="s">
        <v>153</v>
      </c>
      <c r="Y4" s="962">
        <f t="shared" ca="1" si="3"/>
        <v>2</v>
      </c>
      <c r="Z4" s="963">
        <v>1</v>
      </c>
      <c r="AA4" s="962">
        <f t="shared" ca="1" si="4"/>
        <v>1</v>
      </c>
      <c r="AB4" s="964" t="str">
        <f t="shared" ca="1" si="7"/>
        <v>2-1-1</v>
      </c>
    </row>
    <row r="5" spans="1:28" s="2" customFormat="1" ht="15" customHeight="1" x14ac:dyDescent="0.2">
      <c r="A5" s="403" t="s">
        <v>59</v>
      </c>
      <c r="B5" s="403" t="s">
        <v>61</v>
      </c>
      <c r="C5" s="403" t="s">
        <v>154</v>
      </c>
      <c r="D5" s="950" t="s">
        <v>9</v>
      </c>
      <c r="E5" s="403">
        <v>2</v>
      </c>
      <c r="F5" s="100" t="str">
        <f t="shared" si="0"/>
        <v>ACCESS-12</v>
      </c>
      <c r="G5" s="100">
        <f t="shared" si="1"/>
        <v>5</v>
      </c>
      <c r="H5" s="132">
        <f t="shared" ca="1" si="5"/>
        <v>4</v>
      </c>
      <c r="I5" s="132">
        <f t="shared" ca="1" si="2"/>
        <v>1</v>
      </c>
      <c r="J5" s="1007"/>
      <c r="K5" s="107" t="s">
        <v>66</v>
      </c>
      <c r="L5" s="21">
        <f t="shared" ca="1" si="6"/>
        <v>1</v>
      </c>
      <c r="M5" s="21">
        <f t="shared" ca="1" si="6"/>
        <v>0.6</v>
      </c>
      <c r="N5" s="21">
        <f ca="1">SUMIF($F:$F,CONCATENATE($K5,N$1),$I:$I) / VLOOKUP(CONCATENATE($K5,N$1),$F:$G,2,FALSE)</f>
        <v>0</v>
      </c>
      <c r="O5" s="108">
        <f ca="1">IF( AND($L5=1,$M5=1,$N5&gt;$O$61 ), 3,
    IF( AND($L5=1,$M5&gt;$O$61 ), 2,
      IF( $L5=1, 1, 0)
  )
) + N("MIL3 tarkistus 1. rivillä, MIL2 tarkistus 2. rivillä, ja lopuksi MIL1 tarkistus.")</f>
        <v>2</v>
      </c>
      <c r="P5" s="110"/>
      <c r="Q5" s="109" t="s">
        <v>64</v>
      </c>
      <c r="R5" s="127" t="str">
        <f>Parameters!B80</f>
        <v>Uhkat ja
haavoittuvuudet</v>
      </c>
      <c r="S5" s="103">
        <f t="shared" ca="1" si="8"/>
        <v>0</v>
      </c>
      <c r="T5" s="95">
        <f>VLOOKUP(Data!$Q5,Table2[#All],2,FALSE)</f>
        <v>0</v>
      </c>
      <c r="U5" s="106">
        <f>VLOOKUP(Data!$Q5,Table4[#All],2,FALSE)</f>
        <v>0.9</v>
      </c>
      <c r="W5" s="960" t="str">
        <f ca="1">AB5&amp;"-"&amp;COUNTIF($AB$2:$AB5,$AB5)</f>
        <v>2-2-1-1</v>
      </c>
      <c r="X5" s="961" t="s">
        <v>154</v>
      </c>
      <c r="Y5" s="962">
        <f t="shared" ca="1" si="3"/>
        <v>2</v>
      </c>
      <c r="Z5" s="963">
        <v>2</v>
      </c>
      <c r="AA5" s="962">
        <f t="shared" ca="1" si="4"/>
        <v>1</v>
      </c>
      <c r="AB5" s="964" t="str">
        <f t="shared" ca="1" si="7"/>
        <v>2-2-1</v>
      </c>
    </row>
    <row r="6" spans="1:28" s="2" customFormat="1" ht="15" customHeight="1" x14ac:dyDescent="0.2">
      <c r="A6" s="403" t="s">
        <v>59</v>
      </c>
      <c r="B6" s="403" t="s">
        <v>61</v>
      </c>
      <c r="C6" s="403" t="s">
        <v>155</v>
      </c>
      <c r="D6" s="950" t="s">
        <v>10</v>
      </c>
      <c r="E6" s="403">
        <v>2</v>
      </c>
      <c r="F6" s="100" t="str">
        <f t="shared" si="0"/>
        <v>ACCESS-12</v>
      </c>
      <c r="G6" s="100">
        <f t="shared" si="1"/>
        <v>5</v>
      </c>
      <c r="H6" s="132">
        <f t="shared" ca="1" si="5"/>
        <v>3</v>
      </c>
      <c r="I6" s="132">
        <f t="shared" ca="1" si="2"/>
        <v>1</v>
      </c>
      <c r="J6" s="1007"/>
      <c r="K6" s="107" t="s">
        <v>986</v>
      </c>
      <c r="L6" s="111">
        <v>1</v>
      </c>
      <c r="M6" s="21">
        <f ca="1">SUMIF($F:$F,CONCATENATE($K6,M$1),$I:$I) / VLOOKUP(CONCATENATE($K6,M$1),$F:$G,2,FALSE)</f>
        <v>1</v>
      </c>
      <c r="N6" s="21">
        <f ca="1">SUMIF($F:$F,CONCATENATE($K6,N$1),$I:$I) / VLOOKUP(CONCATENATE($K6,N$1),$F:$G,2,FALSE)</f>
        <v>0.5</v>
      </c>
      <c r="O6" s="108">
        <f ca="1">IF( AND($L6=1,$M6=1,$N6&gt;$O$61 ), 3,
    IF( AND($L6=1,$M6&gt;$O$61 ), 2,
      IF( $L6=1, 1, 0)
  )
) + N("MIL3 tarkistus 1. rivillä, MIL2 tarkistus 2. rivillä, ja lopuksi MIL1 tarkistus.")</f>
        <v>2</v>
      </c>
      <c r="P6" s="544"/>
      <c r="Q6" s="109" t="s">
        <v>0</v>
      </c>
      <c r="R6" s="127" t="str">
        <f>Parameters!B81</f>
        <v>Riskien
hallinta</v>
      </c>
      <c r="S6" s="103">
        <f t="shared" ca="1" si="8"/>
        <v>1</v>
      </c>
      <c r="T6" s="95">
        <f>VLOOKUP(Data!$Q6,Table2[#All],2,FALSE)</f>
        <v>0</v>
      </c>
      <c r="U6" s="106">
        <f>VLOOKUP(Data!$Q6,Table4[#All],2,FALSE)</f>
        <v>0.7</v>
      </c>
      <c r="W6" s="960" t="str">
        <f ca="1">AB6&amp;"-"&amp;COUNTIF($AB$2:$AB6,$AB6)</f>
        <v>2-2-1-2</v>
      </c>
      <c r="X6" s="961" t="s">
        <v>155</v>
      </c>
      <c r="Y6" s="962">
        <f t="shared" ca="1" si="3"/>
        <v>2</v>
      </c>
      <c r="Z6" s="963">
        <v>2</v>
      </c>
      <c r="AA6" s="962">
        <f t="shared" ca="1" si="4"/>
        <v>1</v>
      </c>
      <c r="AB6" s="964" t="str">
        <f t="shared" ca="1" si="7"/>
        <v>2-2-1</v>
      </c>
    </row>
    <row r="7" spans="1:28" ht="15" customHeight="1" x14ac:dyDescent="0.2">
      <c r="A7" s="403" t="s">
        <v>59</v>
      </c>
      <c r="B7" s="403" t="s">
        <v>61</v>
      </c>
      <c r="C7" s="403" t="s">
        <v>156</v>
      </c>
      <c r="D7" s="950" t="s">
        <v>11</v>
      </c>
      <c r="E7" s="403">
        <v>2</v>
      </c>
      <c r="F7" s="100" t="str">
        <f t="shared" si="0"/>
        <v>ACCESS-12</v>
      </c>
      <c r="G7" s="100">
        <f t="shared" si="1"/>
        <v>5</v>
      </c>
      <c r="H7" s="132">
        <f t="shared" ca="1" si="5"/>
        <v>3</v>
      </c>
      <c r="I7" s="132">
        <f t="shared" ca="1" si="2"/>
        <v>1</v>
      </c>
      <c r="K7" s="101" t="s">
        <v>77</v>
      </c>
      <c r="L7" s="697">
        <f ca="1">SUMIF($F:$F,CONCATENATE($K7,"-","?",L$1),$I:$I) /COUNTIF($F:$F,CONCATENATE($K7,"-","?",L$1))</f>
        <v>1</v>
      </c>
      <c r="M7" s="697">
        <f ca="1">SUMIF($F:$F,CONCATENATE($K7,"-","?",M$1),$I:$I) /COUNTIF($F:$F,CONCATENATE($K7,"-","?",M$1))</f>
        <v>0.4</v>
      </c>
      <c r="N7" s="697">
        <f ca="1">SUMIF($F:$F,CONCATENATE($K7,"-","?",N$1),$I:$I) /COUNTIF($F:$F,CONCATENATE($K7,"-","?",N$1))</f>
        <v>0.40909090909090912</v>
      </c>
      <c r="O7" s="102">
        <f ca="1">MIN(O8:O13)</f>
        <v>1</v>
      </c>
      <c r="P7" s="110"/>
      <c r="Q7" s="109" t="s">
        <v>59</v>
      </c>
      <c r="R7" s="127" t="str">
        <f>Parameters!B82</f>
        <v>Pääsyn
hallinta</v>
      </c>
      <c r="S7" s="103">
        <f t="shared" ca="1" si="8"/>
        <v>2</v>
      </c>
      <c r="T7" s="95">
        <f>VLOOKUP(Data!$Q7,Table2[#All],2,FALSE)</f>
        <v>1</v>
      </c>
      <c r="U7" s="106">
        <f>VLOOKUP(Data!$Q7,Table4[#All],2,FALSE)</f>
        <v>1.2</v>
      </c>
      <c r="W7" s="960" t="str">
        <f ca="1">AB7&amp;"-"&amp;COUNTIF($AB$2:$AB7,$AB7)</f>
        <v>2-2-1-3</v>
      </c>
      <c r="X7" s="960" t="s">
        <v>156</v>
      </c>
      <c r="Y7" s="962">
        <f t="shared" ca="1" si="3"/>
        <v>2</v>
      </c>
      <c r="Z7" s="965">
        <v>2</v>
      </c>
      <c r="AA7" s="962">
        <f t="shared" ca="1" si="4"/>
        <v>1</v>
      </c>
      <c r="AB7" s="964" t="str">
        <f t="shared" ca="1" si="7"/>
        <v>2-2-1</v>
      </c>
    </row>
    <row r="8" spans="1:28" ht="15" customHeight="1" x14ac:dyDescent="0.2">
      <c r="A8" s="403" t="s">
        <v>59</v>
      </c>
      <c r="B8" s="403" t="s">
        <v>61</v>
      </c>
      <c r="C8" s="403" t="s">
        <v>157</v>
      </c>
      <c r="D8" s="950" t="s">
        <v>12</v>
      </c>
      <c r="E8" s="403">
        <v>2</v>
      </c>
      <c r="F8" s="100" t="str">
        <f t="shared" si="0"/>
        <v>ACCESS-12</v>
      </c>
      <c r="G8" s="100">
        <f t="shared" si="1"/>
        <v>5</v>
      </c>
      <c r="H8" s="132">
        <f t="shared" ca="1" si="5"/>
        <v>2</v>
      </c>
      <c r="I8" s="132">
        <f t="shared" ca="1" si="2"/>
        <v>0</v>
      </c>
      <c r="K8" s="107" t="s">
        <v>115</v>
      </c>
      <c r="L8" s="21">
        <f t="shared" ref="L8:N10" ca="1" si="9">SUMIF($F:$F,CONCATENATE($K8,L$1),$I:$I) / VLOOKUP(CONCATENATE($K8,L$1),$F:$G,2,FALSE)</f>
        <v>1</v>
      </c>
      <c r="M8" s="21">
        <f t="shared" ca="1" si="9"/>
        <v>0</v>
      </c>
      <c r="N8" s="21">
        <f t="shared" ca="1" si="9"/>
        <v>0.5</v>
      </c>
      <c r="O8" s="108">
        <f t="shared" ref="O8:O13" ca="1" si="10">IF( AND($L8=1,$M8=1,$N8&gt;$O$61 ), 3,
    IF( AND($L8=1,$M8&gt;$O$61 ), 2,
      IF( $L8=1, 1, 0)
  )
) + N("MIL3 tarkistus 1. rivillä, MIL2 tarkistus 2. rivillä, ja lopuksi MIL1 tarkistus.")</f>
        <v>1</v>
      </c>
      <c r="P8" s="110"/>
      <c r="Q8" s="109" t="s">
        <v>67</v>
      </c>
      <c r="R8" s="127" t="str">
        <f>Parameters!B83</f>
        <v>Tilanne
kuva</v>
      </c>
      <c r="S8" s="103">
        <f t="shared" ca="1" si="8"/>
        <v>1</v>
      </c>
      <c r="T8" s="95">
        <f>VLOOKUP(Data!$Q8,Table2[#All],2,FALSE)</f>
        <v>1</v>
      </c>
      <c r="U8" s="106">
        <f>VLOOKUP(Data!$Q8,Table4[#All],2,FALSE)</f>
        <v>1.3</v>
      </c>
      <c r="W8" s="960" t="str">
        <f ca="1">AB8&amp;"-"&amp;COUNTIF($AB$2:$AB8,$AB8)</f>
        <v>2-2-0-1</v>
      </c>
      <c r="X8" s="960" t="s">
        <v>157</v>
      </c>
      <c r="Y8" s="962">
        <f t="shared" ca="1" si="3"/>
        <v>2</v>
      </c>
      <c r="Z8" s="965">
        <v>2</v>
      </c>
      <c r="AA8" s="962">
        <f t="shared" ca="1" si="4"/>
        <v>0</v>
      </c>
      <c r="AB8" s="964" t="str">
        <f t="shared" ca="1" si="7"/>
        <v>2-2-0</v>
      </c>
    </row>
    <row r="9" spans="1:28" ht="15" customHeight="1" x14ac:dyDescent="0.2">
      <c r="A9" s="403" t="s">
        <v>59</v>
      </c>
      <c r="B9" s="403" t="s">
        <v>61</v>
      </c>
      <c r="C9" s="403" t="s">
        <v>2527</v>
      </c>
      <c r="D9" s="950" t="s">
        <v>13</v>
      </c>
      <c r="E9" s="403">
        <v>2</v>
      </c>
      <c r="F9" s="100" t="str">
        <f t="shared" si="0"/>
        <v>ACCESS-12</v>
      </c>
      <c r="G9" s="100">
        <f t="shared" si="1"/>
        <v>5</v>
      </c>
      <c r="H9" s="132">
        <f t="shared" ca="1" si="5"/>
        <v>2</v>
      </c>
      <c r="I9" s="132">
        <f t="shared" ca="1" si="2"/>
        <v>0</v>
      </c>
      <c r="K9" s="107" t="s">
        <v>118</v>
      </c>
      <c r="L9" s="21">
        <f t="shared" ca="1" si="9"/>
        <v>1</v>
      </c>
      <c r="M9" s="21">
        <f t="shared" ca="1" si="9"/>
        <v>0.8</v>
      </c>
      <c r="N9" s="21">
        <f t="shared" ca="1" si="9"/>
        <v>0.4</v>
      </c>
      <c r="O9" s="108">
        <f t="shared" ca="1" si="10"/>
        <v>2</v>
      </c>
      <c r="P9" s="110"/>
      <c r="Q9" s="109" t="s">
        <v>69</v>
      </c>
      <c r="R9" s="127" t="str">
        <f>Parameters!B84</f>
        <v>Tapahtumat
ja häiriöt</v>
      </c>
      <c r="S9" s="103">
        <f t="shared" ca="1" si="8"/>
        <v>0</v>
      </c>
      <c r="T9" s="95">
        <f>VLOOKUP(Data!$Q9,Table2[#All],2,FALSE)</f>
        <v>0</v>
      </c>
      <c r="U9" s="106">
        <f>VLOOKUP(Data!$Q9,Table4[#All],2,FALSE)</f>
        <v>1.5</v>
      </c>
      <c r="W9" s="960" t="str">
        <f ca="1">AB9&amp;"-"&amp;COUNTIF($AB$2:$AB9,$AB9)</f>
        <v>2-2-0-2</v>
      </c>
      <c r="X9" s="960" t="s">
        <v>2527</v>
      </c>
      <c r="Y9" s="962">
        <f t="shared" ca="1" si="3"/>
        <v>2</v>
      </c>
      <c r="Z9" s="965">
        <v>2</v>
      </c>
      <c r="AA9" s="962">
        <f t="shared" ca="1" si="4"/>
        <v>0</v>
      </c>
      <c r="AB9" s="964" t="str">
        <f t="shared" ca="1" si="7"/>
        <v>2-2-0</v>
      </c>
    </row>
    <row r="10" spans="1:28" ht="15" customHeight="1" x14ac:dyDescent="0.2">
      <c r="A10" s="403" t="s">
        <v>59</v>
      </c>
      <c r="B10" s="403" t="s">
        <v>61</v>
      </c>
      <c r="C10" s="403" t="s">
        <v>2528</v>
      </c>
      <c r="D10" s="950" t="s">
        <v>14</v>
      </c>
      <c r="E10" s="403">
        <v>3</v>
      </c>
      <c r="F10" s="100" t="str">
        <f t="shared" si="0"/>
        <v>ACCESS-13</v>
      </c>
      <c r="G10" s="100">
        <f t="shared" si="1"/>
        <v>2</v>
      </c>
      <c r="H10" s="132">
        <f t="shared" ca="1" si="5"/>
        <v>3</v>
      </c>
      <c r="I10" s="132">
        <f t="shared" ca="1" si="2"/>
        <v>1</v>
      </c>
      <c r="K10" s="107" t="s">
        <v>121</v>
      </c>
      <c r="L10" s="21">
        <f t="shared" ca="1" si="9"/>
        <v>1</v>
      </c>
      <c r="M10" s="21">
        <f t="shared" ca="1" si="9"/>
        <v>0.44444444444444442</v>
      </c>
      <c r="N10" s="21">
        <f t="shared" ca="1" si="9"/>
        <v>0.5</v>
      </c>
      <c r="O10" s="108">
        <f t="shared" ca="1" si="10"/>
        <v>1</v>
      </c>
      <c r="P10" s="110"/>
      <c r="Q10" s="109" t="s">
        <v>2540</v>
      </c>
      <c r="R10" s="127" t="str">
        <f>Parameters!B85</f>
        <v>Kolmannet
osapuolet</v>
      </c>
      <c r="S10" s="103">
        <f t="shared" ca="1" si="8"/>
        <v>1</v>
      </c>
      <c r="T10" s="95">
        <f>VLOOKUP(Data!$Q10,Table2[#All],2,FALSE)</f>
        <v>0</v>
      </c>
      <c r="U10" s="106">
        <f>VLOOKUP(Data!$Q10,Table4[#All],2,FALSE)</f>
        <v>0.6</v>
      </c>
      <c r="W10" s="960" t="str">
        <f ca="1">AB10&amp;"-"&amp;COUNTIF($AB$2:$AB10,$AB10)</f>
        <v>2-3-1-1</v>
      </c>
      <c r="X10" s="960" t="s">
        <v>2528</v>
      </c>
      <c r="Y10" s="962">
        <f t="shared" ca="1" si="3"/>
        <v>2</v>
      </c>
      <c r="Z10" s="965">
        <v>3</v>
      </c>
      <c r="AA10" s="962">
        <f t="shared" ca="1" si="4"/>
        <v>1</v>
      </c>
      <c r="AB10" s="964" t="str">
        <f t="shared" ca="1" si="7"/>
        <v>2-3-1</v>
      </c>
    </row>
    <row r="11" spans="1:28" ht="15" customHeight="1" x14ac:dyDescent="0.2">
      <c r="A11" s="403" t="s">
        <v>59</v>
      </c>
      <c r="B11" s="403" t="s">
        <v>61</v>
      </c>
      <c r="C11" s="403" t="s">
        <v>2529</v>
      </c>
      <c r="D11" s="950" t="s">
        <v>15</v>
      </c>
      <c r="E11" s="403">
        <v>3</v>
      </c>
      <c r="F11" s="100" t="str">
        <f t="shared" si="0"/>
        <v>ACCESS-13</v>
      </c>
      <c r="G11" s="100">
        <f t="shared" si="1"/>
        <v>2</v>
      </c>
      <c r="H11" s="132">
        <f t="shared" ca="1" si="5"/>
        <v>3</v>
      </c>
      <c r="I11" s="132">
        <f t="shared" ca="1" si="2"/>
        <v>1</v>
      </c>
      <c r="K11" s="107" t="s">
        <v>124</v>
      </c>
      <c r="L11" s="111">
        <v>1</v>
      </c>
      <c r="M11" s="21">
        <f t="shared" ref="M11:N13" ca="1" si="11">SUMIF($F:$F,CONCATENATE($K11,M$1),$I:$I) / VLOOKUP(CONCATENATE($K11,M$1),$F:$G,2,FALSE)</f>
        <v>0.66666666666666663</v>
      </c>
      <c r="N11" s="21">
        <f t="shared" ca="1" si="11"/>
        <v>0.4</v>
      </c>
      <c r="O11" s="108">
        <f t="shared" ca="1" si="10"/>
        <v>2</v>
      </c>
      <c r="P11" s="110"/>
      <c r="Q11" s="109" t="s">
        <v>74</v>
      </c>
      <c r="R11" s="127" t="str">
        <f>Parameters!B86</f>
        <v>Henkilöstön
hallinta</v>
      </c>
      <c r="S11" s="103">
        <f t="shared" ca="1" si="8"/>
        <v>1</v>
      </c>
      <c r="T11" s="95">
        <f>VLOOKUP(Data!$Q11,Table2[#All],2,FALSE)</f>
        <v>1</v>
      </c>
      <c r="U11" s="106">
        <f>VLOOKUP(Data!$Q11,Table4[#All],2,FALSE)</f>
        <v>1</v>
      </c>
      <c r="W11" s="960" t="str">
        <f ca="1">AB11&amp;"-"&amp;COUNTIF($AB$2:$AB11,$AB11)</f>
        <v>2-3-1-2</v>
      </c>
      <c r="X11" s="960" t="s">
        <v>2529</v>
      </c>
      <c r="Y11" s="962">
        <f t="shared" ca="1" si="3"/>
        <v>2</v>
      </c>
      <c r="Z11" s="965">
        <v>3</v>
      </c>
      <c r="AA11" s="962">
        <f t="shared" ca="1" si="4"/>
        <v>1</v>
      </c>
      <c r="AB11" s="964" t="str">
        <f t="shared" ca="1" si="7"/>
        <v>2-3-1</v>
      </c>
    </row>
    <row r="12" spans="1:28" ht="15" customHeight="1" x14ac:dyDescent="0.2">
      <c r="A12" s="403" t="s">
        <v>59</v>
      </c>
      <c r="B12" s="403" t="s">
        <v>63</v>
      </c>
      <c r="C12" s="403" t="s">
        <v>158</v>
      </c>
      <c r="D12" s="950" t="s">
        <v>17</v>
      </c>
      <c r="E12" s="403">
        <v>1</v>
      </c>
      <c r="F12" s="100" t="str">
        <f t="shared" si="0"/>
        <v>ACCESS-21</v>
      </c>
      <c r="G12" s="100">
        <f t="shared" si="1"/>
        <v>2</v>
      </c>
      <c r="H12" s="132">
        <f t="shared" ca="1" si="5"/>
        <v>3</v>
      </c>
      <c r="I12" s="132">
        <f t="shared" ca="1" si="2"/>
        <v>1</v>
      </c>
      <c r="K12" s="107" t="s">
        <v>127</v>
      </c>
      <c r="L12" s="21">
        <f ca="1">SUMIF($F:$F,CONCATENATE($K12,L$1),$I:$I) / VLOOKUP(CONCATENATE($K12,L$1),$F:$G,2,FALSE)</f>
        <v>1</v>
      </c>
      <c r="M12" s="21">
        <f t="shared" ca="1" si="11"/>
        <v>0.4</v>
      </c>
      <c r="N12" s="21">
        <f t="shared" ca="1" si="11"/>
        <v>0.5</v>
      </c>
      <c r="O12" s="108">
        <f t="shared" ca="1" si="10"/>
        <v>1</v>
      </c>
      <c r="P12" s="110"/>
      <c r="Q12" s="109" t="s">
        <v>77</v>
      </c>
      <c r="R12" s="127" t="str">
        <f>Parameters!B87</f>
        <v>Kyber
arkkitehtuuri</v>
      </c>
      <c r="S12" s="103">
        <f t="shared" ca="1" si="8"/>
        <v>1</v>
      </c>
      <c r="T12" s="95">
        <f>VLOOKUP(Data!$Q12,Table2[#All],2,FALSE)</f>
        <v>0</v>
      </c>
      <c r="U12" s="106">
        <f>VLOOKUP(Data!$Q12,Table4[#All],2,FALSE)</f>
        <v>0.4</v>
      </c>
      <c r="W12" s="960" t="str">
        <f ca="1">AB12&amp;"-"&amp;COUNTIF($AB$2:$AB12,$AB12)</f>
        <v>2-1-1-4</v>
      </c>
      <c r="X12" s="960" t="s">
        <v>158</v>
      </c>
      <c r="Y12" s="962">
        <f t="shared" ca="1" si="3"/>
        <v>2</v>
      </c>
      <c r="Z12" s="965">
        <v>1</v>
      </c>
      <c r="AA12" s="962">
        <f t="shared" ca="1" si="4"/>
        <v>1</v>
      </c>
      <c r="AB12" s="964" t="str">
        <f t="shared" ca="1" si="7"/>
        <v>2-1-1</v>
      </c>
    </row>
    <row r="13" spans="1:28" ht="15" customHeight="1" x14ac:dyDescent="0.2">
      <c r="A13" s="403" t="s">
        <v>59</v>
      </c>
      <c r="B13" s="403" t="s">
        <v>63</v>
      </c>
      <c r="C13" s="403" t="s">
        <v>159</v>
      </c>
      <c r="D13" s="950" t="s">
        <v>18</v>
      </c>
      <c r="E13" s="403">
        <v>1</v>
      </c>
      <c r="F13" s="100" t="str">
        <f t="shared" si="0"/>
        <v>ACCESS-21</v>
      </c>
      <c r="G13" s="100">
        <f t="shared" si="1"/>
        <v>2</v>
      </c>
      <c r="H13" s="132">
        <f t="shared" ca="1" si="5"/>
        <v>3</v>
      </c>
      <c r="I13" s="132">
        <f t="shared" ca="1" si="2"/>
        <v>1</v>
      </c>
      <c r="K13" s="107" t="s">
        <v>996</v>
      </c>
      <c r="L13" s="111">
        <v>1</v>
      </c>
      <c r="M13" s="21">
        <f t="shared" ca="1" si="11"/>
        <v>0</v>
      </c>
      <c r="N13" s="21">
        <f t="shared" ca="1" si="11"/>
        <v>0.25</v>
      </c>
      <c r="O13" s="108">
        <f t="shared" ca="1" si="10"/>
        <v>1</v>
      </c>
      <c r="P13" s="110"/>
      <c r="Q13" s="112" t="s">
        <v>79</v>
      </c>
      <c r="R13" s="1201" t="str">
        <f>Parameters!B88</f>
        <v>Kyberturv.
hallinta</v>
      </c>
      <c r="S13" s="113">
        <f t="shared" ca="1" si="8"/>
        <v>1</v>
      </c>
      <c r="T13" s="114">
        <f>VLOOKUP(Data!$Q13,Table2[#All],2,FALSE)</f>
        <v>0</v>
      </c>
      <c r="U13" s="115">
        <f>VLOOKUP(Data!$Q13,Table4[#All],2,FALSE)</f>
        <v>0.8</v>
      </c>
      <c r="W13" s="960" t="str">
        <f ca="1">AB13&amp;"-"&amp;COUNTIF($AB$2:$AB13,$AB13)</f>
        <v>2-1-1-5</v>
      </c>
      <c r="X13" s="960" t="s">
        <v>159</v>
      </c>
      <c r="Y13" s="962">
        <f t="shared" ca="1" si="3"/>
        <v>2</v>
      </c>
      <c r="Z13" s="965">
        <v>1</v>
      </c>
      <c r="AA13" s="962">
        <f t="shared" ca="1" si="4"/>
        <v>1</v>
      </c>
      <c r="AB13" s="964" t="str">
        <f t="shared" ca="1" si="7"/>
        <v>2-1-1</v>
      </c>
    </row>
    <row r="14" spans="1:28" ht="15" customHeight="1" x14ac:dyDescent="0.2">
      <c r="A14" s="403" t="s">
        <v>59</v>
      </c>
      <c r="B14" s="403" t="s">
        <v>63</v>
      </c>
      <c r="C14" s="403" t="s">
        <v>160</v>
      </c>
      <c r="D14" s="950" t="s">
        <v>19</v>
      </c>
      <c r="E14" s="403">
        <v>2</v>
      </c>
      <c r="F14" s="100" t="str">
        <f t="shared" si="0"/>
        <v>ACCESS-22</v>
      </c>
      <c r="G14" s="100">
        <f t="shared" si="1"/>
        <v>5</v>
      </c>
      <c r="H14" s="132">
        <f t="shared" ca="1" si="5"/>
        <v>3</v>
      </c>
      <c r="I14" s="132">
        <f t="shared" ca="1" si="2"/>
        <v>1</v>
      </c>
      <c r="K14" s="101" t="s">
        <v>48</v>
      </c>
      <c r="L14" s="697">
        <f ca="1">SUMIF($F:$F,CONCATENATE($K14,"-","?",L$1),$I:$I) /COUNTIF($F:$F,CONCATENATE($K14,"-","?",L$1))</f>
        <v>1</v>
      </c>
      <c r="M14" s="697">
        <f ca="1">SUMIF($F:$F,CONCATENATE($K14,"-","?",M$1),$I:$I) /COUNTIF($F:$F,CONCATENATE($K14,"-","?",M$1))</f>
        <v>0.27777777777777779</v>
      </c>
      <c r="N14" s="697">
        <f ca="1">SUMIF($F:$F,CONCATENATE($K14,"-","?",N$1),$I:$I) /COUNTIF($F:$F,CONCATENATE($K14,"-","?",N$1))</f>
        <v>0.23076923076923078</v>
      </c>
      <c r="O14" s="102">
        <f ca="1">MIN(O15:O19)</f>
        <v>1</v>
      </c>
      <c r="P14" s="110"/>
      <c r="Q14" s="95"/>
      <c r="R14" s="95"/>
      <c r="S14" s="95"/>
      <c r="T14" s="95"/>
      <c r="U14" s="95"/>
      <c r="V14" s="95"/>
      <c r="W14" s="960" t="str">
        <f ca="1">AB14&amp;"-"&amp;COUNTIF($AB$2:$AB14,$AB14)</f>
        <v>2-2-1-4</v>
      </c>
      <c r="X14" s="960" t="s">
        <v>160</v>
      </c>
      <c r="Y14" s="962">
        <f t="shared" ca="1" si="3"/>
        <v>2</v>
      </c>
      <c r="Z14" s="965">
        <v>2</v>
      </c>
      <c r="AA14" s="962">
        <f t="shared" ca="1" si="4"/>
        <v>1</v>
      </c>
      <c r="AB14" s="964" t="str">
        <f t="shared" ca="1" si="7"/>
        <v>2-2-1</v>
      </c>
    </row>
    <row r="15" spans="1:28" ht="15" customHeight="1" thickBot="1" x14ac:dyDescent="0.25">
      <c r="A15" s="403" t="s">
        <v>59</v>
      </c>
      <c r="B15" s="403" t="s">
        <v>63</v>
      </c>
      <c r="C15" s="403" t="s">
        <v>161</v>
      </c>
      <c r="D15" s="950" t="s">
        <v>20</v>
      </c>
      <c r="E15" s="403">
        <v>2</v>
      </c>
      <c r="F15" s="100" t="str">
        <f t="shared" si="0"/>
        <v>ACCESS-22</v>
      </c>
      <c r="G15" s="100">
        <f t="shared" si="1"/>
        <v>5</v>
      </c>
      <c r="H15" s="132">
        <f t="shared" ca="1" si="5"/>
        <v>3</v>
      </c>
      <c r="I15" s="132">
        <f t="shared" ca="1" si="2"/>
        <v>1</v>
      </c>
      <c r="K15" s="107" t="s">
        <v>50</v>
      </c>
      <c r="L15" s="21">
        <f t="shared" ref="L15:N18" ca="1" si="12">SUMIF($F:$F,CONCATENATE($K15,L$1),$I:$I) / VLOOKUP(CONCATENATE($K15,L$1),$F:$G,2,FALSE)</f>
        <v>1</v>
      </c>
      <c r="M15" s="21">
        <f t="shared" ca="1" si="12"/>
        <v>0</v>
      </c>
      <c r="N15" s="21">
        <f t="shared" ca="1" si="12"/>
        <v>0</v>
      </c>
      <c r="O15" s="108">
        <f t="shared" ref="O15:O58" ca="1" si="13">IF( AND($L15=1,$M15=1,$N15&gt;$O$61 ), 3,
    IF( AND($L15=1,$M15&gt;$O$61 ), 2,
      IF( $L15=1, 1, 0)
  )
) + N("MIL3 tarkistus 1. rivillä, MIL2 tarkistus 2. rivillä, ja lopuksi MIL1 tarkistus.")</f>
        <v>1</v>
      </c>
      <c r="P15" s="110"/>
      <c r="Q15" s="1204" t="s">
        <v>788</v>
      </c>
      <c r="R15" s="116" t="s">
        <v>789</v>
      </c>
      <c r="S15" s="98" t="s">
        <v>790</v>
      </c>
      <c r="T15" s="98" t="s">
        <v>791</v>
      </c>
      <c r="U15" s="99" t="s">
        <v>792</v>
      </c>
      <c r="V15" s="95"/>
      <c r="W15" s="960" t="str">
        <f ca="1">AB15&amp;"-"&amp;COUNTIF($AB$2:$AB15,$AB15)</f>
        <v>2-2-1-5</v>
      </c>
      <c r="X15" s="960" t="s">
        <v>161</v>
      </c>
      <c r="Y15" s="962">
        <f t="shared" ca="1" si="3"/>
        <v>2</v>
      </c>
      <c r="Z15" s="965">
        <v>2</v>
      </c>
      <c r="AA15" s="962">
        <f t="shared" ca="1" si="4"/>
        <v>1</v>
      </c>
      <c r="AB15" s="964" t="str">
        <f t="shared" ca="1" si="7"/>
        <v>2-2-1</v>
      </c>
    </row>
    <row r="16" spans="1:28" ht="15" customHeight="1" x14ac:dyDescent="0.2">
      <c r="A16" s="403" t="s">
        <v>59</v>
      </c>
      <c r="B16" s="403" t="s">
        <v>63</v>
      </c>
      <c r="C16" s="403" t="s">
        <v>162</v>
      </c>
      <c r="D16" s="950" t="s">
        <v>21</v>
      </c>
      <c r="E16" s="403">
        <v>2</v>
      </c>
      <c r="F16" s="100" t="str">
        <f t="shared" si="0"/>
        <v>ACCESS-22</v>
      </c>
      <c r="G16" s="100">
        <f t="shared" si="1"/>
        <v>5</v>
      </c>
      <c r="H16" s="132">
        <f t="shared" ca="1" si="5"/>
        <v>2</v>
      </c>
      <c r="I16" s="132">
        <f t="shared" ca="1" si="2"/>
        <v>0</v>
      </c>
      <c r="K16" s="107" t="s">
        <v>52</v>
      </c>
      <c r="L16" s="21">
        <f t="shared" ca="1" si="12"/>
        <v>1</v>
      </c>
      <c r="M16" s="21">
        <f t="shared" ca="1" si="12"/>
        <v>0.5</v>
      </c>
      <c r="N16" s="21">
        <f t="shared" ca="1" si="12"/>
        <v>0</v>
      </c>
      <c r="O16" s="108">
        <f t="shared" ca="1" si="13"/>
        <v>1</v>
      </c>
      <c r="P16" s="110"/>
      <c r="Q16" s="117"/>
      <c r="R16" s="117">
        <v>0.8</v>
      </c>
      <c r="S16" s="95">
        <v>1</v>
      </c>
      <c r="T16" s="95">
        <v>1</v>
      </c>
      <c r="U16" s="106">
        <v>0.5</v>
      </c>
      <c r="V16" s="95"/>
      <c r="W16" s="960" t="str">
        <f ca="1">AB16&amp;"-"&amp;COUNTIF($AB$2:$AB16,$AB16)</f>
        <v>2-2-0-3</v>
      </c>
      <c r="X16" s="960" t="s">
        <v>162</v>
      </c>
      <c r="Y16" s="962">
        <f t="shared" ca="1" si="3"/>
        <v>2</v>
      </c>
      <c r="Z16" s="965">
        <v>2</v>
      </c>
      <c r="AA16" s="962">
        <f t="shared" ca="1" si="4"/>
        <v>0</v>
      </c>
      <c r="AB16" s="964" t="str">
        <f t="shared" ca="1" si="7"/>
        <v>2-2-0</v>
      </c>
    </row>
    <row r="17" spans="1:28" ht="15" customHeight="1" x14ac:dyDescent="0.2">
      <c r="A17" s="403" t="s">
        <v>59</v>
      </c>
      <c r="B17" s="403" t="s">
        <v>63</v>
      </c>
      <c r="C17" s="403" t="s">
        <v>163</v>
      </c>
      <c r="D17" s="950" t="s">
        <v>103</v>
      </c>
      <c r="E17" s="403">
        <v>2</v>
      </c>
      <c r="F17" s="100" t="str">
        <f t="shared" si="0"/>
        <v>ACCESS-22</v>
      </c>
      <c r="G17" s="100">
        <f t="shared" si="1"/>
        <v>5</v>
      </c>
      <c r="H17" s="132">
        <f t="shared" ca="1" si="5"/>
        <v>3</v>
      </c>
      <c r="I17" s="132">
        <f t="shared" ca="1" si="2"/>
        <v>1</v>
      </c>
      <c r="K17" s="107" t="s">
        <v>54</v>
      </c>
      <c r="L17" s="21">
        <f t="shared" ca="1" si="12"/>
        <v>1</v>
      </c>
      <c r="M17" s="21">
        <f t="shared" ca="1" si="12"/>
        <v>0.33333333333333331</v>
      </c>
      <c r="N17" s="21">
        <f t="shared" ca="1" si="12"/>
        <v>1</v>
      </c>
      <c r="O17" s="108">
        <f t="shared" ca="1" si="13"/>
        <v>1</v>
      </c>
      <c r="P17" s="110"/>
      <c r="Q17" s="117"/>
      <c r="R17" s="117">
        <v>0.8</v>
      </c>
      <c r="S17" s="95">
        <v>1</v>
      </c>
      <c r="T17" s="95">
        <v>1</v>
      </c>
      <c r="U17" s="106">
        <v>0.5</v>
      </c>
      <c r="V17" s="95"/>
      <c r="W17" s="960" t="str">
        <f ca="1">AB17&amp;"-"&amp;COUNTIF($AB$2:$AB17,$AB17)</f>
        <v>2-2-1-6</v>
      </c>
      <c r="X17" s="960" t="s">
        <v>163</v>
      </c>
      <c r="Y17" s="962">
        <f t="shared" ca="1" si="3"/>
        <v>2</v>
      </c>
      <c r="Z17" s="965">
        <v>2</v>
      </c>
      <c r="AA17" s="962">
        <f t="shared" ca="1" si="4"/>
        <v>1</v>
      </c>
      <c r="AB17" s="964" t="str">
        <f t="shared" ca="1" si="7"/>
        <v>2-2-1</v>
      </c>
    </row>
    <row r="18" spans="1:28" ht="15" customHeight="1" x14ac:dyDescent="0.2">
      <c r="A18" s="403" t="s">
        <v>59</v>
      </c>
      <c r="B18" s="403" t="s">
        <v>63</v>
      </c>
      <c r="C18" s="403" t="s">
        <v>164</v>
      </c>
      <c r="D18" s="950" t="s">
        <v>165</v>
      </c>
      <c r="E18" s="403">
        <v>2</v>
      </c>
      <c r="F18" s="100" t="str">
        <f t="shared" si="0"/>
        <v>ACCESS-22</v>
      </c>
      <c r="G18" s="100">
        <f t="shared" si="1"/>
        <v>5</v>
      </c>
      <c r="H18" s="132">
        <f t="shared" ca="1" si="5"/>
        <v>2</v>
      </c>
      <c r="I18" s="132">
        <f t="shared" ca="1" si="2"/>
        <v>0</v>
      </c>
      <c r="K18" s="107" t="s">
        <v>55</v>
      </c>
      <c r="L18" s="21">
        <f t="shared" ca="1" si="12"/>
        <v>1</v>
      </c>
      <c r="M18" s="21">
        <f t="shared" ca="1" si="12"/>
        <v>0.2</v>
      </c>
      <c r="N18" s="21">
        <f t="shared" ca="1" si="12"/>
        <v>0</v>
      </c>
      <c r="O18" s="108">
        <f t="shared" ca="1" si="13"/>
        <v>1</v>
      </c>
      <c r="P18" s="127"/>
      <c r="Q18" s="1205"/>
      <c r="R18" s="117">
        <v>0.8</v>
      </c>
      <c r="S18" s="95">
        <v>1</v>
      </c>
      <c r="T18" s="95">
        <v>1</v>
      </c>
      <c r="U18" s="106">
        <v>0.5</v>
      </c>
      <c r="V18" s="103"/>
      <c r="W18" s="960" t="str">
        <f ca="1">AB18&amp;"-"&amp;COUNTIF($AB$2:$AB18,$AB18)</f>
        <v>2-2-0-4</v>
      </c>
      <c r="X18" s="960" t="s">
        <v>164</v>
      </c>
      <c r="Y18" s="962">
        <f t="shared" ca="1" si="3"/>
        <v>2</v>
      </c>
      <c r="Z18" s="965">
        <v>2</v>
      </c>
      <c r="AA18" s="962">
        <f t="shared" ca="1" si="4"/>
        <v>0</v>
      </c>
      <c r="AB18" s="964" t="str">
        <f t="shared" ca="1" si="7"/>
        <v>2-2-0</v>
      </c>
    </row>
    <row r="19" spans="1:28" ht="15" customHeight="1" x14ac:dyDescent="0.2">
      <c r="A19" s="403" t="s">
        <v>59</v>
      </c>
      <c r="B19" s="403" t="s">
        <v>63</v>
      </c>
      <c r="C19" s="403" t="s">
        <v>166</v>
      </c>
      <c r="D19" s="950" t="s">
        <v>167</v>
      </c>
      <c r="E19" s="403">
        <v>3</v>
      </c>
      <c r="F19" s="100" t="str">
        <f t="shared" si="0"/>
        <v>ACCESS-23</v>
      </c>
      <c r="G19" s="100">
        <f t="shared" si="1"/>
        <v>2</v>
      </c>
      <c r="H19" s="132">
        <f t="shared" ca="1" si="5"/>
        <v>3</v>
      </c>
      <c r="I19" s="132">
        <f t="shared" ca="1" si="2"/>
        <v>1</v>
      </c>
      <c r="K19" s="107" t="s">
        <v>57</v>
      </c>
      <c r="L19" s="111">
        <v>1</v>
      </c>
      <c r="M19" s="21">
        <f ca="1">SUMIF($F:$F,CONCATENATE($K19,M$1),$I:$I) / VLOOKUP(CONCATENATE($K19,M$1),$F:$G,2,FALSE)</f>
        <v>0.5</v>
      </c>
      <c r="N19" s="21">
        <f ca="1">SUMIF($F:$F,CONCATENATE($K19,N$1),$I:$I) / VLOOKUP(CONCATENATE($K19,N$1),$F:$G,2,FALSE)</f>
        <v>0.5</v>
      </c>
      <c r="O19" s="108">
        <f t="shared" ca="1" si="13"/>
        <v>1</v>
      </c>
      <c r="P19" s="110"/>
      <c r="Q19" s="117"/>
      <c r="R19" s="117">
        <v>0.8</v>
      </c>
      <c r="S19" s="95">
        <v>1</v>
      </c>
      <c r="T19" s="95">
        <v>1</v>
      </c>
      <c r="U19" s="106">
        <v>0.5</v>
      </c>
      <c r="V19" s="95"/>
      <c r="W19" s="960" t="str">
        <f ca="1">AB19&amp;"-"&amp;COUNTIF($AB$2:$AB19,$AB19)</f>
        <v>2-3-1-3</v>
      </c>
      <c r="X19" s="960" t="s">
        <v>166</v>
      </c>
      <c r="Y19" s="962">
        <f t="shared" ca="1" si="3"/>
        <v>2</v>
      </c>
      <c r="Z19" s="965">
        <v>3</v>
      </c>
      <c r="AA19" s="962">
        <f t="shared" ca="1" si="4"/>
        <v>1</v>
      </c>
      <c r="AB19" s="964" t="str">
        <f t="shared" ca="1" si="7"/>
        <v>2-3-1</v>
      </c>
    </row>
    <row r="20" spans="1:28" ht="15" customHeight="1" x14ac:dyDescent="0.2">
      <c r="A20" s="403" t="s">
        <v>59</v>
      </c>
      <c r="B20" s="403" t="s">
        <v>63</v>
      </c>
      <c r="C20" s="403" t="s">
        <v>933</v>
      </c>
      <c r="D20" s="950" t="s">
        <v>198</v>
      </c>
      <c r="E20" s="403">
        <v>3</v>
      </c>
      <c r="F20" s="100" t="str">
        <f t="shared" si="0"/>
        <v>ACCESS-23</v>
      </c>
      <c r="G20" s="100">
        <f t="shared" si="1"/>
        <v>2</v>
      </c>
      <c r="H20" s="132">
        <f t="shared" ca="1" si="5"/>
        <v>1</v>
      </c>
      <c r="I20" s="132">
        <f t="shared" ca="1" si="2"/>
        <v>0</v>
      </c>
      <c r="K20" s="101" t="s">
        <v>56</v>
      </c>
      <c r="L20" s="697">
        <f ca="1">SUMIF($F:$F,CONCATENATE($K20,"-","?",L$1),$I:$I) /COUNTIF($F:$F,CONCATENATE($K20,"-","?",L$1))</f>
        <v>0.9</v>
      </c>
      <c r="M20" s="697">
        <f ca="1">SUMIF($F:$F,CONCATENATE($K20,"-","?",M$1),$I:$I) /COUNTIF($F:$F,CONCATENATE($K20,"-","?",M$1))</f>
        <v>0.16666666666666666</v>
      </c>
      <c r="N20" s="697">
        <f ca="1">SUMIF($F:$F,CONCATENATE($K20,"-","?",N$1),$I:$I) /COUNTIF($F:$F,CONCATENATE($K20,"-","?",N$1))</f>
        <v>0.2</v>
      </c>
      <c r="O20" s="102">
        <f ca="1">MIN(O21:O23)</f>
        <v>0</v>
      </c>
      <c r="P20" s="110"/>
      <c r="Q20" s="117"/>
      <c r="R20" s="117">
        <v>0.8</v>
      </c>
      <c r="S20" s="95">
        <v>1</v>
      </c>
      <c r="T20" s="95">
        <v>1</v>
      </c>
      <c r="U20" s="106">
        <v>0.5</v>
      </c>
      <c r="V20" s="95"/>
      <c r="W20" s="960" t="str">
        <f ca="1">AB20&amp;"-"&amp;COUNTIF($AB$2:$AB20,$AB20)</f>
        <v>2-3-0-1</v>
      </c>
      <c r="X20" s="960" t="s">
        <v>933</v>
      </c>
      <c r="Y20" s="962">
        <f t="shared" ca="1" si="3"/>
        <v>2</v>
      </c>
      <c r="Z20" s="965">
        <v>3</v>
      </c>
      <c r="AA20" s="962">
        <f t="shared" ca="1" si="4"/>
        <v>0</v>
      </c>
      <c r="AB20" s="964" t="str">
        <f t="shared" ca="1" si="7"/>
        <v>2-3-0</v>
      </c>
    </row>
    <row r="21" spans="1:28" ht="15" customHeight="1" x14ac:dyDescent="0.2">
      <c r="A21" s="403" t="s">
        <v>59</v>
      </c>
      <c r="B21" s="403" t="s">
        <v>66</v>
      </c>
      <c r="C21" s="403" t="s">
        <v>168</v>
      </c>
      <c r="D21" s="950" t="s">
        <v>22</v>
      </c>
      <c r="E21" s="403">
        <v>1</v>
      </c>
      <c r="F21" s="100" t="str">
        <f t="shared" si="0"/>
        <v>ACCESS-31</v>
      </c>
      <c r="G21" s="100">
        <f t="shared" si="1"/>
        <v>3</v>
      </c>
      <c r="H21" s="132">
        <f t="shared" ca="1" si="5"/>
        <v>4</v>
      </c>
      <c r="I21" s="132">
        <f t="shared" ca="1" si="2"/>
        <v>1</v>
      </c>
      <c r="K21" s="107" t="s">
        <v>147</v>
      </c>
      <c r="L21" s="21">
        <f t="shared" ref="L21:N22" ca="1" si="14">SUMIF($F:$F,CONCATENATE($K21,L$1),$I:$I) / VLOOKUP(CONCATENATE($K21,L$1),$F:$G,2,FALSE)</f>
        <v>0.75</v>
      </c>
      <c r="M21" s="21">
        <f t="shared" ca="1" si="14"/>
        <v>0.66666666666666663</v>
      </c>
      <c r="N21" s="21">
        <f t="shared" ca="1" si="14"/>
        <v>0</v>
      </c>
      <c r="O21" s="108">
        <f t="shared" ca="1" si="13"/>
        <v>0</v>
      </c>
      <c r="P21" s="110"/>
      <c r="Q21" s="117"/>
      <c r="R21" s="117">
        <v>0.8</v>
      </c>
      <c r="S21" s="95">
        <v>1</v>
      </c>
      <c r="T21" s="95">
        <v>1</v>
      </c>
      <c r="U21" s="106">
        <v>0.5</v>
      </c>
      <c r="V21" s="95"/>
      <c r="W21" s="960" t="str">
        <f ca="1">AB21&amp;"-"&amp;COUNTIF($AB$2:$AB21,$AB21)</f>
        <v>2-1-1-6</v>
      </c>
      <c r="X21" s="960" t="s">
        <v>168</v>
      </c>
      <c r="Y21" s="962">
        <f t="shared" ca="1" si="3"/>
        <v>2</v>
      </c>
      <c r="Z21" s="965">
        <v>1</v>
      </c>
      <c r="AA21" s="962">
        <f t="shared" ca="1" si="4"/>
        <v>1</v>
      </c>
      <c r="AB21" s="964" t="str">
        <f t="shared" ca="1" si="7"/>
        <v>2-1-1</v>
      </c>
    </row>
    <row r="22" spans="1:28" ht="15" customHeight="1" x14ac:dyDescent="0.2">
      <c r="A22" s="403" t="s">
        <v>59</v>
      </c>
      <c r="B22" s="403" t="s">
        <v>66</v>
      </c>
      <c r="C22" s="403" t="s">
        <v>169</v>
      </c>
      <c r="D22" s="950" t="s">
        <v>23</v>
      </c>
      <c r="E22" s="403">
        <v>1</v>
      </c>
      <c r="F22" s="100" t="str">
        <f t="shared" si="0"/>
        <v>ACCESS-31</v>
      </c>
      <c r="G22" s="100">
        <f t="shared" si="1"/>
        <v>3</v>
      </c>
      <c r="H22" s="132">
        <f t="shared" ca="1" si="5"/>
        <v>4</v>
      </c>
      <c r="I22" s="132">
        <f t="shared" ca="1" si="2"/>
        <v>1</v>
      </c>
      <c r="K22" s="107" t="s">
        <v>149</v>
      </c>
      <c r="L22" s="21">
        <f t="shared" ca="1" si="14"/>
        <v>1</v>
      </c>
      <c r="M22" s="21">
        <f t="shared" ca="1" si="14"/>
        <v>0</v>
      </c>
      <c r="N22" s="21">
        <f t="shared" ca="1" si="14"/>
        <v>0</v>
      </c>
      <c r="O22" s="108">
        <f t="shared" ca="1" si="13"/>
        <v>1</v>
      </c>
      <c r="P22" s="127"/>
      <c r="Q22" s="1205"/>
      <c r="R22" s="117">
        <v>0.8</v>
      </c>
      <c r="S22" s="95">
        <v>1</v>
      </c>
      <c r="T22" s="95">
        <v>1</v>
      </c>
      <c r="U22" s="106">
        <v>0.5</v>
      </c>
      <c r="V22" s="103"/>
      <c r="W22" s="960" t="str">
        <f ca="1">AB22&amp;"-"&amp;COUNTIF($AB$2:$AB22,$AB22)</f>
        <v>2-1-1-7</v>
      </c>
      <c r="X22" s="960" t="s">
        <v>169</v>
      </c>
      <c r="Y22" s="962">
        <f t="shared" ca="1" si="3"/>
        <v>2</v>
      </c>
      <c r="Z22" s="965">
        <v>1</v>
      </c>
      <c r="AA22" s="962">
        <f t="shared" ca="1" si="4"/>
        <v>1</v>
      </c>
      <c r="AB22" s="964" t="str">
        <f t="shared" ca="1" si="7"/>
        <v>2-1-1</v>
      </c>
    </row>
    <row r="23" spans="1:28" ht="15" customHeight="1" x14ac:dyDescent="0.2">
      <c r="A23" s="403" t="s">
        <v>59</v>
      </c>
      <c r="B23" s="403" t="s">
        <v>66</v>
      </c>
      <c r="C23" s="403" t="s">
        <v>170</v>
      </c>
      <c r="D23" s="950" t="s">
        <v>24</v>
      </c>
      <c r="E23" s="403">
        <v>1</v>
      </c>
      <c r="F23" s="100" t="str">
        <f t="shared" si="0"/>
        <v>ACCESS-31</v>
      </c>
      <c r="G23" s="100">
        <f t="shared" si="1"/>
        <v>3</v>
      </c>
      <c r="H23" s="132">
        <f t="shared" ca="1" si="5"/>
        <v>3</v>
      </c>
      <c r="I23" s="132">
        <f t="shared" ca="1" si="2"/>
        <v>1</v>
      </c>
      <c r="K23" s="107" t="s">
        <v>151</v>
      </c>
      <c r="L23" s="21">
        <f ca="1">SUMIF($F:$F,CONCATENATE($K23,L$1),$I:$I) / VLOOKUP(CONCATENATE($K23,L$1),$F:$G,2,FALSE)</f>
        <v>1</v>
      </c>
      <c r="M23" s="21">
        <f ca="1">SUMIF($F:$F,CONCATENATE($K23,M$1),$I:$I) / VLOOKUP(CONCATENATE($K23,M$1),$F:$G,2,FALSE)</f>
        <v>0</v>
      </c>
      <c r="N23" s="111">
        <v>1</v>
      </c>
      <c r="O23" s="108">
        <f t="shared" ca="1" si="13"/>
        <v>1</v>
      </c>
      <c r="P23" s="110"/>
      <c r="Q23" s="117"/>
      <c r="R23" s="117">
        <v>0.8</v>
      </c>
      <c r="S23" s="95">
        <v>1</v>
      </c>
      <c r="T23" s="95">
        <v>1</v>
      </c>
      <c r="U23" s="106">
        <v>0.5</v>
      </c>
      <c r="V23" s="95"/>
      <c r="W23" s="960" t="str">
        <f ca="1">AB23&amp;"-"&amp;COUNTIF($AB$2:$AB23,$AB23)</f>
        <v>2-1-1-8</v>
      </c>
      <c r="X23" s="960" t="s">
        <v>170</v>
      </c>
      <c r="Y23" s="962">
        <f t="shared" ca="1" si="3"/>
        <v>2</v>
      </c>
      <c r="Z23" s="965">
        <v>1</v>
      </c>
      <c r="AA23" s="962">
        <f t="shared" ca="1" si="4"/>
        <v>1</v>
      </c>
      <c r="AB23" s="964" t="str">
        <f t="shared" ca="1" si="7"/>
        <v>2-1-1</v>
      </c>
    </row>
    <row r="24" spans="1:28" ht="15" customHeight="1" x14ac:dyDescent="0.2">
      <c r="A24" s="403" t="s">
        <v>59</v>
      </c>
      <c r="B24" s="403" t="s">
        <v>66</v>
      </c>
      <c r="C24" s="403" t="s">
        <v>171</v>
      </c>
      <c r="D24" s="950" t="s">
        <v>25</v>
      </c>
      <c r="E24" s="403">
        <v>2</v>
      </c>
      <c r="F24" s="100" t="str">
        <f t="shared" si="0"/>
        <v>ACCESS-32</v>
      </c>
      <c r="G24" s="100">
        <f t="shared" si="1"/>
        <v>5</v>
      </c>
      <c r="H24" s="132">
        <f t="shared" ca="1" si="5"/>
        <v>3</v>
      </c>
      <c r="I24" s="132">
        <f t="shared" ca="1" si="2"/>
        <v>1</v>
      </c>
      <c r="K24" s="101" t="s">
        <v>79</v>
      </c>
      <c r="L24" s="697">
        <f ca="1">SUMIF($F:$F,CONCATENATE($K24,"-","?",L$1),$I:$I) /COUNTIF($F:$F,CONCATENATE($K24,"-","?",L$1))</f>
        <v>1</v>
      </c>
      <c r="M24" s="697">
        <f ca="1">SUMIF($F:$F,CONCATENATE($K24,"-","?",M$1),$I:$I) /COUNTIF($F:$F,CONCATENATE($K24,"-","?",M$1))</f>
        <v>0.38461538461538464</v>
      </c>
      <c r="N24" s="697">
        <f ca="1">SUMIF($F:$F,CONCATENATE($K24,"-","?",N$1),$I:$I) /COUNTIF($F:$F,CONCATENATE($K24,"-","?",N$1))</f>
        <v>0.55555555555555558</v>
      </c>
      <c r="O24" s="102">
        <f ca="1">MIN(O25:O27)</f>
        <v>1</v>
      </c>
      <c r="P24" s="110"/>
      <c r="Q24" s="117"/>
      <c r="R24" s="117">
        <v>0.8</v>
      </c>
      <c r="S24" s="95">
        <v>1</v>
      </c>
      <c r="T24" s="95">
        <v>1</v>
      </c>
      <c r="U24" s="106">
        <v>0.5</v>
      </c>
      <c r="V24" s="95"/>
      <c r="W24" s="960" t="str">
        <f ca="1">AB24&amp;"-"&amp;COUNTIF($AB$2:$AB24,$AB24)</f>
        <v>2-2-1-7</v>
      </c>
      <c r="X24" s="960" t="s">
        <v>171</v>
      </c>
      <c r="Y24" s="962">
        <f t="shared" ca="1" si="3"/>
        <v>2</v>
      </c>
      <c r="Z24" s="965">
        <v>2</v>
      </c>
      <c r="AA24" s="962">
        <f t="shared" ca="1" si="4"/>
        <v>1</v>
      </c>
      <c r="AB24" s="964" t="str">
        <f t="shared" ca="1" si="7"/>
        <v>2-2-1</v>
      </c>
    </row>
    <row r="25" spans="1:28" ht="15" customHeight="1" x14ac:dyDescent="0.2">
      <c r="A25" s="403" t="s">
        <v>59</v>
      </c>
      <c r="B25" s="403" t="s">
        <v>66</v>
      </c>
      <c r="C25" s="403" t="s">
        <v>172</v>
      </c>
      <c r="D25" s="950" t="s">
        <v>26</v>
      </c>
      <c r="E25" s="403">
        <v>2</v>
      </c>
      <c r="F25" s="100" t="str">
        <f t="shared" si="0"/>
        <v>ACCESS-32</v>
      </c>
      <c r="G25" s="100">
        <f t="shared" si="1"/>
        <v>5</v>
      </c>
      <c r="H25" s="132">
        <f t="shared" ca="1" si="5"/>
        <v>2</v>
      </c>
      <c r="I25" s="132">
        <f t="shared" ca="1" si="2"/>
        <v>0</v>
      </c>
      <c r="K25" s="107" t="s">
        <v>132</v>
      </c>
      <c r="L25" s="21">
        <f t="shared" ref="L25:N26" ca="1" si="15">SUMIF($F:$F,CONCATENATE($K25,L$1),$I:$I) / VLOOKUP(CONCATENATE($K25,L$1),$F:$G,2,FALSE)</f>
        <v>1</v>
      </c>
      <c r="M25" s="21">
        <f t="shared" ca="1" si="15"/>
        <v>0.33333333333333331</v>
      </c>
      <c r="N25" s="21">
        <f t="shared" ca="1" si="15"/>
        <v>0</v>
      </c>
      <c r="O25" s="108">
        <f t="shared" ca="1" si="13"/>
        <v>1</v>
      </c>
      <c r="P25" s="110"/>
      <c r="Q25" s="117"/>
      <c r="R25" s="117">
        <v>0.8</v>
      </c>
      <c r="S25" s="95">
        <v>1</v>
      </c>
      <c r="T25" s="95">
        <v>1</v>
      </c>
      <c r="U25" s="106">
        <v>0.5</v>
      </c>
      <c r="V25" s="95"/>
      <c r="W25" s="960" t="str">
        <f ca="1">AB25&amp;"-"&amp;COUNTIF($AB$2:$AB25,$AB25)</f>
        <v>2-2-0-5</v>
      </c>
      <c r="X25" s="960" t="s">
        <v>172</v>
      </c>
      <c r="Y25" s="962">
        <f t="shared" ca="1" si="3"/>
        <v>2</v>
      </c>
      <c r="Z25" s="965">
        <v>2</v>
      </c>
      <c r="AA25" s="962">
        <f t="shared" ca="1" si="4"/>
        <v>0</v>
      </c>
      <c r="AB25" s="964" t="str">
        <f t="shared" ca="1" si="7"/>
        <v>2-2-0</v>
      </c>
    </row>
    <row r="26" spans="1:28" ht="15" customHeight="1" x14ac:dyDescent="0.2">
      <c r="A26" s="403" t="s">
        <v>59</v>
      </c>
      <c r="B26" s="403" t="s">
        <v>66</v>
      </c>
      <c r="C26" s="403" t="s">
        <v>173</v>
      </c>
      <c r="D26" s="950" t="s">
        <v>27</v>
      </c>
      <c r="E26" s="403">
        <v>2</v>
      </c>
      <c r="F26" s="100" t="str">
        <f t="shared" si="0"/>
        <v>ACCESS-32</v>
      </c>
      <c r="G26" s="100">
        <f t="shared" si="1"/>
        <v>5</v>
      </c>
      <c r="H26" s="132">
        <f t="shared" ca="1" si="5"/>
        <v>3</v>
      </c>
      <c r="I26" s="132">
        <f t="shared" ca="1" si="2"/>
        <v>1</v>
      </c>
      <c r="K26" s="107" t="s">
        <v>135</v>
      </c>
      <c r="L26" s="21">
        <f t="shared" ca="1" si="15"/>
        <v>1</v>
      </c>
      <c r="M26" s="21">
        <f t="shared" ca="1" si="15"/>
        <v>0.6</v>
      </c>
      <c r="N26" s="21">
        <f t="shared" ca="1" si="15"/>
        <v>0.75</v>
      </c>
      <c r="O26" s="108">
        <f t="shared" ca="1" si="13"/>
        <v>2</v>
      </c>
      <c r="P26" s="127"/>
      <c r="Q26" s="1206"/>
      <c r="R26" s="118">
        <v>0.8</v>
      </c>
      <c r="S26" s="114">
        <v>1</v>
      </c>
      <c r="T26" s="114">
        <v>1</v>
      </c>
      <c r="U26" s="115">
        <v>0.5</v>
      </c>
      <c r="V26" s="103"/>
      <c r="W26" s="960" t="str">
        <f ca="1">AB26&amp;"-"&amp;COUNTIF($AB$2:$AB26,$AB26)</f>
        <v>2-2-1-8</v>
      </c>
      <c r="X26" s="960" t="s">
        <v>173</v>
      </c>
      <c r="Y26" s="962">
        <f t="shared" ca="1" si="3"/>
        <v>2</v>
      </c>
      <c r="Z26" s="965">
        <v>2</v>
      </c>
      <c r="AA26" s="962">
        <f t="shared" ca="1" si="4"/>
        <v>1</v>
      </c>
      <c r="AB26" s="964" t="str">
        <f t="shared" ca="1" si="7"/>
        <v>2-2-1</v>
      </c>
    </row>
    <row r="27" spans="1:28" ht="15" customHeight="1" x14ac:dyDescent="0.2">
      <c r="A27" s="403" t="s">
        <v>59</v>
      </c>
      <c r="B27" s="403" t="s">
        <v>66</v>
      </c>
      <c r="C27" s="403" t="s">
        <v>174</v>
      </c>
      <c r="D27" s="950" t="s">
        <v>28</v>
      </c>
      <c r="E27" s="403">
        <v>2</v>
      </c>
      <c r="F27" s="100" t="str">
        <f t="shared" si="0"/>
        <v>ACCESS-32</v>
      </c>
      <c r="G27" s="100">
        <f t="shared" si="1"/>
        <v>5</v>
      </c>
      <c r="H27" s="132">
        <f t="shared" ca="1" si="5"/>
        <v>2</v>
      </c>
      <c r="I27" s="132">
        <f t="shared" ca="1" si="2"/>
        <v>0</v>
      </c>
      <c r="K27" s="107" t="s">
        <v>138</v>
      </c>
      <c r="L27" s="111">
        <v>1</v>
      </c>
      <c r="M27" s="21">
        <f ca="1">SUMIF($F:$F,CONCATENATE($K27,M$1),$I:$I) / VLOOKUP(CONCATENATE($K27,M$1),$F:$G,2,FALSE)</f>
        <v>0</v>
      </c>
      <c r="N27" s="21">
        <f ca="1">SUMIF($F:$F,CONCATENATE($K27,N$1),$I:$I) / VLOOKUP(CONCATENATE($K27,N$1),$F:$G,2,FALSE)</f>
        <v>0.5</v>
      </c>
      <c r="O27" s="108">
        <f t="shared" ca="1" si="13"/>
        <v>1</v>
      </c>
      <c r="P27" s="110"/>
      <c r="Q27" s="95"/>
      <c r="R27" s="95"/>
      <c r="V27" s="95"/>
      <c r="W27" s="960" t="str">
        <f ca="1">AB27&amp;"-"&amp;COUNTIF($AB$2:$AB27,$AB27)</f>
        <v>2-2-0-6</v>
      </c>
      <c r="X27" s="960" t="s">
        <v>174</v>
      </c>
      <c r="Y27" s="962">
        <f t="shared" ca="1" si="3"/>
        <v>2</v>
      </c>
      <c r="Z27" s="965">
        <v>2</v>
      </c>
      <c r="AA27" s="962">
        <f t="shared" ca="1" si="4"/>
        <v>0</v>
      </c>
      <c r="AB27" s="964" t="str">
        <f t="shared" ca="1" si="7"/>
        <v>2-2-0</v>
      </c>
    </row>
    <row r="28" spans="1:28" ht="15" customHeight="1" x14ac:dyDescent="0.2">
      <c r="A28" s="403" t="s">
        <v>59</v>
      </c>
      <c r="B28" s="403" t="s">
        <v>66</v>
      </c>
      <c r="C28" s="403" t="s">
        <v>934</v>
      </c>
      <c r="D28" s="950" t="s">
        <v>232</v>
      </c>
      <c r="E28" s="403">
        <v>2</v>
      </c>
      <c r="F28" s="100" t="str">
        <f t="shared" si="0"/>
        <v>ACCESS-32</v>
      </c>
      <c r="G28" s="100">
        <f t="shared" si="1"/>
        <v>5</v>
      </c>
      <c r="H28" s="132">
        <f t="shared" ca="1" si="5"/>
        <v>3</v>
      </c>
      <c r="I28" s="132">
        <f t="shared" ca="1" si="2"/>
        <v>1</v>
      </c>
      <c r="K28" s="101" t="s">
        <v>69</v>
      </c>
      <c r="L28" s="697">
        <f ca="1">SUMIF($F:$F,CONCATENATE($K28,"-","?",L$1),$I:$I) /COUNTIF($F:$F,CONCATENATE($K28,"-","?",L$1))</f>
        <v>0.77777777777777779</v>
      </c>
      <c r="M28" s="697">
        <f ca="1">SUMIF($F:$F,CONCATENATE($K28,"-","?",M$1),$I:$I) /COUNTIF($F:$F,CONCATENATE($K28,"-","?",M$1))</f>
        <v>0.56521739130434778</v>
      </c>
      <c r="N28" s="697">
        <f ca="1">SUMIF($F:$F,CONCATENATE($K28,"-","?",N$1),$I:$I) /COUNTIF($F:$F,CONCATENATE($K28,"-","?",N$1))</f>
        <v>0.6470588235294118</v>
      </c>
      <c r="O28" s="102">
        <f ca="1">MIN(O29:O33)</f>
        <v>0</v>
      </c>
      <c r="P28" s="110"/>
      <c r="Q28" s="95"/>
      <c r="R28" s="95"/>
      <c r="V28" s="95"/>
      <c r="W28" s="960" t="str">
        <f ca="1">AB28&amp;"-"&amp;COUNTIF($AB$2:$AB28,$AB28)</f>
        <v>2-2-1-9</v>
      </c>
      <c r="X28" s="960" t="s">
        <v>934</v>
      </c>
      <c r="Y28" s="962">
        <f t="shared" ca="1" si="3"/>
        <v>2</v>
      </c>
      <c r="Z28" s="965">
        <v>2</v>
      </c>
      <c r="AA28" s="962">
        <f t="shared" ca="1" si="4"/>
        <v>1</v>
      </c>
      <c r="AB28" s="964" t="str">
        <f t="shared" ca="1" si="7"/>
        <v>2-2-1</v>
      </c>
    </row>
    <row r="29" spans="1:28" ht="15" customHeight="1" x14ac:dyDescent="0.2">
      <c r="A29" s="403" t="s">
        <v>59</v>
      </c>
      <c r="B29" s="403" t="s">
        <v>66</v>
      </c>
      <c r="C29" s="403" t="s">
        <v>935</v>
      </c>
      <c r="D29" s="950" t="s">
        <v>264</v>
      </c>
      <c r="E29" s="403">
        <v>3</v>
      </c>
      <c r="F29" s="100" t="str">
        <f t="shared" si="0"/>
        <v>ACCESS-33</v>
      </c>
      <c r="G29" s="100">
        <f t="shared" si="1"/>
        <v>2</v>
      </c>
      <c r="H29" s="132">
        <f t="shared" ca="1" si="5"/>
        <v>2</v>
      </c>
      <c r="I29" s="132">
        <f t="shared" ca="1" si="2"/>
        <v>0</v>
      </c>
      <c r="K29" s="107" t="s">
        <v>90</v>
      </c>
      <c r="L29" s="21">
        <f t="shared" ref="L29:N32" ca="1" si="16">SUMIF($F:$F,CONCATENATE($K29,L$1),$I:$I) / VLOOKUP(CONCATENATE($K29,L$1),$F:$G,2,FALSE)</f>
        <v>0</v>
      </c>
      <c r="M29" s="21">
        <f t="shared" ca="1" si="16"/>
        <v>0.5</v>
      </c>
      <c r="N29" s="21">
        <f t="shared" ca="1" si="16"/>
        <v>0.66666666666666663</v>
      </c>
      <c r="O29" s="108">
        <f t="shared" ca="1" si="13"/>
        <v>0</v>
      </c>
      <c r="P29" s="110"/>
      <c r="Q29" s="95"/>
      <c r="R29" s="95"/>
      <c r="V29" s="95"/>
      <c r="W29" s="960" t="str">
        <f ca="1">AB29&amp;"-"&amp;COUNTIF($AB$2:$AB29,$AB29)</f>
        <v>2-3-0-2</v>
      </c>
      <c r="X29" s="960" t="s">
        <v>935</v>
      </c>
      <c r="Y29" s="962">
        <f t="shared" ca="1" si="3"/>
        <v>2</v>
      </c>
      <c r="Z29" s="965">
        <v>3</v>
      </c>
      <c r="AA29" s="962">
        <f t="shared" ca="1" si="4"/>
        <v>0</v>
      </c>
      <c r="AB29" s="964" t="str">
        <f t="shared" ca="1" si="7"/>
        <v>2-3-0</v>
      </c>
    </row>
    <row r="30" spans="1:28" ht="15" customHeight="1" x14ac:dyDescent="0.2">
      <c r="A30" s="403" t="s">
        <v>59</v>
      </c>
      <c r="B30" s="403" t="s">
        <v>66</v>
      </c>
      <c r="C30" s="403" t="s">
        <v>2530</v>
      </c>
      <c r="D30" s="950" t="s">
        <v>266</v>
      </c>
      <c r="E30" s="403">
        <v>3</v>
      </c>
      <c r="F30" s="100" t="str">
        <f t="shared" si="0"/>
        <v>ACCESS-33</v>
      </c>
      <c r="G30" s="100">
        <f t="shared" si="1"/>
        <v>2</v>
      </c>
      <c r="H30" s="132">
        <f t="shared" ca="1" si="5"/>
        <v>1</v>
      </c>
      <c r="I30" s="132">
        <f t="shared" ca="1" si="2"/>
        <v>0</v>
      </c>
      <c r="K30" s="107" t="s">
        <v>92</v>
      </c>
      <c r="L30" s="21">
        <f t="shared" ca="1" si="16"/>
        <v>0.5</v>
      </c>
      <c r="M30" s="21">
        <f t="shared" ca="1" si="16"/>
        <v>0.6</v>
      </c>
      <c r="N30" s="21">
        <f t="shared" ca="1" si="16"/>
        <v>0.5</v>
      </c>
      <c r="O30" s="108">
        <f t="shared" ca="1" si="13"/>
        <v>0</v>
      </c>
      <c r="P30" s="110"/>
      <c r="Q30" s="95"/>
      <c r="R30" s="95"/>
      <c r="V30" s="95"/>
      <c r="W30" s="960" t="str">
        <f ca="1">AB30&amp;"-"&amp;COUNTIF($AB$2:$AB30,$AB30)</f>
        <v>2-3-0-3</v>
      </c>
      <c r="X30" s="960" t="s">
        <v>2530</v>
      </c>
      <c r="Y30" s="962">
        <f t="shared" ca="1" si="3"/>
        <v>2</v>
      </c>
      <c r="Z30" s="965">
        <v>3</v>
      </c>
      <c r="AA30" s="962">
        <f t="shared" ca="1" si="4"/>
        <v>0</v>
      </c>
      <c r="AB30" s="964" t="str">
        <f t="shared" ca="1" si="7"/>
        <v>2-3-0</v>
      </c>
    </row>
    <row r="31" spans="1:28" ht="15" customHeight="1" x14ac:dyDescent="0.2">
      <c r="A31" s="403" t="s">
        <v>59</v>
      </c>
      <c r="B31" s="403" t="s">
        <v>986</v>
      </c>
      <c r="C31" s="403" t="s">
        <v>936</v>
      </c>
      <c r="D31" s="950" t="s">
        <v>117</v>
      </c>
      <c r="E31" s="403">
        <v>2</v>
      </c>
      <c r="F31" s="100" t="str">
        <f t="shared" si="0"/>
        <v>ACCESS-42</v>
      </c>
      <c r="G31" s="100">
        <f t="shared" si="1"/>
        <v>2</v>
      </c>
      <c r="H31" s="132">
        <f t="shared" ca="1" si="5"/>
        <v>3</v>
      </c>
      <c r="I31" s="132">
        <f t="shared" ca="1" si="2"/>
        <v>1</v>
      </c>
      <c r="K31" s="107" t="s">
        <v>94</v>
      </c>
      <c r="L31" s="21">
        <f t="shared" ca="1" si="16"/>
        <v>1</v>
      </c>
      <c r="M31" s="21">
        <f t="shared" ca="1" si="16"/>
        <v>0.6</v>
      </c>
      <c r="N31" s="21">
        <f t="shared" ca="1" si="16"/>
        <v>0.75</v>
      </c>
      <c r="O31" s="108">
        <f t="shared" ca="1" si="13"/>
        <v>2</v>
      </c>
      <c r="P31" s="127"/>
      <c r="V31" s="103"/>
      <c r="W31" s="960" t="str">
        <f ca="1">AB31&amp;"-"&amp;COUNTIF($AB$2:$AB31,$AB31)</f>
        <v>2-2-1-10</v>
      </c>
      <c r="X31" s="960" t="s">
        <v>936</v>
      </c>
      <c r="Y31" s="962">
        <f t="shared" ca="1" si="3"/>
        <v>2</v>
      </c>
      <c r="Z31" s="965">
        <v>2</v>
      </c>
      <c r="AA31" s="962">
        <f t="shared" ca="1" si="4"/>
        <v>1</v>
      </c>
      <c r="AB31" s="964" t="str">
        <f t="shared" ca="1" si="7"/>
        <v>2-2-1</v>
      </c>
    </row>
    <row r="32" spans="1:28" ht="15" customHeight="1" thickBot="1" x14ac:dyDescent="0.25">
      <c r="A32" s="403" t="s">
        <v>59</v>
      </c>
      <c r="B32" s="403" t="s">
        <v>986</v>
      </c>
      <c r="C32" s="403" t="s">
        <v>937</v>
      </c>
      <c r="D32" s="950" t="s">
        <v>120</v>
      </c>
      <c r="E32" s="403">
        <v>2</v>
      </c>
      <c r="F32" s="100" t="str">
        <f t="shared" si="0"/>
        <v>ACCESS-42</v>
      </c>
      <c r="G32" s="100">
        <f t="shared" si="1"/>
        <v>2</v>
      </c>
      <c r="H32" s="132">
        <f t="shared" ca="1" si="5"/>
        <v>3</v>
      </c>
      <c r="I32" s="132">
        <f t="shared" ca="1" si="2"/>
        <v>1</v>
      </c>
      <c r="K32" s="107" t="s">
        <v>96</v>
      </c>
      <c r="L32" s="21">
        <f t="shared" ca="1" si="16"/>
        <v>1</v>
      </c>
      <c r="M32" s="21">
        <f t="shared" ca="1" si="16"/>
        <v>0.55555555555555558</v>
      </c>
      <c r="N32" s="21">
        <f t="shared" ca="1" si="16"/>
        <v>0.5</v>
      </c>
      <c r="O32" s="108">
        <f t="shared" ca="1" si="13"/>
        <v>2</v>
      </c>
      <c r="P32" s="110"/>
      <c r="Q32" s="96" t="s">
        <v>29</v>
      </c>
      <c r="R32" s="97" t="s">
        <v>779</v>
      </c>
      <c r="S32" s="98">
        <v>1</v>
      </c>
      <c r="T32" s="98">
        <v>2</v>
      </c>
      <c r="U32" s="99">
        <v>3</v>
      </c>
      <c r="V32" s="95"/>
      <c r="W32" s="960" t="str">
        <f ca="1">AB32&amp;"-"&amp;COUNTIF($AB$2:$AB32,$AB32)</f>
        <v>2-2-1-11</v>
      </c>
      <c r="X32" s="960" t="s">
        <v>937</v>
      </c>
      <c r="Y32" s="962">
        <f t="shared" ca="1" si="3"/>
        <v>2</v>
      </c>
      <c r="Z32" s="965">
        <v>2</v>
      </c>
      <c r="AA32" s="962">
        <f t="shared" ca="1" si="4"/>
        <v>1</v>
      </c>
      <c r="AB32" s="964" t="str">
        <f t="shared" ca="1" si="7"/>
        <v>2-2-1</v>
      </c>
    </row>
    <row r="33" spans="1:28" ht="15" customHeight="1" x14ac:dyDescent="0.2">
      <c r="A33" s="403" t="s">
        <v>59</v>
      </c>
      <c r="B33" s="403" t="s">
        <v>986</v>
      </c>
      <c r="C33" s="403" t="s">
        <v>938</v>
      </c>
      <c r="D33" s="950" t="s">
        <v>123</v>
      </c>
      <c r="E33" s="403">
        <v>3</v>
      </c>
      <c r="F33" s="100" t="str">
        <f t="shared" si="0"/>
        <v>ACCESS-43</v>
      </c>
      <c r="G33" s="100">
        <f t="shared" si="1"/>
        <v>4</v>
      </c>
      <c r="H33" s="132">
        <f t="shared" ca="1" si="5"/>
        <v>3</v>
      </c>
      <c r="I33" s="132">
        <f t="shared" ca="1" si="2"/>
        <v>1</v>
      </c>
      <c r="K33" s="107" t="s">
        <v>994</v>
      </c>
      <c r="L33" s="111">
        <v>1</v>
      </c>
      <c r="M33" s="21">
        <f ca="1">SUMIF($F:$F,CONCATENATE($K33,M$1),$I:$I) / VLOOKUP(CONCATENATE($K33,M$1),$F:$G,2,FALSE)</f>
        <v>0.5</v>
      </c>
      <c r="N33" s="21">
        <f ca="1">SUMIF($F:$F,CONCATENATE($K33,N$1),$I:$I) / VLOOKUP(CONCATENATE($K33,N$1),$F:$G,2,FALSE)</f>
        <v>0.75</v>
      </c>
      <c r="O33" s="108">
        <f t="shared" ca="1" si="13"/>
        <v>1</v>
      </c>
      <c r="P33" s="110"/>
      <c r="Q33" s="109" t="s">
        <v>56</v>
      </c>
      <c r="R33" s="127" t="str">
        <f>Parameters!B78</f>
        <v>Kriittiset
palvelut</v>
      </c>
      <c r="S33" s="119">
        <f ca="1">VLOOKUP($Q33,$K$2:$N$58,2,FALSE)</f>
        <v>0.9</v>
      </c>
      <c r="T33" s="119">
        <f ca="1">VLOOKUP($Q33,$K$2:$N$58,3,FALSE)</f>
        <v>0.16666666666666666</v>
      </c>
      <c r="U33" s="1200">
        <f ca="1">VLOOKUP($Q33,$K$2:$N$58,4,FALSE)</f>
        <v>0.2</v>
      </c>
      <c r="V33" s="95"/>
      <c r="W33" s="960" t="str">
        <f ca="1">AB33&amp;"-"&amp;COUNTIF($AB$2:$AB33,$AB33)</f>
        <v>2-3-1-4</v>
      </c>
      <c r="X33" s="960" t="s">
        <v>938</v>
      </c>
      <c r="Y33" s="962">
        <f t="shared" ca="1" si="3"/>
        <v>2</v>
      </c>
      <c r="Z33" s="965">
        <v>3</v>
      </c>
      <c r="AA33" s="962">
        <f t="shared" ca="1" si="4"/>
        <v>1</v>
      </c>
      <c r="AB33" s="964" t="str">
        <f t="shared" ca="1" si="7"/>
        <v>2-3-1</v>
      </c>
    </row>
    <row r="34" spans="1:28" ht="15" customHeight="1" x14ac:dyDescent="0.2">
      <c r="A34" s="403" t="s">
        <v>59</v>
      </c>
      <c r="B34" s="403" t="s">
        <v>986</v>
      </c>
      <c r="C34" s="403" t="s">
        <v>939</v>
      </c>
      <c r="D34" s="950" t="s">
        <v>126</v>
      </c>
      <c r="E34" s="403">
        <v>3</v>
      </c>
      <c r="F34" s="100" t="str">
        <f t="shared" si="0"/>
        <v>ACCESS-43</v>
      </c>
      <c r="G34" s="100">
        <f t="shared" si="1"/>
        <v>4</v>
      </c>
      <c r="H34" s="132">
        <f t="shared" ca="1" si="5"/>
        <v>2</v>
      </c>
      <c r="I34" s="132">
        <f t="shared" ca="1" si="2"/>
        <v>0</v>
      </c>
      <c r="K34" s="101" t="s">
        <v>0</v>
      </c>
      <c r="L34" s="697">
        <f ca="1">SUMIF($F:$F,CONCATENATE($K34,"-","?",L$1),$I:$I) /COUNTIF($F:$F,CONCATENATE($K34,"-","?",L$1))</f>
        <v>1</v>
      </c>
      <c r="M34" s="697">
        <f ca="1">SUMIF($F:$F,CONCATENATE($K34,"-","?",M$1),$I:$I) /COUNTIF($F:$F,CONCATENATE($K34,"-","?",M$1))</f>
        <v>0.47368421052631576</v>
      </c>
      <c r="N34" s="697">
        <f ca="1">SUMIF($F:$F,CONCATENATE($K34,"-","?",N$1),$I:$I) /COUNTIF($F:$F,CONCATENATE($K34,"-","?",N$1))</f>
        <v>0.25</v>
      </c>
      <c r="O34" s="102">
        <f ca="1">MIN(O35:O39)</f>
        <v>1</v>
      </c>
      <c r="P34" s="110"/>
      <c r="Q34" s="109" t="s">
        <v>48</v>
      </c>
      <c r="R34" s="127" t="str">
        <f>Parameters!B79</f>
        <v>Omaisuuden
hallinta</v>
      </c>
      <c r="S34" s="119">
        <f t="shared" ref="S34:S43" ca="1" si="17">VLOOKUP($Q34,$K$2:$N$58,2,FALSE)</f>
        <v>1</v>
      </c>
      <c r="T34" s="119">
        <f t="shared" ref="T34:T43" ca="1" si="18">VLOOKUP($Q34,$K$2:$N$58,3,FALSE)</f>
        <v>0.27777777777777779</v>
      </c>
      <c r="U34" s="1200">
        <f t="shared" ref="U34:U43" ca="1" si="19">VLOOKUP($Q34,$K$2:$N$58,4,FALSE)</f>
        <v>0.23076923076923078</v>
      </c>
      <c r="V34" s="95"/>
      <c r="W34" s="960" t="str">
        <f ca="1">AB34&amp;"-"&amp;COUNTIF($AB$2:$AB34,$AB34)</f>
        <v>2-3-0-4</v>
      </c>
      <c r="X34" s="960" t="s">
        <v>939</v>
      </c>
      <c r="Y34" s="962">
        <f t="shared" ref="Y34:Y65" ca="1" si="20">VLOOKUP(LEFT($X34,LEN($X34)-1),$K:$O,5,FALSE)</f>
        <v>2</v>
      </c>
      <c r="Z34" s="965">
        <v>3</v>
      </c>
      <c r="AA34" s="962">
        <f t="shared" ca="1" si="4"/>
        <v>0</v>
      </c>
      <c r="AB34" s="964" t="str">
        <f t="shared" ca="1" si="7"/>
        <v>2-3-0</v>
      </c>
    </row>
    <row r="35" spans="1:28" ht="15" customHeight="1" x14ac:dyDescent="0.2">
      <c r="A35" s="403" t="s">
        <v>59</v>
      </c>
      <c r="B35" s="403" t="s">
        <v>986</v>
      </c>
      <c r="C35" s="403" t="s">
        <v>940</v>
      </c>
      <c r="D35" s="950" t="s">
        <v>129</v>
      </c>
      <c r="E35" s="403">
        <v>3</v>
      </c>
      <c r="F35" s="100" t="str">
        <f t="shared" si="0"/>
        <v>ACCESS-43</v>
      </c>
      <c r="G35" s="100">
        <f t="shared" si="1"/>
        <v>4</v>
      </c>
      <c r="H35" s="132">
        <f t="shared" ca="1" si="5"/>
        <v>3</v>
      </c>
      <c r="I35" s="132">
        <f t="shared" ca="1" si="2"/>
        <v>1</v>
      </c>
      <c r="K35" s="107" t="s">
        <v>40</v>
      </c>
      <c r="L35" s="21">
        <f t="shared" ref="L35:N38" ca="1" si="21">SUMIF($F:$F,CONCATENATE($K35,L$1),$I:$I) / VLOOKUP(CONCATENATE($K35,L$1),$F:$G,2,FALSE)</f>
        <v>1</v>
      </c>
      <c r="M35" s="21">
        <f t="shared" ca="1" si="21"/>
        <v>0.4</v>
      </c>
      <c r="N35" s="21">
        <f t="shared" ca="1" si="21"/>
        <v>0.5</v>
      </c>
      <c r="O35" s="108">
        <f t="shared" ca="1" si="13"/>
        <v>1</v>
      </c>
      <c r="P35" s="110"/>
      <c r="Q35" s="109" t="s">
        <v>64</v>
      </c>
      <c r="R35" s="127" t="str">
        <f>Parameters!B80</f>
        <v>Uhkat ja
haavoittuvuudet</v>
      </c>
      <c r="S35" s="119">
        <f t="shared" ca="1" si="17"/>
        <v>0.75</v>
      </c>
      <c r="T35" s="119">
        <f t="shared" ca="1" si="18"/>
        <v>0.63636363636363635</v>
      </c>
      <c r="U35" s="1200">
        <f t="shared" ca="1" si="19"/>
        <v>0.45454545454545453</v>
      </c>
      <c r="V35" s="95"/>
      <c r="W35" s="960" t="str">
        <f ca="1">AB35&amp;"-"&amp;COUNTIF($AB$2:$AB35,$AB35)</f>
        <v>2-3-1-5</v>
      </c>
      <c r="X35" s="960" t="s">
        <v>940</v>
      </c>
      <c r="Y35" s="962">
        <f t="shared" ca="1" si="20"/>
        <v>2</v>
      </c>
      <c r="Z35" s="965">
        <v>3</v>
      </c>
      <c r="AA35" s="962">
        <f t="shared" ca="1" si="4"/>
        <v>1</v>
      </c>
      <c r="AB35" s="964" t="str">
        <f t="shared" ca="1" si="7"/>
        <v>2-3-1</v>
      </c>
    </row>
    <row r="36" spans="1:28" ht="15" customHeight="1" x14ac:dyDescent="0.2">
      <c r="A36" s="403" t="s">
        <v>59</v>
      </c>
      <c r="B36" s="403" t="s">
        <v>986</v>
      </c>
      <c r="C36" s="403" t="s">
        <v>941</v>
      </c>
      <c r="D36" s="950" t="s">
        <v>131</v>
      </c>
      <c r="E36" s="403">
        <v>3</v>
      </c>
      <c r="F36" s="100" t="str">
        <f t="shared" si="0"/>
        <v>ACCESS-43</v>
      </c>
      <c r="G36" s="100">
        <f t="shared" si="1"/>
        <v>4</v>
      </c>
      <c r="H36" s="132">
        <f t="shared" ca="1" si="5"/>
        <v>1</v>
      </c>
      <c r="I36" s="132">
        <f t="shared" ca="1" si="2"/>
        <v>0</v>
      </c>
      <c r="K36" s="107" t="s">
        <v>44</v>
      </c>
      <c r="L36" s="21">
        <f t="shared" ca="1" si="21"/>
        <v>1</v>
      </c>
      <c r="M36" s="21">
        <f t="shared" ca="1" si="21"/>
        <v>0.66666666666666663</v>
      </c>
      <c r="N36" s="21">
        <f t="shared" ca="1" si="21"/>
        <v>0</v>
      </c>
      <c r="O36" s="108">
        <f t="shared" ca="1" si="13"/>
        <v>2</v>
      </c>
      <c r="P36" s="127"/>
      <c r="Q36" s="109" t="s">
        <v>0</v>
      </c>
      <c r="R36" s="127" t="str">
        <f>Parameters!B81</f>
        <v>Riskien
hallinta</v>
      </c>
      <c r="S36" s="119">
        <f t="shared" ca="1" si="17"/>
        <v>1</v>
      </c>
      <c r="T36" s="119">
        <f t="shared" ca="1" si="18"/>
        <v>0.47368421052631576</v>
      </c>
      <c r="U36" s="1200">
        <f t="shared" ca="1" si="19"/>
        <v>0.25</v>
      </c>
      <c r="V36" s="103"/>
      <c r="W36" s="960" t="str">
        <f ca="1">AB36&amp;"-"&amp;COUNTIF($AB$2:$AB36,$AB36)</f>
        <v>2-3-0-5</v>
      </c>
      <c r="X36" s="960" t="s">
        <v>941</v>
      </c>
      <c r="Y36" s="962">
        <f t="shared" ca="1" si="20"/>
        <v>2</v>
      </c>
      <c r="Z36" s="965">
        <v>3</v>
      </c>
      <c r="AA36" s="962">
        <f t="shared" ca="1" si="4"/>
        <v>0</v>
      </c>
      <c r="AB36" s="964" t="str">
        <f t="shared" ca="1" si="7"/>
        <v>2-3-0</v>
      </c>
    </row>
    <row r="37" spans="1:28" ht="15" customHeight="1" x14ac:dyDescent="0.2">
      <c r="A37" s="129" t="s">
        <v>77</v>
      </c>
      <c r="B37" s="129" t="s">
        <v>115</v>
      </c>
      <c r="C37" s="129" t="s">
        <v>303</v>
      </c>
      <c r="D37" s="951" t="s">
        <v>5</v>
      </c>
      <c r="E37" s="129">
        <v>1</v>
      </c>
      <c r="F37" s="100" t="str">
        <f t="shared" si="0"/>
        <v>ARCHITECTURE-11</v>
      </c>
      <c r="G37" s="100">
        <f t="shared" si="1"/>
        <v>1</v>
      </c>
      <c r="H37" s="132">
        <f t="shared" ca="1" si="5"/>
        <v>4</v>
      </c>
      <c r="I37" s="132">
        <f t="shared" ca="1" si="2"/>
        <v>1</v>
      </c>
      <c r="K37" s="107" t="s">
        <v>46</v>
      </c>
      <c r="L37" s="21">
        <f t="shared" ca="1" si="21"/>
        <v>1</v>
      </c>
      <c r="M37" s="21">
        <f t="shared" ca="1" si="21"/>
        <v>0.2</v>
      </c>
      <c r="N37" s="21">
        <f t="shared" ca="1" si="21"/>
        <v>0</v>
      </c>
      <c r="O37" s="108">
        <f t="shared" ca="1" si="13"/>
        <v>1</v>
      </c>
      <c r="P37" s="110"/>
      <c r="Q37" s="109" t="s">
        <v>59</v>
      </c>
      <c r="R37" s="127" t="str">
        <f>Parameters!B82</f>
        <v>Pääsyn
hallinta</v>
      </c>
      <c r="S37" s="119">
        <f t="shared" ca="1" si="17"/>
        <v>1</v>
      </c>
      <c r="T37" s="119">
        <f t="shared" ca="1" si="18"/>
        <v>0.6470588235294118</v>
      </c>
      <c r="U37" s="1200">
        <f t="shared" ca="1" si="19"/>
        <v>0.5</v>
      </c>
      <c r="V37" s="95"/>
      <c r="W37" s="960" t="str">
        <f ca="1">AB37&amp;"-"&amp;COUNTIF($AB$2:$AB37,$AB37)</f>
        <v>1-1-1-1</v>
      </c>
      <c r="X37" s="960" t="s">
        <v>303</v>
      </c>
      <c r="Y37" s="962">
        <f t="shared" ca="1" si="20"/>
        <v>1</v>
      </c>
      <c r="Z37" s="965">
        <v>1</v>
      </c>
      <c r="AA37" s="962">
        <f t="shared" ca="1" si="4"/>
        <v>1</v>
      </c>
      <c r="AB37" s="964" t="str">
        <f t="shared" ca="1" si="7"/>
        <v>1-1-1</v>
      </c>
    </row>
    <row r="38" spans="1:28" ht="15" customHeight="1" x14ac:dyDescent="0.2">
      <c r="A38" s="129" t="s">
        <v>77</v>
      </c>
      <c r="B38" s="129" t="s">
        <v>115</v>
      </c>
      <c r="C38" s="129" t="s">
        <v>304</v>
      </c>
      <c r="D38" s="951" t="s">
        <v>7</v>
      </c>
      <c r="E38" s="129">
        <v>2</v>
      </c>
      <c r="F38" s="100" t="str">
        <f t="shared" si="0"/>
        <v>ARCHITECTURE-12</v>
      </c>
      <c r="G38" s="100">
        <f t="shared" si="1"/>
        <v>6</v>
      </c>
      <c r="H38" s="132">
        <f t="shared" ca="1" si="5"/>
        <v>2</v>
      </c>
      <c r="I38" s="132">
        <f t="shared" ca="1" si="2"/>
        <v>0</v>
      </c>
      <c r="K38" s="107" t="s">
        <v>984</v>
      </c>
      <c r="L38" s="21">
        <f t="shared" ca="1" si="21"/>
        <v>1</v>
      </c>
      <c r="M38" s="21">
        <f t="shared" ca="1" si="21"/>
        <v>0</v>
      </c>
      <c r="N38" s="21">
        <f t="shared" ca="1" si="21"/>
        <v>0.33333333333333331</v>
      </c>
      <c r="O38" s="108">
        <f t="shared" ca="1" si="13"/>
        <v>1</v>
      </c>
      <c r="P38" s="110"/>
      <c r="Q38" s="109" t="s">
        <v>67</v>
      </c>
      <c r="R38" s="127" t="str">
        <f>Parameters!B83</f>
        <v>Tilanne
kuva</v>
      </c>
      <c r="S38" s="119">
        <f t="shared" ca="1" si="17"/>
        <v>1</v>
      </c>
      <c r="T38" s="119">
        <f t="shared" ca="1" si="18"/>
        <v>0.76923076923076927</v>
      </c>
      <c r="U38" s="1200">
        <f t="shared" ca="1" si="19"/>
        <v>0.66666666666666663</v>
      </c>
      <c r="V38" s="95"/>
      <c r="W38" s="960" t="str">
        <f ca="1">AB38&amp;"-"&amp;COUNTIF($AB$2:$AB38,$AB38)</f>
        <v>1-2-0-1</v>
      </c>
      <c r="X38" s="960" t="s">
        <v>304</v>
      </c>
      <c r="Y38" s="962">
        <f t="shared" ca="1" si="20"/>
        <v>1</v>
      </c>
      <c r="Z38" s="965">
        <v>2</v>
      </c>
      <c r="AA38" s="962">
        <f t="shared" ca="1" si="4"/>
        <v>0</v>
      </c>
      <c r="AB38" s="964" t="str">
        <f t="shared" ca="1" si="7"/>
        <v>1-2-0</v>
      </c>
    </row>
    <row r="39" spans="1:28" ht="15" customHeight="1" x14ac:dyDescent="0.2">
      <c r="A39" s="129" t="s">
        <v>77</v>
      </c>
      <c r="B39" s="129" t="s">
        <v>115</v>
      </c>
      <c r="C39" s="129" t="s">
        <v>305</v>
      </c>
      <c r="D39" s="951" t="s">
        <v>8</v>
      </c>
      <c r="E39" s="129">
        <v>2</v>
      </c>
      <c r="F39" s="100" t="str">
        <f t="shared" si="0"/>
        <v>ARCHITECTURE-12</v>
      </c>
      <c r="G39" s="100">
        <f t="shared" si="1"/>
        <v>6</v>
      </c>
      <c r="H39" s="132">
        <f t="shared" ca="1" si="5"/>
        <v>2</v>
      </c>
      <c r="I39" s="132">
        <f t="shared" ca="1" si="2"/>
        <v>0</v>
      </c>
      <c r="K39" s="107" t="s">
        <v>985</v>
      </c>
      <c r="L39" s="111">
        <v>1</v>
      </c>
      <c r="M39" s="21">
        <f ca="1">SUMIF($F:$F,CONCATENATE($K39,M$1),$I:$I) / VLOOKUP(CONCATENATE($K39,M$1),$F:$G,2,FALSE)</f>
        <v>1</v>
      </c>
      <c r="N39" s="21">
        <f ca="1">SUMIF($F:$F,CONCATENATE($K39,N$1),$I:$I) / VLOOKUP(CONCATENATE($K39,N$1),$F:$G,2,FALSE)</f>
        <v>0.5</v>
      </c>
      <c r="O39" s="108">
        <f t="shared" ca="1" si="13"/>
        <v>2</v>
      </c>
      <c r="P39" s="110"/>
      <c r="Q39" s="109" t="s">
        <v>69</v>
      </c>
      <c r="R39" s="127" t="str">
        <f>Parameters!B84</f>
        <v>Tapahtumat
ja häiriöt</v>
      </c>
      <c r="S39" s="119">
        <f t="shared" ca="1" si="17"/>
        <v>0.77777777777777779</v>
      </c>
      <c r="T39" s="119">
        <f t="shared" ca="1" si="18"/>
        <v>0.56521739130434778</v>
      </c>
      <c r="U39" s="1200">
        <f t="shared" ca="1" si="19"/>
        <v>0.6470588235294118</v>
      </c>
      <c r="V39" s="95"/>
      <c r="W39" s="960" t="str">
        <f ca="1">AB39&amp;"-"&amp;COUNTIF($AB$2:$AB39,$AB39)</f>
        <v>1-2-0-2</v>
      </c>
      <c r="X39" s="960" t="s">
        <v>305</v>
      </c>
      <c r="Y39" s="962">
        <f t="shared" ca="1" si="20"/>
        <v>1</v>
      </c>
      <c r="Z39" s="965">
        <v>2</v>
      </c>
      <c r="AA39" s="962">
        <f t="shared" ca="1" si="4"/>
        <v>0</v>
      </c>
      <c r="AB39" s="964" t="str">
        <f t="shared" ca="1" si="7"/>
        <v>1-2-0</v>
      </c>
    </row>
    <row r="40" spans="1:28" ht="15" customHeight="1" x14ac:dyDescent="0.2">
      <c r="A40" s="129" t="s">
        <v>77</v>
      </c>
      <c r="B40" s="129" t="s">
        <v>115</v>
      </c>
      <c r="C40" s="129" t="s">
        <v>306</v>
      </c>
      <c r="D40" s="951" t="s">
        <v>9</v>
      </c>
      <c r="E40" s="129">
        <v>2</v>
      </c>
      <c r="F40" s="100" t="str">
        <f t="shared" si="0"/>
        <v>ARCHITECTURE-12</v>
      </c>
      <c r="G40" s="100">
        <f t="shared" si="1"/>
        <v>6</v>
      </c>
      <c r="H40" s="132">
        <f t="shared" ca="1" si="5"/>
        <v>2</v>
      </c>
      <c r="I40" s="132">
        <f t="shared" ca="1" si="2"/>
        <v>0</v>
      </c>
      <c r="K40" s="101" t="s">
        <v>67</v>
      </c>
      <c r="L40" s="697">
        <f ca="1">SUMIF($F:$F,CONCATENATE($K40,"-","?",L$1),$I:$I) /COUNTIF($F:$F,CONCATENATE($K40,"-","?",L$1))</f>
        <v>1</v>
      </c>
      <c r="M40" s="697">
        <f ca="1">SUMIF($F:$F,CONCATENATE($K40,"-","?",M$1),$I:$I) /COUNTIF($F:$F,CONCATENATE($K40,"-","?",M$1))</f>
        <v>0.76923076923076927</v>
      </c>
      <c r="N40" s="697">
        <f ca="1">SUMIF($F:$F,CONCATENATE($K40,"-","?",N$1),$I:$I) /COUNTIF($F:$F,CONCATENATE($K40,"-","?",N$1))</f>
        <v>0.66666666666666663</v>
      </c>
      <c r="O40" s="102">
        <f ca="1">MIN(O41:O44)</f>
        <v>1</v>
      </c>
      <c r="P40" s="127"/>
      <c r="Q40" s="109" t="s">
        <v>2540</v>
      </c>
      <c r="R40" s="127" t="str">
        <f>Parameters!B85</f>
        <v>Kolmannet
osapuolet</v>
      </c>
      <c r="S40" s="119">
        <f t="shared" ca="1" si="17"/>
        <v>1</v>
      </c>
      <c r="T40" s="119">
        <f t="shared" ca="1" si="18"/>
        <v>0.5</v>
      </c>
      <c r="U40" s="1200">
        <f t="shared" ca="1" si="19"/>
        <v>0.45454545454545453</v>
      </c>
      <c r="V40" s="103"/>
      <c r="W40" s="960" t="str">
        <f ca="1">AB40&amp;"-"&amp;COUNTIF($AB$2:$AB40,$AB40)</f>
        <v>1-2-0-3</v>
      </c>
      <c r="X40" s="960" t="s">
        <v>306</v>
      </c>
      <c r="Y40" s="962">
        <f t="shared" ca="1" si="20"/>
        <v>1</v>
      </c>
      <c r="Z40" s="965">
        <v>2</v>
      </c>
      <c r="AA40" s="962">
        <f t="shared" ca="1" si="4"/>
        <v>0</v>
      </c>
      <c r="AB40" s="964" t="str">
        <f t="shared" ca="1" si="7"/>
        <v>1-2-0</v>
      </c>
    </row>
    <row r="41" spans="1:28" ht="15" customHeight="1" x14ac:dyDescent="0.2">
      <c r="A41" s="129" t="s">
        <v>77</v>
      </c>
      <c r="B41" s="129" t="s">
        <v>115</v>
      </c>
      <c r="C41" s="129" t="s">
        <v>307</v>
      </c>
      <c r="D41" s="951" t="s">
        <v>10</v>
      </c>
      <c r="E41" s="129">
        <v>2</v>
      </c>
      <c r="F41" s="100" t="str">
        <f t="shared" si="0"/>
        <v>ARCHITECTURE-12</v>
      </c>
      <c r="G41" s="100">
        <f t="shared" si="1"/>
        <v>6</v>
      </c>
      <c r="H41" s="132">
        <f t="shared" ca="1" si="5"/>
        <v>2</v>
      </c>
      <c r="I41" s="132">
        <f t="shared" ca="1" si="2"/>
        <v>0</v>
      </c>
      <c r="K41" s="107" t="s">
        <v>81</v>
      </c>
      <c r="L41" s="21">
        <f t="shared" ref="L41:N42" ca="1" si="22">SUMIF($F:$F,CONCATENATE($K41,L$1),$I:$I) / VLOOKUP(CONCATENATE($K41,L$1),$F:$G,2,FALSE)</f>
        <v>1</v>
      </c>
      <c r="M41" s="21">
        <f t="shared" ca="1" si="22"/>
        <v>0.75</v>
      </c>
      <c r="N41" s="21">
        <f t="shared" ca="1" si="22"/>
        <v>1</v>
      </c>
      <c r="O41" s="108">
        <f t="shared" ca="1" si="13"/>
        <v>2</v>
      </c>
      <c r="P41" s="110"/>
      <c r="Q41" s="109" t="s">
        <v>74</v>
      </c>
      <c r="R41" s="127" t="str">
        <f>Parameters!B86</f>
        <v>Henkilöstön
hallinta</v>
      </c>
      <c r="S41" s="119">
        <f t="shared" ca="1" si="17"/>
        <v>1</v>
      </c>
      <c r="T41" s="119">
        <f t="shared" ca="1" si="18"/>
        <v>0.41666666666666669</v>
      </c>
      <c r="U41" s="1200">
        <f t="shared" ca="1" si="19"/>
        <v>0.46153846153846156</v>
      </c>
      <c r="V41" s="95"/>
      <c r="W41" s="960" t="str">
        <f ca="1">AB41&amp;"-"&amp;COUNTIF($AB$2:$AB41,$AB41)</f>
        <v>1-2-0-4</v>
      </c>
      <c r="X41" s="960" t="s">
        <v>307</v>
      </c>
      <c r="Y41" s="962">
        <f t="shared" ca="1" si="20"/>
        <v>1</v>
      </c>
      <c r="Z41" s="965">
        <v>2</v>
      </c>
      <c r="AA41" s="962">
        <f t="shared" ca="1" si="4"/>
        <v>0</v>
      </c>
      <c r="AB41" s="964" t="str">
        <f t="shared" ca="1" si="7"/>
        <v>1-2-0</v>
      </c>
    </row>
    <row r="42" spans="1:28" ht="15" customHeight="1" x14ac:dyDescent="0.2">
      <c r="A42" s="129" t="s">
        <v>77</v>
      </c>
      <c r="B42" s="129" t="s">
        <v>115</v>
      </c>
      <c r="C42" s="129" t="s">
        <v>308</v>
      </c>
      <c r="D42" s="951" t="s">
        <v>11</v>
      </c>
      <c r="E42" s="129">
        <v>2</v>
      </c>
      <c r="F42" s="100" t="str">
        <f t="shared" si="0"/>
        <v>ARCHITECTURE-12</v>
      </c>
      <c r="G42" s="100">
        <f t="shared" si="1"/>
        <v>6</v>
      </c>
      <c r="H42" s="132">
        <f t="shared" ca="1" si="5"/>
        <v>1</v>
      </c>
      <c r="I42" s="132">
        <f t="shared" ca="1" si="2"/>
        <v>0</v>
      </c>
      <c r="K42" s="107" t="s">
        <v>83</v>
      </c>
      <c r="L42" s="21">
        <f t="shared" ca="1" si="22"/>
        <v>1</v>
      </c>
      <c r="M42" s="21">
        <f t="shared" ca="1" si="22"/>
        <v>0.75</v>
      </c>
      <c r="N42" s="21">
        <f t="shared" ca="1" si="22"/>
        <v>0.66666666666666663</v>
      </c>
      <c r="O42" s="108">
        <f t="shared" ca="1" si="13"/>
        <v>2</v>
      </c>
      <c r="P42" s="110"/>
      <c r="Q42" s="109" t="s">
        <v>77</v>
      </c>
      <c r="R42" s="127" t="str">
        <f>Parameters!B87</f>
        <v>Kyber
arkkitehtuuri</v>
      </c>
      <c r="S42" s="119">
        <f t="shared" ca="1" si="17"/>
        <v>1</v>
      </c>
      <c r="T42" s="119">
        <f t="shared" ca="1" si="18"/>
        <v>0.4</v>
      </c>
      <c r="U42" s="1200">
        <f t="shared" ca="1" si="19"/>
        <v>0.40909090909090912</v>
      </c>
      <c r="V42" s="95"/>
      <c r="W42" s="960" t="str">
        <f ca="1">AB42&amp;"-"&amp;COUNTIF($AB$2:$AB42,$AB42)</f>
        <v>1-2-0-5</v>
      </c>
      <c r="X42" s="960" t="s">
        <v>308</v>
      </c>
      <c r="Y42" s="962">
        <f t="shared" ca="1" si="20"/>
        <v>1</v>
      </c>
      <c r="Z42" s="965">
        <v>2</v>
      </c>
      <c r="AA42" s="962">
        <f t="shared" ca="1" si="4"/>
        <v>0</v>
      </c>
      <c r="AB42" s="964" t="str">
        <f t="shared" ca="1" si="7"/>
        <v>1-2-0</v>
      </c>
    </row>
    <row r="43" spans="1:28" ht="15" customHeight="1" x14ac:dyDescent="0.2">
      <c r="A43" s="129" t="s">
        <v>77</v>
      </c>
      <c r="B43" s="129" t="s">
        <v>115</v>
      </c>
      <c r="C43" s="129" t="s">
        <v>309</v>
      </c>
      <c r="D43" s="951" t="s">
        <v>12</v>
      </c>
      <c r="E43" s="129">
        <v>2</v>
      </c>
      <c r="F43" s="100" t="str">
        <f t="shared" si="0"/>
        <v>ARCHITECTURE-12</v>
      </c>
      <c r="G43" s="100">
        <f t="shared" si="1"/>
        <v>6</v>
      </c>
      <c r="H43" s="132">
        <f t="shared" ca="1" si="5"/>
        <v>1</v>
      </c>
      <c r="I43" s="132">
        <f t="shared" ca="1" si="2"/>
        <v>0</v>
      </c>
      <c r="K43" s="107" t="s">
        <v>85</v>
      </c>
      <c r="L43" s="111">
        <v>1</v>
      </c>
      <c r="M43" s="21">
        <f ca="1">SUMIF($F:$F,CONCATENATE($K43,M$1),$I:$I) / VLOOKUP(CONCATENATE($K43,M$1),$F:$G,2,FALSE)</f>
        <v>1</v>
      </c>
      <c r="N43" s="21">
        <f ca="1">SUMIF($F:$F,CONCATENATE($K43,N$1),$I:$I) / VLOOKUP(CONCATENATE($K43,N$1),$F:$G,2,FALSE)</f>
        <v>0.5</v>
      </c>
      <c r="O43" s="108">
        <f t="shared" ca="1" si="13"/>
        <v>2</v>
      </c>
      <c r="P43" s="110"/>
      <c r="Q43" s="112" t="s">
        <v>79</v>
      </c>
      <c r="R43" s="1201" t="str">
        <f>Parameters!B88</f>
        <v>Kyberturv.
hallinta</v>
      </c>
      <c r="S43" s="1202">
        <f t="shared" ca="1" si="17"/>
        <v>1</v>
      </c>
      <c r="T43" s="1202">
        <f t="shared" ca="1" si="18"/>
        <v>0.38461538461538464</v>
      </c>
      <c r="U43" s="1203">
        <f t="shared" ca="1" si="19"/>
        <v>0.55555555555555558</v>
      </c>
      <c r="V43" s="95"/>
      <c r="W43" s="960" t="str">
        <f ca="1">AB43&amp;"-"&amp;COUNTIF($AB$2:$AB43,$AB43)</f>
        <v>1-2-0-6</v>
      </c>
      <c r="X43" s="960" t="s">
        <v>309</v>
      </c>
      <c r="Y43" s="962">
        <f t="shared" ca="1" si="20"/>
        <v>1</v>
      </c>
      <c r="Z43" s="965">
        <v>2</v>
      </c>
      <c r="AA43" s="962">
        <f t="shared" ca="1" si="4"/>
        <v>0</v>
      </c>
      <c r="AB43" s="964" t="str">
        <f t="shared" ca="1" si="7"/>
        <v>1-2-0</v>
      </c>
    </row>
    <row r="44" spans="1:28" ht="15" customHeight="1" x14ac:dyDescent="0.2">
      <c r="A44" s="129" t="s">
        <v>77</v>
      </c>
      <c r="B44" s="129" t="s">
        <v>115</v>
      </c>
      <c r="C44" s="129" t="s">
        <v>310</v>
      </c>
      <c r="D44" s="951" t="s">
        <v>13</v>
      </c>
      <c r="E44" s="129">
        <v>3</v>
      </c>
      <c r="F44" s="100" t="str">
        <f t="shared" si="0"/>
        <v>ARCHITECTURE-13</v>
      </c>
      <c r="G44" s="100">
        <f t="shared" si="1"/>
        <v>4</v>
      </c>
      <c r="H44" s="132">
        <f t="shared" ca="1" si="5"/>
        <v>2</v>
      </c>
      <c r="I44" s="132">
        <f t="shared" ca="1" si="2"/>
        <v>0</v>
      </c>
      <c r="K44" s="107" t="s">
        <v>87</v>
      </c>
      <c r="L44" s="111">
        <v>1</v>
      </c>
      <c r="M44" s="21">
        <f ca="1">SUMIF($F:$F,CONCATENATE($K44,M$1),$I:$I) / VLOOKUP(CONCATENATE($K44,M$1),$F:$G,2,FALSE)</f>
        <v>0.5</v>
      </c>
      <c r="N44" s="21">
        <f ca="1">SUMIF($F:$F,CONCATENATE($K44,N$1),$I:$I) / VLOOKUP(CONCATENATE($K44,N$1),$F:$G,2,FALSE)</f>
        <v>0.75</v>
      </c>
      <c r="O44" s="108">
        <f t="shared" ca="1" si="13"/>
        <v>1</v>
      </c>
      <c r="P44" s="110"/>
      <c r="Q44" s="95"/>
      <c r="R44" s="110"/>
      <c r="S44" s="95"/>
      <c r="T44" s="95"/>
      <c r="U44" s="110"/>
      <c r="V44" s="95"/>
      <c r="W44" s="960" t="str">
        <f ca="1">AB44&amp;"-"&amp;COUNTIF($AB$2:$AB44,$AB44)</f>
        <v>1-3-0-1</v>
      </c>
      <c r="X44" s="960" t="s">
        <v>310</v>
      </c>
      <c r="Y44" s="962">
        <f t="shared" ca="1" si="20"/>
        <v>1</v>
      </c>
      <c r="Z44" s="965">
        <v>3</v>
      </c>
      <c r="AA44" s="962">
        <f t="shared" ca="1" si="4"/>
        <v>0</v>
      </c>
      <c r="AB44" s="964" t="str">
        <f t="shared" ca="1" si="7"/>
        <v>1-3-0</v>
      </c>
    </row>
    <row r="45" spans="1:28" ht="15" customHeight="1" x14ac:dyDescent="0.2">
      <c r="A45" s="129" t="s">
        <v>77</v>
      </c>
      <c r="B45" s="129" t="s">
        <v>115</v>
      </c>
      <c r="C45" s="129" t="s">
        <v>311</v>
      </c>
      <c r="D45" s="951" t="s">
        <v>14</v>
      </c>
      <c r="E45" s="129">
        <v>3</v>
      </c>
      <c r="F45" s="100" t="str">
        <f t="shared" si="0"/>
        <v>ARCHITECTURE-13</v>
      </c>
      <c r="G45" s="100">
        <f t="shared" si="1"/>
        <v>4</v>
      </c>
      <c r="H45" s="132">
        <f t="shared" ca="1" si="5"/>
        <v>3</v>
      </c>
      <c r="I45" s="132">
        <f t="shared" ca="1" si="2"/>
        <v>1</v>
      </c>
      <c r="K45" s="101" t="s">
        <v>2540</v>
      </c>
      <c r="L45" s="697">
        <f ca="1">SUMIF($F:$F,CONCATENATE($K45,"-","?",L$1),$I:$I) /COUNTIF($F:$F,CONCATENATE($K45,"-","?",L$1))</f>
        <v>1</v>
      </c>
      <c r="M45" s="697">
        <f ca="1">SUMIF($F:$F,CONCATENATE($K45,"-","?",M$1),$I:$I) /COUNTIF($F:$F,CONCATENATE($K45,"-","?",M$1))</f>
        <v>0.5</v>
      </c>
      <c r="N45" s="697">
        <f ca="1">SUMIF($F:$F,CONCATENATE($K45,"-","?",N$1),$I:$I) /COUNTIF($F:$F,CONCATENATE($K45,"-","?",N$1))</f>
        <v>0.45454545454545453</v>
      </c>
      <c r="O45" s="102">
        <f ca="1">MIN(O46:O48)</f>
        <v>1</v>
      </c>
      <c r="P45" s="127"/>
      <c r="Q45" s="95"/>
      <c r="R45" s="110"/>
      <c r="S45" s="95"/>
      <c r="T45" s="95"/>
      <c r="U45" s="110"/>
      <c r="V45" s="103"/>
      <c r="W45" s="960" t="str">
        <f ca="1">AB45&amp;"-"&amp;COUNTIF($AB$2:$AB45,$AB45)</f>
        <v>1-3-1-1</v>
      </c>
      <c r="X45" s="960" t="s">
        <v>311</v>
      </c>
      <c r="Y45" s="962">
        <f t="shared" ca="1" si="20"/>
        <v>1</v>
      </c>
      <c r="Z45" s="965">
        <v>3</v>
      </c>
      <c r="AA45" s="962">
        <f t="shared" ca="1" si="4"/>
        <v>1</v>
      </c>
      <c r="AB45" s="964" t="str">
        <f t="shared" ca="1" si="7"/>
        <v>1-3-1</v>
      </c>
    </row>
    <row r="46" spans="1:28" ht="15" customHeight="1" x14ac:dyDescent="0.2">
      <c r="A46" s="129" t="s">
        <v>77</v>
      </c>
      <c r="B46" s="129" t="s">
        <v>115</v>
      </c>
      <c r="C46" s="129" t="s">
        <v>961</v>
      </c>
      <c r="D46" s="951" t="s">
        <v>15</v>
      </c>
      <c r="E46" s="129">
        <v>3</v>
      </c>
      <c r="F46" s="100" t="str">
        <f t="shared" si="0"/>
        <v>ARCHITECTURE-13</v>
      </c>
      <c r="G46" s="100">
        <f t="shared" si="1"/>
        <v>4</v>
      </c>
      <c r="H46" s="132">
        <f t="shared" ca="1" si="5"/>
        <v>3</v>
      </c>
      <c r="I46" s="132">
        <f t="shared" ca="1" si="2"/>
        <v>1</v>
      </c>
      <c r="K46" s="107" t="s">
        <v>2542</v>
      </c>
      <c r="L46" s="21">
        <f t="shared" ref="L46:N47" ca="1" si="23">SUMIF($F:$F,CONCATENATE($K46,L$1),$I:$I) / VLOOKUP(CONCATENATE($K46,L$1),$F:$G,2,FALSE)</f>
        <v>1</v>
      </c>
      <c r="M46" s="21">
        <f t="shared" ca="1" si="23"/>
        <v>0.33333333333333331</v>
      </c>
      <c r="N46" s="21">
        <f t="shared" ca="1" si="23"/>
        <v>1</v>
      </c>
      <c r="O46" s="108">
        <f t="shared" ca="1" si="13"/>
        <v>1</v>
      </c>
      <c r="P46" s="110"/>
      <c r="Q46" s="95"/>
      <c r="R46" s="110"/>
      <c r="S46" s="95"/>
      <c r="T46" s="95"/>
      <c r="U46" s="110"/>
      <c r="V46" s="95"/>
      <c r="W46" s="960" t="str">
        <f ca="1">AB46&amp;"-"&amp;COUNTIF($AB$2:$AB46,$AB46)</f>
        <v>1-3-1-2</v>
      </c>
      <c r="X46" s="960" t="s">
        <v>961</v>
      </c>
      <c r="Y46" s="962">
        <f t="shared" ca="1" si="20"/>
        <v>1</v>
      </c>
      <c r="Z46" s="965">
        <v>3</v>
      </c>
      <c r="AA46" s="962">
        <f t="shared" ca="1" si="4"/>
        <v>1</v>
      </c>
      <c r="AB46" s="964" t="str">
        <f t="shared" ca="1" si="7"/>
        <v>1-3-1</v>
      </c>
    </row>
    <row r="47" spans="1:28" ht="15" customHeight="1" x14ac:dyDescent="0.2">
      <c r="A47" s="129" t="s">
        <v>77</v>
      </c>
      <c r="B47" s="129" t="s">
        <v>115</v>
      </c>
      <c r="C47" s="129" t="s">
        <v>2531</v>
      </c>
      <c r="D47" s="951" t="s">
        <v>186</v>
      </c>
      <c r="E47" s="129">
        <v>3</v>
      </c>
      <c r="F47" s="100" t="str">
        <f t="shared" si="0"/>
        <v>ARCHITECTURE-13</v>
      </c>
      <c r="G47" s="100">
        <f t="shared" si="1"/>
        <v>4</v>
      </c>
      <c r="H47" s="132">
        <f t="shared" ca="1" si="5"/>
        <v>1</v>
      </c>
      <c r="I47" s="132">
        <f t="shared" ref="I47" ca="1" si="24">IFERROR(IF(H47&gt;2,1,0),0)</f>
        <v>0</v>
      </c>
      <c r="K47" s="107" t="s">
        <v>2550</v>
      </c>
      <c r="L47" s="21">
        <f t="shared" ca="1" si="23"/>
        <v>1</v>
      </c>
      <c r="M47" s="21">
        <f t="shared" ca="1" si="23"/>
        <v>0.6</v>
      </c>
      <c r="N47" s="21">
        <f t="shared" ca="1" si="23"/>
        <v>0.33333333333333331</v>
      </c>
      <c r="O47" s="108">
        <f t="shared" ca="1" si="13"/>
        <v>2</v>
      </c>
      <c r="P47" s="110"/>
      <c r="Q47" s="95"/>
      <c r="R47" s="110"/>
      <c r="S47" s="95"/>
      <c r="T47" s="95"/>
      <c r="U47" s="110"/>
      <c r="V47" s="95"/>
      <c r="W47" s="960" t="str">
        <f ca="1">AB47&amp;"-"&amp;COUNTIF($AB$2:$AB47,$AB47)</f>
        <v>1-3-0-2</v>
      </c>
      <c r="X47" s="960" t="s">
        <v>2531</v>
      </c>
      <c r="Y47" s="962">
        <f t="shared" ca="1" si="20"/>
        <v>1</v>
      </c>
      <c r="Z47" s="965">
        <v>3</v>
      </c>
      <c r="AA47" s="962">
        <f t="shared" ca="1" si="4"/>
        <v>0</v>
      </c>
      <c r="AB47" s="964" t="str">
        <f t="shared" ca="1" si="7"/>
        <v>1-3-0</v>
      </c>
    </row>
    <row r="48" spans="1:28" ht="15" customHeight="1" x14ac:dyDescent="0.2">
      <c r="A48" s="129" t="s">
        <v>77</v>
      </c>
      <c r="B48" s="129" t="s">
        <v>118</v>
      </c>
      <c r="C48" s="129" t="s">
        <v>312</v>
      </c>
      <c r="D48" s="951" t="s">
        <v>17</v>
      </c>
      <c r="E48" s="129">
        <v>1</v>
      </c>
      <c r="F48" s="100" t="str">
        <f t="shared" si="0"/>
        <v>ARCHITECTURE-21</v>
      </c>
      <c r="G48" s="100">
        <f t="shared" si="1"/>
        <v>2</v>
      </c>
      <c r="H48" s="132">
        <f t="shared" ca="1" si="5"/>
        <v>4</v>
      </c>
      <c r="I48" s="132">
        <f t="shared" ca="1" si="2"/>
        <v>1</v>
      </c>
      <c r="K48" s="107" t="s">
        <v>2565</v>
      </c>
      <c r="L48" s="111">
        <v>1</v>
      </c>
      <c r="M48" s="21">
        <f ca="1">SUMIF($F:$F,CONCATENATE($K48,M$1),$I:$I) / VLOOKUP(CONCATENATE($K48,M$1),$F:$G,2,FALSE)</f>
        <v>0.5</v>
      </c>
      <c r="N48" s="21">
        <f ca="1">SUMIF($F:$F,CONCATENATE($K48,N$1),$I:$I) / VLOOKUP(CONCATENATE($K48,N$1),$F:$G,2,FALSE)</f>
        <v>0.5</v>
      </c>
      <c r="O48" s="108">
        <f t="shared" ca="1" si="13"/>
        <v>1</v>
      </c>
      <c r="P48" s="110"/>
      <c r="Q48" s="95"/>
      <c r="R48" s="95"/>
      <c r="S48" s="95"/>
      <c r="T48" s="95"/>
      <c r="U48" s="110"/>
      <c r="V48" s="95"/>
      <c r="W48" s="960" t="str">
        <f ca="1">AB48&amp;"-"&amp;COUNTIF($AB$2:$AB48,$AB48)</f>
        <v>2-1-1-9</v>
      </c>
      <c r="X48" s="960" t="s">
        <v>312</v>
      </c>
      <c r="Y48" s="962">
        <f t="shared" ca="1" si="20"/>
        <v>2</v>
      </c>
      <c r="Z48" s="965">
        <v>1</v>
      </c>
      <c r="AA48" s="962">
        <f t="shared" ca="1" si="4"/>
        <v>1</v>
      </c>
      <c r="AB48" s="964" t="str">
        <f t="shared" ca="1" si="7"/>
        <v>2-1-1</v>
      </c>
    </row>
    <row r="49" spans="1:28" ht="15" customHeight="1" x14ac:dyDescent="0.2">
      <c r="A49" s="129" t="s">
        <v>77</v>
      </c>
      <c r="B49" s="129" t="s">
        <v>118</v>
      </c>
      <c r="C49" s="129" t="s">
        <v>313</v>
      </c>
      <c r="D49" s="951" t="s">
        <v>18</v>
      </c>
      <c r="E49" s="129">
        <v>1</v>
      </c>
      <c r="F49" s="100" t="str">
        <f t="shared" si="0"/>
        <v>ARCHITECTURE-21</v>
      </c>
      <c r="G49" s="100">
        <f t="shared" si="1"/>
        <v>2</v>
      </c>
      <c r="H49" s="132">
        <f t="shared" ca="1" si="5"/>
        <v>3</v>
      </c>
      <c r="I49" s="132">
        <f t="shared" ca="1" si="2"/>
        <v>1</v>
      </c>
      <c r="K49" s="101" t="s">
        <v>64</v>
      </c>
      <c r="L49" s="697">
        <f ca="1">SUMIF($F:$F,CONCATENATE($K49,"-","?",L$1),$I:$I) /COUNTIF($F:$F,CONCATENATE($K49,"-","?",L$1))</f>
        <v>0.75</v>
      </c>
      <c r="M49" s="697">
        <f ca="1">SUMIF($F:$F,CONCATENATE($K49,"-","?",M$1),$I:$I) /COUNTIF($F:$F,CONCATENATE($K49,"-","?",M$1))</f>
        <v>0.63636363636363635</v>
      </c>
      <c r="N49" s="697">
        <f ca="1">SUMIF($F:$F,CONCATENATE($K49,"-","?",N$1),$I:$I) /COUNTIF($F:$F,CONCATENATE($K49,"-","?",N$1))</f>
        <v>0.45454545454545453</v>
      </c>
      <c r="O49" s="102">
        <f ca="1">MIN(O50:O52)</f>
        <v>0</v>
      </c>
      <c r="P49" s="127"/>
      <c r="Q49" s="95"/>
      <c r="R49" s="95"/>
      <c r="S49" s="95"/>
      <c r="T49" s="95"/>
      <c r="U49" s="95"/>
      <c r="V49" s="103"/>
      <c r="W49" s="960" t="str">
        <f ca="1">AB49&amp;"-"&amp;COUNTIF($AB$2:$AB49,$AB49)</f>
        <v>2-1-1-10</v>
      </c>
      <c r="X49" s="960" t="s">
        <v>313</v>
      </c>
      <c r="Y49" s="962">
        <f t="shared" ca="1" si="20"/>
        <v>2</v>
      </c>
      <c r="Z49" s="965">
        <v>1</v>
      </c>
      <c r="AA49" s="962">
        <f t="shared" ca="1" si="4"/>
        <v>1</v>
      </c>
      <c r="AB49" s="964" t="str">
        <f t="shared" ca="1" si="7"/>
        <v>2-1-1</v>
      </c>
    </row>
    <row r="50" spans="1:28" ht="15" customHeight="1" x14ac:dyDescent="0.2">
      <c r="A50" s="129" t="s">
        <v>77</v>
      </c>
      <c r="B50" s="129" t="s">
        <v>118</v>
      </c>
      <c r="C50" s="129" t="s">
        <v>314</v>
      </c>
      <c r="D50" s="951" t="s">
        <v>19</v>
      </c>
      <c r="E50" s="129">
        <v>2</v>
      </c>
      <c r="F50" s="100" t="str">
        <f t="shared" si="0"/>
        <v>ARCHITECTURE-22</v>
      </c>
      <c r="G50" s="100">
        <f t="shared" si="1"/>
        <v>5</v>
      </c>
      <c r="H50" s="132">
        <f t="shared" ca="1" si="5"/>
        <v>3</v>
      </c>
      <c r="I50" s="132">
        <f t="shared" ca="1" si="2"/>
        <v>1</v>
      </c>
      <c r="K50" s="107" t="s">
        <v>71</v>
      </c>
      <c r="L50" s="21">
        <f t="shared" ref="L50:N51" ca="1" si="25">SUMIF($F:$F,CONCATENATE($K50,L$1),$I:$I) / VLOOKUP(CONCATENATE($K50,L$1),$F:$G,2,FALSE)</f>
        <v>0.5</v>
      </c>
      <c r="M50" s="21">
        <f t="shared" ca="1" si="25"/>
        <v>1</v>
      </c>
      <c r="N50" s="21">
        <f t="shared" ca="1" si="25"/>
        <v>0.25</v>
      </c>
      <c r="O50" s="108">
        <f t="shared" ca="1" si="13"/>
        <v>0</v>
      </c>
      <c r="P50" s="110"/>
      <c r="Q50" s="95"/>
      <c r="R50" s="95"/>
      <c r="S50" s="95"/>
      <c r="T50" s="95"/>
      <c r="U50" s="95"/>
      <c r="V50" s="95"/>
      <c r="W50" s="960" t="str">
        <f ca="1">AB50&amp;"-"&amp;COUNTIF($AB$2:$AB50,$AB50)</f>
        <v>2-2-1-12</v>
      </c>
      <c r="X50" s="960" t="s">
        <v>314</v>
      </c>
      <c r="Y50" s="962">
        <f t="shared" ca="1" si="20"/>
        <v>2</v>
      </c>
      <c r="Z50" s="965">
        <v>2</v>
      </c>
      <c r="AA50" s="962">
        <f t="shared" ca="1" si="4"/>
        <v>1</v>
      </c>
      <c r="AB50" s="964" t="str">
        <f t="shared" ca="1" si="7"/>
        <v>2-2-1</v>
      </c>
    </row>
    <row r="51" spans="1:28" ht="15" customHeight="1" x14ac:dyDescent="0.2">
      <c r="A51" s="129" t="s">
        <v>77</v>
      </c>
      <c r="B51" s="129" t="s">
        <v>118</v>
      </c>
      <c r="C51" s="129" t="s">
        <v>962</v>
      </c>
      <c r="D51" s="951" t="s">
        <v>20</v>
      </c>
      <c r="E51" s="129">
        <v>2</v>
      </c>
      <c r="F51" s="100" t="str">
        <f t="shared" si="0"/>
        <v>ARCHITECTURE-22</v>
      </c>
      <c r="G51" s="100">
        <f t="shared" si="1"/>
        <v>5</v>
      </c>
      <c r="H51" s="132">
        <f t="shared" ca="1" si="5"/>
        <v>3</v>
      </c>
      <c r="I51" s="132">
        <f t="shared" ca="1" si="2"/>
        <v>1</v>
      </c>
      <c r="K51" s="107" t="s">
        <v>73</v>
      </c>
      <c r="L51" s="21">
        <f t="shared" ca="1" si="25"/>
        <v>1</v>
      </c>
      <c r="M51" s="21">
        <f t="shared" ca="1" si="25"/>
        <v>0.5</v>
      </c>
      <c r="N51" s="21">
        <f t="shared" ca="1" si="25"/>
        <v>0.33333333333333331</v>
      </c>
      <c r="O51" s="108">
        <f t="shared" ca="1" si="13"/>
        <v>1</v>
      </c>
      <c r="P51" s="110"/>
      <c r="Q51" s="95"/>
      <c r="R51" s="95"/>
      <c r="S51" s="95"/>
      <c r="T51" s="95"/>
      <c r="U51" s="95"/>
      <c r="V51" s="95"/>
      <c r="W51" s="960" t="str">
        <f ca="1">AB51&amp;"-"&amp;COUNTIF($AB$2:$AB51,$AB51)</f>
        <v>2-2-1-13</v>
      </c>
      <c r="X51" s="960" t="s">
        <v>962</v>
      </c>
      <c r="Y51" s="962">
        <f t="shared" ca="1" si="20"/>
        <v>2</v>
      </c>
      <c r="Z51" s="965">
        <v>2</v>
      </c>
      <c r="AA51" s="962">
        <f t="shared" ca="1" si="4"/>
        <v>1</v>
      </c>
      <c r="AB51" s="964" t="str">
        <f t="shared" ca="1" si="7"/>
        <v>2-2-1</v>
      </c>
    </row>
    <row r="52" spans="1:28" ht="15" customHeight="1" x14ac:dyDescent="0.2">
      <c r="A52" s="129" t="s">
        <v>77</v>
      </c>
      <c r="B52" s="129" t="s">
        <v>118</v>
      </c>
      <c r="C52" s="129" t="s">
        <v>963</v>
      </c>
      <c r="D52" s="951" t="s">
        <v>21</v>
      </c>
      <c r="E52" s="129">
        <v>2</v>
      </c>
      <c r="F52" s="100" t="str">
        <f t="shared" si="0"/>
        <v>ARCHITECTURE-22</v>
      </c>
      <c r="G52" s="100">
        <f t="shared" si="1"/>
        <v>5</v>
      </c>
      <c r="H52" s="132">
        <f t="shared" ca="1" si="5"/>
        <v>3</v>
      </c>
      <c r="I52" s="132">
        <f t="shared" ca="1" si="2"/>
        <v>1</v>
      </c>
      <c r="K52" s="107" t="s">
        <v>76</v>
      </c>
      <c r="L52" s="111">
        <v>1</v>
      </c>
      <c r="M52" s="21">
        <f ca="1">SUMIF($F:$F,CONCATENATE($K52,M$1),$I:$I) / VLOOKUP(CONCATENATE($K52,M$1),$F:$G,2,FALSE)</f>
        <v>0</v>
      </c>
      <c r="N52" s="21">
        <f ca="1">SUMIF($F:$F,CONCATENATE($K52,N$1),$I:$I) / VLOOKUP(CONCATENATE($K52,N$1),$F:$G,2,FALSE)</f>
        <v>0.75</v>
      </c>
      <c r="O52" s="108">
        <f t="shared" ca="1" si="13"/>
        <v>1</v>
      </c>
      <c r="P52" s="110"/>
      <c r="Q52" s="95"/>
      <c r="R52" s="636"/>
      <c r="S52" s="95"/>
      <c r="T52" s="95"/>
      <c r="U52" s="95"/>
      <c r="V52" s="95"/>
      <c r="W52" s="960" t="str">
        <f ca="1">AB52&amp;"-"&amp;COUNTIF($AB$2:$AB52,$AB52)</f>
        <v>2-2-1-14</v>
      </c>
      <c r="X52" s="960" t="s">
        <v>963</v>
      </c>
      <c r="Y52" s="962">
        <f t="shared" ca="1" si="20"/>
        <v>2</v>
      </c>
      <c r="Z52" s="965">
        <v>2</v>
      </c>
      <c r="AA52" s="962">
        <f t="shared" ca="1" si="4"/>
        <v>1</v>
      </c>
      <c r="AB52" s="964" t="str">
        <f t="shared" ca="1" si="7"/>
        <v>2-2-1</v>
      </c>
    </row>
    <row r="53" spans="1:28" ht="15" customHeight="1" x14ac:dyDescent="0.2">
      <c r="A53" s="129" t="s">
        <v>77</v>
      </c>
      <c r="B53" s="129" t="s">
        <v>118</v>
      </c>
      <c r="C53" s="129" t="s">
        <v>964</v>
      </c>
      <c r="D53" s="951" t="s">
        <v>103</v>
      </c>
      <c r="E53" s="129">
        <v>2</v>
      </c>
      <c r="F53" s="100" t="str">
        <f t="shared" si="0"/>
        <v>ARCHITECTURE-22</v>
      </c>
      <c r="G53" s="100">
        <f t="shared" si="1"/>
        <v>5</v>
      </c>
      <c r="H53" s="132">
        <f t="shared" ca="1" si="5"/>
        <v>2</v>
      </c>
      <c r="I53" s="132">
        <f t="shared" ca="1" si="2"/>
        <v>0</v>
      </c>
      <c r="K53" s="101" t="s">
        <v>74</v>
      </c>
      <c r="L53" s="697">
        <f ca="1">SUMIF($F:$F,CONCATENATE($K53,"-","?",L$1),$I:$I) /COUNTIF($F:$F,CONCATENATE($K53,"-","?",L$1))</f>
        <v>1</v>
      </c>
      <c r="M53" s="697">
        <f ca="1">SUMIF($F:$F,CONCATENATE($K53,"-","?",M$1),$I:$I) /COUNTIF($F:$F,CONCATENATE($K53,"-","?",M$1))</f>
        <v>0.41666666666666669</v>
      </c>
      <c r="N53" s="697">
        <f ca="1">SUMIF($F:$F,CONCATENATE($K53,"-","?",N$1),$I:$I) /COUNTIF($F:$F,CONCATENATE($K53,"-","?",N$1))</f>
        <v>0.46153846153846156</v>
      </c>
      <c r="O53" s="102">
        <f ca="1">MIN(O54:O58)</f>
        <v>1</v>
      </c>
      <c r="P53" s="110"/>
      <c r="Q53" s="95"/>
      <c r="R53" s="637"/>
      <c r="S53" s="95"/>
      <c r="T53" s="95"/>
      <c r="U53" s="95"/>
      <c r="V53" s="95"/>
      <c r="W53" s="960" t="str">
        <f ca="1">AB53&amp;"-"&amp;COUNTIF($AB$2:$AB53,$AB53)</f>
        <v>2-2-0-7</v>
      </c>
      <c r="X53" s="960" t="s">
        <v>964</v>
      </c>
      <c r="Y53" s="962">
        <f t="shared" ca="1" si="20"/>
        <v>2</v>
      </c>
      <c r="Z53" s="965">
        <v>2</v>
      </c>
      <c r="AA53" s="962">
        <f t="shared" ca="1" si="4"/>
        <v>0</v>
      </c>
      <c r="AB53" s="964" t="str">
        <f t="shared" ca="1" si="7"/>
        <v>2-2-0</v>
      </c>
    </row>
    <row r="54" spans="1:28" ht="15" customHeight="1" x14ac:dyDescent="0.2">
      <c r="A54" s="129" t="s">
        <v>77</v>
      </c>
      <c r="B54" s="129" t="s">
        <v>118</v>
      </c>
      <c r="C54" s="129" t="s">
        <v>965</v>
      </c>
      <c r="D54" s="951" t="s">
        <v>165</v>
      </c>
      <c r="E54" s="129">
        <v>2</v>
      </c>
      <c r="F54" s="100" t="str">
        <f t="shared" si="0"/>
        <v>ARCHITECTURE-22</v>
      </c>
      <c r="G54" s="100">
        <f t="shared" si="1"/>
        <v>5</v>
      </c>
      <c r="H54" s="132">
        <f t="shared" ca="1" si="5"/>
        <v>3</v>
      </c>
      <c r="I54" s="132">
        <f t="shared" ca="1" si="2"/>
        <v>1</v>
      </c>
      <c r="K54" s="107" t="s">
        <v>104</v>
      </c>
      <c r="L54" s="21">
        <f t="shared" ref="L54:N57" ca="1" si="26">SUMIF($F:$F,CONCATENATE($K54,L$1),$I:$I) / VLOOKUP(CONCATENATE($K54,L$1),$F:$G,2,FALSE)</f>
        <v>1</v>
      </c>
      <c r="M54" s="21">
        <f t="shared" ca="1" si="26"/>
        <v>0.66666666666666663</v>
      </c>
      <c r="N54" s="21">
        <f t="shared" ca="1" si="26"/>
        <v>0</v>
      </c>
      <c r="O54" s="108">
        <f t="shared" ca="1" si="13"/>
        <v>2</v>
      </c>
      <c r="P54" s="110"/>
      <c r="Q54" s="95"/>
      <c r="R54" s="638"/>
      <c r="S54" s="95"/>
      <c r="T54" s="95"/>
      <c r="U54" s="95"/>
      <c r="V54" s="95"/>
      <c r="W54" s="960" t="str">
        <f ca="1">AB54&amp;"-"&amp;COUNTIF($AB$2:$AB54,$AB54)</f>
        <v>2-2-1-15</v>
      </c>
      <c r="X54" s="960" t="s">
        <v>965</v>
      </c>
      <c r="Y54" s="962">
        <f t="shared" ca="1" si="20"/>
        <v>2</v>
      </c>
      <c r="Z54" s="965">
        <v>2</v>
      </c>
      <c r="AA54" s="962">
        <f t="shared" ca="1" si="4"/>
        <v>1</v>
      </c>
      <c r="AB54" s="964" t="str">
        <f t="shared" ca="1" si="7"/>
        <v>2-2-1</v>
      </c>
    </row>
    <row r="55" spans="1:28" ht="15" customHeight="1" x14ac:dyDescent="0.2">
      <c r="A55" s="129" t="s">
        <v>77</v>
      </c>
      <c r="B55" s="129" t="s">
        <v>118</v>
      </c>
      <c r="C55" s="129" t="s">
        <v>966</v>
      </c>
      <c r="D55" s="951" t="s">
        <v>167</v>
      </c>
      <c r="E55" s="129">
        <v>3</v>
      </c>
      <c r="F55" s="100" t="str">
        <f t="shared" si="0"/>
        <v>ARCHITECTURE-23</v>
      </c>
      <c r="G55" s="100">
        <f t="shared" si="1"/>
        <v>5</v>
      </c>
      <c r="H55" s="132">
        <f t="shared" ca="1" si="5"/>
        <v>2</v>
      </c>
      <c r="I55" s="132">
        <f t="shared" ca="1" si="2"/>
        <v>0</v>
      </c>
      <c r="K55" s="107" t="s">
        <v>106</v>
      </c>
      <c r="L55" s="21">
        <f t="shared" ca="1" si="26"/>
        <v>1</v>
      </c>
      <c r="M55" s="21">
        <f t="shared" ca="1" si="26"/>
        <v>0.33333333333333331</v>
      </c>
      <c r="N55" s="21">
        <f t="shared" ca="1" si="26"/>
        <v>0.66666666666666663</v>
      </c>
      <c r="O55" s="108">
        <f t="shared" ca="1" si="13"/>
        <v>1</v>
      </c>
      <c r="R55" s="638"/>
      <c r="W55" s="960" t="str">
        <f ca="1">AB55&amp;"-"&amp;COUNTIF($AB$2:$AB55,$AB55)</f>
        <v>2-3-0-6</v>
      </c>
      <c r="X55" s="960" t="s">
        <v>966</v>
      </c>
      <c r="Y55" s="962">
        <f t="shared" ca="1" si="20"/>
        <v>2</v>
      </c>
      <c r="Z55" s="965">
        <v>3</v>
      </c>
      <c r="AA55" s="962">
        <f t="shared" ca="1" si="4"/>
        <v>0</v>
      </c>
      <c r="AB55" s="964" t="str">
        <f t="shared" ca="1" si="7"/>
        <v>2-3-0</v>
      </c>
    </row>
    <row r="56" spans="1:28" ht="15" customHeight="1" x14ac:dyDescent="0.2">
      <c r="A56" s="129" t="s">
        <v>77</v>
      </c>
      <c r="B56" s="129" t="s">
        <v>118</v>
      </c>
      <c r="C56" s="129" t="s">
        <v>967</v>
      </c>
      <c r="D56" s="951" t="s">
        <v>198</v>
      </c>
      <c r="E56" s="129">
        <v>3</v>
      </c>
      <c r="F56" s="100" t="str">
        <f t="shared" si="0"/>
        <v>ARCHITECTURE-23</v>
      </c>
      <c r="G56" s="100">
        <f t="shared" si="1"/>
        <v>5</v>
      </c>
      <c r="H56" s="132">
        <f t="shared" ca="1" si="5"/>
        <v>3</v>
      </c>
      <c r="I56" s="132">
        <f t="shared" ca="1" si="2"/>
        <v>1</v>
      </c>
      <c r="K56" s="107" t="s">
        <v>108</v>
      </c>
      <c r="L56" s="21">
        <f t="shared" ca="1" si="26"/>
        <v>1</v>
      </c>
      <c r="M56" s="21">
        <f t="shared" ca="1" si="26"/>
        <v>0.5</v>
      </c>
      <c r="N56" s="21">
        <f t="shared" ca="1" si="26"/>
        <v>0.5</v>
      </c>
      <c r="O56" s="108">
        <f t="shared" ca="1" si="13"/>
        <v>1</v>
      </c>
      <c r="Q56" s="119"/>
      <c r="R56" s="638"/>
      <c r="S56" s="119"/>
      <c r="T56" s="119"/>
      <c r="U56" s="119"/>
      <c r="V56" s="119"/>
      <c r="W56" s="960" t="str">
        <f ca="1">AB56&amp;"-"&amp;COUNTIF($AB$2:$AB56,$AB56)</f>
        <v>2-3-1-6</v>
      </c>
      <c r="X56" s="960" t="s">
        <v>967</v>
      </c>
      <c r="Y56" s="962">
        <f t="shared" ca="1" si="20"/>
        <v>2</v>
      </c>
      <c r="Z56" s="965">
        <v>3</v>
      </c>
      <c r="AA56" s="962">
        <f t="shared" ca="1" si="4"/>
        <v>1</v>
      </c>
      <c r="AB56" s="964" t="str">
        <f t="shared" ca="1" si="7"/>
        <v>2-3-1</v>
      </c>
    </row>
    <row r="57" spans="1:28" ht="15" customHeight="1" x14ac:dyDescent="0.2">
      <c r="A57" s="129" t="s">
        <v>77</v>
      </c>
      <c r="B57" s="129" t="s">
        <v>118</v>
      </c>
      <c r="C57" s="129" t="s">
        <v>968</v>
      </c>
      <c r="D57" s="951" t="s">
        <v>200</v>
      </c>
      <c r="E57" s="129">
        <v>3</v>
      </c>
      <c r="F57" s="100" t="str">
        <f t="shared" si="0"/>
        <v>ARCHITECTURE-23</v>
      </c>
      <c r="G57" s="100">
        <f t="shared" si="1"/>
        <v>5</v>
      </c>
      <c r="H57" s="132">
        <f t="shared" ca="1" si="5"/>
        <v>3</v>
      </c>
      <c r="I57" s="132">
        <f t="shared" ca="1" si="2"/>
        <v>1</v>
      </c>
      <c r="K57" s="107" t="s">
        <v>110</v>
      </c>
      <c r="L57" s="21">
        <f t="shared" ca="1" si="26"/>
        <v>1</v>
      </c>
      <c r="M57" s="21">
        <f t="shared" ca="1" si="26"/>
        <v>0</v>
      </c>
      <c r="N57" s="21">
        <f t="shared" ca="1" si="26"/>
        <v>0.5</v>
      </c>
      <c r="O57" s="108">
        <f t="shared" ca="1" si="13"/>
        <v>1</v>
      </c>
      <c r="R57" s="638"/>
      <c r="W57" s="960" t="str">
        <f ca="1">AB57&amp;"-"&amp;COUNTIF($AB$2:$AB57,$AB57)</f>
        <v>2-3-1-7</v>
      </c>
      <c r="X57" s="960" t="s">
        <v>968</v>
      </c>
      <c r="Y57" s="962">
        <f t="shared" ca="1" si="20"/>
        <v>2</v>
      </c>
      <c r="Z57" s="965">
        <v>3</v>
      </c>
      <c r="AA57" s="962">
        <f t="shared" ca="1" si="4"/>
        <v>1</v>
      </c>
      <c r="AB57" s="964" t="str">
        <f t="shared" ca="1" si="7"/>
        <v>2-3-1</v>
      </c>
    </row>
    <row r="58" spans="1:28" ht="15" customHeight="1" x14ac:dyDescent="0.2">
      <c r="A58" s="129" t="s">
        <v>77</v>
      </c>
      <c r="B58" s="129" t="s">
        <v>118</v>
      </c>
      <c r="C58" s="129" t="s">
        <v>969</v>
      </c>
      <c r="D58" s="951" t="s">
        <v>202</v>
      </c>
      <c r="E58" s="129">
        <v>3</v>
      </c>
      <c r="F58" s="100" t="str">
        <f t="shared" si="0"/>
        <v>ARCHITECTURE-23</v>
      </c>
      <c r="G58" s="100">
        <f t="shared" si="1"/>
        <v>5</v>
      </c>
      <c r="H58" s="132">
        <f t="shared" ca="1" si="5"/>
        <v>2</v>
      </c>
      <c r="I58" s="132">
        <f t="shared" ca="1" si="2"/>
        <v>0</v>
      </c>
      <c r="K58" s="107" t="s">
        <v>112</v>
      </c>
      <c r="L58" s="111">
        <v>1</v>
      </c>
      <c r="M58" s="21">
        <f ca="1">SUMIF($F:$F,CONCATENATE($K58,M$1),$I:$I) / VLOOKUP(CONCATENATE($K58,M$1),$F:$G,2,FALSE)</f>
        <v>0.5</v>
      </c>
      <c r="N58" s="21">
        <f ca="1">SUMIF($F:$F,CONCATENATE($K58,N$1),$I:$I) / VLOOKUP(CONCATENATE($K58,N$1),$F:$G,2,FALSE)</f>
        <v>0.5</v>
      </c>
      <c r="O58" s="108">
        <f t="shared" ca="1" si="13"/>
        <v>1</v>
      </c>
      <c r="R58" s="637"/>
      <c r="W58" s="960" t="str">
        <f ca="1">AB58&amp;"-"&amp;COUNTIF($AB$2:$AB58,$AB58)</f>
        <v>2-3-0-7</v>
      </c>
      <c r="X58" s="960" t="s">
        <v>969</v>
      </c>
      <c r="Y58" s="962">
        <f t="shared" ca="1" si="20"/>
        <v>2</v>
      </c>
      <c r="Z58" s="965">
        <v>3</v>
      </c>
      <c r="AA58" s="962">
        <f t="shared" ca="1" si="4"/>
        <v>0</v>
      </c>
      <c r="AB58" s="964" t="str">
        <f t="shared" ca="1" si="7"/>
        <v>2-3-0</v>
      </c>
    </row>
    <row r="59" spans="1:28" ht="15" customHeight="1" x14ac:dyDescent="0.2">
      <c r="A59" s="129" t="s">
        <v>77</v>
      </c>
      <c r="B59" s="129" t="s">
        <v>118</v>
      </c>
      <c r="C59" s="129" t="s">
        <v>970</v>
      </c>
      <c r="D59" s="951" t="s">
        <v>203</v>
      </c>
      <c r="E59" s="129">
        <v>3</v>
      </c>
      <c r="F59" s="100" t="str">
        <f t="shared" si="0"/>
        <v>ARCHITECTURE-23</v>
      </c>
      <c r="G59" s="100">
        <f t="shared" si="1"/>
        <v>5</v>
      </c>
      <c r="H59" s="132">
        <f t="shared" ca="1" si="5"/>
        <v>2</v>
      </c>
      <c r="I59" s="132">
        <f t="shared" ca="1" si="2"/>
        <v>0</v>
      </c>
      <c r="R59" s="638"/>
      <c r="W59" s="960" t="str">
        <f ca="1">AB59&amp;"-"&amp;COUNTIF($AB$2:$AB59,$AB59)</f>
        <v>2-3-0-8</v>
      </c>
      <c r="X59" s="960" t="s">
        <v>970</v>
      </c>
      <c r="Y59" s="962">
        <f t="shared" ca="1" si="20"/>
        <v>2</v>
      </c>
      <c r="Z59" s="965">
        <v>3</v>
      </c>
      <c r="AA59" s="962">
        <f t="shared" ca="1" si="4"/>
        <v>0</v>
      </c>
      <c r="AB59" s="964" t="str">
        <f t="shared" ca="1" si="7"/>
        <v>2-3-0</v>
      </c>
    </row>
    <row r="60" spans="1:28" ht="15" customHeight="1" thickBot="1" x14ac:dyDescent="0.25">
      <c r="A60" s="129" t="s">
        <v>77</v>
      </c>
      <c r="B60" s="129" t="s">
        <v>121</v>
      </c>
      <c r="C60" s="129" t="s">
        <v>315</v>
      </c>
      <c r="D60" s="951" t="s">
        <v>22</v>
      </c>
      <c r="E60" s="129">
        <v>1</v>
      </c>
      <c r="F60" s="100" t="str">
        <f t="shared" si="0"/>
        <v>ARCHITECTURE-31</v>
      </c>
      <c r="G60" s="100">
        <f t="shared" si="1"/>
        <v>2</v>
      </c>
      <c r="H60" s="132">
        <f t="shared" ca="1" si="5"/>
        <v>3</v>
      </c>
      <c r="I60" s="132">
        <f t="shared" ca="1" si="2"/>
        <v>1</v>
      </c>
      <c r="R60" s="638"/>
      <c r="W60" s="960" t="str">
        <f ca="1">AB60&amp;"-"&amp;COUNTIF($AB$2:$AB60,$AB60)</f>
        <v>1-1-1-2</v>
      </c>
      <c r="X60" s="960" t="s">
        <v>315</v>
      </c>
      <c r="Y60" s="962">
        <f t="shared" ca="1" si="20"/>
        <v>1</v>
      </c>
      <c r="Z60" s="965">
        <v>1</v>
      </c>
      <c r="AA60" s="962">
        <f t="shared" ca="1" si="4"/>
        <v>1</v>
      </c>
      <c r="AB60" s="964" t="str">
        <f t="shared" ca="1" si="7"/>
        <v>1-1-1</v>
      </c>
    </row>
    <row r="61" spans="1:28" ht="15" customHeight="1" thickBot="1" x14ac:dyDescent="0.25">
      <c r="A61" s="129" t="s">
        <v>77</v>
      </c>
      <c r="B61" s="129" t="s">
        <v>121</v>
      </c>
      <c r="C61" s="129" t="s">
        <v>316</v>
      </c>
      <c r="D61" s="951" t="s">
        <v>23</v>
      </c>
      <c r="E61" s="129">
        <v>1</v>
      </c>
      <c r="F61" s="100" t="str">
        <f t="shared" si="0"/>
        <v>ARCHITECTURE-31</v>
      </c>
      <c r="G61" s="100">
        <f t="shared" si="1"/>
        <v>2</v>
      </c>
      <c r="H61" s="132">
        <f t="shared" ca="1" si="5"/>
        <v>3</v>
      </c>
      <c r="I61" s="132">
        <f t="shared" ca="1" si="2"/>
        <v>1</v>
      </c>
      <c r="O61" s="123">
        <f>Parameters!B3</f>
        <v>0.5</v>
      </c>
      <c r="R61" s="638"/>
      <c r="W61" s="960" t="str">
        <f ca="1">AB61&amp;"-"&amp;COUNTIF($AB$2:$AB61,$AB61)</f>
        <v>1-1-1-3</v>
      </c>
      <c r="X61" s="960" t="s">
        <v>316</v>
      </c>
      <c r="Y61" s="962">
        <f t="shared" ca="1" si="20"/>
        <v>1</v>
      </c>
      <c r="Z61" s="965">
        <v>1</v>
      </c>
      <c r="AA61" s="962">
        <f t="shared" ca="1" si="4"/>
        <v>1</v>
      </c>
      <c r="AB61" s="964" t="str">
        <f t="shared" ca="1" si="7"/>
        <v>1-1-1</v>
      </c>
    </row>
    <row r="62" spans="1:28" ht="15" customHeight="1" x14ac:dyDescent="0.2">
      <c r="A62" s="129" t="s">
        <v>77</v>
      </c>
      <c r="B62" s="129" t="s">
        <v>121</v>
      </c>
      <c r="C62" s="129" t="s">
        <v>317</v>
      </c>
      <c r="D62" s="951" t="s">
        <v>24</v>
      </c>
      <c r="E62" s="129">
        <v>2</v>
      </c>
      <c r="F62" s="100" t="str">
        <f t="shared" si="0"/>
        <v>ARCHITECTURE-32</v>
      </c>
      <c r="G62" s="100">
        <f t="shared" si="1"/>
        <v>9</v>
      </c>
      <c r="H62" s="132">
        <f t="shared" ca="1" si="5"/>
        <v>2</v>
      </c>
      <c r="I62" s="132">
        <f t="shared" ca="1" si="2"/>
        <v>0</v>
      </c>
      <c r="O62" s="133" t="s">
        <v>696</v>
      </c>
      <c r="R62" s="638"/>
      <c r="W62" s="960" t="str">
        <f ca="1">AB62&amp;"-"&amp;COUNTIF($AB$2:$AB62,$AB62)</f>
        <v>1-2-0-7</v>
      </c>
      <c r="X62" s="960" t="s">
        <v>317</v>
      </c>
      <c r="Y62" s="962">
        <f t="shared" ca="1" si="20"/>
        <v>1</v>
      </c>
      <c r="Z62" s="965">
        <v>2</v>
      </c>
      <c r="AA62" s="962">
        <f t="shared" ca="1" si="4"/>
        <v>0</v>
      </c>
      <c r="AB62" s="964" t="str">
        <f t="shared" ca="1" si="7"/>
        <v>1-2-0</v>
      </c>
    </row>
    <row r="63" spans="1:28" ht="15" customHeight="1" x14ac:dyDescent="0.2">
      <c r="A63" s="129" t="s">
        <v>77</v>
      </c>
      <c r="B63" s="129" t="s">
        <v>121</v>
      </c>
      <c r="C63" s="129" t="s">
        <v>318</v>
      </c>
      <c r="D63" s="951" t="s">
        <v>25</v>
      </c>
      <c r="E63" s="129">
        <v>2</v>
      </c>
      <c r="F63" s="100" t="str">
        <f t="shared" si="0"/>
        <v>ARCHITECTURE-32</v>
      </c>
      <c r="G63" s="100">
        <f t="shared" si="1"/>
        <v>9</v>
      </c>
      <c r="H63" s="132">
        <f t="shared" ca="1" si="5"/>
        <v>2</v>
      </c>
      <c r="I63" s="132">
        <f t="shared" ca="1" si="2"/>
        <v>0</v>
      </c>
      <c r="R63" s="638"/>
      <c r="W63" s="960" t="str">
        <f ca="1">AB63&amp;"-"&amp;COUNTIF($AB$2:$AB63,$AB63)</f>
        <v>1-2-0-8</v>
      </c>
      <c r="X63" s="960" t="s">
        <v>318</v>
      </c>
      <c r="Y63" s="962">
        <f t="shared" ca="1" si="20"/>
        <v>1</v>
      </c>
      <c r="Z63" s="965">
        <v>2</v>
      </c>
      <c r="AA63" s="962">
        <f t="shared" ca="1" si="4"/>
        <v>0</v>
      </c>
      <c r="AB63" s="964" t="str">
        <f t="shared" ca="1" si="7"/>
        <v>1-2-0</v>
      </c>
    </row>
    <row r="64" spans="1:28" ht="15" customHeight="1" thickBot="1" x14ac:dyDescent="0.25">
      <c r="A64" s="129" t="s">
        <v>77</v>
      </c>
      <c r="B64" s="129" t="s">
        <v>121</v>
      </c>
      <c r="C64" s="129" t="s">
        <v>971</v>
      </c>
      <c r="D64" s="951" t="s">
        <v>26</v>
      </c>
      <c r="E64" s="129">
        <v>2</v>
      </c>
      <c r="F64" s="100" t="str">
        <f t="shared" si="0"/>
        <v>ARCHITECTURE-32</v>
      </c>
      <c r="G64" s="100">
        <f t="shared" si="1"/>
        <v>9</v>
      </c>
      <c r="H64" s="132">
        <f t="shared" ca="1" si="5"/>
        <v>3</v>
      </c>
      <c r="I64" s="132">
        <f t="shared" ca="1" si="2"/>
        <v>1</v>
      </c>
      <c r="L64" s="700" t="s">
        <v>1878</v>
      </c>
      <c r="R64" s="638"/>
      <c r="W64" s="960" t="str">
        <f ca="1">AB64&amp;"-"&amp;COUNTIF($AB$2:$AB64,$AB64)</f>
        <v>1-2-1-1</v>
      </c>
      <c r="X64" s="960" t="s">
        <v>971</v>
      </c>
      <c r="Y64" s="962">
        <f t="shared" ca="1" si="20"/>
        <v>1</v>
      </c>
      <c r="Z64" s="965">
        <v>2</v>
      </c>
      <c r="AA64" s="962">
        <f t="shared" ca="1" si="4"/>
        <v>1</v>
      </c>
      <c r="AB64" s="964" t="str">
        <f t="shared" ca="1" si="7"/>
        <v>1-2-1</v>
      </c>
    </row>
    <row r="65" spans="1:28" ht="15" customHeight="1" thickBot="1" x14ac:dyDescent="0.25">
      <c r="A65" s="129" t="s">
        <v>77</v>
      </c>
      <c r="B65" s="129" t="s">
        <v>121</v>
      </c>
      <c r="C65" s="129" t="s">
        <v>972</v>
      </c>
      <c r="D65" s="951" t="s">
        <v>27</v>
      </c>
      <c r="E65" s="129">
        <v>2</v>
      </c>
      <c r="F65" s="100" t="str">
        <f t="shared" si="0"/>
        <v>ARCHITECTURE-32</v>
      </c>
      <c r="G65" s="100">
        <f t="shared" si="1"/>
        <v>9</v>
      </c>
      <c r="H65" s="132">
        <f t="shared" ca="1" si="5"/>
        <v>3</v>
      </c>
      <c r="I65" s="132">
        <f t="shared" ca="1" si="2"/>
        <v>1</v>
      </c>
      <c r="L65" s="94">
        <v>1</v>
      </c>
      <c r="M65" s="94">
        <v>2</v>
      </c>
      <c r="N65" s="94">
        <v>3</v>
      </c>
      <c r="O65" s="698" t="s">
        <v>1877</v>
      </c>
      <c r="P65" s="699"/>
      <c r="Q65" s="699"/>
      <c r="R65" s="699"/>
      <c r="W65" s="960" t="str">
        <f ca="1">AB65&amp;"-"&amp;COUNTIF($AB$2:$AB65,$AB65)</f>
        <v>1-2-1-2</v>
      </c>
      <c r="X65" s="960" t="s">
        <v>972</v>
      </c>
      <c r="Y65" s="962">
        <f t="shared" ca="1" si="20"/>
        <v>1</v>
      </c>
      <c r="Z65" s="965">
        <v>2</v>
      </c>
      <c r="AA65" s="962">
        <f t="shared" ca="1" si="4"/>
        <v>1</v>
      </c>
      <c r="AB65" s="964" t="str">
        <f t="shared" ca="1" si="7"/>
        <v>1-2-1</v>
      </c>
    </row>
    <row r="66" spans="1:28" ht="15" customHeight="1" x14ac:dyDescent="0.2">
      <c r="A66" s="129" t="s">
        <v>77</v>
      </c>
      <c r="B66" s="129" t="s">
        <v>121</v>
      </c>
      <c r="C66" s="129" t="s">
        <v>973</v>
      </c>
      <c r="D66" s="951" t="s">
        <v>28</v>
      </c>
      <c r="E66" s="129">
        <v>2</v>
      </c>
      <c r="F66" s="100" t="str">
        <f t="shared" si="0"/>
        <v>ARCHITECTURE-32</v>
      </c>
      <c r="G66" s="100">
        <f t="shared" ref="G66:G129" si="27">COUNTIF($F:$F,$F66)</f>
        <v>9</v>
      </c>
      <c r="H66" s="132">
        <f t="shared" ca="1" si="5"/>
        <v>2</v>
      </c>
      <c r="I66" s="132">
        <f t="shared" ca="1" si="2"/>
        <v>0</v>
      </c>
      <c r="K66" s="101" t="s">
        <v>59</v>
      </c>
      <c r="L66" s="694">
        <f>SUM(L67:L70)</f>
        <v>8</v>
      </c>
      <c r="M66" s="694">
        <f>SUM(M67:M70)</f>
        <v>17</v>
      </c>
      <c r="N66" s="694">
        <f>SUM(N67:N70)</f>
        <v>10</v>
      </c>
      <c r="O66" s="696">
        <f>SUM(L66:N66)</f>
        <v>35</v>
      </c>
      <c r="R66" s="638"/>
      <c r="W66" s="960" t="str">
        <f ca="1">AB66&amp;"-"&amp;COUNTIF($AB$2:$AB66,$AB66)</f>
        <v>1-2-0-9</v>
      </c>
      <c r="X66" s="960" t="s">
        <v>973</v>
      </c>
      <c r="Y66" s="962">
        <f t="shared" ref="Y66:Y97" ca="1" si="28">VLOOKUP(LEFT($X66,LEN($X66)-1),$K:$O,5,FALSE)</f>
        <v>1</v>
      </c>
      <c r="Z66" s="965">
        <v>2</v>
      </c>
      <c r="AA66" s="962">
        <f t="shared" ref="AA66:AA129" ca="1" si="29">VLOOKUP(X66,C:I,7,FALSE)</f>
        <v>0</v>
      </c>
      <c r="AB66" s="964" t="str">
        <f t="shared" ca="1" si="7"/>
        <v>1-2-0</v>
      </c>
    </row>
    <row r="67" spans="1:28" ht="15" customHeight="1" x14ac:dyDescent="0.2">
      <c r="A67" s="129" t="s">
        <v>77</v>
      </c>
      <c r="B67" s="129" t="s">
        <v>121</v>
      </c>
      <c r="C67" s="129" t="s">
        <v>974</v>
      </c>
      <c r="D67" s="951" t="s">
        <v>232</v>
      </c>
      <c r="E67" s="129">
        <v>2</v>
      </c>
      <c r="F67" s="100" t="str">
        <f t="shared" si="0"/>
        <v>ARCHITECTURE-32</v>
      </c>
      <c r="G67" s="100">
        <f t="shared" si="27"/>
        <v>9</v>
      </c>
      <c r="H67" s="132">
        <f t="shared" ref="H67:H131" ca="1" si="30">INT(LEFT(
VLOOKUP($D67, INDIRECT("'"&amp;$A67&amp;"'!"&amp;"$E:$H"), 4,FALSE), 1)
)</f>
        <v>3</v>
      </c>
      <c r="I67" s="132">
        <f t="shared" ca="1" si="2"/>
        <v>1</v>
      </c>
      <c r="K67" s="107" t="s">
        <v>61</v>
      </c>
      <c r="L67" s="693">
        <f t="shared" ref="L67:N69" si="31">VLOOKUP(CONCATENATE($K67,L$1),$F:$G,2,FALSE)</f>
        <v>3</v>
      </c>
      <c r="M67" s="693">
        <f t="shared" si="31"/>
        <v>5</v>
      </c>
      <c r="N67" s="693">
        <f t="shared" si="31"/>
        <v>2</v>
      </c>
      <c r="O67" s="695">
        <f t="shared" ref="O67:O122" si="32">SUM(L67:N67)</f>
        <v>10</v>
      </c>
      <c r="R67" s="638"/>
      <c r="W67" s="960" t="str">
        <f ca="1">AB67&amp;"-"&amp;COUNTIF($AB$2:$AB67,$AB67)</f>
        <v>1-2-1-3</v>
      </c>
      <c r="X67" s="960" t="s">
        <v>974</v>
      </c>
      <c r="Y67" s="962">
        <f t="shared" ca="1" si="28"/>
        <v>1</v>
      </c>
      <c r="Z67" s="965">
        <v>2</v>
      </c>
      <c r="AA67" s="962">
        <f t="shared" ca="1" si="29"/>
        <v>1</v>
      </c>
      <c r="AB67" s="964" t="str">
        <f t="shared" ref="AB67:AB130" ca="1" si="33">Y67&amp;"-"&amp;Z67&amp;"-"&amp;AA67</f>
        <v>1-2-1</v>
      </c>
    </row>
    <row r="68" spans="1:28" ht="15" customHeight="1" x14ac:dyDescent="0.2">
      <c r="A68" s="129" t="s">
        <v>77</v>
      </c>
      <c r="B68" s="129" t="s">
        <v>121</v>
      </c>
      <c r="C68" s="129" t="s">
        <v>975</v>
      </c>
      <c r="D68" s="951" t="s">
        <v>264</v>
      </c>
      <c r="E68" s="129">
        <v>2</v>
      </c>
      <c r="F68" s="100" t="str">
        <f t="shared" si="0"/>
        <v>ARCHITECTURE-32</v>
      </c>
      <c r="G68" s="100">
        <f t="shared" si="27"/>
        <v>9</v>
      </c>
      <c r="H68" s="132">
        <f t="shared" ca="1" si="30"/>
        <v>3</v>
      </c>
      <c r="I68" s="132">
        <f t="shared" ca="1" si="2"/>
        <v>1</v>
      </c>
      <c r="K68" s="107" t="s">
        <v>63</v>
      </c>
      <c r="L68" s="693">
        <f t="shared" si="31"/>
        <v>2</v>
      </c>
      <c r="M68" s="693">
        <f t="shared" si="31"/>
        <v>5</v>
      </c>
      <c r="N68" s="693">
        <f t="shared" si="31"/>
        <v>2</v>
      </c>
      <c r="O68" s="695">
        <f t="shared" si="32"/>
        <v>9</v>
      </c>
      <c r="R68" s="638"/>
      <c r="W68" s="960" t="str">
        <f ca="1">AB68&amp;"-"&amp;COUNTIF($AB$2:$AB68,$AB68)</f>
        <v>1-2-1-4</v>
      </c>
      <c r="X68" s="960" t="s">
        <v>975</v>
      </c>
      <c r="Y68" s="962">
        <f t="shared" ca="1" si="28"/>
        <v>1</v>
      </c>
      <c r="Z68" s="965">
        <v>2</v>
      </c>
      <c r="AA68" s="962">
        <f t="shared" ca="1" si="29"/>
        <v>1</v>
      </c>
      <c r="AB68" s="964" t="str">
        <f t="shared" ca="1" si="33"/>
        <v>1-2-1</v>
      </c>
    </row>
    <row r="69" spans="1:28" ht="15" customHeight="1" x14ac:dyDescent="0.2">
      <c r="A69" s="129" t="s">
        <v>77</v>
      </c>
      <c r="B69" s="129" t="s">
        <v>121</v>
      </c>
      <c r="C69" s="129" t="s">
        <v>976</v>
      </c>
      <c r="D69" s="951" t="s">
        <v>266</v>
      </c>
      <c r="E69" s="129">
        <v>2</v>
      </c>
      <c r="F69" s="100" t="str">
        <f t="shared" si="0"/>
        <v>ARCHITECTURE-32</v>
      </c>
      <c r="G69" s="100">
        <f t="shared" si="27"/>
        <v>9</v>
      </c>
      <c r="H69" s="132">
        <f t="shared" ca="1" si="30"/>
        <v>2</v>
      </c>
      <c r="I69" s="132">
        <f t="shared" ca="1" si="2"/>
        <v>0</v>
      </c>
      <c r="K69" s="107" t="s">
        <v>66</v>
      </c>
      <c r="L69" s="693">
        <f t="shared" si="31"/>
        <v>3</v>
      </c>
      <c r="M69" s="693">
        <f t="shared" si="31"/>
        <v>5</v>
      </c>
      <c r="N69" s="693">
        <f t="shared" si="31"/>
        <v>2</v>
      </c>
      <c r="O69" s="695">
        <f t="shared" si="32"/>
        <v>10</v>
      </c>
      <c r="R69" s="638"/>
      <c r="W69" s="960" t="str">
        <f ca="1">AB69&amp;"-"&amp;COUNTIF($AB$2:$AB69,$AB69)</f>
        <v>1-2-0-10</v>
      </c>
      <c r="X69" s="960" t="s">
        <v>976</v>
      </c>
      <c r="Y69" s="962">
        <f t="shared" ca="1" si="28"/>
        <v>1</v>
      </c>
      <c r="Z69" s="965">
        <v>2</v>
      </c>
      <c r="AA69" s="962">
        <f t="shared" ca="1" si="29"/>
        <v>0</v>
      </c>
      <c r="AB69" s="964" t="str">
        <f t="shared" ca="1" si="33"/>
        <v>1-2-0</v>
      </c>
    </row>
    <row r="70" spans="1:28" ht="15" customHeight="1" x14ac:dyDescent="0.2">
      <c r="A70" s="129" t="s">
        <v>77</v>
      </c>
      <c r="B70" s="129" t="s">
        <v>121</v>
      </c>
      <c r="C70" s="129" t="s">
        <v>2532</v>
      </c>
      <c r="D70" s="951" t="s">
        <v>361</v>
      </c>
      <c r="E70" s="129">
        <v>2</v>
      </c>
      <c r="F70" s="100" t="str">
        <f t="shared" si="0"/>
        <v>ARCHITECTURE-32</v>
      </c>
      <c r="G70" s="100">
        <f t="shared" si="27"/>
        <v>9</v>
      </c>
      <c r="H70" s="132">
        <f t="shared" ca="1" si="30"/>
        <v>1</v>
      </c>
      <c r="I70" s="132">
        <f t="shared" ref="I70:I72" ca="1" si="34">IFERROR(IF(H70&gt;2,1,0),0)</f>
        <v>0</v>
      </c>
      <c r="K70" s="107" t="s">
        <v>986</v>
      </c>
      <c r="L70" s="693">
        <v>0</v>
      </c>
      <c r="M70" s="693">
        <f>VLOOKUP(CONCATENATE($K70,M$1),$F:$G,2,FALSE)</f>
        <v>2</v>
      </c>
      <c r="N70" s="693">
        <f>VLOOKUP(CONCATENATE($K70,N$1),$F:$G,2,FALSE)</f>
        <v>4</v>
      </c>
      <c r="O70" s="695">
        <f t="shared" si="32"/>
        <v>6</v>
      </c>
      <c r="R70" s="638"/>
      <c r="W70" s="960" t="str">
        <f ca="1">AB70&amp;"-"&amp;COUNTIF($AB$2:$AB70,$AB70)</f>
        <v>1-2-0-11</v>
      </c>
      <c r="X70" s="960" t="s">
        <v>2532</v>
      </c>
      <c r="Y70" s="962">
        <f t="shared" ca="1" si="28"/>
        <v>1</v>
      </c>
      <c r="Z70" s="965">
        <v>2</v>
      </c>
      <c r="AA70" s="962">
        <f t="shared" ca="1" si="29"/>
        <v>0</v>
      </c>
      <c r="AB70" s="964" t="str">
        <f t="shared" ca="1" si="33"/>
        <v>1-2-0</v>
      </c>
    </row>
    <row r="71" spans="1:28" ht="15" customHeight="1" x14ac:dyDescent="0.2">
      <c r="A71" s="129" t="s">
        <v>77</v>
      </c>
      <c r="B71" s="129" t="s">
        <v>121</v>
      </c>
      <c r="C71" s="129" t="s">
        <v>2533</v>
      </c>
      <c r="D71" s="951" t="s">
        <v>2720</v>
      </c>
      <c r="E71" s="129">
        <v>3</v>
      </c>
      <c r="F71" s="100" t="str">
        <f t="shared" si="0"/>
        <v>ARCHITECTURE-33</v>
      </c>
      <c r="G71" s="100">
        <f t="shared" si="27"/>
        <v>2</v>
      </c>
      <c r="H71" s="132">
        <f t="shared" ca="1" si="30"/>
        <v>3</v>
      </c>
      <c r="I71" s="132">
        <f t="shared" ca="1" si="34"/>
        <v>1</v>
      </c>
      <c r="K71" s="101" t="s">
        <v>77</v>
      </c>
      <c r="L71" s="694">
        <f>SUM(L72:L77)</f>
        <v>6</v>
      </c>
      <c r="M71" s="694">
        <f>SUM(M72:M77)</f>
        <v>30</v>
      </c>
      <c r="N71" s="694">
        <f>SUM(N72:N77)</f>
        <v>22</v>
      </c>
      <c r="O71" s="696">
        <f t="shared" si="32"/>
        <v>58</v>
      </c>
      <c r="R71" s="637"/>
      <c r="W71" s="960" t="str">
        <f ca="1">AB71&amp;"-"&amp;COUNTIF($AB$2:$AB71,$AB71)</f>
        <v>1-3-1-3</v>
      </c>
      <c r="X71" s="960" t="s">
        <v>2533</v>
      </c>
      <c r="Y71" s="962">
        <f t="shared" ca="1" si="28"/>
        <v>1</v>
      </c>
      <c r="Z71" s="965">
        <v>3</v>
      </c>
      <c r="AA71" s="962">
        <f t="shared" ca="1" si="29"/>
        <v>1</v>
      </c>
      <c r="AB71" s="964" t="str">
        <f t="shared" ca="1" si="33"/>
        <v>1-3-1</v>
      </c>
    </row>
    <row r="72" spans="1:28" ht="15" customHeight="1" x14ac:dyDescent="0.2">
      <c r="A72" s="129" t="s">
        <v>77</v>
      </c>
      <c r="B72" s="129" t="s">
        <v>121</v>
      </c>
      <c r="C72" s="129" t="s">
        <v>2534</v>
      </c>
      <c r="D72" s="951" t="s">
        <v>2721</v>
      </c>
      <c r="E72" s="129">
        <v>3</v>
      </c>
      <c r="F72" s="100" t="str">
        <f t="shared" si="0"/>
        <v>ARCHITECTURE-33</v>
      </c>
      <c r="G72" s="100">
        <f t="shared" si="27"/>
        <v>2</v>
      </c>
      <c r="H72" s="132">
        <f t="shared" ca="1" si="30"/>
        <v>2</v>
      </c>
      <c r="I72" s="132">
        <f t="shared" ca="1" si="34"/>
        <v>0</v>
      </c>
      <c r="K72" s="107" t="s">
        <v>115</v>
      </c>
      <c r="L72" s="693">
        <f t="shared" ref="L72:N74" si="35">VLOOKUP(CONCATENATE($K72,L$1),$F:$G,2,FALSE)</f>
        <v>1</v>
      </c>
      <c r="M72" s="693">
        <f t="shared" si="35"/>
        <v>6</v>
      </c>
      <c r="N72" s="693">
        <f t="shared" si="35"/>
        <v>4</v>
      </c>
      <c r="O72" s="695">
        <f t="shared" si="32"/>
        <v>11</v>
      </c>
      <c r="R72" s="638"/>
      <c r="W72" s="960" t="str">
        <f ca="1">AB72&amp;"-"&amp;COUNTIF($AB$2:$AB72,$AB72)</f>
        <v>1-3-0-3</v>
      </c>
      <c r="X72" s="960" t="s">
        <v>2534</v>
      </c>
      <c r="Y72" s="962">
        <f t="shared" ca="1" si="28"/>
        <v>1</v>
      </c>
      <c r="Z72" s="965">
        <v>3</v>
      </c>
      <c r="AA72" s="962">
        <f t="shared" ca="1" si="29"/>
        <v>0</v>
      </c>
      <c r="AB72" s="964" t="str">
        <f t="shared" ca="1" si="33"/>
        <v>1-3-0</v>
      </c>
    </row>
    <row r="73" spans="1:28" ht="15" customHeight="1" x14ac:dyDescent="0.2">
      <c r="A73" s="129" t="s">
        <v>77</v>
      </c>
      <c r="B73" s="129" t="s">
        <v>124</v>
      </c>
      <c r="C73" s="129" t="s">
        <v>319</v>
      </c>
      <c r="D73" s="951" t="s">
        <v>117</v>
      </c>
      <c r="E73" s="129">
        <v>2</v>
      </c>
      <c r="F73" s="100" t="str">
        <f t="shared" si="0"/>
        <v>ARCHITECTURE-42</v>
      </c>
      <c r="G73" s="100">
        <f t="shared" si="27"/>
        <v>3</v>
      </c>
      <c r="H73" s="132">
        <f t="shared" ca="1" si="30"/>
        <v>3</v>
      </c>
      <c r="I73" s="132">
        <f t="shared" ca="1" si="2"/>
        <v>1</v>
      </c>
      <c r="K73" s="107" t="s">
        <v>118</v>
      </c>
      <c r="L73" s="693">
        <f t="shared" si="35"/>
        <v>2</v>
      </c>
      <c r="M73" s="693">
        <f t="shared" si="35"/>
        <v>5</v>
      </c>
      <c r="N73" s="693">
        <f t="shared" si="35"/>
        <v>5</v>
      </c>
      <c r="O73" s="695">
        <f t="shared" si="32"/>
        <v>12</v>
      </c>
      <c r="R73" s="638"/>
      <c r="W73" s="960" t="str">
        <f ca="1">AB73&amp;"-"&amp;COUNTIF($AB$2:$AB73,$AB73)</f>
        <v>2-2-1-16</v>
      </c>
      <c r="X73" s="960" t="s">
        <v>319</v>
      </c>
      <c r="Y73" s="962">
        <f t="shared" ca="1" si="28"/>
        <v>2</v>
      </c>
      <c r="Z73" s="965">
        <v>2</v>
      </c>
      <c r="AA73" s="962">
        <f t="shared" ca="1" si="29"/>
        <v>1</v>
      </c>
      <c r="AB73" s="964" t="str">
        <f t="shared" ca="1" si="33"/>
        <v>2-2-1</v>
      </c>
    </row>
    <row r="74" spans="1:28" ht="15" customHeight="1" x14ac:dyDescent="0.2">
      <c r="A74" s="129" t="s">
        <v>77</v>
      </c>
      <c r="B74" s="129" t="s">
        <v>124</v>
      </c>
      <c r="C74" s="129" t="s">
        <v>320</v>
      </c>
      <c r="D74" s="951" t="s">
        <v>120</v>
      </c>
      <c r="E74" s="129">
        <v>2</v>
      </c>
      <c r="F74" s="100" t="str">
        <f t="shared" si="0"/>
        <v>ARCHITECTURE-42</v>
      </c>
      <c r="G74" s="100">
        <f t="shared" si="27"/>
        <v>3</v>
      </c>
      <c r="H74" s="132">
        <f t="shared" ca="1" si="30"/>
        <v>2</v>
      </c>
      <c r="I74" s="132">
        <f t="shared" ca="1" si="2"/>
        <v>0</v>
      </c>
      <c r="K74" s="107" t="s">
        <v>121</v>
      </c>
      <c r="L74" s="693">
        <f t="shared" si="35"/>
        <v>2</v>
      </c>
      <c r="M74" s="693">
        <f t="shared" si="35"/>
        <v>9</v>
      </c>
      <c r="N74" s="693">
        <f t="shared" si="35"/>
        <v>2</v>
      </c>
      <c r="O74" s="695">
        <f t="shared" si="32"/>
        <v>13</v>
      </c>
      <c r="R74" s="638"/>
      <c r="W74" s="960" t="str">
        <f ca="1">AB74&amp;"-"&amp;COUNTIF($AB$2:$AB74,$AB74)</f>
        <v>2-2-0-8</v>
      </c>
      <c r="X74" s="960" t="s">
        <v>320</v>
      </c>
      <c r="Y74" s="962">
        <f t="shared" ca="1" si="28"/>
        <v>2</v>
      </c>
      <c r="Z74" s="965">
        <v>2</v>
      </c>
      <c r="AA74" s="962">
        <f t="shared" ca="1" si="29"/>
        <v>0</v>
      </c>
      <c r="AB74" s="964" t="str">
        <f t="shared" ca="1" si="33"/>
        <v>2-2-0</v>
      </c>
    </row>
    <row r="75" spans="1:28" ht="15" customHeight="1" x14ac:dyDescent="0.2">
      <c r="A75" s="129" t="s">
        <v>77</v>
      </c>
      <c r="B75" s="129" t="s">
        <v>124</v>
      </c>
      <c r="C75" s="129" t="s">
        <v>321</v>
      </c>
      <c r="D75" s="951" t="s">
        <v>123</v>
      </c>
      <c r="E75" s="129">
        <v>2</v>
      </c>
      <c r="F75" s="100" t="str">
        <f t="shared" ref="F75:F138" si="36">CONCATENATE($B75,$E75)</f>
        <v>ARCHITECTURE-42</v>
      </c>
      <c r="G75" s="100">
        <f t="shared" si="27"/>
        <v>3</v>
      </c>
      <c r="H75" s="132">
        <f t="shared" ca="1" si="30"/>
        <v>3</v>
      </c>
      <c r="I75" s="132">
        <f t="shared" ref="I75:I138" ca="1" si="37">IFERROR(IF(H75&gt;2,1,0),0)</f>
        <v>1</v>
      </c>
      <c r="K75" s="107" t="s">
        <v>124</v>
      </c>
      <c r="L75" s="693">
        <v>0</v>
      </c>
      <c r="M75" s="693">
        <f t="shared" ref="M75:N77" si="38">VLOOKUP(CONCATENATE($K75,M$1),$F:$G,2,FALSE)</f>
        <v>3</v>
      </c>
      <c r="N75" s="693">
        <f t="shared" si="38"/>
        <v>5</v>
      </c>
      <c r="O75" s="695">
        <f t="shared" si="32"/>
        <v>8</v>
      </c>
      <c r="R75" s="637"/>
      <c r="W75" s="960" t="str">
        <f ca="1">AB75&amp;"-"&amp;COUNTIF($AB$2:$AB75,$AB75)</f>
        <v>2-2-1-17</v>
      </c>
      <c r="X75" s="960" t="s">
        <v>321</v>
      </c>
      <c r="Y75" s="962">
        <f t="shared" ca="1" si="28"/>
        <v>2</v>
      </c>
      <c r="Z75" s="965">
        <v>2</v>
      </c>
      <c r="AA75" s="962">
        <f t="shared" ca="1" si="29"/>
        <v>1</v>
      </c>
      <c r="AB75" s="964" t="str">
        <f t="shared" ca="1" si="33"/>
        <v>2-2-1</v>
      </c>
    </row>
    <row r="76" spans="1:28" ht="15" customHeight="1" x14ac:dyDescent="0.2">
      <c r="A76" s="129" t="s">
        <v>77</v>
      </c>
      <c r="B76" s="129" t="s">
        <v>124</v>
      </c>
      <c r="C76" s="129" t="s">
        <v>322</v>
      </c>
      <c r="D76" s="951" t="s">
        <v>126</v>
      </c>
      <c r="E76" s="129">
        <v>3</v>
      </c>
      <c r="F76" s="100" t="str">
        <f t="shared" si="36"/>
        <v>ARCHITECTURE-43</v>
      </c>
      <c r="G76" s="100">
        <f t="shared" si="27"/>
        <v>5</v>
      </c>
      <c r="H76" s="132">
        <f t="shared" ca="1" si="30"/>
        <v>3</v>
      </c>
      <c r="I76" s="132">
        <f t="shared" ca="1" si="37"/>
        <v>1</v>
      </c>
      <c r="K76" s="107" t="s">
        <v>127</v>
      </c>
      <c r="L76" s="693">
        <f>VLOOKUP(CONCATENATE($K76,L$1),$F:$G,2,FALSE)</f>
        <v>1</v>
      </c>
      <c r="M76" s="693">
        <f t="shared" si="38"/>
        <v>5</v>
      </c>
      <c r="N76" s="693">
        <f t="shared" si="38"/>
        <v>2</v>
      </c>
      <c r="O76" s="695">
        <f t="shared" si="32"/>
        <v>8</v>
      </c>
      <c r="R76" s="638"/>
      <c r="W76" s="960" t="str">
        <f ca="1">AB76&amp;"-"&amp;COUNTIF($AB$2:$AB76,$AB76)</f>
        <v>2-3-1-8</v>
      </c>
      <c r="X76" s="960" t="s">
        <v>322</v>
      </c>
      <c r="Y76" s="962">
        <f t="shared" ca="1" si="28"/>
        <v>2</v>
      </c>
      <c r="Z76" s="965">
        <v>3</v>
      </c>
      <c r="AA76" s="962">
        <f t="shared" ca="1" si="29"/>
        <v>1</v>
      </c>
      <c r="AB76" s="964" t="str">
        <f t="shared" ca="1" si="33"/>
        <v>2-3-1</v>
      </c>
    </row>
    <row r="77" spans="1:28" ht="15" customHeight="1" x14ac:dyDescent="0.2">
      <c r="A77" s="129" t="s">
        <v>77</v>
      </c>
      <c r="B77" s="129" t="s">
        <v>124</v>
      </c>
      <c r="C77" s="129" t="s">
        <v>323</v>
      </c>
      <c r="D77" s="951" t="s">
        <v>129</v>
      </c>
      <c r="E77" s="129">
        <v>3</v>
      </c>
      <c r="F77" s="100" t="str">
        <f t="shared" si="36"/>
        <v>ARCHITECTURE-43</v>
      </c>
      <c r="G77" s="100">
        <f t="shared" si="27"/>
        <v>5</v>
      </c>
      <c r="H77" s="132">
        <f t="shared" ca="1" si="30"/>
        <v>2</v>
      </c>
      <c r="I77" s="132">
        <f t="shared" ca="1" si="37"/>
        <v>0</v>
      </c>
      <c r="K77" s="107" t="s">
        <v>996</v>
      </c>
      <c r="L77" s="693">
        <v>0</v>
      </c>
      <c r="M77" s="693">
        <f t="shared" si="38"/>
        <v>2</v>
      </c>
      <c r="N77" s="693">
        <f t="shared" si="38"/>
        <v>4</v>
      </c>
      <c r="O77" s="695">
        <f t="shared" si="32"/>
        <v>6</v>
      </c>
      <c r="R77" s="638"/>
      <c r="W77" s="960" t="str">
        <f ca="1">AB77&amp;"-"&amp;COUNTIF($AB$2:$AB77,$AB77)</f>
        <v>2-3-0-9</v>
      </c>
      <c r="X77" s="960" t="s">
        <v>323</v>
      </c>
      <c r="Y77" s="962">
        <f t="shared" ca="1" si="28"/>
        <v>2</v>
      </c>
      <c r="Z77" s="965">
        <v>3</v>
      </c>
      <c r="AA77" s="962">
        <f t="shared" ca="1" si="29"/>
        <v>0</v>
      </c>
      <c r="AB77" s="964" t="str">
        <f t="shared" ca="1" si="33"/>
        <v>2-3-0</v>
      </c>
    </row>
    <row r="78" spans="1:28" ht="15" customHeight="1" x14ac:dyDescent="0.2">
      <c r="A78" s="129" t="s">
        <v>77</v>
      </c>
      <c r="B78" s="129" t="s">
        <v>124</v>
      </c>
      <c r="C78" s="129" t="s">
        <v>324</v>
      </c>
      <c r="D78" s="951" t="s">
        <v>131</v>
      </c>
      <c r="E78" s="129">
        <v>3</v>
      </c>
      <c r="F78" s="100" t="str">
        <f t="shared" si="36"/>
        <v>ARCHITECTURE-43</v>
      </c>
      <c r="G78" s="100">
        <f t="shared" si="27"/>
        <v>5</v>
      </c>
      <c r="H78" s="132">
        <f t="shared" ca="1" si="30"/>
        <v>2</v>
      </c>
      <c r="I78" s="132">
        <f t="shared" ca="1" si="37"/>
        <v>0</v>
      </c>
      <c r="K78" s="101" t="s">
        <v>48</v>
      </c>
      <c r="L78" s="694">
        <f>SUM(L79:L83)</f>
        <v>5</v>
      </c>
      <c r="M78" s="694">
        <f>SUM(M79:M83)</f>
        <v>18</v>
      </c>
      <c r="N78" s="694">
        <f>SUM(N79:N83)</f>
        <v>13</v>
      </c>
      <c r="O78" s="696">
        <f t="shared" si="32"/>
        <v>36</v>
      </c>
      <c r="R78" s="638"/>
      <c r="W78" s="960" t="str">
        <f ca="1">AB78&amp;"-"&amp;COUNTIF($AB$2:$AB78,$AB78)</f>
        <v>2-3-0-10</v>
      </c>
      <c r="X78" s="960" t="s">
        <v>324</v>
      </c>
      <c r="Y78" s="962">
        <f t="shared" ca="1" si="28"/>
        <v>2</v>
      </c>
      <c r="Z78" s="965">
        <v>3</v>
      </c>
      <c r="AA78" s="962">
        <f t="shared" ca="1" si="29"/>
        <v>0</v>
      </c>
      <c r="AB78" s="964" t="str">
        <f t="shared" ca="1" si="33"/>
        <v>2-3-0</v>
      </c>
    </row>
    <row r="79" spans="1:28" ht="15" customHeight="1" x14ac:dyDescent="0.2">
      <c r="A79" s="129" t="s">
        <v>77</v>
      </c>
      <c r="B79" s="129" t="s">
        <v>124</v>
      </c>
      <c r="C79" s="129" t="s">
        <v>325</v>
      </c>
      <c r="D79" s="951" t="s">
        <v>239</v>
      </c>
      <c r="E79" s="129">
        <v>3</v>
      </c>
      <c r="F79" s="100" t="str">
        <f t="shared" si="36"/>
        <v>ARCHITECTURE-43</v>
      </c>
      <c r="G79" s="100">
        <f t="shared" si="27"/>
        <v>5</v>
      </c>
      <c r="H79" s="132">
        <f t="shared" ca="1" si="30"/>
        <v>3</v>
      </c>
      <c r="I79" s="132">
        <f t="shared" ca="1" si="37"/>
        <v>1</v>
      </c>
      <c r="K79" s="107" t="s">
        <v>50</v>
      </c>
      <c r="L79" s="693">
        <f t="shared" ref="L79:N82" si="39">VLOOKUP(CONCATENATE($K79,L$1),$F:$G,2,FALSE)</f>
        <v>1</v>
      </c>
      <c r="M79" s="693">
        <f t="shared" si="39"/>
        <v>4</v>
      </c>
      <c r="N79" s="693">
        <f t="shared" si="39"/>
        <v>3</v>
      </c>
      <c r="O79" s="695">
        <f t="shared" si="32"/>
        <v>8</v>
      </c>
      <c r="R79" s="637"/>
      <c r="W79" s="960" t="str">
        <f ca="1">AB79&amp;"-"&amp;COUNTIF($AB$2:$AB79,$AB79)</f>
        <v>2-3-1-9</v>
      </c>
      <c r="X79" s="960" t="s">
        <v>325</v>
      </c>
      <c r="Y79" s="962">
        <f t="shared" ca="1" si="28"/>
        <v>2</v>
      </c>
      <c r="Z79" s="965">
        <v>3</v>
      </c>
      <c r="AA79" s="962">
        <f t="shared" ca="1" si="29"/>
        <v>1</v>
      </c>
      <c r="AB79" s="964" t="str">
        <f t="shared" ca="1" si="33"/>
        <v>2-3-1</v>
      </c>
    </row>
    <row r="80" spans="1:28" ht="15" customHeight="1" x14ac:dyDescent="0.2">
      <c r="A80" s="129" t="s">
        <v>77</v>
      </c>
      <c r="B80" s="129" t="s">
        <v>124</v>
      </c>
      <c r="C80" s="129" t="s">
        <v>326</v>
      </c>
      <c r="D80" s="951" t="s">
        <v>327</v>
      </c>
      <c r="E80" s="129">
        <v>3</v>
      </c>
      <c r="F80" s="100" t="str">
        <f t="shared" si="36"/>
        <v>ARCHITECTURE-43</v>
      </c>
      <c r="G80" s="100">
        <f t="shared" si="27"/>
        <v>5</v>
      </c>
      <c r="H80" s="132">
        <f t="shared" ca="1" si="30"/>
        <v>2</v>
      </c>
      <c r="I80" s="132">
        <f t="shared" ca="1" si="37"/>
        <v>0</v>
      </c>
      <c r="K80" s="107" t="s">
        <v>52</v>
      </c>
      <c r="L80" s="693">
        <f t="shared" si="39"/>
        <v>1</v>
      </c>
      <c r="M80" s="693">
        <f t="shared" si="39"/>
        <v>4</v>
      </c>
      <c r="N80" s="693">
        <f t="shared" si="39"/>
        <v>3</v>
      </c>
      <c r="O80" s="695">
        <f t="shared" si="32"/>
        <v>8</v>
      </c>
      <c r="R80" s="638"/>
      <c r="W80" s="960" t="str">
        <f ca="1">AB80&amp;"-"&amp;COUNTIF($AB$2:$AB80,$AB80)</f>
        <v>2-3-0-11</v>
      </c>
      <c r="X80" s="960" t="s">
        <v>326</v>
      </c>
      <c r="Y80" s="962">
        <f t="shared" ca="1" si="28"/>
        <v>2</v>
      </c>
      <c r="Z80" s="965">
        <v>3</v>
      </c>
      <c r="AA80" s="962">
        <f t="shared" ca="1" si="29"/>
        <v>0</v>
      </c>
      <c r="AB80" s="964" t="str">
        <f t="shared" ca="1" si="33"/>
        <v>2-3-0</v>
      </c>
    </row>
    <row r="81" spans="1:28" ht="15" customHeight="1" x14ac:dyDescent="0.2">
      <c r="A81" s="129" t="s">
        <v>77</v>
      </c>
      <c r="B81" s="129" t="s">
        <v>127</v>
      </c>
      <c r="C81" s="129" t="s">
        <v>329</v>
      </c>
      <c r="D81" s="951" t="s">
        <v>134</v>
      </c>
      <c r="E81" s="129">
        <v>1</v>
      </c>
      <c r="F81" s="100" t="str">
        <f t="shared" si="36"/>
        <v>ARCHITECTURE-51</v>
      </c>
      <c r="G81" s="100">
        <f t="shared" si="27"/>
        <v>1</v>
      </c>
      <c r="H81" s="132">
        <f t="shared" ca="1" si="30"/>
        <v>3</v>
      </c>
      <c r="I81" s="132">
        <f t="shared" ca="1" si="37"/>
        <v>1</v>
      </c>
      <c r="K81" s="107" t="s">
        <v>54</v>
      </c>
      <c r="L81" s="693">
        <f t="shared" si="39"/>
        <v>1</v>
      </c>
      <c r="M81" s="693">
        <f t="shared" si="39"/>
        <v>3</v>
      </c>
      <c r="N81" s="693">
        <f t="shared" si="39"/>
        <v>1</v>
      </c>
      <c r="O81" s="695">
        <f t="shared" si="32"/>
        <v>5</v>
      </c>
      <c r="R81" s="638"/>
      <c r="W81" s="960" t="str">
        <f ca="1">AB81&amp;"-"&amp;COUNTIF($AB$2:$AB81,$AB81)</f>
        <v>1-1-1-4</v>
      </c>
      <c r="X81" s="960" t="s">
        <v>329</v>
      </c>
      <c r="Y81" s="962">
        <f t="shared" ca="1" si="28"/>
        <v>1</v>
      </c>
      <c r="Z81" s="965">
        <v>1</v>
      </c>
      <c r="AA81" s="962">
        <f t="shared" ca="1" si="29"/>
        <v>1</v>
      </c>
      <c r="AB81" s="964" t="str">
        <f t="shared" ca="1" si="33"/>
        <v>1-1-1</v>
      </c>
    </row>
    <row r="82" spans="1:28" ht="15" customHeight="1" x14ac:dyDescent="0.2">
      <c r="A82" s="129" t="s">
        <v>77</v>
      </c>
      <c r="B82" s="129" t="s">
        <v>127</v>
      </c>
      <c r="C82" s="129" t="s">
        <v>330</v>
      </c>
      <c r="D82" s="951" t="s">
        <v>137</v>
      </c>
      <c r="E82" s="129">
        <v>2</v>
      </c>
      <c r="F82" s="100" t="str">
        <f t="shared" si="36"/>
        <v>ARCHITECTURE-52</v>
      </c>
      <c r="G82" s="100">
        <f t="shared" si="27"/>
        <v>5</v>
      </c>
      <c r="H82" s="132">
        <f t="shared" ca="1" si="30"/>
        <v>3</v>
      </c>
      <c r="I82" s="132">
        <f t="shared" ca="1" si="37"/>
        <v>1</v>
      </c>
      <c r="K82" s="107" t="s">
        <v>55</v>
      </c>
      <c r="L82" s="693">
        <f t="shared" si="39"/>
        <v>2</v>
      </c>
      <c r="M82" s="693">
        <f t="shared" si="39"/>
        <v>5</v>
      </c>
      <c r="N82" s="693">
        <f t="shared" si="39"/>
        <v>2</v>
      </c>
      <c r="O82" s="695">
        <f t="shared" si="32"/>
        <v>9</v>
      </c>
      <c r="R82" s="638"/>
      <c r="W82" s="960" t="str">
        <f ca="1">AB82&amp;"-"&amp;COUNTIF($AB$2:$AB82,$AB82)</f>
        <v>1-2-1-5</v>
      </c>
      <c r="X82" s="960" t="s">
        <v>330</v>
      </c>
      <c r="Y82" s="962">
        <f t="shared" ca="1" si="28"/>
        <v>1</v>
      </c>
      <c r="Z82" s="965">
        <v>2</v>
      </c>
      <c r="AA82" s="962">
        <f t="shared" ca="1" si="29"/>
        <v>1</v>
      </c>
      <c r="AB82" s="964" t="str">
        <f t="shared" ca="1" si="33"/>
        <v>1-2-1</v>
      </c>
    </row>
    <row r="83" spans="1:28" ht="15" customHeight="1" x14ac:dyDescent="0.2">
      <c r="A83" s="129" t="s">
        <v>77</v>
      </c>
      <c r="B83" s="129" t="s">
        <v>127</v>
      </c>
      <c r="C83" s="129" t="s">
        <v>331</v>
      </c>
      <c r="D83" s="951" t="s">
        <v>140</v>
      </c>
      <c r="E83" s="129">
        <v>2</v>
      </c>
      <c r="F83" s="100" t="str">
        <f t="shared" si="36"/>
        <v>ARCHITECTURE-52</v>
      </c>
      <c r="G83" s="100">
        <f t="shared" si="27"/>
        <v>5</v>
      </c>
      <c r="H83" s="132">
        <f t="shared" ca="1" si="30"/>
        <v>2</v>
      </c>
      <c r="I83" s="132">
        <f t="shared" ca="1" si="37"/>
        <v>0</v>
      </c>
      <c r="K83" s="107" t="s">
        <v>57</v>
      </c>
      <c r="L83" s="693">
        <v>0</v>
      </c>
      <c r="M83" s="693">
        <f>VLOOKUP(CONCATENATE($K83,M$1),$F:$G,2,FALSE)</f>
        <v>2</v>
      </c>
      <c r="N83" s="693">
        <f>VLOOKUP(CONCATENATE($K83,N$1),$F:$G,2,FALSE)</f>
        <v>4</v>
      </c>
      <c r="O83" s="695">
        <f t="shared" si="32"/>
        <v>6</v>
      </c>
      <c r="R83" s="638"/>
      <c r="W83" s="960" t="str">
        <f ca="1">AB83&amp;"-"&amp;COUNTIF($AB$2:$AB83,$AB83)</f>
        <v>1-2-0-12</v>
      </c>
      <c r="X83" s="960" t="s">
        <v>331</v>
      </c>
      <c r="Y83" s="962">
        <f t="shared" ca="1" si="28"/>
        <v>1</v>
      </c>
      <c r="Z83" s="965">
        <v>2</v>
      </c>
      <c r="AA83" s="962">
        <f t="shared" ca="1" si="29"/>
        <v>0</v>
      </c>
      <c r="AB83" s="964" t="str">
        <f t="shared" ca="1" si="33"/>
        <v>1-2-0</v>
      </c>
    </row>
    <row r="84" spans="1:28" ht="15" customHeight="1" x14ac:dyDescent="0.2">
      <c r="A84" s="129" t="s">
        <v>77</v>
      </c>
      <c r="B84" s="129" t="s">
        <v>127</v>
      </c>
      <c r="C84" s="129" t="s">
        <v>332</v>
      </c>
      <c r="D84" s="951" t="s">
        <v>142</v>
      </c>
      <c r="E84" s="129">
        <v>2</v>
      </c>
      <c r="F84" s="100" t="str">
        <f t="shared" si="36"/>
        <v>ARCHITECTURE-52</v>
      </c>
      <c r="G84" s="100">
        <f t="shared" si="27"/>
        <v>5</v>
      </c>
      <c r="H84" s="132">
        <f t="shared" ca="1" si="30"/>
        <v>3</v>
      </c>
      <c r="I84" s="132">
        <f t="shared" ca="1" si="37"/>
        <v>1</v>
      </c>
      <c r="K84" s="101" t="s">
        <v>56</v>
      </c>
      <c r="L84" s="694">
        <f>SUM(L85:L87)</f>
        <v>10</v>
      </c>
      <c r="M84" s="694">
        <f>SUM(M85:M87)</f>
        <v>12</v>
      </c>
      <c r="N84" s="694">
        <f>SUM(N85:N87)</f>
        <v>5</v>
      </c>
      <c r="O84" s="696">
        <f t="shared" si="32"/>
        <v>27</v>
      </c>
      <c r="R84" s="638"/>
      <c r="W84" s="960" t="str">
        <f ca="1">AB84&amp;"-"&amp;COUNTIF($AB$2:$AB84,$AB84)</f>
        <v>1-2-1-6</v>
      </c>
      <c r="X84" s="960" t="s">
        <v>332</v>
      </c>
      <c r="Y84" s="962">
        <f t="shared" ca="1" si="28"/>
        <v>1</v>
      </c>
      <c r="Z84" s="965">
        <v>2</v>
      </c>
      <c r="AA84" s="962">
        <f t="shared" ca="1" si="29"/>
        <v>1</v>
      </c>
      <c r="AB84" s="964" t="str">
        <f t="shared" ca="1" si="33"/>
        <v>1-2-1</v>
      </c>
    </row>
    <row r="85" spans="1:28" ht="15" customHeight="1" x14ac:dyDescent="0.2">
      <c r="A85" s="129" t="s">
        <v>77</v>
      </c>
      <c r="B85" s="129" t="s">
        <v>127</v>
      </c>
      <c r="C85" s="129" t="s">
        <v>333</v>
      </c>
      <c r="D85" s="951" t="s">
        <v>144</v>
      </c>
      <c r="E85" s="129">
        <v>2</v>
      </c>
      <c r="F85" s="100" t="str">
        <f t="shared" si="36"/>
        <v>ARCHITECTURE-52</v>
      </c>
      <c r="G85" s="100">
        <f t="shared" si="27"/>
        <v>5</v>
      </c>
      <c r="H85" s="132">
        <f t="shared" ca="1" si="30"/>
        <v>2</v>
      </c>
      <c r="I85" s="132">
        <f t="shared" ca="1" si="37"/>
        <v>0</v>
      </c>
      <c r="K85" s="107" t="s">
        <v>147</v>
      </c>
      <c r="L85" s="693">
        <f t="shared" ref="L85:N87" si="40">VLOOKUP(CONCATENATE($K85,L$1),$F:$G,2,FALSE)</f>
        <v>4</v>
      </c>
      <c r="M85" s="693">
        <f t="shared" si="40"/>
        <v>3</v>
      </c>
      <c r="N85" s="693">
        <f t="shared" si="40"/>
        <v>1</v>
      </c>
      <c r="O85" s="695">
        <f t="shared" si="32"/>
        <v>8</v>
      </c>
      <c r="R85" s="637"/>
      <c r="W85" s="960" t="str">
        <f ca="1">AB85&amp;"-"&amp;COUNTIF($AB$2:$AB85,$AB85)</f>
        <v>1-2-0-13</v>
      </c>
      <c r="X85" s="960" t="s">
        <v>333</v>
      </c>
      <c r="Y85" s="962">
        <f t="shared" ca="1" si="28"/>
        <v>1</v>
      </c>
      <c r="Z85" s="965">
        <v>2</v>
      </c>
      <c r="AA85" s="962">
        <f t="shared" ca="1" si="29"/>
        <v>0</v>
      </c>
      <c r="AB85" s="964" t="str">
        <f t="shared" ca="1" si="33"/>
        <v>1-2-0</v>
      </c>
    </row>
    <row r="86" spans="1:28" ht="15" customHeight="1" x14ac:dyDescent="0.2">
      <c r="A86" s="129" t="s">
        <v>77</v>
      </c>
      <c r="B86" s="129" t="s">
        <v>127</v>
      </c>
      <c r="C86" s="129" t="s">
        <v>334</v>
      </c>
      <c r="D86" s="951" t="s">
        <v>146</v>
      </c>
      <c r="E86" s="129">
        <v>2</v>
      </c>
      <c r="F86" s="100" t="str">
        <f t="shared" si="36"/>
        <v>ARCHITECTURE-52</v>
      </c>
      <c r="G86" s="100">
        <f t="shared" si="27"/>
        <v>5</v>
      </c>
      <c r="H86" s="132">
        <f t="shared" ca="1" si="30"/>
        <v>2</v>
      </c>
      <c r="I86" s="132">
        <f t="shared" ca="1" si="37"/>
        <v>0</v>
      </c>
      <c r="K86" s="107" t="s">
        <v>149</v>
      </c>
      <c r="L86" s="693">
        <f t="shared" si="40"/>
        <v>2</v>
      </c>
      <c r="M86" s="693">
        <f t="shared" si="40"/>
        <v>7</v>
      </c>
      <c r="N86" s="693">
        <f t="shared" si="40"/>
        <v>2</v>
      </c>
      <c r="O86" s="695">
        <f t="shared" si="32"/>
        <v>11</v>
      </c>
      <c r="R86" s="638"/>
      <c r="W86" s="960" t="str">
        <f ca="1">AB86&amp;"-"&amp;COUNTIF($AB$2:$AB86,$AB86)</f>
        <v>1-2-0-14</v>
      </c>
      <c r="X86" s="960" t="s">
        <v>334</v>
      </c>
      <c r="Y86" s="962">
        <f t="shared" ca="1" si="28"/>
        <v>1</v>
      </c>
      <c r="Z86" s="965">
        <v>2</v>
      </c>
      <c r="AA86" s="962">
        <f t="shared" ca="1" si="29"/>
        <v>0</v>
      </c>
      <c r="AB86" s="964" t="str">
        <f t="shared" ca="1" si="33"/>
        <v>1-2-0</v>
      </c>
    </row>
    <row r="87" spans="1:28" ht="15" customHeight="1" x14ac:dyDescent="0.2">
      <c r="A87" s="129" t="s">
        <v>77</v>
      </c>
      <c r="B87" s="129" t="s">
        <v>127</v>
      </c>
      <c r="C87" s="129" t="s">
        <v>335</v>
      </c>
      <c r="D87" s="951" t="s">
        <v>148</v>
      </c>
      <c r="E87" s="129">
        <v>3</v>
      </c>
      <c r="F87" s="100" t="str">
        <f t="shared" si="36"/>
        <v>ARCHITECTURE-53</v>
      </c>
      <c r="G87" s="100">
        <f t="shared" si="27"/>
        <v>2</v>
      </c>
      <c r="H87" s="132">
        <f t="shared" ca="1" si="30"/>
        <v>3</v>
      </c>
      <c r="I87" s="132">
        <f t="shared" ca="1" si="37"/>
        <v>1</v>
      </c>
      <c r="K87" s="107" t="s">
        <v>151</v>
      </c>
      <c r="L87" s="693">
        <f t="shared" si="40"/>
        <v>4</v>
      </c>
      <c r="M87" s="693">
        <f t="shared" si="40"/>
        <v>2</v>
      </c>
      <c r="N87" s="693">
        <f t="shared" si="40"/>
        <v>2</v>
      </c>
      <c r="O87" s="695">
        <f t="shared" si="32"/>
        <v>8</v>
      </c>
      <c r="R87" s="638"/>
      <c r="W87" s="960" t="str">
        <f ca="1">AB87&amp;"-"&amp;COUNTIF($AB$2:$AB87,$AB87)</f>
        <v>1-3-1-4</v>
      </c>
      <c r="X87" s="960" t="s">
        <v>335</v>
      </c>
      <c r="Y87" s="962">
        <f t="shared" ca="1" si="28"/>
        <v>1</v>
      </c>
      <c r="Z87" s="965">
        <v>3</v>
      </c>
      <c r="AA87" s="962">
        <f t="shared" ca="1" si="29"/>
        <v>1</v>
      </c>
      <c r="AB87" s="964" t="str">
        <f t="shared" ca="1" si="33"/>
        <v>1-3-1</v>
      </c>
    </row>
    <row r="88" spans="1:28" ht="15" customHeight="1" x14ac:dyDescent="0.2">
      <c r="A88" s="129" t="s">
        <v>77</v>
      </c>
      <c r="B88" s="129" t="s">
        <v>127</v>
      </c>
      <c r="C88" s="129" t="s">
        <v>977</v>
      </c>
      <c r="D88" s="951" t="s">
        <v>995</v>
      </c>
      <c r="E88" s="129">
        <v>3</v>
      </c>
      <c r="F88" s="100" t="str">
        <f t="shared" si="36"/>
        <v>ARCHITECTURE-53</v>
      </c>
      <c r="G88" s="100">
        <f t="shared" si="27"/>
        <v>2</v>
      </c>
      <c r="H88" s="132">
        <f t="shared" ca="1" si="30"/>
        <v>2</v>
      </c>
      <c r="I88" s="132">
        <f t="shared" ca="1" si="37"/>
        <v>0</v>
      </c>
      <c r="K88" s="101" t="s">
        <v>79</v>
      </c>
      <c r="L88" s="694">
        <f>SUM(L89:L91)</f>
        <v>2</v>
      </c>
      <c r="M88" s="694">
        <f>SUM(M89:M91)</f>
        <v>13</v>
      </c>
      <c r="N88" s="694">
        <f>SUM(N89:N91)</f>
        <v>9</v>
      </c>
      <c r="O88" s="696">
        <f t="shared" si="32"/>
        <v>24</v>
      </c>
      <c r="R88" s="638"/>
      <c r="W88" s="960" t="str">
        <f ca="1">AB88&amp;"-"&amp;COUNTIF($AB$2:$AB88,$AB88)</f>
        <v>1-3-0-4</v>
      </c>
      <c r="X88" s="960" t="s">
        <v>977</v>
      </c>
      <c r="Y88" s="962">
        <f t="shared" ca="1" si="28"/>
        <v>1</v>
      </c>
      <c r="Z88" s="965">
        <v>3</v>
      </c>
      <c r="AA88" s="962">
        <f t="shared" ca="1" si="29"/>
        <v>0</v>
      </c>
      <c r="AB88" s="964" t="str">
        <f t="shared" ca="1" si="33"/>
        <v>1-3-0</v>
      </c>
    </row>
    <row r="89" spans="1:28" ht="15" customHeight="1" x14ac:dyDescent="0.2">
      <c r="A89" s="129" t="s">
        <v>77</v>
      </c>
      <c r="B89" s="129" t="s">
        <v>996</v>
      </c>
      <c r="C89" s="129" t="s">
        <v>978</v>
      </c>
      <c r="D89" s="951" t="s">
        <v>997</v>
      </c>
      <c r="E89" s="129">
        <v>2</v>
      </c>
      <c r="F89" s="100" t="str">
        <f t="shared" si="36"/>
        <v>ARCHITECTURE-62</v>
      </c>
      <c r="G89" s="100">
        <f t="shared" si="27"/>
        <v>2</v>
      </c>
      <c r="H89" s="132">
        <f t="shared" ca="1" si="30"/>
        <v>2</v>
      </c>
      <c r="I89" s="132">
        <f t="shared" ca="1" si="37"/>
        <v>0</v>
      </c>
      <c r="K89" s="107" t="s">
        <v>132</v>
      </c>
      <c r="L89" s="693">
        <f t="shared" ref="L89:N90" si="41">VLOOKUP(CONCATENATE($K89,L$1),$F:$G,2,FALSE)</f>
        <v>1</v>
      </c>
      <c r="M89" s="693">
        <f t="shared" si="41"/>
        <v>6</v>
      </c>
      <c r="N89" s="693">
        <f t="shared" si="41"/>
        <v>1</v>
      </c>
      <c r="O89" s="695">
        <f t="shared" si="32"/>
        <v>8</v>
      </c>
      <c r="R89" s="638"/>
      <c r="W89" s="960" t="str">
        <f ca="1">AB89&amp;"-"&amp;COUNTIF($AB$2:$AB89,$AB89)</f>
        <v>1-2-0-15</v>
      </c>
      <c r="X89" s="960" t="s">
        <v>978</v>
      </c>
      <c r="Y89" s="962">
        <f t="shared" ca="1" si="28"/>
        <v>1</v>
      </c>
      <c r="Z89" s="965">
        <v>2</v>
      </c>
      <c r="AA89" s="962">
        <f t="shared" ca="1" si="29"/>
        <v>0</v>
      </c>
      <c r="AB89" s="964" t="str">
        <f t="shared" ca="1" si="33"/>
        <v>1-2-0</v>
      </c>
    </row>
    <row r="90" spans="1:28" ht="15" customHeight="1" x14ac:dyDescent="0.2">
      <c r="A90" s="129" t="s">
        <v>77</v>
      </c>
      <c r="B90" s="129" t="s">
        <v>996</v>
      </c>
      <c r="C90" s="129" t="s">
        <v>979</v>
      </c>
      <c r="D90" s="951" t="s">
        <v>998</v>
      </c>
      <c r="E90" s="129">
        <v>2</v>
      </c>
      <c r="F90" s="100" t="str">
        <f t="shared" si="36"/>
        <v>ARCHITECTURE-62</v>
      </c>
      <c r="G90" s="100">
        <f t="shared" si="27"/>
        <v>2</v>
      </c>
      <c r="H90" s="132">
        <f t="shared" ca="1" si="30"/>
        <v>2</v>
      </c>
      <c r="I90" s="132">
        <f t="shared" ca="1" si="37"/>
        <v>0</v>
      </c>
      <c r="K90" s="107" t="s">
        <v>135</v>
      </c>
      <c r="L90" s="693">
        <f t="shared" si="41"/>
        <v>1</v>
      </c>
      <c r="M90" s="693">
        <f t="shared" si="41"/>
        <v>5</v>
      </c>
      <c r="N90" s="693">
        <f t="shared" si="41"/>
        <v>4</v>
      </c>
      <c r="O90" s="695">
        <f t="shared" si="32"/>
        <v>10</v>
      </c>
      <c r="R90" s="638"/>
      <c r="W90" s="960" t="str">
        <f ca="1">AB90&amp;"-"&amp;COUNTIF($AB$2:$AB90,$AB90)</f>
        <v>1-2-0-16</v>
      </c>
      <c r="X90" s="960" t="s">
        <v>979</v>
      </c>
      <c r="Y90" s="962">
        <f t="shared" ca="1" si="28"/>
        <v>1</v>
      </c>
      <c r="Z90" s="965">
        <v>2</v>
      </c>
      <c r="AA90" s="962">
        <f t="shared" ca="1" si="29"/>
        <v>0</v>
      </c>
      <c r="AB90" s="964" t="str">
        <f t="shared" ca="1" si="33"/>
        <v>1-2-0</v>
      </c>
    </row>
    <row r="91" spans="1:28" ht="15" customHeight="1" x14ac:dyDescent="0.2">
      <c r="A91" s="129" t="s">
        <v>77</v>
      </c>
      <c r="B91" s="129" t="s">
        <v>996</v>
      </c>
      <c r="C91" s="129" t="s">
        <v>980</v>
      </c>
      <c r="D91" s="951" t="s">
        <v>999</v>
      </c>
      <c r="E91" s="129">
        <v>3</v>
      </c>
      <c r="F91" s="100" t="str">
        <f t="shared" si="36"/>
        <v>ARCHITECTURE-63</v>
      </c>
      <c r="G91" s="100">
        <f t="shared" si="27"/>
        <v>4</v>
      </c>
      <c r="H91" s="132">
        <f t="shared" ca="1" si="30"/>
        <v>2</v>
      </c>
      <c r="I91" s="132">
        <f t="shared" ca="1" si="37"/>
        <v>0</v>
      </c>
      <c r="K91" s="107" t="s">
        <v>138</v>
      </c>
      <c r="L91" s="693">
        <v>0</v>
      </c>
      <c r="M91" s="693">
        <f>VLOOKUP(CONCATENATE($K91,M$1),$F:$G,2,FALSE)</f>
        <v>2</v>
      </c>
      <c r="N91" s="693">
        <f>VLOOKUP(CONCATENATE($K91,N$1),$F:$G,2,FALSE)</f>
        <v>4</v>
      </c>
      <c r="O91" s="695">
        <f t="shared" si="32"/>
        <v>6</v>
      </c>
      <c r="R91" s="637"/>
      <c r="W91" s="960" t="str">
        <f ca="1">AB91&amp;"-"&amp;COUNTIF($AB$2:$AB91,$AB91)</f>
        <v>1-3-0-5</v>
      </c>
      <c r="X91" s="960" t="s">
        <v>980</v>
      </c>
      <c r="Y91" s="962">
        <f t="shared" ca="1" si="28"/>
        <v>1</v>
      </c>
      <c r="Z91" s="965">
        <v>3</v>
      </c>
      <c r="AA91" s="962">
        <f t="shared" ca="1" si="29"/>
        <v>0</v>
      </c>
      <c r="AB91" s="964" t="str">
        <f t="shared" ca="1" si="33"/>
        <v>1-3-0</v>
      </c>
    </row>
    <row r="92" spans="1:28" ht="15" customHeight="1" x14ac:dyDescent="0.2">
      <c r="A92" s="129" t="s">
        <v>77</v>
      </c>
      <c r="B92" s="129" t="s">
        <v>996</v>
      </c>
      <c r="C92" s="129" t="s">
        <v>981</v>
      </c>
      <c r="D92" s="951" t="s">
        <v>1000</v>
      </c>
      <c r="E92" s="129">
        <v>3</v>
      </c>
      <c r="F92" s="100" t="str">
        <f t="shared" si="36"/>
        <v>ARCHITECTURE-63</v>
      </c>
      <c r="G92" s="100">
        <f t="shared" si="27"/>
        <v>4</v>
      </c>
      <c r="H92" s="132">
        <f t="shared" ca="1" si="30"/>
        <v>3</v>
      </c>
      <c r="I92" s="132">
        <f t="shared" ca="1" si="37"/>
        <v>1</v>
      </c>
      <c r="K92" s="101" t="s">
        <v>69</v>
      </c>
      <c r="L92" s="694">
        <f>SUM(L93:L97)</f>
        <v>9</v>
      </c>
      <c r="M92" s="694">
        <f>SUM(M93:M97)</f>
        <v>23</v>
      </c>
      <c r="N92" s="694">
        <f>SUM(N93:N97)</f>
        <v>17</v>
      </c>
      <c r="O92" s="696">
        <f t="shared" si="32"/>
        <v>49</v>
      </c>
      <c r="R92" s="638"/>
      <c r="W92" s="960" t="str">
        <f ca="1">AB92&amp;"-"&amp;COUNTIF($AB$2:$AB92,$AB92)</f>
        <v>1-3-1-5</v>
      </c>
      <c r="X92" s="960" t="s">
        <v>981</v>
      </c>
      <c r="Y92" s="962">
        <f t="shared" ca="1" si="28"/>
        <v>1</v>
      </c>
      <c r="Z92" s="965">
        <v>3</v>
      </c>
      <c r="AA92" s="962">
        <f t="shared" ca="1" si="29"/>
        <v>1</v>
      </c>
      <c r="AB92" s="964" t="str">
        <f t="shared" ca="1" si="33"/>
        <v>1-3-1</v>
      </c>
    </row>
    <row r="93" spans="1:28" ht="15" customHeight="1" x14ac:dyDescent="0.2">
      <c r="A93" s="129" t="s">
        <v>77</v>
      </c>
      <c r="B93" s="129" t="s">
        <v>996</v>
      </c>
      <c r="C93" s="129" t="s">
        <v>982</v>
      </c>
      <c r="D93" s="951" t="s">
        <v>1001</v>
      </c>
      <c r="E93" s="129">
        <v>3</v>
      </c>
      <c r="F93" s="100" t="str">
        <f t="shared" si="36"/>
        <v>ARCHITECTURE-63</v>
      </c>
      <c r="G93" s="100">
        <f t="shared" si="27"/>
        <v>4</v>
      </c>
      <c r="H93" s="132">
        <f t="shared" ca="1" si="30"/>
        <v>2</v>
      </c>
      <c r="I93" s="132">
        <f t="shared" ca="1" si="37"/>
        <v>0</v>
      </c>
      <c r="K93" s="107" t="s">
        <v>90</v>
      </c>
      <c r="L93" s="693">
        <f t="shared" ref="L93:N96" si="42">VLOOKUP(CONCATENATE($K93,L$1),$F:$G,2,FALSE)</f>
        <v>1</v>
      </c>
      <c r="M93" s="693">
        <f t="shared" si="42"/>
        <v>2</v>
      </c>
      <c r="N93" s="693">
        <f t="shared" si="42"/>
        <v>3</v>
      </c>
      <c r="O93" s="695">
        <f t="shared" si="32"/>
        <v>6</v>
      </c>
      <c r="R93" s="638"/>
      <c r="W93" s="960" t="str">
        <f ca="1">AB93&amp;"-"&amp;COUNTIF($AB$2:$AB93,$AB93)</f>
        <v>1-3-0-6</v>
      </c>
      <c r="X93" s="960" t="s">
        <v>982</v>
      </c>
      <c r="Y93" s="962">
        <f t="shared" ca="1" si="28"/>
        <v>1</v>
      </c>
      <c r="Z93" s="965">
        <v>3</v>
      </c>
      <c r="AA93" s="962">
        <f t="shared" ca="1" si="29"/>
        <v>0</v>
      </c>
      <c r="AB93" s="964" t="str">
        <f t="shared" ca="1" si="33"/>
        <v>1-3-0</v>
      </c>
    </row>
    <row r="94" spans="1:28" ht="15" customHeight="1" x14ac:dyDescent="0.2">
      <c r="A94" s="129" t="s">
        <v>77</v>
      </c>
      <c r="B94" s="129" t="s">
        <v>996</v>
      </c>
      <c r="C94" s="129" t="s">
        <v>983</v>
      </c>
      <c r="D94" s="951" t="s">
        <v>1002</v>
      </c>
      <c r="E94" s="129">
        <v>3</v>
      </c>
      <c r="F94" s="100" t="str">
        <f t="shared" si="36"/>
        <v>ARCHITECTURE-63</v>
      </c>
      <c r="G94" s="100">
        <f t="shared" si="27"/>
        <v>4</v>
      </c>
      <c r="H94" s="132">
        <f t="shared" ca="1" si="30"/>
        <v>2</v>
      </c>
      <c r="I94" s="132">
        <f t="shared" ca="1" si="37"/>
        <v>0</v>
      </c>
      <c r="K94" s="107" t="s">
        <v>92</v>
      </c>
      <c r="L94" s="693">
        <f t="shared" si="42"/>
        <v>2</v>
      </c>
      <c r="M94" s="693">
        <f t="shared" si="42"/>
        <v>5</v>
      </c>
      <c r="N94" s="693">
        <f t="shared" si="42"/>
        <v>2</v>
      </c>
      <c r="O94" s="695">
        <f t="shared" si="32"/>
        <v>9</v>
      </c>
      <c r="R94" s="638"/>
      <c r="W94" s="960" t="str">
        <f ca="1">AB94&amp;"-"&amp;COUNTIF($AB$2:$AB94,$AB94)</f>
        <v>1-3-0-7</v>
      </c>
      <c r="X94" s="960" t="s">
        <v>983</v>
      </c>
      <c r="Y94" s="962">
        <f t="shared" ca="1" si="28"/>
        <v>1</v>
      </c>
      <c r="Z94" s="965">
        <v>3</v>
      </c>
      <c r="AA94" s="962">
        <f t="shared" ca="1" si="29"/>
        <v>0</v>
      </c>
      <c r="AB94" s="964" t="str">
        <f t="shared" ca="1" si="33"/>
        <v>1-3-0</v>
      </c>
    </row>
    <row r="95" spans="1:28" ht="15" customHeight="1" x14ac:dyDescent="0.2">
      <c r="A95" s="403" t="s">
        <v>48</v>
      </c>
      <c r="B95" s="403" t="s">
        <v>50</v>
      </c>
      <c r="C95" s="403" t="s">
        <v>86</v>
      </c>
      <c r="D95" s="950" t="s">
        <v>5</v>
      </c>
      <c r="E95" s="403">
        <v>1</v>
      </c>
      <c r="F95" s="100" t="str">
        <f t="shared" si="36"/>
        <v>ASSET-11</v>
      </c>
      <c r="G95" s="100">
        <f t="shared" si="27"/>
        <v>1</v>
      </c>
      <c r="H95" s="132">
        <f t="shared" ca="1" si="30"/>
        <v>3</v>
      </c>
      <c r="I95" s="132">
        <f t="shared" ca="1" si="37"/>
        <v>1</v>
      </c>
      <c r="K95" s="107" t="s">
        <v>94</v>
      </c>
      <c r="L95" s="693">
        <f t="shared" si="42"/>
        <v>3</v>
      </c>
      <c r="M95" s="693">
        <f t="shared" si="42"/>
        <v>5</v>
      </c>
      <c r="N95" s="693">
        <f t="shared" si="42"/>
        <v>4</v>
      </c>
      <c r="O95" s="695">
        <f t="shared" si="32"/>
        <v>12</v>
      </c>
      <c r="R95" s="638"/>
      <c r="W95" s="960" t="str">
        <f ca="1">AB95&amp;"-"&amp;COUNTIF($AB$2:$AB95,$AB95)</f>
        <v>1-1-1-5</v>
      </c>
      <c r="X95" s="960" t="s">
        <v>86</v>
      </c>
      <c r="Y95" s="962">
        <f t="shared" ca="1" si="28"/>
        <v>1</v>
      </c>
      <c r="Z95" s="965">
        <v>1</v>
      </c>
      <c r="AA95" s="962">
        <f t="shared" ca="1" si="29"/>
        <v>1</v>
      </c>
      <c r="AB95" s="964" t="str">
        <f t="shared" ca="1" si="33"/>
        <v>1-1-1</v>
      </c>
    </row>
    <row r="96" spans="1:28" ht="15" customHeight="1" x14ac:dyDescent="0.2">
      <c r="A96" s="403" t="s">
        <v>48</v>
      </c>
      <c r="B96" s="403" t="s">
        <v>50</v>
      </c>
      <c r="C96" s="403" t="s">
        <v>88</v>
      </c>
      <c r="D96" s="950" t="s">
        <v>7</v>
      </c>
      <c r="E96" s="403">
        <v>2</v>
      </c>
      <c r="F96" s="100" t="str">
        <f t="shared" si="36"/>
        <v>ASSET-12</v>
      </c>
      <c r="G96" s="100">
        <f t="shared" si="27"/>
        <v>4</v>
      </c>
      <c r="H96" s="132">
        <f t="shared" ca="1" si="30"/>
        <v>2</v>
      </c>
      <c r="I96" s="132">
        <f t="shared" ca="1" si="37"/>
        <v>0</v>
      </c>
      <c r="K96" s="107" t="s">
        <v>96</v>
      </c>
      <c r="L96" s="693">
        <f t="shared" si="42"/>
        <v>3</v>
      </c>
      <c r="M96" s="693">
        <f t="shared" si="42"/>
        <v>9</v>
      </c>
      <c r="N96" s="693">
        <f t="shared" si="42"/>
        <v>4</v>
      </c>
      <c r="O96" s="695">
        <f t="shared" si="32"/>
        <v>16</v>
      </c>
      <c r="R96" s="637"/>
      <c r="W96" s="960" t="str">
        <f ca="1">AB96&amp;"-"&amp;COUNTIF($AB$2:$AB96,$AB96)</f>
        <v>1-2-0-17</v>
      </c>
      <c r="X96" s="960" t="s">
        <v>88</v>
      </c>
      <c r="Y96" s="962">
        <f t="shared" ca="1" si="28"/>
        <v>1</v>
      </c>
      <c r="Z96" s="965">
        <v>2</v>
      </c>
      <c r="AA96" s="962">
        <f t="shared" ca="1" si="29"/>
        <v>0</v>
      </c>
      <c r="AB96" s="964" t="str">
        <f t="shared" ca="1" si="33"/>
        <v>1-2-0</v>
      </c>
    </row>
    <row r="97" spans="1:28" ht="15" customHeight="1" x14ac:dyDescent="0.2">
      <c r="A97" s="403" t="s">
        <v>48</v>
      </c>
      <c r="B97" s="403" t="s">
        <v>50</v>
      </c>
      <c r="C97" s="403" t="s">
        <v>89</v>
      </c>
      <c r="D97" s="950" t="s">
        <v>8</v>
      </c>
      <c r="E97" s="403">
        <v>2</v>
      </c>
      <c r="F97" s="100" t="str">
        <f t="shared" si="36"/>
        <v>ASSET-12</v>
      </c>
      <c r="G97" s="100">
        <f t="shared" si="27"/>
        <v>4</v>
      </c>
      <c r="H97" s="132">
        <f t="shared" ca="1" si="30"/>
        <v>2</v>
      </c>
      <c r="I97" s="132">
        <f t="shared" ca="1" si="37"/>
        <v>0</v>
      </c>
      <c r="K97" s="107" t="s">
        <v>994</v>
      </c>
      <c r="L97" s="693">
        <v>0</v>
      </c>
      <c r="M97" s="693">
        <f>VLOOKUP(CONCATENATE($K97,M$1),$F:$G,2,FALSE)</f>
        <v>2</v>
      </c>
      <c r="N97" s="693">
        <f>VLOOKUP(CONCATENATE($K97,N$1),$F:$G,2,FALSE)</f>
        <v>4</v>
      </c>
      <c r="O97" s="695">
        <f t="shared" si="32"/>
        <v>6</v>
      </c>
      <c r="R97" s="638"/>
      <c r="W97" s="960" t="str">
        <f ca="1">AB97&amp;"-"&amp;COUNTIF($AB$2:$AB97,$AB97)</f>
        <v>1-2-0-18</v>
      </c>
      <c r="X97" s="960" t="s">
        <v>89</v>
      </c>
      <c r="Y97" s="962">
        <f t="shared" ca="1" si="28"/>
        <v>1</v>
      </c>
      <c r="Z97" s="965">
        <v>2</v>
      </c>
      <c r="AA97" s="962">
        <f t="shared" ca="1" si="29"/>
        <v>0</v>
      </c>
      <c r="AB97" s="964" t="str">
        <f t="shared" ca="1" si="33"/>
        <v>1-2-0</v>
      </c>
    </row>
    <row r="98" spans="1:28" ht="15" customHeight="1" x14ac:dyDescent="0.2">
      <c r="A98" s="403" t="s">
        <v>48</v>
      </c>
      <c r="B98" s="403" t="s">
        <v>50</v>
      </c>
      <c r="C98" s="403" t="s">
        <v>91</v>
      </c>
      <c r="D98" s="950" t="s">
        <v>9</v>
      </c>
      <c r="E98" s="403">
        <v>2</v>
      </c>
      <c r="F98" s="100" t="str">
        <f t="shared" si="36"/>
        <v>ASSET-12</v>
      </c>
      <c r="G98" s="100">
        <f t="shared" si="27"/>
        <v>4</v>
      </c>
      <c r="H98" s="132">
        <f t="shared" ca="1" si="30"/>
        <v>2</v>
      </c>
      <c r="I98" s="132">
        <f t="shared" ca="1" si="37"/>
        <v>0</v>
      </c>
      <c r="K98" s="101" t="s">
        <v>0</v>
      </c>
      <c r="L98" s="694">
        <f>SUM(L99:L103)</f>
        <v>4</v>
      </c>
      <c r="M98" s="694">
        <f>SUM(M99:M103)</f>
        <v>19</v>
      </c>
      <c r="N98" s="694">
        <f>SUM(N99:N103)</f>
        <v>16</v>
      </c>
      <c r="O98" s="696">
        <f t="shared" si="32"/>
        <v>39</v>
      </c>
      <c r="R98" s="638"/>
      <c r="W98" s="960" t="str">
        <f ca="1">AB98&amp;"-"&amp;COUNTIF($AB$2:$AB98,$AB98)</f>
        <v>1-2-0-19</v>
      </c>
      <c r="X98" s="960" t="s">
        <v>91</v>
      </c>
      <c r="Y98" s="962">
        <f t="shared" ref="Y98:Y129" ca="1" si="43">VLOOKUP(LEFT($X98,LEN($X98)-1),$K:$O,5,FALSE)</f>
        <v>1</v>
      </c>
      <c r="Z98" s="965">
        <v>2</v>
      </c>
      <c r="AA98" s="962">
        <f t="shared" ca="1" si="29"/>
        <v>0</v>
      </c>
      <c r="AB98" s="964" t="str">
        <f t="shared" ca="1" si="33"/>
        <v>1-2-0</v>
      </c>
    </row>
    <row r="99" spans="1:28" ht="15" customHeight="1" x14ac:dyDescent="0.2">
      <c r="A99" s="403" t="s">
        <v>48</v>
      </c>
      <c r="B99" s="403" t="s">
        <v>50</v>
      </c>
      <c r="C99" s="403" t="s">
        <v>93</v>
      </c>
      <c r="D99" s="950" t="s">
        <v>10</v>
      </c>
      <c r="E99" s="403">
        <v>2</v>
      </c>
      <c r="F99" s="100" t="str">
        <f t="shared" si="36"/>
        <v>ASSET-12</v>
      </c>
      <c r="G99" s="100">
        <f t="shared" si="27"/>
        <v>4</v>
      </c>
      <c r="H99" s="132">
        <f t="shared" ca="1" si="30"/>
        <v>2</v>
      </c>
      <c r="I99" s="132">
        <f t="shared" ca="1" si="37"/>
        <v>0</v>
      </c>
      <c r="K99" s="107" t="s">
        <v>40</v>
      </c>
      <c r="L99" s="693">
        <f t="shared" ref="L99:N102" si="44">VLOOKUP(CONCATENATE($K99,L$1),$F:$G,2,FALSE)</f>
        <v>1</v>
      </c>
      <c r="M99" s="693">
        <f t="shared" si="44"/>
        <v>5</v>
      </c>
      <c r="N99" s="693">
        <f t="shared" si="44"/>
        <v>2</v>
      </c>
      <c r="O99" s="695">
        <f t="shared" si="32"/>
        <v>8</v>
      </c>
      <c r="R99" s="638"/>
      <c r="W99" s="960" t="str">
        <f ca="1">AB99&amp;"-"&amp;COUNTIF($AB$2:$AB99,$AB99)</f>
        <v>1-2-0-20</v>
      </c>
      <c r="X99" s="960" t="s">
        <v>93</v>
      </c>
      <c r="Y99" s="962">
        <f t="shared" ca="1" si="43"/>
        <v>1</v>
      </c>
      <c r="Z99" s="965">
        <v>2</v>
      </c>
      <c r="AA99" s="962">
        <f t="shared" ca="1" si="29"/>
        <v>0</v>
      </c>
      <c r="AB99" s="964" t="str">
        <f t="shared" ca="1" si="33"/>
        <v>1-2-0</v>
      </c>
    </row>
    <row r="100" spans="1:28" ht="15" customHeight="1" x14ac:dyDescent="0.2">
      <c r="A100" s="403" t="s">
        <v>48</v>
      </c>
      <c r="B100" s="403" t="s">
        <v>50</v>
      </c>
      <c r="C100" s="403" t="s">
        <v>95</v>
      </c>
      <c r="D100" s="950" t="s">
        <v>11</v>
      </c>
      <c r="E100" s="403">
        <v>3</v>
      </c>
      <c r="F100" s="100" t="str">
        <f t="shared" si="36"/>
        <v>ASSET-13</v>
      </c>
      <c r="G100" s="100">
        <f t="shared" si="27"/>
        <v>3</v>
      </c>
      <c r="H100" s="132">
        <f t="shared" ca="1" si="30"/>
        <v>2</v>
      </c>
      <c r="I100" s="132">
        <f t="shared" ca="1" si="37"/>
        <v>0</v>
      </c>
      <c r="K100" s="107" t="s">
        <v>44</v>
      </c>
      <c r="L100" s="693">
        <f t="shared" si="44"/>
        <v>1</v>
      </c>
      <c r="M100" s="693">
        <f t="shared" si="44"/>
        <v>6</v>
      </c>
      <c r="N100" s="693">
        <f t="shared" si="44"/>
        <v>6</v>
      </c>
      <c r="O100" s="695">
        <f t="shared" si="32"/>
        <v>13</v>
      </c>
      <c r="R100" s="637"/>
      <c r="W100" s="960" t="str">
        <f ca="1">AB100&amp;"-"&amp;COUNTIF($AB$2:$AB100,$AB100)</f>
        <v>1-3-0-8</v>
      </c>
      <c r="X100" s="960" t="s">
        <v>95</v>
      </c>
      <c r="Y100" s="962">
        <f t="shared" ca="1" si="43"/>
        <v>1</v>
      </c>
      <c r="Z100" s="965">
        <v>3</v>
      </c>
      <c r="AA100" s="962">
        <f t="shared" ca="1" si="29"/>
        <v>0</v>
      </c>
      <c r="AB100" s="964" t="str">
        <f t="shared" ca="1" si="33"/>
        <v>1-3-0</v>
      </c>
    </row>
    <row r="101" spans="1:28" ht="15" customHeight="1" x14ac:dyDescent="0.2">
      <c r="A101" s="403" t="s">
        <v>48</v>
      </c>
      <c r="B101" s="403" t="s">
        <v>50</v>
      </c>
      <c r="C101" s="403" t="s">
        <v>908</v>
      </c>
      <c r="D101" s="950" t="s">
        <v>12</v>
      </c>
      <c r="E101" s="403">
        <v>3</v>
      </c>
      <c r="F101" s="100" t="str">
        <f t="shared" si="36"/>
        <v>ASSET-13</v>
      </c>
      <c r="G101" s="100">
        <f t="shared" si="27"/>
        <v>3</v>
      </c>
      <c r="H101" s="132">
        <f t="shared" ca="1" si="30"/>
        <v>0</v>
      </c>
      <c r="I101" s="132">
        <f t="shared" ca="1" si="37"/>
        <v>0</v>
      </c>
      <c r="K101" s="107" t="s">
        <v>46</v>
      </c>
      <c r="L101" s="693">
        <f t="shared" si="44"/>
        <v>1</v>
      </c>
      <c r="M101" s="693">
        <f t="shared" si="44"/>
        <v>5</v>
      </c>
      <c r="N101" s="693">
        <f t="shared" si="44"/>
        <v>1</v>
      </c>
      <c r="O101" s="695">
        <f t="shared" si="32"/>
        <v>7</v>
      </c>
      <c r="R101" s="638"/>
      <c r="W101" s="960" t="str">
        <f ca="1">AB101&amp;"-"&amp;COUNTIF($AB$2:$AB101,$AB101)</f>
        <v>1-3-0-9</v>
      </c>
      <c r="X101" s="960" t="s">
        <v>908</v>
      </c>
      <c r="Y101" s="962">
        <f t="shared" ca="1" si="43"/>
        <v>1</v>
      </c>
      <c r="Z101" s="965">
        <v>3</v>
      </c>
      <c r="AA101" s="962">
        <f t="shared" ca="1" si="29"/>
        <v>0</v>
      </c>
      <c r="AB101" s="964" t="str">
        <f t="shared" ca="1" si="33"/>
        <v>1-3-0</v>
      </c>
    </row>
    <row r="102" spans="1:28" ht="15" customHeight="1" x14ac:dyDescent="0.2">
      <c r="A102" s="403" t="s">
        <v>48</v>
      </c>
      <c r="B102" s="403" t="s">
        <v>50</v>
      </c>
      <c r="C102" s="403" t="s">
        <v>909</v>
      </c>
      <c r="D102" s="950" t="s">
        <v>13</v>
      </c>
      <c r="E102" s="403">
        <v>3</v>
      </c>
      <c r="F102" s="100" t="str">
        <f t="shared" si="36"/>
        <v>ASSET-13</v>
      </c>
      <c r="G102" s="100">
        <f t="shared" si="27"/>
        <v>3</v>
      </c>
      <c r="H102" s="132">
        <f t="shared" ca="1" si="30"/>
        <v>2</v>
      </c>
      <c r="I102" s="132">
        <f t="shared" ca="1" si="37"/>
        <v>0</v>
      </c>
      <c r="K102" s="107" t="s">
        <v>984</v>
      </c>
      <c r="L102" s="693">
        <f t="shared" si="44"/>
        <v>1</v>
      </c>
      <c r="M102" s="693">
        <f t="shared" si="44"/>
        <v>1</v>
      </c>
      <c r="N102" s="693">
        <f t="shared" si="44"/>
        <v>3</v>
      </c>
      <c r="O102" s="695">
        <f t="shared" si="32"/>
        <v>5</v>
      </c>
      <c r="R102" s="638"/>
      <c r="W102" s="960" t="str">
        <f ca="1">AB102&amp;"-"&amp;COUNTIF($AB$2:$AB102,$AB102)</f>
        <v>1-3-0-10</v>
      </c>
      <c r="X102" s="960" t="s">
        <v>909</v>
      </c>
      <c r="Y102" s="962">
        <f t="shared" ca="1" si="43"/>
        <v>1</v>
      </c>
      <c r="Z102" s="965">
        <v>3</v>
      </c>
      <c r="AA102" s="962">
        <f t="shared" ca="1" si="29"/>
        <v>0</v>
      </c>
      <c r="AB102" s="964" t="str">
        <f t="shared" ca="1" si="33"/>
        <v>1-3-0</v>
      </c>
    </row>
    <row r="103" spans="1:28" ht="15" customHeight="1" x14ac:dyDescent="0.2">
      <c r="A103" s="403" t="s">
        <v>48</v>
      </c>
      <c r="B103" s="403" t="s">
        <v>52</v>
      </c>
      <c r="C103" s="403" t="s">
        <v>97</v>
      </c>
      <c r="D103" s="950" t="s">
        <v>17</v>
      </c>
      <c r="E103" s="403">
        <v>1</v>
      </c>
      <c r="F103" s="100" t="str">
        <f t="shared" si="36"/>
        <v>ASSET-21</v>
      </c>
      <c r="G103" s="100">
        <f t="shared" si="27"/>
        <v>1</v>
      </c>
      <c r="H103" s="132">
        <f t="shared" ca="1" si="30"/>
        <v>3</v>
      </c>
      <c r="I103" s="132">
        <f t="shared" ca="1" si="37"/>
        <v>1</v>
      </c>
      <c r="K103" s="107" t="s">
        <v>985</v>
      </c>
      <c r="L103" s="693">
        <v>0</v>
      </c>
      <c r="M103" s="693">
        <f>VLOOKUP(CONCATENATE($K103,M$1),$F:$G,2,FALSE)</f>
        <v>2</v>
      </c>
      <c r="N103" s="693">
        <f>VLOOKUP(CONCATENATE($K103,N$1),$F:$G,2,FALSE)</f>
        <v>4</v>
      </c>
      <c r="O103" s="695">
        <f t="shared" si="32"/>
        <v>6</v>
      </c>
      <c r="R103" s="638"/>
      <c r="W103" s="960" t="str">
        <f ca="1">AB103&amp;"-"&amp;COUNTIF($AB$2:$AB103,$AB103)</f>
        <v>1-1-1-6</v>
      </c>
      <c r="X103" s="960" t="s">
        <v>97</v>
      </c>
      <c r="Y103" s="962">
        <f t="shared" ca="1" si="43"/>
        <v>1</v>
      </c>
      <c r="Z103" s="965">
        <v>1</v>
      </c>
      <c r="AA103" s="962">
        <f t="shared" ca="1" si="29"/>
        <v>1</v>
      </c>
      <c r="AB103" s="964" t="str">
        <f t="shared" ca="1" si="33"/>
        <v>1-1-1</v>
      </c>
    </row>
    <row r="104" spans="1:28" ht="15" customHeight="1" x14ac:dyDescent="0.2">
      <c r="A104" s="403" t="s">
        <v>48</v>
      </c>
      <c r="B104" s="403" t="s">
        <v>52</v>
      </c>
      <c r="C104" s="403" t="s">
        <v>98</v>
      </c>
      <c r="D104" s="950" t="s">
        <v>18</v>
      </c>
      <c r="E104" s="403">
        <v>2</v>
      </c>
      <c r="F104" s="100" t="str">
        <f t="shared" si="36"/>
        <v>ASSET-22</v>
      </c>
      <c r="G104" s="100">
        <f t="shared" si="27"/>
        <v>4</v>
      </c>
      <c r="H104" s="132">
        <f t="shared" ca="1" si="30"/>
        <v>3</v>
      </c>
      <c r="I104" s="132">
        <f t="shared" ca="1" si="37"/>
        <v>1</v>
      </c>
      <c r="K104" s="101" t="s">
        <v>67</v>
      </c>
      <c r="L104" s="694">
        <f>SUM(L105:L108)</f>
        <v>3</v>
      </c>
      <c r="M104" s="694">
        <f>SUM(M105:M108)</f>
        <v>13</v>
      </c>
      <c r="N104" s="694">
        <f>SUM(N105:N108)</f>
        <v>12</v>
      </c>
      <c r="O104" s="696">
        <f t="shared" si="32"/>
        <v>28</v>
      </c>
      <c r="R104" s="637"/>
      <c r="W104" s="960" t="str">
        <f ca="1">AB104&amp;"-"&amp;COUNTIF($AB$2:$AB104,$AB104)</f>
        <v>1-2-1-7</v>
      </c>
      <c r="X104" s="960" t="s">
        <v>98</v>
      </c>
      <c r="Y104" s="962">
        <f t="shared" ca="1" si="43"/>
        <v>1</v>
      </c>
      <c r="Z104" s="965">
        <v>2</v>
      </c>
      <c r="AA104" s="962">
        <f t="shared" ca="1" si="29"/>
        <v>1</v>
      </c>
      <c r="AB104" s="964" t="str">
        <f t="shared" ca="1" si="33"/>
        <v>1-2-1</v>
      </c>
    </row>
    <row r="105" spans="1:28" ht="15" customHeight="1" x14ac:dyDescent="0.2">
      <c r="A105" s="403" t="s">
        <v>48</v>
      </c>
      <c r="B105" s="403" t="s">
        <v>52</v>
      </c>
      <c r="C105" s="403" t="s">
        <v>99</v>
      </c>
      <c r="D105" s="950" t="s">
        <v>19</v>
      </c>
      <c r="E105" s="403">
        <v>2</v>
      </c>
      <c r="F105" s="100" t="str">
        <f t="shared" si="36"/>
        <v>ASSET-22</v>
      </c>
      <c r="G105" s="100">
        <f t="shared" si="27"/>
        <v>4</v>
      </c>
      <c r="H105" s="132">
        <f t="shared" ca="1" si="30"/>
        <v>2</v>
      </c>
      <c r="I105" s="132">
        <f t="shared" ca="1" si="37"/>
        <v>0</v>
      </c>
      <c r="K105" s="107" t="s">
        <v>81</v>
      </c>
      <c r="L105" s="693">
        <f t="shared" ref="L105:N106" si="45">VLOOKUP(CONCATENATE($K105,L$1),$F:$G,2,FALSE)</f>
        <v>1</v>
      </c>
      <c r="M105" s="693">
        <f t="shared" si="45"/>
        <v>4</v>
      </c>
      <c r="N105" s="693">
        <f t="shared" si="45"/>
        <v>1</v>
      </c>
      <c r="O105" s="695">
        <f t="shared" si="32"/>
        <v>6</v>
      </c>
      <c r="R105" s="107"/>
      <c r="W105" s="960" t="str">
        <f ca="1">AB105&amp;"-"&amp;COUNTIF($AB$2:$AB105,$AB105)</f>
        <v>1-2-0-21</v>
      </c>
      <c r="X105" s="960" t="s">
        <v>99</v>
      </c>
      <c r="Y105" s="962">
        <f t="shared" ca="1" si="43"/>
        <v>1</v>
      </c>
      <c r="Z105" s="965">
        <v>2</v>
      </c>
      <c r="AA105" s="962">
        <f t="shared" ca="1" si="29"/>
        <v>0</v>
      </c>
      <c r="AB105" s="964" t="str">
        <f t="shared" ca="1" si="33"/>
        <v>1-2-0</v>
      </c>
    </row>
    <row r="106" spans="1:28" ht="15" customHeight="1" x14ac:dyDescent="0.2">
      <c r="A106" s="403" t="s">
        <v>48</v>
      </c>
      <c r="B106" s="403" t="s">
        <v>52</v>
      </c>
      <c r="C106" s="403" t="s">
        <v>100</v>
      </c>
      <c r="D106" s="950" t="s">
        <v>20</v>
      </c>
      <c r="E106" s="403">
        <v>2</v>
      </c>
      <c r="F106" s="100" t="str">
        <f t="shared" si="36"/>
        <v>ASSET-22</v>
      </c>
      <c r="G106" s="100">
        <f t="shared" si="27"/>
        <v>4</v>
      </c>
      <c r="H106" s="132">
        <f t="shared" ca="1" si="30"/>
        <v>3</v>
      </c>
      <c r="I106" s="132">
        <f t="shared" ca="1" si="37"/>
        <v>1</v>
      </c>
      <c r="K106" s="107" t="s">
        <v>83</v>
      </c>
      <c r="L106" s="693">
        <f t="shared" si="45"/>
        <v>2</v>
      </c>
      <c r="M106" s="693">
        <f t="shared" si="45"/>
        <v>4</v>
      </c>
      <c r="N106" s="693">
        <f t="shared" si="45"/>
        <v>3</v>
      </c>
      <c r="O106" s="695">
        <f t="shared" si="32"/>
        <v>9</v>
      </c>
      <c r="R106" s="107"/>
      <c r="W106" s="960" t="str">
        <f ca="1">AB106&amp;"-"&amp;COUNTIF($AB$2:$AB106,$AB106)</f>
        <v>1-2-1-8</v>
      </c>
      <c r="X106" s="960" t="s">
        <v>100</v>
      </c>
      <c r="Y106" s="962">
        <f t="shared" ca="1" si="43"/>
        <v>1</v>
      </c>
      <c r="Z106" s="965">
        <v>2</v>
      </c>
      <c r="AA106" s="962">
        <f t="shared" ca="1" si="29"/>
        <v>1</v>
      </c>
      <c r="AB106" s="964" t="str">
        <f t="shared" ca="1" si="33"/>
        <v>1-2-1</v>
      </c>
    </row>
    <row r="107" spans="1:28" ht="15" customHeight="1" x14ac:dyDescent="0.2">
      <c r="A107" s="403" t="s">
        <v>48</v>
      </c>
      <c r="B107" s="403" t="s">
        <v>52</v>
      </c>
      <c r="C107" s="403" t="s">
        <v>101</v>
      </c>
      <c r="D107" s="950" t="s">
        <v>21</v>
      </c>
      <c r="E107" s="403">
        <v>2</v>
      </c>
      <c r="F107" s="100" t="str">
        <f t="shared" si="36"/>
        <v>ASSET-22</v>
      </c>
      <c r="G107" s="100">
        <f t="shared" si="27"/>
        <v>4</v>
      </c>
      <c r="H107" s="132">
        <f t="shared" ca="1" si="30"/>
        <v>1</v>
      </c>
      <c r="I107" s="132">
        <f t="shared" ca="1" si="37"/>
        <v>0</v>
      </c>
      <c r="K107" s="107" t="s">
        <v>85</v>
      </c>
      <c r="L107" s="693">
        <v>0</v>
      </c>
      <c r="M107" s="693">
        <f>VLOOKUP(CONCATENATE($K107,M$1),$F:$G,2,FALSE)</f>
        <v>3</v>
      </c>
      <c r="N107" s="693">
        <f>VLOOKUP(CONCATENATE($K107,N$1),$F:$G,2,FALSE)</f>
        <v>4</v>
      </c>
      <c r="O107" s="695">
        <f t="shared" si="32"/>
        <v>7</v>
      </c>
      <c r="R107" s="107"/>
      <c r="W107" s="960" t="str">
        <f ca="1">AB107&amp;"-"&amp;COUNTIF($AB$2:$AB107,$AB107)</f>
        <v>1-2-0-22</v>
      </c>
      <c r="X107" s="960" t="s">
        <v>101</v>
      </c>
      <c r="Y107" s="962">
        <f t="shared" ca="1" si="43"/>
        <v>1</v>
      </c>
      <c r="Z107" s="965">
        <v>2</v>
      </c>
      <c r="AA107" s="962">
        <f t="shared" ca="1" si="29"/>
        <v>0</v>
      </c>
      <c r="AB107" s="964" t="str">
        <f t="shared" ca="1" si="33"/>
        <v>1-2-0</v>
      </c>
    </row>
    <row r="108" spans="1:28" ht="15" customHeight="1" x14ac:dyDescent="0.2">
      <c r="A108" s="403" t="s">
        <v>48</v>
      </c>
      <c r="B108" s="403" t="s">
        <v>52</v>
      </c>
      <c r="C108" s="403" t="s">
        <v>102</v>
      </c>
      <c r="D108" s="950" t="s">
        <v>103</v>
      </c>
      <c r="E108" s="403">
        <v>3</v>
      </c>
      <c r="F108" s="100" t="str">
        <f t="shared" si="36"/>
        <v>ASSET-23</v>
      </c>
      <c r="G108" s="100">
        <f t="shared" si="27"/>
        <v>3</v>
      </c>
      <c r="H108" s="132">
        <f t="shared" ca="1" si="30"/>
        <v>2</v>
      </c>
      <c r="I108" s="132">
        <f t="shared" ca="1" si="37"/>
        <v>0</v>
      </c>
      <c r="K108" s="107" t="s">
        <v>87</v>
      </c>
      <c r="L108" s="693">
        <v>0</v>
      </c>
      <c r="M108" s="693">
        <f>VLOOKUP(CONCATENATE($K108,M$1),$F:$G,2,FALSE)</f>
        <v>2</v>
      </c>
      <c r="N108" s="693">
        <f>VLOOKUP(CONCATENATE($K108,N$1),$F:$G,2,FALSE)</f>
        <v>4</v>
      </c>
      <c r="O108" s="695">
        <f t="shared" si="32"/>
        <v>6</v>
      </c>
      <c r="R108" s="107"/>
      <c r="W108" s="960" t="str">
        <f ca="1">AB108&amp;"-"&amp;COUNTIF($AB$2:$AB108,$AB108)</f>
        <v>1-3-0-11</v>
      </c>
      <c r="X108" s="960" t="s">
        <v>102</v>
      </c>
      <c r="Y108" s="962">
        <f t="shared" ca="1" si="43"/>
        <v>1</v>
      </c>
      <c r="Z108" s="965">
        <v>3</v>
      </c>
      <c r="AA108" s="962">
        <f t="shared" ca="1" si="29"/>
        <v>0</v>
      </c>
      <c r="AB108" s="964" t="str">
        <f t="shared" ca="1" si="33"/>
        <v>1-3-0</v>
      </c>
    </row>
    <row r="109" spans="1:28" ht="15" customHeight="1" x14ac:dyDescent="0.2">
      <c r="A109" s="403" t="s">
        <v>48</v>
      </c>
      <c r="B109" s="403" t="s">
        <v>52</v>
      </c>
      <c r="C109" s="403" t="s">
        <v>911</v>
      </c>
      <c r="D109" s="950" t="s">
        <v>165</v>
      </c>
      <c r="E109" s="403">
        <v>3</v>
      </c>
      <c r="F109" s="100" t="str">
        <f t="shared" si="36"/>
        <v>ASSET-23</v>
      </c>
      <c r="G109" s="100">
        <f t="shared" si="27"/>
        <v>3</v>
      </c>
      <c r="H109" s="132">
        <f t="shared" ca="1" si="30"/>
        <v>2</v>
      </c>
      <c r="I109" s="132">
        <f t="shared" ca="1" si="37"/>
        <v>0</v>
      </c>
      <c r="K109" s="101" t="s">
        <v>2540</v>
      </c>
      <c r="L109" s="694">
        <f>SUM(L110:L112)</f>
        <v>4</v>
      </c>
      <c r="M109" s="694">
        <f>SUM(M110:M112)</f>
        <v>10</v>
      </c>
      <c r="N109" s="694">
        <f>SUM(N110:N112)</f>
        <v>11</v>
      </c>
      <c r="O109" s="696">
        <f t="shared" si="32"/>
        <v>25</v>
      </c>
      <c r="R109" s="107"/>
      <c r="W109" s="960" t="str">
        <f ca="1">AB109&amp;"-"&amp;COUNTIF($AB$2:$AB109,$AB109)</f>
        <v>1-3-0-12</v>
      </c>
      <c r="X109" s="960" t="s">
        <v>911</v>
      </c>
      <c r="Y109" s="962">
        <f t="shared" ca="1" si="43"/>
        <v>1</v>
      </c>
      <c r="Z109" s="965">
        <v>3</v>
      </c>
      <c r="AA109" s="962">
        <f t="shared" ca="1" si="29"/>
        <v>0</v>
      </c>
      <c r="AB109" s="964" t="str">
        <f t="shared" ca="1" si="33"/>
        <v>1-3-0</v>
      </c>
    </row>
    <row r="110" spans="1:28" ht="15" customHeight="1" x14ac:dyDescent="0.2">
      <c r="A110" s="403" t="s">
        <v>48</v>
      </c>
      <c r="B110" s="403" t="s">
        <v>52</v>
      </c>
      <c r="C110" s="403" t="s">
        <v>912</v>
      </c>
      <c r="D110" s="950" t="s">
        <v>167</v>
      </c>
      <c r="E110" s="403">
        <v>3</v>
      </c>
      <c r="F110" s="100" t="str">
        <f t="shared" si="36"/>
        <v>ASSET-23</v>
      </c>
      <c r="G110" s="100">
        <f t="shared" si="27"/>
        <v>3</v>
      </c>
      <c r="H110" s="132">
        <f t="shared" ca="1" si="30"/>
        <v>2</v>
      </c>
      <c r="I110" s="132">
        <f t="shared" ca="1" si="37"/>
        <v>0</v>
      </c>
      <c r="K110" s="107" t="s">
        <v>2542</v>
      </c>
      <c r="L110" s="693">
        <f t="shared" ref="L110:N111" si="46">VLOOKUP(CONCATENATE($K110,L$1),$F:$G,2,FALSE)</f>
        <v>2</v>
      </c>
      <c r="M110" s="693">
        <f t="shared" si="46"/>
        <v>3</v>
      </c>
      <c r="N110" s="693">
        <f t="shared" si="46"/>
        <v>1</v>
      </c>
      <c r="O110" s="695">
        <f t="shared" si="32"/>
        <v>6</v>
      </c>
      <c r="W110" s="960" t="str">
        <f ca="1">AB110&amp;"-"&amp;COUNTIF($AB$2:$AB110,$AB110)</f>
        <v>1-3-0-13</v>
      </c>
      <c r="X110" s="960" t="s">
        <v>912</v>
      </c>
      <c r="Y110" s="962">
        <f t="shared" ca="1" si="43"/>
        <v>1</v>
      </c>
      <c r="Z110" s="965">
        <v>3</v>
      </c>
      <c r="AA110" s="962">
        <f t="shared" ca="1" si="29"/>
        <v>0</v>
      </c>
      <c r="AB110" s="964" t="str">
        <f t="shared" ca="1" si="33"/>
        <v>1-3-0</v>
      </c>
    </row>
    <row r="111" spans="1:28" ht="15" customHeight="1" x14ac:dyDescent="0.2">
      <c r="A111" s="403" t="s">
        <v>48</v>
      </c>
      <c r="B111" s="403" t="s">
        <v>54</v>
      </c>
      <c r="C111" s="403" t="s">
        <v>105</v>
      </c>
      <c r="D111" s="950" t="s">
        <v>22</v>
      </c>
      <c r="E111" s="403">
        <v>1</v>
      </c>
      <c r="F111" s="100" t="str">
        <f t="shared" si="36"/>
        <v>ASSET-31</v>
      </c>
      <c r="G111" s="100">
        <f t="shared" si="27"/>
        <v>1</v>
      </c>
      <c r="H111" s="132">
        <f t="shared" ca="1" si="30"/>
        <v>3</v>
      </c>
      <c r="I111" s="132">
        <f t="shared" ca="1" si="37"/>
        <v>1</v>
      </c>
      <c r="K111" s="107" t="s">
        <v>2550</v>
      </c>
      <c r="L111" s="693">
        <f t="shared" si="46"/>
        <v>2</v>
      </c>
      <c r="M111" s="693">
        <f t="shared" si="46"/>
        <v>5</v>
      </c>
      <c r="N111" s="693">
        <f t="shared" si="46"/>
        <v>6</v>
      </c>
      <c r="O111" s="695">
        <f t="shared" si="32"/>
        <v>13</v>
      </c>
      <c r="W111" s="960" t="str">
        <f ca="1">AB111&amp;"-"&amp;COUNTIF($AB$2:$AB111,$AB111)</f>
        <v>1-1-1-7</v>
      </c>
      <c r="X111" s="960" t="s">
        <v>105</v>
      </c>
      <c r="Y111" s="962">
        <f t="shared" ca="1" si="43"/>
        <v>1</v>
      </c>
      <c r="Z111" s="965">
        <v>1</v>
      </c>
      <c r="AA111" s="962">
        <f t="shared" ca="1" si="29"/>
        <v>1</v>
      </c>
      <c r="AB111" s="964" t="str">
        <f t="shared" ca="1" si="33"/>
        <v>1-1-1</v>
      </c>
    </row>
    <row r="112" spans="1:28" ht="15" customHeight="1" x14ac:dyDescent="0.2">
      <c r="A112" s="403" t="s">
        <v>48</v>
      </c>
      <c r="B112" s="403" t="s">
        <v>54</v>
      </c>
      <c r="C112" s="403" t="s">
        <v>107</v>
      </c>
      <c r="D112" s="950" t="s">
        <v>23</v>
      </c>
      <c r="E112" s="403">
        <v>2</v>
      </c>
      <c r="F112" s="100" t="str">
        <f t="shared" si="36"/>
        <v>ASSET-32</v>
      </c>
      <c r="G112" s="100">
        <f t="shared" si="27"/>
        <v>3</v>
      </c>
      <c r="H112" s="132">
        <f t="shared" ca="1" si="30"/>
        <v>2</v>
      </c>
      <c r="I112" s="132">
        <f t="shared" ca="1" si="37"/>
        <v>0</v>
      </c>
      <c r="K112" s="107" t="s">
        <v>2565</v>
      </c>
      <c r="L112" s="693">
        <v>0</v>
      </c>
      <c r="M112" s="693">
        <f>VLOOKUP(CONCATENATE($K112,M$1),$F:$G,2,FALSE)</f>
        <v>2</v>
      </c>
      <c r="N112" s="693">
        <f>VLOOKUP(CONCATENATE($K112,N$1),$F:$G,2,FALSE)</f>
        <v>4</v>
      </c>
      <c r="O112" s="695">
        <f t="shared" si="32"/>
        <v>6</v>
      </c>
      <c r="W112" s="960" t="str">
        <f ca="1">AB112&amp;"-"&amp;COUNTIF($AB$2:$AB112,$AB112)</f>
        <v>1-2-0-23</v>
      </c>
      <c r="X112" s="960" t="s">
        <v>107</v>
      </c>
      <c r="Y112" s="962">
        <f t="shared" ca="1" si="43"/>
        <v>1</v>
      </c>
      <c r="Z112" s="965">
        <v>2</v>
      </c>
      <c r="AA112" s="962">
        <f t="shared" ca="1" si="29"/>
        <v>0</v>
      </c>
      <c r="AB112" s="964" t="str">
        <f t="shared" ca="1" si="33"/>
        <v>1-2-0</v>
      </c>
    </row>
    <row r="113" spans="1:28" ht="15" customHeight="1" x14ac:dyDescent="0.2">
      <c r="A113" s="403" t="s">
        <v>48</v>
      </c>
      <c r="B113" s="403" t="s">
        <v>54</v>
      </c>
      <c r="C113" s="403" t="s">
        <v>109</v>
      </c>
      <c r="D113" s="950" t="s">
        <v>24</v>
      </c>
      <c r="E113" s="403">
        <v>2</v>
      </c>
      <c r="F113" s="100" t="str">
        <f t="shared" si="36"/>
        <v>ASSET-32</v>
      </c>
      <c r="G113" s="100">
        <f t="shared" si="27"/>
        <v>3</v>
      </c>
      <c r="H113" s="132">
        <f t="shared" ca="1" si="30"/>
        <v>3</v>
      </c>
      <c r="I113" s="132">
        <f t="shared" ca="1" si="37"/>
        <v>1</v>
      </c>
      <c r="K113" s="101" t="s">
        <v>64</v>
      </c>
      <c r="L113" s="694">
        <f>SUM(L114:L116)</f>
        <v>8</v>
      </c>
      <c r="M113" s="694">
        <f>SUM(M114:M116)</f>
        <v>11</v>
      </c>
      <c r="N113" s="694">
        <f>SUM(N114:N116)</f>
        <v>11</v>
      </c>
      <c r="O113" s="696">
        <f t="shared" si="32"/>
        <v>30</v>
      </c>
      <c r="W113" s="960" t="str">
        <f ca="1">AB113&amp;"-"&amp;COUNTIF($AB$2:$AB113,$AB113)</f>
        <v>1-2-1-9</v>
      </c>
      <c r="X113" s="960" t="s">
        <v>109</v>
      </c>
      <c r="Y113" s="962">
        <f t="shared" ca="1" si="43"/>
        <v>1</v>
      </c>
      <c r="Z113" s="965">
        <v>2</v>
      </c>
      <c r="AA113" s="962">
        <f t="shared" ca="1" si="29"/>
        <v>1</v>
      </c>
      <c r="AB113" s="964" t="str">
        <f t="shared" ca="1" si="33"/>
        <v>1-2-1</v>
      </c>
    </row>
    <row r="114" spans="1:28" ht="15" customHeight="1" x14ac:dyDescent="0.2">
      <c r="A114" s="403" t="s">
        <v>48</v>
      </c>
      <c r="B114" s="403" t="s">
        <v>54</v>
      </c>
      <c r="C114" s="403" t="s">
        <v>111</v>
      </c>
      <c r="D114" s="950" t="s">
        <v>25</v>
      </c>
      <c r="E114" s="403">
        <v>2</v>
      </c>
      <c r="F114" s="100" t="str">
        <f t="shared" si="36"/>
        <v>ASSET-32</v>
      </c>
      <c r="G114" s="100">
        <f t="shared" si="27"/>
        <v>3</v>
      </c>
      <c r="H114" s="132">
        <f t="shared" ca="1" si="30"/>
        <v>2</v>
      </c>
      <c r="I114" s="132">
        <f t="shared" ca="1" si="37"/>
        <v>0</v>
      </c>
      <c r="K114" s="107" t="s">
        <v>71</v>
      </c>
      <c r="L114" s="693">
        <f t="shared" ref="L114:N115" si="47">VLOOKUP(CONCATENATE($K114,L$1),$F:$G,2,FALSE)</f>
        <v>4</v>
      </c>
      <c r="M114" s="693">
        <f t="shared" si="47"/>
        <v>5</v>
      </c>
      <c r="N114" s="693">
        <f t="shared" si="47"/>
        <v>4</v>
      </c>
      <c r="O114" s="695">
        <f t="shared" si="32"/>
        <v>13</v>
      </c>
      <c r="W114" s="960" t="str">
        <f ca="1">AB114&amp;"-"&amp;COUNTIF($AB$2:$AB114,$AB114)</f>
        <v>1-2-0-24</v>
      </c>
      <c r="X114" s="960" t="s">
        <v>111</v>
      </c>
      <c r="Y114" s="962">
        <f t="shared" ca="1" si="43"/>
        <v>1</v>
      </c>
      <c r="Z114" s="965">
        <v>2</v>
      </c>
      <c r="AA114" s="962">
        <f t="shared" ca="1" si="29"/>
        <v>0</v>
      </c>
      <c r="AB114" s="964" t="str">
        <f t="shared" ca="1" si="33"/>
        <v>1-2-0</v>
      </c>
    </row>
    <row r="115" spans="1:28" ht="15" customHeight="1" x14ac:dyDescent="0.2">
      <c r="A115" s="403" t="s">
        <v>48</v>
      </c>
      <c r="B115" s="403" t="s">
        <v>54</v>
      </c>
      <c r="C115" s="403" t="s">
        <v>113</v>
      </c>
      <c r="D115" s="950" t="s">
        <v>26</v>
      </c>
      <c r="E115" s="403">
        <v>3</v>
      </c>
      <c r="F115" s="100" t="str">
        <f t="shared" si="36"/>
        <v>ASSET-33</v>
      </c>
      <c r="G115" s="100">
        <f t="shared" si="27"/>
        <v>1</v>
      </c>
      <c r="H115" s="132">
        <f t="shared" ca="1" si="30"/>
        <v>3</v>
      </c>
      <c r="I115" s="132">
        <f t="shared" ca="1" si="37"/>
        <v>1</v>
      </c>
      <c r="K115" s="107" t="s">
        <v>73</v>
      </c>
      <c r="L115" s="693">
        <f t="shared" si="47"/>
        <v>4</v>
      </c>
      <c r="M115" s="693">
        <f t="shared" si="47"/>
        <v>4</v>
      </c>
      <c r="N115" s="693">
        <f t="shared" si="47"/>
        <v>3</v>
      </c>
      <c r="O115" s="695">
        <f t="shared" si="32"/>
        <v>11</v>
      </c>
      <c r="W115" s="960" t="str">
        <f ca="1">AB115&amp;"-"&amp;COUNTIF($AB$2:$AB115,$AB115)</f>
        <v>1-3-1-6</v>
      </c>
      <c r="X115" s="960" t="s">
        <v>113</v>
      </c>
      <c r="Y115" s="962">
        <f t="shared" ca="1" si="43"/>
        <v>1</v>
      </c>
      <c r="Z115" s="965">
        <v>3</v>
      </c>
      <c r="AA115" s="962">
        <f t="shared" ca="1" si="29"/>
        <v>1</v>
      </c>
      <c r="AB115" s="964" t="str">
        <f t="shared" ca="1" si="33"/>
        <v>1-3-1</v>
      </c>
    </row>
    <row r="116" spans="1:28" ht="15" customHeight="1" x14ac:dyDescent="0.2">
      <c r="A116" s="403" t="s">
        <v>48</v>
      </c>
      <c r="B116" s="403" t="s">
        <v>55</v>
      </c>
      <c r="C116" s="403" t="s">
        <v>116</v>
      </c>
      <c r="D116" s="950" t="s">
        <v>117</v>
      </c>
      <c r="E116" s="403">
        <v>1</v>
      </c>
      <c r="F116" s="100" t="str">
        <f t="shared" si="36"/>
        <v>ASSET-41</v>
      </c>
      <c r="G116" s="100">
        <f t="shared" si="27"/>
        <v>2</v>
      </c>
      <c r="H116" s="132">
        <f t="shared" ca="1" si="30"/>
        <v>3</v>
      </c>
      <c r="I116" s="132">
        <f t="shared" ca="1" si="37"/>
        <v>1</v>
      </c>
      <c r="K116" s="107" t="s">
        <v>76</v>
      </c>
      <c r="L116" s="693">
        <v>0</v>
      </c>
      <c r="M116" s="693">
        <f>VLOOKUP(CONCATENATE($K116,M$1),$F:$G,2,FALSE)</f>
        <v>2</v>
      </c>
      <c r="N116" s="693">
        <f>VLOOKUP(CONCATENATE($K116,N$1),$F:$G,2,FALSE)</f>
        <v>4</v>
      </c>
      <c r="O116" s="695">
        <f t="shared" si="32"/>
        <v>6</v>
      </c>
      <c r="W116" s="960" t="str">
        <f ca="1">AB116&amp;"-"&amp;COUNTIF($AB$2:$AB116,$AB116)</f>
        <v>1-1-1-8</v>
      </c>
      <c r="X116" s="960" t="s">
        <v>116</v>
      </c>
      <c r="Y116" s="962">
        <f t="shared" ca="1" si="43"/>
        <v>1</v>
      </c>
      <c r="Z116" s="965">
        <v>1</v>
      </c>
      <c r="AA116" s="962">
        <f t="shared" ca="1" si="29"/>
        <v>1</v>
      </c>
      <c r="AB116" s="964" t="str">
        <f t="shared" ca="1" si="33"/>
        <v>1-1-1</v>
      </c>
    </row>
    <row r="117" spans="1:28" ht="15" customHeight="1" x14ac:dyDescent="0.2">
      <c r="A117" s="403" t="s">
        <v>48</v>
      </c>
      <c r="B117" s="403" t="s">
        <v>55</v>
      </c>
      <c r="C117" s="403" t="s">
        <v>119</v>
      </c>
      <c r="D117" s="950" t="s">
        <v>120</v>
      </c>
      <c r="E117" s="403">
        <v>1</v>
      </c>
      <c r="F117" s="100" t="str">
        <f t="shared" si="36"/>
        <v>ASSET-41</v>
      </c>
      <c r="G117" s="100">
        <f t="shared" si="27"/>
        <v>2</v>
      </c>
      <c r="H117" s="132">
        <f t="shared" ca="1" si="30"/>
        <v>3</v>
      </c>
      <c r="I117" s="132">
        <f t="shared" ca="1" si="37"/>
        <v>1</v>
      </c>
      <c r="K117" s="101" t="s">
        <v>74</v>
      </c>
      <c r="L117" s="694">
        <f>SUM(L118:L122)</f>
        <v>7</v>
      </c>
      <c r="M117" s="694">
        <f>SUM(M118:M122)</f>
        <v>12</v>
      </c>
      <c r="N117" s="694">
        <f>SUM(N118:N122)</f>
        <v>13</v>
      </c>
      <c r="O117" s="696">
        <f t="shared" si="32"/>
        <v>32</v>
      </c>
      <c r="W117" s="960" t="str">
        <f ca="1">AB117&amp;"-"&amp;COUNTIF($AB$2:$AB117,$AB117)</f>
        <v>1-1-1-9</v>
      </c>
      <c r="X117" s="960" t="s">
        <v>119</v>
      </c>
      <c r="Y117" s="962">
        <f t="shared" ca="1" si="43"/>
        <v>1</v>
      </c>
      <c r="Z117" s="965">
        <v>1</v>
      </c>
      <c r="AA117" s="962">
        <f t="shared" ca="1" si="29"/>
        <v>1</v>
      </c>
      <c r="AB117" s="964" t="str">
        <f t="shared" ca="1" si="33"/>
        <v>1-1-1</v>
      </c>
    </row>
    <row r="118" spans="1:28" ht="15" customHeight="1" x14ac:dyDescent="0.2">
      <c r="A118" s="403" t="s">
        <v>48</v>
      </c>
      <c r="B118" s="403" t="s">
        <v>55</v>
      </c>
      <c r="C118" s="403" t="s">
        <v>122</v>
      </c>
      <c r="D118" s="950" t="s">
        <v>123</v>
      </c>
      <c r="E118" s="403">
        <v>2</v>
      </c>
      <c r="F118" s="100" t="str">
        <f t="shared" si="36"/>
        <v>ASSET-42</v>
      </c>
      <c r="G118" s="100">
        <f t="shared" si="27"/>
        <v>5</v>
      </c>
      <c r="H118" s="132">
        <f t="shared" ca="1" si="30"/>
        <v>2</v>
      </c>
      <c r="I118" s="132">
        <f t="shared" ca="1" si="37"/>
        <v>0</v>
      </c>
      <c r="K118" s="107" t="s">
        <v>104</v>
      </c>
      <c r="L118" s="693">
        <f t="shared" ref="L118:N121" si="48">VLOOKUP(CONCATENATE($K118,L$1),$F:$G,2,FALSE)</f>
        <v>2</v>
      </c>
      <c r="M118" s="693">
        <f t="shared" si="48"/>
        <v>3</v>
      </c>
      <c r="N118" s="693">
        <f t="shared" si="48"/>
        <v>2</v>
      </c>
      <c r="O118" s="695">
        <f t="shared" si="32"/>
        <v>7</v>
      </c>
      <c r="W118" s="960" t="str">
        <f ca="1">AB118&amp;"-"&amp;COUNTIF($AB$2:$AB118,$AB118)</f>
        <v>1-2-0-25</v>
      </c>
      <c r="X118" s="960" t="s">
        <v>122</v>
      </c>
      <c r="Y118" s="962">
        <f t="shared" ca="1" si="43"/>
        <v>1</v>
      </c>
      <c r="Z118" s="965">
        <v>2</v>
      </c>
      <c r="AA118" s="962">
        <f t="shared" ca="1" si="29"/>
        <v>0</v>
      </c>
      <c r="AB118" s="964" t="str">
        <f t="shared" ca="1" si="33"/>
        <v>1-2-0</v>
      </c>
    </row>
    <row r="119" spans="1:28" ht="15" customHeight="1" x14ac:dyDescent="0.2">
      <c r="A119" s="403" t="s">
        <v>48</v>
      </c>
      <c r="B119" s="403" t="s">
        <v>55</v>
      </c>
      <c r="C119" s="403" t="s">
        <v>125</v>
      </c>
      <c r="D119" s="950" t="s">
        <v>126</v>
      </c>
      <c r="E119" s="403">
        <v>2</v>
      </c>
      <c r="F119" s="100" t="str">
        <f t="shared" si="36"/>
        <v>ASSET-42</v>
      </c>
      <c r="G119" s="100">
        <f t="shared" si="27"/>
        <v>5</v>
      </c>
      <c r="H119" s="132">
        <f t="shared" ca="1" si="30"/>
        <v>3</v>
      </c>
      <c r="I119" s="132">
        <f t="shared" ca="1" si="37"/>
        <v>1</v>
      </c>
      <c r="K119" s="107" t="s">
        <v>106</v>
      </c>
      <c r="L119" s="693">
        <f t="shared" si="48"/>
        <v>1</v>
      </c>
      <c r="M119" s="693">
        <f t="shared" si="48"/>
        <v>3</v>
      </c>
      <c r="N119" s="693">
        <f t="shared" si="48"/>
        <v>3</v>
      </c>
      <c r="O119" s="695">
        <f t="shared" si="32"/>
        <v>7</v>
      </c>
      <c r="W119" s="960" t="str">
        <f ca="1">AB119&amp;"-"&amp;COUNTIF($AB$2:$AB119,$AB119)</f>
        <v>1-2-1-10</v>
      </c>
      <c r="X119" s="960" t="s">
        <v>125</v>
      </c>
      <c r="Y119" s="962">
        <f t="shared" ca="1" si="43"/>
        <v>1</v>
      </c>
      <c r="Z119" s="965">
        <v>2</v>
      </c>
      <c r="AA119" s="962">
        <f t="shared" ca="1" si="29"/>
        <v>1</v>
      </c>
      <c r="AB119" s="964" t="str">
        <f t="shared" ca="1" si="33"/>
        <v>1-2-1</v>
      </c>
    </row>
    <row r="120" spans="1:28" ht="15" customHeight="1" x14ac:dyDescent="0.2">
      <c r="A120" s="403" t="s">
        <v>48</v>
      </c>
      <c r="B120" s="403" t="s">
        <v>55</v>
      </c>
      <c r="C120" s="403" t="s">
        <v>128</v>
      </c>
      <c r="D120" s="950" t="s">
        <v>129</v>
      </c>
      <c r="E120" s="403">
        <v>2</v>
      </c>
      <c r="F120" s="100" t="str">
        <f t="shared" si="36"/>
        <v>ASSET-42</v>
      </c>
      <c r="G120" s="100">
        <f t="shared" si="27"/>
        <v>5</v>
      </c>
      <c r="H120" s="132">
        <f t="shared" ca="1" si="30"/>
        <v>2</v>
      </c>
      <c r="I120" s="132">
        <f t="shared" ca="1" si="37"/>
        <v>0</v>
      </c>
      <c r="K120" s="107" t="s">
        <v>108</v>
      </c>
      <c r="L120" s="693">
        <f t="shared" si="48"/>
        <v>2</v>
      </c>
      <c r="M120" s="693">
        <f t="shared" si="48"/>
        <v>2</v>
      </c>
      <c r="N120" s="693">
        <f t="shared" si="48"/>
        <v>2</v>
      </c>
      <c r="O120" s="695">
        <f t="shared" si="32"/>
        <v>6</v>
      </c>
      <c r="W120" s="960" t="str">
        <f ca="1">AB120&amp;"-"&amp;COUNTIF($AB$2:$AB120,$AB120)</f>
        <v>1-2-0-26</v>
      </c>
      <c r="X120" s="960" t="s">
        <v>128</v>
      </c>
      <c r="Y120" s="962">
        <f t="shared" ca="1" si="43"/>
        <v>1</v>
      </c>
      <c r="Z120" s="965">
        <v>2</v>
      </c>
      <c r="AA120" s="962">
        <f t="shared" ca="1" si="29"/>
        <v>0</v>
      </c>
      <c r="AB120" s="964" t="str">
        <f t="shared" ca="1" si="33"/>
        <v>1-2-0</v>
      </c>
    </row>
    <row r="121" spans="1:28" ht="15" customHeight="1" x14ac:dyDescent="0.2">
      <c r="A121" s="403" t="s">
        <v>48</v>
      </c>
      <c r="B121" s="403" t="s">
        <v>55</v>
      </c>
      <c r="C121" s="403" t="s">
        <v>130</v>
      </c>
      <c r="D121" s="950" t="s">
        <v>131</v>
      </c>
      <c r="E121" s="403">
        <v>2</v>
      </c>
      <c r="F121" s="100" t="str">
        <f>CONCATENATE($B121,$E121)</f>
        <v>ASSET-42</v>
      </c>
      <c r="G121" s="100">
        <f t="shared" si="27"/>
        <v>5</v>
      </c>
      <c r="H121" s="132">
        <f t="shared" ca="1" si="30"/>
        <v>2</v>
      </c>
      <c r="I121" s="132">
        <f t="shared" ca="1" si="37"/>
        <v>0</v>
      </c>
      <c r="K121" s="107" t="s">
        <v>110</v>
      </c>
      <c r="L121" s="693">
        <f>VLOOKUP(CONCATENATE($K121,L$1),$F:$G,2,FALSE)</f>
        <v>2</v>
      </c>
      <c r="M121" s="693">
        <f t="shared" si="48"/>
        <v>2</v>
      </c>
      <c r="N121" s="693">
        <f t="shared" si="48"/>
        <v>2</v>
      </c>
      <c r="O121" s="695">
        <f t="shared" si="32"/>
        <v>6</v>
      </c>
      <c r="W121" s="960" t="str">
        <f ca="1">AB121&amp;"-"&amp;COUNTIF($AB$2:$AB121,$AB121)</f>
        <v>1-2-0-27</v>
      </c>
      <c r="X121" s="960" t="s">
        <v>130</v>
      </c>
      <c r="Y121" s="962">
        <f t="shared" ca="1" si="43"/>
        <v>1</v>
      </c>
      <c r="Z121" s="965">
        <v>2</v>
      </c>
      <c r="AA121" s="962">
        <f t="shared" ca="1" si="29"/>
        <v>0</v>
      </c>
      <c r="AB121" s="964" t="str">
        <f t="shared" ca="1" si="33"/>
        <v>1-2-0</v>
      </c>
    </row>
    <row r="122" spans="1:28" ht="15" customHeight="1" x14ac:dyDescent="0.2">
      <c r="A122" s="403" t="s">
        <v>48</v>
      </c>
      <c r="B122" s="403" t="s">
        <v>55</v>
      </c>
      <c r="C122" s="403" t="s">
        <v>2535</v>
      </c>
      <c r="D122" s="950" t="s">
        <v>239</v>
      </c>
      <c r="E122" s="403">
        <v>2</v>
      </c>
      <c r="F122" s="100" t="str">
        <f t="shared" ref="F122:F124" si="49">CONCATENATE($B122,$E122)</f>
        <v>ASSET-42</v>
      </c>
      <c r="G122" s="100">
        <f t="shared" si="27"/>
        <v>5</v>
      </c>
      <c r="H122" s="132">
        <f t="shared" ca="1" si="30"/>
        <v>2</v>
      </c>
      <c r="I122" s="132">
        <f t="shared" ref="I122:I124" ca="1" si="50">IFERROR(IF(H122&gt;2,1,0),0)</f>
        <v>0</v>
      </c>
      <c r="K122" s="107" t="s">
        <v>112</v>
      </c>
      <c r="L122" s="693">
        <v>0</v>
      </c>
      <c r="M122" s="693">
        <f>VLOOKUP(CONCATENATE($K122,M$1),$F:$G,2,FALSE)</f>
        <v>2</v>
      </c>
      <c r="N122" s="693">
        <f>VLOOKUP(CONCATENATE($K122,N$1),$F:$G,2,FALSE)</f>
        <v>4</v>
      </c>
      <c r="O122" s="695">
        <f t="shared" si="32"/>
        <v>6</v>
      </c>
      <c r="W122" s="960" t="str">
        <f ca="1">AB122&amp;"-"&amp;COUNTIF($AB$2:$AB122,$AB122)</f>
        <v>1-2-0-28</v>
      </c>
      <c r="X122" s="960" t="s">
        <v>2535</v>
      </c>
      <c r="Y122" s="962">
        <f t="shared" ca="1" si="43"/>
        <v>1</v>
      </c>
      <c r="Z122" s="965">
        <v>2</v>
      </c>
      <c r="AA122" s="962">
        <f t="shared" ca="1" si="29"/>
        <v>0</v>
      </c>
      <c r="AB122" s="964" t="str">
        <f t="shared" ca="1" si="33"/>
        <v>1-2-0</v>
      </c>
    </row>
    <row r="123" spans="1:28" ht="15" customHeight="1" x14ac:dyDescent="0.2">
      <c r="A123" s="403" t="s">
        <v>48</v>
      </c>
      <c r="B123" s="403" t="s">
        <v>55</v>
      </c>
      <c r="C123" s="403" t="s">
        <v>2536</v>
      </c>
      <c r="D123" s="950" t="s">
        <v>327</v>
      </c>
      <c r="E123" s="403">
        <v>3</v>
      </c>
      <c r="F123" s="100" t="str">
        <f t="shared" si="49"/>
        <v>ASSET-43</v>
      </c>
      <c r="G123" s="100">
        <f t="shared" si="27"/>
        <v>2</v>
      </c>
      <c r="H123" s="132">
        <f t="shared" ca="1" si="30"/>
        <v>1</v>
      </c>
      <c r="I123" s="132">
        <f t="shared" ca="1" si="50"/>
        <v>0</v>
      </c>
      <c r="K123" s="700" t="s">
        <v>3197</v>
      </c>
      <c r="L123" s="1034">
        <f>L66+L71+L78+L84+L88+L92+L98+L104+L109+L113+L117</f>
        <v>66</v>
      </c>
      <c r="M123" s="1034">
        <f t="shared" ref="M123:N123" si="51">M66+M71+M78+M84+M88+M92+M98+M104+M109+M113+M117</f>
        <v>178</v>
      </c>
      <c r="N123" s="1034">
        <f t="shared" si="51"/>
        <v>139</v>
      </c>
      <c r="W123" s="960" t="str">
        <f ca="1">AB123&amp;"-"&amp;COUNTIF($AB$2:$AB123,$AB123)</f>
        <v>1-3-0-14</v>
      </c>
      <c r="X123" s="960" t="s">
        <v>2536</v>
      </c>
      <c r="Y123" s="962">
        <f t="shared" ca="1" si="43"/>
        <v>1</v>
      </c>
      <c r="Z123" s="965">
        <v>3</v>
      </c>
      <c r="AA123" s="962">
        <f t="shared" ca="1" si="29"/>
        <v>0</v>
      </c>
      <c r="AB123" s="964" t="str">
        <f t="shared" ca="1" si="33"/>
        <v>1-3-0</v>
      </c>
    </row>
    <row r="124" spans="1:28" ht="15" customHeight="1" x14ac:dyDescent="0.2">
      <c r="A124" s="403" t="s">
        <v>48</v>
      </c>
      <c r="B124" s="403" t="s">
        <v>55</v>
      </c>
      <c r="C124" s="403" t="s">
        <v>2537</v>
      </c>
      <c r="D124" s="950" t="s">
        <v>328</v>
      </c>
      <c r="E124" s="403">
        <v>3</v>
      </c>
      <c r="F124" s="100" t="str">
        <f t="shared" si="49"/>
        <v>ASSET-43</v>
      </c>
      <c r="G124" s="100">
        <f t="shared" si="27"/>
        <v>2</v>
      </c>
      <c r="H124" s="132">
        <f t="shared" ca="1" si="30"/>
        <v>1</v>
      </c>
      <c r="I124" s="132">
        <f t="shared" ca="1" si="50"/>
        <v>0</v>
      </c>
      <c r="W124" s="960" t="str">
        <f ca="1">AB124&amp;"-"&amp;COUNTIF($AB$2:$AB124,$AB124)</f>
        <v>1-3-0-15</v>
      </c>
      <c r="X124" s="960" t="s">
        <v>2537</v>
      </c>
      <c r="Y124" s="962">
        <f t="shared" ca="1" si="43"/>
        <v>1</v>
      </c>
      <c r="Z124" s="965">
        <v>3</v>
      </c>
      <c r="AA124" s="962">
        <f t="shared" ca="1" si="29"/>
        <v>0</v>
      </c>
      <c r="AB124" s="964" t="str">
        <f t="shared" ca="1" si="33"/>
        <v>1-3-0</v>
      </c>
    </row>
    <row r="125" spans="1:28" ht="15" customHeight="1" x14ac:dyDescent="0.2">
      <c r="A125" s="403" t="s">
        <v>48</v>
      </c>
      <c r="B125" s="403" t="s">
        <v>57</v>
      </c>
      <c r="C125" s="403" t="s">
        <v>133</v>
      </c>
      <c r="D125" s="950" t="s">
        <v>134</v>
      </c>
      <c r="E125" s="403">
        <v>2</v>
      </c>
      <c r="F125" s="100" t="str">
        <f t="shared" si="36"/>
        <v>ASSET-52</v>
      </c>
      <c r="G125" s="100">
        <f t="shared" si="27"/>
        <v>2</v>
      </c>
      <c r="H125" s="132">
        <f t="shared" ca="1" si="30"/>
        <v>2</v>
      </c>
      <c r="I125" s="132">
        <f t="shared" ca="1" si="37"/>
        <v>0</v>
      </c>
      <c r="W125" s="960" t="str">
        <f ca="1">AB125&amp;"-"&amp;COUNTIF($AB$2:$AB125,$AB125)</f>
        <v>1-2-0-29</v>
      </c>
      <c r="X125" s="960" t="s">
        <v>133</v>
      </c>
      <c r="Y125" s="962">
        <f t="shared" ca="1" si="43"/>
        <v>1</v>
      </c>
      <c r="Z125" s="965">
        <v>2</v>
      </c>
      <c r="AA125" s="962">
        <f t="shared" ca="1" si="29"/>
        <v>0</v>
      </c>
      <c r="AB125" s="964" t="str">
        <f t="shared" ca="1" si="33"/>
        <v>1-2-0</v>
      </c>
    </row>
    <row r="126" spans="1:28" ht="15" customHeight="1" x14ac:dyDescent="0.2">
      <c r="A126" s="403" t="s">
        <v>48</v>
      </c>
      <c r="B126" s="403" t="s">
        <v>57</v>
      </c>
      <c r="C126" s="403" t="s">
        <v>136</v>
      </c>
      <c r="D126" s="950" t="s">
        <v>137</v>
      </c>
      <c r="E126" s="403">
        <v>2</v>
      </c>
      <c r="F126" s="100" t="str">
        <f t="shared" si="36"/>
        <v>ASSET-52</v>
      </c>
      <c r="G126" s="100">
        <f t="shared" si="27"/>
        <v>2</v>
      </c>
      <c r="H126" s="132">
        <f t="shared" ca="1" si="30"/>
        <v>3</v>
      </c>
      <c r="I126" s="132">
        <f t="shared" ca="1" si="37"/>
        <v>1</v>
      </c>
      <c r="W126" s="960" t="str">
        <f ca="1">AB126&amp;"-"&amp;COUNTIF($AB$2:$AB126,$AB126)</f>
        <v>1-2-1-11</v>
      </c>
      <c r="X126" s="960" t="s">
        <v>136</v>
      </c>
      <c r="Y126" s="962">
        <f t="shared" ca="1" si="43"/>
        <v>1</v>
      </c>
      <c r="Z126" s="965">
        <v>2</v>
      </c>
      <c r="AA126" s="962">
        <f t="shared" ca="1" si="29"/>
        <v>1</v>
      </c>
      <c r="AB126" s="964" t="str">
        <f t="shared" ca="1" si="33"/>
        <v>1-2-1</v>
      </c>
    </row>
    <row r="127" spans="1:28" ht="15" customHeight="1" x14ac:dyDescent="0.2">
      <c r="A127" s="403" t="s">
        <v>48</v>
      </c>
      <c r="B127" s="403" t="s">
        <v>57</v>
      </c>
      <c r="C127" s="403" t="s">
        <v>139</v>
      </c>
      <c r="D127" s="950" t="s">
        <v>140</v>
      </c>
      <c r="E127" s="403">
        <v>3</v>
      </c>
      <c r="F127" s="100" t="str">
        <f t="shared" si="36"/>
        <v>ASSET-53</v>
      </c>
      <c r="G127" s="100">
        <f t="shared" si="27"/>
        <v>4</v>
      </c>
      <c r="H127" s="132">
        <f t="shared" ca="1" si="30"/>
        <v>3</v>
      </c>
      <c r="I127" s="132">
        <f t="shared" ca="1" si="37"/>
        <v>1</v>
      </c>
      <c r="W127" s="960" t="str">
        <f ca="1">AB127&amp;"-"&amp;COUNTIF($AB$2:$AB127,$AB127)</f>
        <v>1-3-1-7</v>
      </c>
      <c r="X127" s="960" t="s">
        <v>139</v>
      </c>
      <c r="Y127" s="962">
        <f t="shared" ca="1" si="43"/>
        <v>1</v>
      </c>
      <c r="Z127" s="965">
        <v>3</v>
      </c>
      <c r="AA127" s="962">
        <f t="shared" ca="1" si="29"/>
        <v>1</v>
      </c>
      <c r="AB127" s="964" t="str">
        <f t="shared" ca="1" si="33"/>
        <v>1-3-1</v>
      </c>
    </row>
    <row r="128" spans="1:28" ht="15" customHeight="1" x14ac:dyDescent="0.2">
      <c r="A128" s="403" t="s">
        <v>48</v>
      </c>
      <c r="B128" s="403" t="s">
        <v>57</v>
      </c>
      <c r="C128" s="403" t="s">
        <v>141</v>
      </c>
      <c r="D128" s="950" t="s">
        <v>142</v>
      </c>
      <c r="E128" s="403">
        <v>3</v>
      </c>
      <c r="F128" s="100" t="str">
        <f t="shared" si="36"/>
        <v>ASSET-53</v>
      </c>
      <c r="G128" s="100">
        <f t="shared" si="27"/>
        <v>4</v>
      </c>
      <c r="H128" s="132">
        <f t="shared" ca="1" si="30"/>
        <v>2</v>
      </c>
      <c r="I128" s="132">
        <f t="shared" ca="1" si="37"/>
        <v>0</v>
      </c>
      <c r="W128" s="960" t="str">
        <f ca="1">AB128&amp;"-"&amp;COUNTIF($AB$2:$AB128,$AB128)</f>
        <v>1-3-0-16</v>
      </c>
      <c r="X128" s="960" t="s">
        <v>141</v>
      </c>
      <c r="Y128" s="962">
        <f t="shared" ca="1" si="43"/>
        <v>1</v>
      </c>
      <c r="Z128" s="965">
        <v>3</v>
      </c>
      <c r="AA128" s="962">
        <f t="shared" ca="1" si="29"/>
        <v>0</v>
      </c>
      <c r="AB128" s="964" t="str">
        <f t="shared" ca="1" si="33"/>
        <v>1-3-0</v>
      </c>
    </row>
    <row r="129" spans="1:28" ht="15" customHeight="1" x14ac:dyDescent="0.2">
      <c r="A129" s="403" t="s">
        <v>48</v>
      </c>
      <c r="B129" s="403" t="s">
        <v>57</v>
      </c>
      <c r="C129" s="403" t="s">
        <v>143</v>
      </c>
      <c r="D129" s="950" t="s">
        <v>144</v>
      </c>
      <c r="E129" s="403">
        <v>3</v>
      </c>
      <c r="F129" s="100" t="str">
        <f t="shared" si="36"/>
        <v>ASSET-53</v>
      </c>
      <c r="G129" s="100">
        <f t="shared" si="27"/>
        <v>4</v>
      </c>
      <c r="H129" s="132">
        <f t="shared" ca="1" si="30"/>
        <v>2</v>
      </c>
      <c r="I129" s="132">
        <f t="shared" ca="1" si="37"/>
        <v>0</v>
      </c>
      <c r="W129" s="960" t="str">
        <f ca="1">AB129&amp;"-"&amp;COUNTIF($AB$2:$AB129,$AB129)</f>
        <v>1-3-0-17</v>
      </c>
      <c r="X129" s="960" t="s">
        <v>143</v>
      </c>
      <c r="Y129" s="962">
        <f t="shared" ca="1" si="43"/>
        <v>1</v>
      </c>
      <c r="Z129" s="965">
        <v>3</v>
      </c>
      <c r="AA129" s="962">
        <f t="shared" ca="1" si="29"/>
        <v>0</v>
      </c>
      <c r="AB129" s="964" t="str">
        <f t="shared" ca="1" si="33"/>
        <v>1-3-0</v>
      </c>
    </row>
    <row r="130" spans="1:28" ht="15" customHeight="1" x14ac:dyDescent="0.2">
      <c r="A130" s="403" t="s">
        <v>48</v>
      </c>
      <c r="B130" s="403" t="s">
        <v>57</v>
      </c>
      <c r="C130" s="403" t="s">
        <v>145</v>
      </c>
      <c r="D130" s="950" t="s">
        <v>146</v>
      </c>
      <c r="E130" s="403">
        <v>3</v>
      </c>
      <c r="F130" s="100" t="str">
        <f t="shared" si="36"/>
        <v>ASSET-53</v>
      </c>
      <c r="G130" s="100">
        <f t="shared" ref="G130:G193" si="52">COUNTIF($F:$F,$F130)</f>
        <v>4</v>
      </c>
      <c r="H130" s="132">
        <f t="shared" ca="1" si="30"/>
        <v>3</v>
      </c>
      <c r="I130" s="132">
        <f t="shared" ca="1" si="37"/>
        <v>1</v>
      </c>
      <c r="W130" s="960" t="str">
        <f ca="1">AB130&amp;"-"&amp;COUNTIF($AB$2:$AB130,$AB130)</f>
        <v>1-3-1-8</v>
      </c>
      <c r="X130" s="960" t="s">
        <v>145</v>
      </c>
      <c r="Y130" s="962">
        <f t="shared" ref="Y130:Y161" ca="1" si="53">VLOOKUP(LEFT($X130,LEN($X130)-1),$K:$O,5,FALSE)</f>
        <v>1</v>
      </c>
      <c r="Z130" s="965">
        <v>3</v>
      </c>
      <c r="AA130" s="962">
        <f t="shared" ref="AA130:AA193" ca="1" si="54">VLOOKUP(X130,C:I,7,FALSE)</f>
        <v>1</v>
      </c>
      <c r="AB130" s="964" t="str">
        <f t="shared" ca="1" si="33"/>
        <v>1-3-1</v>
      </c>
    </row>
    <row r="131" spans="1:28" ht="15" customHeight="1" x14ac:dyDescent="0.2">
      <c r="A131" s="129" t="s">
        <v>56</v>
      </c>
      <c r="B131" s="129" t="s">
        <v>147</v>
      </c>
      <c r="C131" s="129" t="s">
        <v>362</v>
      </c>
      <c r="D131" s="951" t="s">
        <v>5</v>
      </c>
      <c r="E131" s="129">
        <v>1</v>
      </c>
      <c r="F131" s="100" t="str">
        <f t="shared" si="36"/>
        <v>CRITICAL-11</v>
      </c>
      <c r="G131" s="100">
        <f t="shared" si="52"/>
        <v>4</v>
      </c>
      <c r="H131" s="132">
        <f t="shared" ca="1" si="30"/>
        <v>4</v>
      </c>
      <c r="I131" s="132">
        <f t="shared" ca="1" si="37"/>
        <v>1</v>
      </c>
      <c r="W131" s="960" t="str">
        <f ca="1">AB131&amp;"-"&amp;COUNTIF($AB$2:$AB131,$AB131)</f>
        <v>0-1-1-1</v>
      </c>
      <c r="X131" s="960" t="s">
        <v>362</v>
      </c>
      <c r="Y131" s="962">
        <f t="shared" ca="1" si="53"/>
        <v>0</v>
      </c>
      <c r="Z131" s="965">
        <v>1</v>
      </c>
      <c r="AA131" s="962">
        <f t="shared" ca="1" si="54"/>
        <v>1</v>
      </c>
      <c r="AB131" s="964" t="str">
        <f t="shared" ref="AB131:AB195" ca="1" si="55">Y131&amp;"-"&amp;Z131&amp;"-"&amp;AA131</f>
        <v>0-1-1</v>
      </c>
    </row>
    <row r="132" spans="1:28" ht="15" customHeight="1" x14ac:dyDescent="0.2">
      <c r="A132" s="129" t="s">
        <v>56</v>
      </c>
      <c r="B132" s="129" t="s">
        <v>147</v>
      </c>
      <c r="C132" s="129" t="s">
        <v>363</v>
      </c>
      <c r="D132" s="951" t="s">
        <v>7</v>
      </c>
      <c r="E132" s="129">
        <v>1</v>
      </c>
      <c r="F132" s="100" t="str">
        <f t="shared" si="36"/>
        <v>CRITICAL-11</v>
      </c>
      <c r="G132" s="100">
        <f t="shared" si="52"/>
        <v>4</v>
      </c>
      <c r="H132" s="132">
        <f t="shared" ref="H132:H195" ca="1" si="56">INT(LEFT(
VLOOKUP($D132, INDIRECT("'"&amp;$A132&amp;"'!"&amp;"$E:$H"), 4,FALSE), 1)
)</f>
        <v>4</v>
      </c>
      <c r="I132" s="132">
        <f t="shared" ca="1" si="37"/>
        <v>1</v>
      </c>
      <c r="W132" s="960" t="str">
        <f ca="1">AB132&amp;"-"&amp;COUNTIF($AB$2:$AB132,$AB132)</f>
        <v>0-1-1-2</v>
      </c>
      <c r="X132" s="960" t="s">
        <v>363</v>
      </c>
      <c r="Y132" s="962">
        <f t="shared" ca="1" si="53"/>
        <v>0</v>
      </c>
      <c r="Z132" s="965">
        <v>1</v>
      </c>
      <c r="AA132" s="962">
        <f t="shared" ca="1" si="54"/>
        <v>1</v>
      </c>
      <c r="AB132" s="964" t="str">
        <f t="shared" ca="1" si="55"/>
        <v>0-1-1</v>
      </c>
    </row>
    <row r="133" spans="1:28" ht="15" customHeight="1" x14ac:dyDescent="0.2">
      <c r="A133" s="129" t="s">
        <v>56</v>
      </c>
      <c r="B133" s="129" t="s">
        <v>147</v>
      </c>
      <c r="C133" s="129" t="s">
        <v>364</v>
      </c>
      <c r="D133" s="951" t="s">
        <v>8</v>
      </c>
      <c r="E133" s="129">
        <v>1</v>
      </c>
      <c r="F133" s="100" t="str">
        <f t="shared" si="36"/>
        <v>CRITICAL-11</v>
      </c>
      <c r="G133" s="100">
        <f t="shared" si="52"/>
        <v>4</v>
      </c>
      <c r="H133" s="132">
        <f t="shared" ca="1" si="56"/>
        <v>4</v>
      </c>
      <c r="I133" s="132">
        <f t="shared" ca="1" si="37"/>
        <v>1</v>
      </c>
      <c r="W133" s="960" t="str">
        <f ca="1">AB133&amp;"-"&amp;COUNTIF($AB$2:$AB133,$AB133)</f>
        <v>0-1-1-3</v>
      </c>
      <c r="X133" s="960" t="s">
        <v>364</v>
      </c>
      <c r="Y133" s="962">
        <f t="shared" ca="1" si="53"/>
        <v>0</v>
      </c>
      <c r="Z133" s="965">
        <v>1</v>
      </c>
      <c r="AA133" s="962">
        <f t="shared" ca="1" si="54"/>
        <v>1</v>
      </c>
      <c r="AB133" s="964" t="str">
        <f t="shared" ca="1" si="55"/>
        <v>0-1-1</v>
      </c>
    </row>
    <row r="134" spans="1:28" ht="15" customHeight="1" x14ac:dyDescent="0.2">
      <c r="A134" s="129" t="s">
        <v>56</v>
      </c>
      <c r="B134" s="129" t="s">
        <v>147</v>
      </c>
      <c r="C134" s="129" t="s">
        <v>365</v>
      </c>
      <c r="D134" s="951" t="s">
        <v>9</v>
      </c>
      <c r="E134" s="129">
        <v>1</v>
      </c>
      <c r="F134" s="100" t="str">
        <f t="shared" si="36"/>
        <v>CRITICAL-11</v>
      </c>
      <c r="G134" s="100">
        <f t="shared" si="52"/>
        <v>4</v>
      </c>
      <c r="H134" s="132">
        <f t="shared" ca="1" si="56"/>
        <v>2</v>
      </c>
      <c r="I134" s="132">
        <f t="shared" ca="1" si="37"/>
        <v>0</v>
      </c>
      <c r="W134" s="960" t="str">
        <f ca="1">AB134&amp;"-"&amp;COUNTIF($AB$2:$AB134,$AB134)</f>
        <v>0-1-0-1</v>
      </c>
      <c r="X134" s="960" t="s">
        <v>365</v>
      </c>
      <c r="Y134" s="962">
        <f t="shared" ca="1" si="53"/>
        <v>0</v>
      </c>
      <c r="Z134" s="965">
        <v>1</v>
      </c>
      <c r="AA134" s="962">
        <f t="shared" ca="1" si="54"/>
        <v>0</v>
      </c>
      <c r="AB134" s="964" t="str">
        <f t="shared" ca="1" si="55"/>
        <v>0-1-0</v>
      </c>
    </row>
    <row r="135" spans="1:28" ht="15" customHeight="1" x14ac:dyDescent="0.2">
      <c r="A135" s="129" t="s">
        <v>56</v>
      </c>
      <c r="B135" s="129" t="s">
        <v>147</v>
      </c>
      <c r="C135" s="129" t="s">
        <v>366</v>
      </c>
      <c r="D135" s="951" t="s">
        <v>10</v>
      </c>
      <c r="E135" s="129">
        <v>2</v>
      </c>
      <c r="F135" s="100" t="str">
        <f t="shared" si="36"/>
        <v>CRITICAL-12</v>
      </c>
      <c r="G135" s="100">
        <f t="shared" si="52"/>
        <v>3</v>
      </c>
      <c r="H135" s="132">
        <f t="shared" ca="1" si="56"/>
        <v>3</v>
      </c>
      <c r="I135" s="132">
        <f t="shared" ca="1" si="37"/>
        <v>1</v>
      </c>
      <c r="W135" s="960" t="str">
        <f ca="1">AB135&amp;"-"&amp;COUNTIF($AB$2:$AB135,$AB135)</f>
        <v>0-2-1-1</v>
      </c>
      <c r="X135" s="960" t="s">
        <v>366</v>
      </c>
      <c r="Y135" s="962">
        <f t="shared" ca="1" si="53"/>
        <v>0</v>
      </c>
      <c r="Z135" s="965">
        <v>2</v>
      </c>
      <c r="AA135" s="962">
        <f t="shared" ca="1" si="54"/>
        <v>1</v>
      </c>
      <c r="AB135" s="964" t="str">
        <f t="shared" ca="1" si="55"/>
        <v>0-2-1</v>
      </c>
    </row>
    <row r="136" spans="1:28" ht="15" customHeight="1" x14ac:dyDescent="0.2">
      <c r="A136" s="129" t="s">
        <v>56</v>
      </c>
      <c r="B136" s="129" t="s">
        <v>147</v>
      </c>
      <c r="C136" s="129" t="s">
        <v>367</v>
      </c>
      <c r="D136" s="951" t="s">
        <v>11</v>
      </c>
      <c r="E136" s="129">
        <v>2</v>
      </c>
      <c r="F136" s="100" t="str">
        <f t="shared" si="36"/>
        <v>CRITICAL-12</v>
      </c>
      <c r="G136" s="100">
        <f t="shared" si="52"/>
        <v>3</v>
      </c>
      <c r="H136" s="132">
        <f t="shared" ca="1" si="56"/>
        <v>3</v>
      </c>
      <c r="I136" s="132">
        <f t="shared" ca="1" si="37"/>
        <v>1</v>
      </c>
      <c r="W136" s="960" t="str">
        <f ca="1">AB136&amp;"-"&amp;COUNTIF($AB$2:$AB136,$AB136)</f>
        <v>0-2-1-2</v>
      </c>
      <c r="X136" s="960" t="s">
        <v>367</v>
      </c>
      <c r="Y136" s="962">
        <f t="shared" ca="1" si="53"/>
        <v>0</v>
      </c>
      <c r="Z136" s="965">
        <v>2</v>
      </c>
      <c r="AA136" s="962">
        <f t="shared" ca="1" si="54"/>
        <v>1</v>
      </c>
      <c r="AB136" s="964" t="str">
        <f t="shared" ca="1" si="55"/>
        <v>0-2-1</v>
      </c>
    </row>
    <row r="137" spans="1:28" ht="15" customHeight="1" x14ac:dyDescent="0.2">
      <c r="A137" s="129" t="s">
        <v>56</v>
      </c>
      <c r="B137" s="129" t="s">
        <v>147</v>
      </c>
      <c r="C137" s="129" t="s">
        <v>368</v>
      </c>
      <c r="D137" s="951" t="s">
        <v>12</v>
      </c>
      <c r="E137" s="129">
        <v>2</v>
      </c>
      <c r="F137" s="100" t="str">
        <f t="shared" si="36"/>
        <v>CRITICAL-12</v>
      </c>
      <c r="G137" s="100">
        <f t="shared" si="52"/>
        <v>3</v>
      </c>
      <c r="H137" s="132">
        <f t="shared" ca="1" si="56"/>
        <v>0</v>
      </c>
      <c r="I137" s="132">
        <f t="shared" ca="1" si="37"/>
        <v>0</v>
      </c>
      <c r="W137" s="960" t="str">
        <f ca="1">AB137&amp;"-"&amp;COUNTIF($AB$2:$AB137,$AB137)</f>
        <v>0-2-0-1</v>
      </c>
      <c r="X137" s="960" t="s">
        <v>368</v>
      </c>
      <c r="Y137" s="962">
        <f t="shared" ca="1" si="53"/>
        <v>0</v>
      </c>
      <c r="Z137" s="965">
        <v>2</v>
      </c>
      <c r="AA137" s="962">
        <f t="shared" ca="1" si="54"/>
        <v>0</v>
      </c>
      <c r="AB137" s="964" t="str">
        <f t="shared" ca="1" si="55"/>
        <v>0-2-0</v>
      </c>
    </row>
    <row r="138" spans="1:28" ht="15" customHeight="1" x14ac:dyDescent="0.2">
      <c r="A138" s="129" t="s">
        <v>56</v>
      </c>
      <c r="B138" s="129" t="s">
        <v>147</v>
      </c>
      <c r="C138" s="129" t="s">
        <v>369</v>
      </c>
      <c r="D138" s="951" t="s">
        <v>13</v>
      </c>
      <c r="E138" s="129">
        <v>3</v>
      </c>
      <c r="F138" s="100" t="str">
        <f t="shared" si="36"/>
        <v>CRITICAL-13</v>
      </c>
      <c r="G138" s="100">
        <f t="shared" si="52"/>
        <v>1</v>
      </c>
      <c r="H138" s="132">
        <f t="shared" ca="1" si="56"/>
        <v>0</v>
      </c>
      <c r="I138" s="132">
        <f t="shared" ca="1" si="37"/>
        <v>0</v>
      </c>
      <c r="W138" s="960" t="str">
        <f ca="1">AB138&amp;"-"&amp;COUNTIF($AB$2:$AB138,$AB138)</f>
        <v>0-3-0-1</v>
      </c>
      <c r="X138" s="960" t="s">
        <v>369</v>
      </c>
      <c r="Y138" s="962">
        <f t="shared" ca="1" si="53"/>
        <v>0</v>
      </c>
      <c r="Z138" s="965">
        <v>3</v>
      </c>
      <c r="AA138" s="962">
        <f t="shared" ca="1" si="54"/>
        <v>0</v>
      </c>
      <c r="AB138" s="964" t="str">
        <f t="shared" ca="1" si="55"/>
        <v>0-3-0</v>
      </c>
    </row>
    <row r="139" spans="1:28" ht="15" customHeight="1" x14ac:dyDescent="0.2">
      <c r="A139" s="129" t="s">
        <v>56</v>
      </c>
      <c r="B139" s="129" t="s">
        <v>149</v>
      </c>
      <c r="C139" s="129" t="s">
        <v>370</v>
      </c>
      <c r="D139" s="951" t="s">
        <v>17</v>
      </c>
      <c r="E139" s="129">
        <v>1</v>
      </c>
      <c r="F139" s="100" t="str">
        <f t="shared" ref="F139:F200" si="57">CONCATENATE($B139,$E139)</f>
        <v>CRITICAL-21</v>
      </c>
      <c r="G139" s="100">
        <f t="shared" si="52"/>
        <v>2</v>
      </c>
      <c r="H139" s="132">
        <f t="shared" ca="1" si="56"/>
        <v>4</v>
      </c>
      <c r="I139" s="132">
        <f t="shared" ref="I139:I200" ca="1" si="58">IFERROR(IF(H139&gt;2,1,0),0)</f>
        <v>1</v>
      </c>
      <c r="W139" s="960" t="str">
        <f ca="1">AB139&amp;"-"&amp;COUNTIF($AB$2:$AB139,$AB139)</f>
        <v>1-1-1-10</v>
      </c>
      <c r="X139" s="960" t="s">
        <v>370</v>
      </c>
      <c r="Y139" s="962">
        <f t="shared" ca="1" si="53"/>
        <v>1</v>
      </c>
      <c r="Z139" s="965">
        <v>1</v>
      </c>
      <c r="AA139" s="962">
        <f t="shared" ca="1" si="54"/>
        <v>1</v>
      </c>
      <c r="AB139" s="964" t="str">
        <f t="shared" ca="1" si="55"/>
        <v>1-1-1</v>
      </c>
    </row>
    <row r="140" spans="1:28" ht="15" customHeight="1" x14ac:dyDescent="0.2">
      <c r="A140" s="129" t="s">
        <v>56</v>
      </c>
      <c r="B140" s="129" t="s">
        <v>149</v>
      </c>
      <c r="C140" s="129" t="s">
        <v>371</v>
      </c>
      <c r="D140" s="951" t="s">
        <v>18</v>
      </c>
      <c r="E140" s="129">
        <v>1</v>
      </c>
      <c r="F140" s="100" t="str">
        <f t="shared" si="57"/>
        <v>CRITICAL-21</v>
      </c>
      <c r="G140" s="100">
        <f t="shared" si="52"/>
        <v>2</v>
      </c>
      <c r="H140" s="132">
        <f t="shared" ca="1" si="56"/>
        <v>4</v>
      </c>
      <c r="I140" s="132">
        <f t="shared" ca="1" si="58"/>
        <v>1</v>
      </c>
      <c r="W140" s="960" t="str">
        <f ca="1">AB140&amp;"-"&amp;COUNTIF($AB$2:$AB140,$AB140)</f>
        <v>1-1-1-11</v>
      </c>
      <c r="X140" s="960" t="s">
        <v>371</v>
      </c>
      <c r="Y140" s="962">
        <f t="shared" ca="1" si="53"/>
        <v>1</v>
      </c>
      <c r="Z140" s="965">
        <v>1</v>
      </c>
      <c r="AA140" s="962">
        <f t="shared" ca="1" si="54"/>
        <v>1</v>
      </c>
      <c r="AB140" s="964" t="str">
        <f t="shared" ca="1" si="55"/>
        <v>1-1-1</v>
      </c>
    </row>
    <row r="141" spans="1:28" ht="15" customHeight="1" x14ac:dyDescent="0.2">
      <c r="A141" s="129" t="s">
        <v>56</v>
      </c>
      <c r="B141" s="129" t="s">
        <v>149</v>
      </c>
      <c r="C141" s="129" t="s">
        <v>372</v>
      </c>
      <c r="D141" s="951" t="s">
        <v>19</v>
      </c>
      <c r="E141" s="129">
        <v>2</v>
      </c>
      <c r="F141" s="100" t="str">
        <f t="shared" si="57"/>
        <v>CRITICAL-22</v>
      </c>
      <c r="G141" s="100">
        <f t="shared" si="52"/>
        <v>7</v>
      </c>
      <c r="H141" s="132">
        <f t="shared" ca="1" si="56"/>
        <v>0</v>
      </c>
      <c r="I141" s="132">
        <f t="shared" ca="1" si="58"/>
        <v>0</v>
      </c>
      <c r="W141" s="960" t="str">
        <f ca="1">AB141&amp;"-"&amp;COUNTIF($AB$2:$AB141,$AB141)</f>
        <v>1-2-0-30</v>
      </c>
      <c r="X141" s="960" t="s">
        <v>372</v>
      </c>
      <c r="Y141" s="962">
        <f t="shared" ca="1" si="53"/>
        <v>1</v>
      </c>
      <c r="Z141" s="965">
        <v>2</v>
      </c>
      <c r="AA141" s="962">
        <f t="shared" ca="1" si="54"/>
        <v>0</v>
      </c>
      <c r="AB141" s="964" t="str">
        <f t="shared" ca="1" si="55"/>
        <v>1-2-0</v>
      </c>
    </row>
    <row r="142" spans="1:28" ht="15" customHeight="1" x14ac:dyDescent="0.2">
      <c r="A142" s="129" t="s">
        <v>56</v>
      </c>
      <c r="B142" s="129" t="s">
        <v>149</v>
      </c>
      <c r="C142" s="129" t="s">
        <v>373</v>
      </c>
      <c r="D142" s="951" t="s">
        <v>20</v>
      </c>
      <c r="E142" s="129">
        <v>2</v>
      </c>
      <c r="F142" s="100" t="str">
        <f t="shared" si="57"/>
        <v>CRITICAL-22</v>
      </c>
      <c r="G142" s="100">
        <f t="shared" si="52"/>
        <v>7</v>
      </c>
      <c r="H142" s="132">
        <f t="shared" ca="1" si="56"/>
        <v>0</v>
      </c>
      <c r="I142" s="132">
        <f t="shared" ca="1" si="58"/>
        <v>0</v>
      </c>
      <c r="W142" s="960" t="str">
        <f ca="1">AB142&amp;"-"&amp;COUNTIF($AB$2:$AB142,$AB142)</f>
        <v>1-2-0-31</v>
      </c>
      <c r="X142" s="960" t="s">
        <v>373</v>
      </c>
      <c r="Y142" s="962">
        <f t="shared" ca="1" si="53"/>
        <v>1</v>
      </c>
      <c r="Z142" s="965">
        <v>2</v>
      </c>
      <c r="AA142" s="962">
        <f t="shared" ca="1" si="54"/>
        <v>0</v>
      </c>
      <c r="AB142" s="964" t="str">
        <f t="shared" ca="1" si="55"/>
        <v>1-2-0</v>
      </c>
    </row>
    <row r="143" spans="1:28" ht="15" customHeight="1" x14ac:dyDescent="0.2">
      <c r="A143" s="129" t="s">
        <v>56</v>
      </c>
      <c r="B143" s="129" t="s">
        <v>149</v>
      </c>
      <c r="C143" s="129" t="s">
        <v>374</v>
      </c>
      <c r="D143" s="951" t="s">
        <v>21</v>
      </c>
      <c r="E143" s="129">
        <v>2</v>
      </c>
      <c r="F143" s="100" t="str">
        <f t="shared" si="57"/>
        <v>CRITICAL-22</v>
      </c>
      <c r="G143" s="100">
        <f t="shared" si="52"/>
        <v>7</v>
      </c>
      <c r="H143" s="132">
        <f t="shared" ca="1" si="56"/>
        <v>0</v>
      </c>
      <c r="I143" s="132">
        <f t="shared" ca="1" si="58"/>
        <v>0</v>
      </c>
      <c r="W143" s="960" t="str">
        <f ca="1">AB143&amp;"-"&amp;COUNTIF($AB$2:$AB143,$AB143)</f>
        <v>1-2-0-32</v>
      </c>
      <c r="X143" s="960" t="s">
        <v>374</v>
      </c>
      <c r="Y143" s="962">
        <f t="shared" ca="1" si="53"/>
        <v>1</v>
      </c>
      <c r="Z143" s="965">
        <v>2</v>
      </c>
      <c r="AA143" s="962">
        <f t="shared" ca="1" si="54"/>
        <v>0</v>
      </c>
      <c r="AB143" s="964" t="str">
        <f t="shared" ca="1" si="55"/>
        <v>1-2-0</v>
      </c>
    </row>
    <row r="144" spans="1:28" ht="15" customHeight="1" x14ac:dyDescent="0.2">
      <c r="A144" s="129" t="s">
        <v>56</v>
      </c>
      <c r="B144" s="129" t="s">
        <v>149</v>
      </c>
      <c r="C144" s="129" t="s">
        <v>375</v>
      </c>
      <c r="D144" s="951" t="s">
        <v>103</v>
      </c>
      <c r="E144" s="129">
        <v>2</v>
      </c>
      <c r="F144" s="100" t="str">
        <f t="shared" si="57"/>
        <v>CRITICAL-22</v>
      </c>
      <c r="G144" s="100">
        <f t="shared" si="52"/>
        <v>7</v>
      </c>
      <c r="H144" s="132">
        <f t="shared" ca="1" si="56"/>
        <v>0</v>
      </c>
      <c r="I144" s="132">
        <f t="shared" ca="1" si="58"/>
        <v>0</v>
      </c>
      <c r="W144" s="960" t="str">
        <f ca="1">AB144&amp;"-"&amp;COUNTIF($AB$2:$AB144,$AB144)</f>
        <v>1-2-0-33</v>
      </c>
      <c r="X144" s="960" t="s">
        <v>375</v>
      </c>
      <c r="Y144" s="962">
        <f t="shared" ca="1" si="53"/>
        <v>1</v>
      </c>
      <c r="Z144" s="965">
        <v>2</v>
      </c>
      <c r="AA144" s="962">
        <f t="shared" ca="1" si="54"/>
        <v>0</v>
      </c>
      <c r="AB144" s="964" t="str">
        <f t="shared" ca="1" si="55"/>
        <v>1-2-0</v>
      </c>
    </row>
    <row r="145" spans="1:28" ht="15" customHeight="1" x14ac:dyDescent="0.2">
      <c r="A145" s="129" t="s">
        <v>56</v>
      </c>
      <c r="B145" s="129" t="s">
        <v>149</v>
      </c>
      <c r="C145" s="129" t="s">
        <v>376</v>
      </c>
      <c r="D145" s="951" t="s">
        <v>165</v>
      </c>
      <c r="E145" s="129">
        <v>2</v>
      </c>
      <c r="F145" s="100" t="str">
        <f t="shared" si="57"/>
        <v>CRITICAL-22</v>
      </c>
      <c r="G145" s="100">
        <f t="shared" si="52"/>
        <v>7</v>
      </c>
      <c r="H145" s="132">
        <f t="shared" ca="1" si="56"/>
        <v>0</v>
      </c>
      <c r="I145" s="132">
        <f t="shared" ca="1" si="58"/>
        <v>0</v>
      </c>
      <c r="W145" s="960" t="str">
        <f ca="1">AB145&amp;"-"&amp;COUNTIF($AB$2:$AB145,$AB145)</f>
        <v>1-2-0-34</v>
      </c>
      <c r="X145" s="960" t="s">
        <v>376</v>
      </c>
      <c r="Y145" s="962">
        <f t="shared" ca="1" si="53"/>
        <v>1</v>
      </c>
      <c r="Z145" s="965">
        <v>2</v>
      </c>
      <c r="AA145" s="962">
        <f t="shared" ca="1" si="54"/>
        <v>0</v>
      </c>
      <c r="AB145" s="964" t="str">
        <f t="shared" ca="1" si="55"/>
        <v>1-2-0</v>
      </c>
    </row>
    <row r="146" spans="1:28" ht="15" customHeight="1" x14ac:dyDescent="0.2">
      <c r="A146" s="129" t="s">
        <v>56</v>
      </c>
      <c r="B146" s="129" t="s">
        <v>149</v>
      </c>
      <c r="C146" s="129" t="s">
        <v>377</v>
      </c>
      <c r="D146" s="951" t="s">
        <v>167</v>
      </c>
      <c r="E146" s="129">
        <v>2</v>
      </c>
      <c r="F146" s="100" t="str">
        <f t="shared" si="57"/>
        <v>CRITICAL-22</v>
      </c>
      <c r="G146" s="100">
        <f t="shared" si="52"/>
        <v>7</v>
      </c>
      <c r="H146" s="132">
        <f t="shared" ca="1" si="56"/>
        <v>0</v>
      </c>
      <c r="I146" s="132">
        <f t="shared" ca="1" si="58"/>
        <v>0</v>
      </c>
      <c r="W146" s="960" t="str">
        <f ca="1">AB146&amp;"-"&amp;COUNTIF($AB$2:$AB146,$AB146)</f>
        <v>1-2-0-35</v>
      </c>
      <c r="X146" s="960" t="s">
        <v>377</v>
      </c>
      <c r="Y146" s="962">
        <f t="shared" ca="1" si="53"/>
        <v>1</v>
      </c>
      <c r="Z146" s="965">
        <v>2</v>
      </c>
      <c r="AA146" s="962">
        <f t="shared" ca="1" si="54"/>
        <v>0</v>
      </c>
      <c r="AB146" s="964" t="str">
        <f t="shared" ca="1" si="55"/>
        <v>1-2-0</v>
      </c>
    </row>
    <row r="147" spans="1:28" ht="15" customHeight="1" x14ac:dyDescent="0.2">
      <c r="A147" s="129" t="s">
        <v>56</v>
      </c>
      <c r="B147" s="129" t="s">
        <v>149</v>
      </c>
      <c r="C147" s="129" t="s">
        <v>378</v>
      </c>
      <c r="D147" s="951" t="s">
        <v>198</v>
      </c>
      <c r="E147" s="129">
        <v>2</v>
      </c>
      <c r="F147" s="100" t="str">
        <f t="shared" si="57"/>
        <v>CRITICAL-22</v>
      </c>
      <c r="G147" s="100">
        <f t="shared" si="52"/>
        <v>7</v>
      </c>
      <c r="H147" s="132">
        <f t="shared" ca="1" si="56"/>
        <v>0</v>
      </c>
      <c r="I147" s="132">
        <f t="shared" ca="1" si="58"/>
        <v>0</v>
      </c>
      <c r="W147" s="960" t="str">
        <f ca="1">AB147&amp;"-"&amp;COUNTIF($AB$2:$AB147,$AB147)</f>
        <v>1-2-0-36</v>
      </c>
      <c r="X147" s="960" t="s">
        <v>378</v>
      </c>
      <c r="Y147" s="962">
        <f t="shared" ca="1" si="53"/>
        <v>1</v>
      </c>
      <c r="Z147" s="965">
        <v>2</v>
      </c>
      <c r="AA147" s="962">
        <f t="shared" ca="1" si="54"/>
        <v>0</v>
      </c>
      <c r="AB147" s="964" t="str">
        <f t="shared" ca="1" si="55"/>
        <v>1-2-0</v>
      </c>
    </row>
    <row r="148" spans="1:28" ht="15" customHeight="1" x14ac:dyDescent="0.2">
      <c r="A148" s="129" t="s">
        <v>56</v>
      </c>
      <c r="B148" s="129" t="s">
        <v>149</v>
      </c>
      <c r="C148" s="129" t="s">
        <v>379</v>
      </c>
      <c r="D148" s="951" t="s">
        <v>200</v>
      </c>
      <c r="E148" s="129">
        <v>3</v>
      </c>
      <c r="F148" s="100" t="str">
        <f t="shared" si="57"/>
        <v>CRITICAL-23</v>
      </c>
      <c r="G148" s="100">
        <f t="shared" si="52"/>
        <v>2</v>
      </c>
      <c r="H148" s="132">
        <f t="shared" ca="1" si="56"/>
        <v>0</v>
      </c>
      <c r="I148" s="132">
        <f t="shared" ca="1" si="58"/>
        <v>0</v>
      </c>
      <c r="W148" s="960" t="str">
        <f ca="1">AB148&amp;"-"&amp;COUNTIF($AB$2:$AB148,$AB148)</f>
        <v>1-3-0-18</v>
      </c>
      <c r="X148" s="960" t="s">
        <v>379</v>
      </c>
      <c r="Y148" s="962">
        <f t="shared" ca="1" si="53"/>
        <v>1</v>
      </c>
      <c r="Z148" s="965">
        <v>3</v>
      </c>
      <c r="AA148" s="962">
        <f t="shared" ca="1" si="54"/>
        <v>0</v>
      </c>
      <c r="AB148" s="964" t="str">
        <f t="shared" ca="1" si="55"/>
        <v>1-3-0</v>
      </c>
    </row>
    <row r="149" spans="1:28" ht="15" customHeight="1" x14ac:dyDescent="0.2">
      <c r="A149" s="129" t="s">
        <v>56</v>
      </c>
      <c r="B149" s="129" t="s">
        <v>149</v>
      </c>
      <c r="C149" s="129" t="s">
        <v>380</v>
      </c>
      <c r="D149" s="951" t="s">
        <v>202</v>
      </c>
      <c r="E149" s="129">
        <v>3</v>
      </c>
      <c r="F149" s="100" t="str">
        <f t="shared" si="57"/>
        <v>CRITICAL-23</v>
      </c>
      <c r="G149" s="100">
        <f t="shared" si="52"/>
        <v>2</v>
      </c>
      <c r="H149" s="132">
        <f t="shared" ca="1" si="56"/>
        <v>0</v>
      </c>
      <c r="I149" s="132">
        <f t="shared" ca="1" si="58"/>
        <v>0</v>
      </c>
      <c r="W149" s="960" t="str">
        <f ca="1">AB149&amp;"-"&amp;COUNTIF($AB$2:$AB149,$AB149)</f>
        <v>1-3-0-19</v>
      </c>
      <c r="X149" s="960" t="s">
        <v>380</v>
      </c>
      <c r="Y149" s="962">
        <f t="shared" ca="1" si="53"/>
        <v>1</v>
      </c>
      <c r="Z149" s="965">
        <v>3</v>
      </c>
      <c r="AA149" s="962">
        <f t="shared" ca="1" si="54"/>
        <v>0</v>
      </c>
      <c r="AB149" s="964" t="str">
        <f t="shared" ca="1" si="55"/>
        <v>1-3-0</v>
      </c>
    </row>
    <row r="150" spans="1:28" ht="15" customHeight="1" x14ac:dyDescent="0.2">
      <c r="A150" s="129" t="s">
        <v>56</v>
      </c>
      <c r="B150" s="129" t="s">
        <v>151</v>
      </c>
      <c r="C150" s="129" t="s">
        <v>381</v>
      </c>
      <c r="D150" s="951" t="s">
        <v>22</v>
      </c>
      <c r="E150" s="129">
        <v>1</v>
      </c>
      <c r="F150" s="100" t="str">
        <f t="shared" si="57"/>
        <v>CRITICAL-31</v>
      </c>
      <c r="G150" s="100">
        <f t="shared" si="52"/>
        <v>4</v>
      </c>
      <c r="H150" s="132">
        <f t="shared" ca="1" si="56"/>
        <v>4</v>
      </c>
      <c r="I150" s="132">
        <f t="shared" ca="1" si="58"/>
        <v>1</v>
      </c>
      <c r="W150" s="960" t="str">
        <f ca="1">AB150&amp;"-"&amp;COUNTIF($AB$2:$AB150,$AB150)</f>
        <v>1-1-1-12</v>
      </c>
      <c r="X150" s="960" t="s">
        <v>381</v>
      </c>
      <c r="Y150" s="962">
        <f t="shared" ca="1" si="53"/>
        <v>1</v>
      </c>
      <c r="Z150" s="965">
        <v>1</v>
      </c>
      <c r="AA150" s="962">
        <f t="shared" ca="1" si="54"/>
        <v>1</v>
      </c>
      <c r="AB150" s="964" t="str">
        <f t="shared" ca="1" si="55"/>
        <v>1-1-1</v>
      </c>
    </row>
    <row r="151" spans="1:28" ht="15" customHeight="1" x14ac:dyDescent="0.2">
      <c r="A151" s="129" t="s">
        <v>56</v>
      </c>
      <c r="B151" s="129" t="s">
        <v>151</v>
      </c>
      <c r="C151" s="129" t="s">
        <v>382</v>
      </c>
      <c r="D151" s="951" t="s">
        <v>23</v>
      </c>
      <c r="E151" s="129">
        <v>1</v>
      </c>
      <c r="F151" s="100" t="str">
        <f t="shared" si="57"/>
        <v>CRITICAL-31</v>
      </c>
      <c r="G151" s="100">
        <f t="shared" si="52"/>
        <v>4</v>
      </c>
      <c r="H151" s="132">
        <f t="shared" ca="1" si="56"/>
        <v>4</v>
      </c>
      <c r="I151" s="132">
        <f t="shared" ca="1" si="58"/>
        <v>1</v>
      </c>
      <c r="W151" s="960" t="str">
        <f ca="1">AB151&amp;"-"&amp;COUNTIF($AB$2:$AB151,$AB151)</f>
        <v>1-1-1-13</v>
      </c>
      <c r="X151" s="960" t="s">
        <v>382</v>
      </c>
      <c r="Y151" s="962">
        <f t="shared" ca="1" si="53"/>
        <v>1</v>
      </c>
      <c r="Z151" s="965">
        <v>1</v>
      </c>
      <c r="AA151" s="962">
        <f t="shared" ca="1" si="54"/>
        <v>1</v>
      </c>
      <c r="AB151" s="964" t="str">
        <f t="shared" ca="1" si="55"/>
        <v>1-1-1</v>
      </c>
    </row>
    <row r="152" spans="1:28" ht="15" customHeight="1" x14ac:dyDescent="0.2">
      <c r="A152" s="129" t="s">
        <v>56</v>
      </c>
      <c r="B152" s="129" t="s">
        <v>151</v>
      </c>
      <c r="C152" s="129" t="s">
        <v>383</v>
      </c>
      <c r="D152" s="951" t="s">
        <v>24</v>
      </c>
      <c r="E152" s="129">
        <v>1</v>
      </c>
      <c r="F152" s="100" t="str">
        <f t="shared" si="57"/>
        <v>CRITICAL-31</v>
      </c>
      <c r="G152" s="100">
        <f t="shared" si="52"/>
        <v>4</v>
      </c>
      <c r="H152" s="132">
        <f t="shared" ca="1" si="56"/>
        <v>4</v>
      </c>
      <c r="I152" s="132">
        <f t="shared" ca="1" si="58"/>
        <v>1</v>
      </c>
      <c r="W152" s="960" t="str">
        <f ca="1">AB152&amp;"-"&amp;COUNTIF($AB$2:$AB152,$AB152)</f>
        <v>1-1-1-14</v>
      </c>
      <c r="X152" s="960" t="s">
        <v>383</v>
      </c>
      <c r="Y152" s="962">
        <f t="shared" ca="1" si="53"/>
        <v>1</v>
      </c>
      <c r="Z152" s="965">
        <v>1</v>
      </c>
      <c r="AA152" s="962">
        <f t="shared" ca="1" si="54"/>
        <v>1</v>
      </c>
      <c r="AB152" s="964" t="str">
        <f t="shared" ca="1" si="55"/>
        <v>1-1-1</v>
      </c>
    </row>
    <row r="153" spans="1:28" ht="15" customHeight="1" x14ac:dyDescent="0.2">
      <c r="A153" s="129" t="s">
        <v>56</v>
      </c>
      <c r="B153" s="129" t="s">
        <v>151</v>
      </c>
      <c r="C153" s="129" t="s">
        <v>384</v>
      </c>
      <c r="D153" s="951" t="s">
        <v>25</v>
      </c>
      <c r="E153" s="129">
        <v>1</v>
      </c>
      <c r="F153" s="100" t="str">
        <f t="shared" si="57"/>
        <v>CRITICAL-31</v>
      </c>
      <c r="G153" s="100">
        <f t="shared" si="52"/>
        <v>4</v>
      </c>
      <c r="H153" s="132">
        <f t="shared" ca="1" si="56"/>
        <v>4</v>
      </c>
      <c r="I153" s="132">
        <f t="shared" ca="1" si="58"/>
        <v>1</v>
      </c>
      <c r="W153" s="960" t="str">
        <f ca="1">AB153&amp;"-"&amp;COUNTIF($AB$2:$AB153,$AB153)</f>
        <v>1-1-1-15</v>
      </c>
      <c r="X153" s="960" t="s">
        <v>384</v>
      </c>
      <c r="Y153" s="962">
        <f t="shared" ca="1" si="53"/>
        <v>1</v>
      </c>
      <c r="Z153" s="965">
        <v>1</v>
      </c>
      <c r="AA153" s="962">
        <f t="shared" ca="1" si="54"/>
        <v>1</v>
      </c>
      <c r="AB153" s="964" t="str">
        <f t="shared" ca="1" si="55"/>
        <v>1-1-1</v>
      </c>
    </row>
    <row r="154" spans="1:28" ht="15" customHeight="1" x14ac:dyDescent="0.2">
      <c r="A154" s="129" t="s">
        <v>56</v>
      </c>
      <c r="B154" s="129" t="s">
        <v>151</v>
      </c>
      <c r="C154" s="129" t="s">
        <v>385</v>
      </c>
      <c r="D154" s="951" t="s">
        <v>26</v>
      </c>
      <c r="E154" s="129">
        <v>2</v>
      </c>
      <c r="F154" s="100" t="str">
        <f t="shared" si="57"/>
        <v>CRITICAL-32</v>
      </c>
      <c r="G154" s="100">
        <f t="shared" si="52"/>
        <v>2</v>
      </c>
      <c r="H154" s="132">
        <f t="shared" ca="1" si="56"/>
        <v>0</v>
      </c>
      <c r="I154" s="132">
        <f t="shared" ca="1" si="58"/>
        <v>0</v>
      </c>
      <c r="W154" s="960" t="str">
        <f ca="1">AB154&amp;"-"&amp;COUNTIF($AB$2:$AB154,$AB154)</f>
        <v>1-2-0-37</v>
      </c>
      <c r="X154" s="960" t="s">
        <v>385</v>
      </c>
      <c r="Y154" s="962">
        <f t="shared" ca="1" si="53"/>
        <v>1</v>
      </c>
      <c r="Z154" s="965">
        <v>2</v>
      </c>
      <c r="AA154" s="962">
        <f t="shared" ca="1" si="54"/>
        <v>0</v>
      </c>
      <c r="AB154" s="964" t="str">
        <f t="shared" ca="1" si="55"/>
        <v>1-2-0</v>
      </c>
    </row>
    <row r="155" spans="1:28" ht="15" customHeight="1" x14ac:dyDescent="0.2">
      <c r="A155" s="129" t="s">
        <v>56</v>
      </c>
      <c r="B155" s="129" t="s">
        <v>151</v>
      </c>
      <c r="C155" s="129" t="s">
        <v>386</v>
      </c>
      <c r="D155" s="951" t="s">
        <v>27</v>
      </c>
      <c r="E155" s="129">
        <v>2</v>
      </c>
      <c r="F155" s="100" t="str">
        <f t="shared" si="57"/>
        <v>CRITICAL-32</v>
      </c>
      <c r="G155" s="100">
        <f t="shared" si="52"/>
        <v>2</v>
      </c>
      <c r="H155" s="132">
        <f t="shared" ca="1" si="56"/>
        <v>0</v>
      </c>
      <c r="I155" s="132">
        <f t="shared" ca="1" si="58"/>
        <v>0</v>
      </c>
      <c r="W155" s="960" t="str">
        <f ca="1">AB155&amp;"-"&amp;COUNTIF($AB$2:$AB155,$AB155)</f>
        <v>1-2-0-38</v>
      </c>
      <c r="X155" s="960" t="s">
        <v>386</v>
      </c>
      <c r="Y155" s="962">
        <f t="shared" ca="1" si="53"/>
        <v>1</v>
      </c>
      <c r="Z155" s="965">
        <v>2</v>
      </c>
      <c r="AA155" s="962">
        <f t="shared" ca="1" si="54"/>
        <v>0</v>
      </c>
      <c r="AB155" s="964" t="str">
        <f t="shared" ca="1" si="55"/>
        <v>1-2-0</v>
      </c>
    </row>
    <row r="156" spans="1:28" ht="15" customHeight="1" x14ac:dyDescent="0.2">
      <c r="A156" s="129" t="s">
        <v>56</v>
      </c>
      <c r="B156" s="129" t="s">
        <v>151</v>
      </c>
      <c r="C156" s="129" t="s">
        <v>387</v>
      </c>
      <c r="D156" s="951" t="s">
        <v>28</v>
      </c>
      <c r="E156" s="129">
        <v>3</v>
      </c>
      <c r="F156" s="100" t="str">
        <f t="shared" si="57"/>
        <v>CRITICAL-33</v>
      </c>
      <c r="G156" s="100">
        <f t="shared" si="52"/>
        <v>2</v>
      </c>
      <c r="H156" s="132">
        <f t="shared" ca="1" si="56"/>
        <v>3</v>
      </c>
      <c r="I156" s="132">
        <f t="shared" ca="1" si="58"/>
        <v>1</v>
      </c>
      <c r="W156" s="960" t="str">
        <f ca="1">AB156&amp;"-"&amp;COUNTIF($AB$2:$AB156,$AB156)</f>
        <v>1-3-1-9</v>
      </c>
      <c r="X156" s="960" t="s">
        <v>387</v>
      </c>
      <c r="Y156" s="962">
        <f t="shared" ca="1" si="53"/>
        <v>1</v>
      </c>
      <c r="Z156" s="965">
        <v>3</v>
      </c>
      <c r="AA156" s="962">
        <f t="shared" ca="1" si="54"/>
        <v>1</v>
      </c>
      <c r="AB156" s="964" t="str">
        <f t="shared" ca="1" si="55"/>
        <v>1-3-1</v>
      </c>
    </row>
    <row r="157" spans="1:28" ht="15" customHeight="1" x14ac:dyDescent="0.2">
      <c r="A157" s="129" t="s">
        <v>56</v>
      </c>
      <c r="B157" s="129" t="s">
        <v>151</v>
      </c>
      <c r="C157" s="129" t="s">
        <v>388</v>
      </c>
      <c r="D157" s="951" t="s">
        <v>232</v>
      </c>
      <c r="E157" s="129">
        <v>3</v>
      </c>
      <c r="F157" s="100" t="str">
        <f t="shared" si="57"/>
        <v>CRITICAL-33</v>
      </c>
      <c r="G157" s="100">
        <f t="shared" si="52"/>
        <v>2</v>
      </c>
      <c r="H157" s="132">
        <f t="shared" ca="1" si="56"/>
        <v>0</v>
      </c>
      <c r="I157" s="132">
        <f t="shared" ca="1" si="58"/>
        <v>0</v>
      </c>
      <c r="W157" s="960" t="str">
        <f ca="1">AB157&amp;"-"&amp;COUNTIF($AB$2:$AB157,$AB157)</f>
        <v>1-3-0-20</v>
      </c>
      <c r="X157" s="960" t="s">
        <v>388</v>
      </c>
      <c r="Y157" s="962">
        <f t="shared" ca="1" si="53"/>
        <v>1</v>
      </c>
      <c r="Z157" s="965">
        <v>3</v>
      </c>
      <c r="AA157" s="962">
        <f t="shared" ca="1" si="54"/>
        <v>0</v>
      </c>
      <c r="AB157" s="964" t="str">
        <f t="shared" ca="1" si="55"/>
        <v>1-3-0</v>
      </c>
    </row>
    <row r="158" spans="1:28" ht="15" customHeight="1" x14ac:dyDescent="0.2">
      <c r="A158" s="403" t="s">
        <v>79</v>
      </c>
      <c r="B158" s="403" t="s">
        <v>132</v>
      </c>
      <c r="C158" s="403" t="s">
        <v>336</v>
      </c>
      <c r="D158" s="950" t="s">
        <v>5</v>
      </c>
      <c r="E158" s="403">
        <v>1</v>
      </c>
      <c r="F158" s="100" t="str">
        <f t="shared" si="57"/>
        <v>PROGRAM-11</v>
      </c>
      <c r="G158" s="100">
        <f t="shared" si="52"/>
        <v>1</v>
      </c>
      <c r="H158" s="132">
        <f t="shared" ca="1" si="56"/>
        <v>3</v>
      </c>
      <c r="I158" s="132">
        <f t="shared" ca="1" si="58"/>
        <v>1</v>
      </c>
      <c r="W158" s="960" t="str">
        <f ca="1">AB158&amp;"-"&amp;COUNTIF($AB$2:$AB158,$AB158)</f>
        <v>1-1-1-16</v>
      </c>
      <c r="X158" s="960" t="s">
        <v>336</v>
      </c>
      <c r="Y158" s="962">
        <f t="shared" ca="1" si="53"/>
        <v>1</v>
      </c>
      <c r="Z158" s="965">
        <v>1</v>
      </c>
      <c r="AA158" s="962">
        <f t="shared" ca="1" si="54"/>
        <v>1</v>
      </c>
      <c r="AB158" s="964" t="str">
        <f t="shared" ca="1" si="55"/>
        <v>1-1-1</v>
      </c>
    </row>
    <row r="159" spans="1:28" ht="15" customHeight="1" x14ac:dyDescent="0.2">
      <c r="A159" s="403" t="s">
        <v>79</v>
      </c>
      <c r="B159" s="403" t="s">
        <v>132</v>
      </c>
      <c r="C159" s="403" t="s">
        <v>337</v>
      </c>
      <c r="D159" s="950" t="s">
        <v>7</v>
      </c>
      <c r="E159" s="403">
        <v>2</v>
      </c>
      <c r="F159" s="100" t="str">
        <f t="shared" si="57"/>
        <v>PROGRAM-12</v>
      </c>
      <c r="G159" s="100">
        <f t="shared" si="52"/>
        <v>6</v>
      </c>
      <c r="H159" s="132">
        <f t="shared" ca="1" si="56"/>
        <v>2</v>
      </c>
      <c r="I159" s="132">
        <f t="shared" ca="1" si="58"/>
        <v>0</v>
      </c>
      <c r="W159" s="960" t="str">
        <f ca="1">AB159&amp;"-"&amp;COUNTIF($AB$2:$AB159,$AB159)</f>
        <v>1-2-0-39</v>
      </c>
      <c r="X159" s="960" t="s">
        <v>337</v>
      </c>
      <c r="Y159" s="962">
        <f t="shared" ca="1" si="53"/>
        <v>1</v>
      </c>
      <c r="Z159" s="965">
        <v>2</v>
      </c>
      <c r="AA159" s="962">
        <f t="shared" ca="1" si="54"/>
        <v>0</v>
      </c>
      <c r="AB159" s="964" t="str">
        <f t="shared" ca="1" si="55"/>
        <v>1-2-0</v>
      </c>
    </row>
    <row r="160" spans="1:28" ht="15" customHeight="1" x14ac:dyDescent="0.2">
      <c r="A160" s="403" t="s">
        <v>79</v>
      </c>
      <c r="B160" s="403" t="s">
        <v>132</v>
      </c>
      <c r="C160" s="403" t="s">
        <v>338</v>
      </c>
      <c r="D160" s="950" t="s">
        <v>8</v>
      </c>
      <c r="E160" s="403">
        <v>2</v>
      </c>
      <c r="F160" s="100" t="str">
        <f t="shared" si="57"/>
        <v>PROGRAM-12</v>
      </c>
      <c r="G160" s="100">
        <f t="shared" si="52"/>
        <v>6</v>
      </c>
      <c r="H160" s="132">
        <f t="shared" ca="1" si="56"/>
        <v>2</v>
      </c>
      <c r="I160" s="132">
        <f t="shared" ca="1" si="58"/>
        <v>0</v>
      </c>
      <c r="W160" s="960" t="str">
        <f ca="1">AB160&amp;"-"&amp;COUNTIF($AB$2:$AB160,$AB160)</f>
        <v>1-2-0-40</v>
      </c>
      <c r="X160" s="960" t="s">
        <v>338</v>
      </c>
      <c r="Y160" s="962">
        <f t="shared" ca="1" si="53"/>
        <v>1</v>
      </c>
      <c r="Z160" s="965">
        <v>2</v>
      </c>
      <c r="AA160" s="962">
        <f t="shared" ca="1" si="54"/>
        <v>0</v>
      </c>
      <c r="AB160" s="964" t="str">
        <f t="shared" ca="1" si="55"/>
        <v>1-2-0</v>
      </c>
    </row>
    <row r="161" spans="1:28" ht="15" customHeight="1" x14ac:dyDescent="0.2">
      <c r="A161" s="403" t="s">
        <v>79</v>
      </c>
      <c r="B161" s="403" t="s">
        <v>132</v>
      </c>
      <c r="C161" s="403" t="s">
        <v>339</v>
      </c>
      <c r="D161" s="950" t="s">
        <v>9</v>
      </c>
      <c r="E161" s="403">
        <v>2</v>
      </c>
      <c r="F161" s="100" t="str">
        <f t="shared" si="57"/>
        <v>PROGRAM-12</v>
      </c>
      <c r="G161" s="100">
        <f t="shared" si="52"/>
        <v>6</v>
      </c>
      <c r="H161" s="132">
        <f t="shared" ca="1" si="56"/>
        <v>3</v>
      </c>
      <c r="I161" s="132">
        <f t="shared" ca="1" si="58"/>
        <v>1</v>
      </c>
      <c r="W161" s="960" t="str">
        <f ca="1">AB161&amp;"-"&amp;COUNTIF($AB$2:$AB161,$AB161)</f>
        <v>1-2-1-12</v>
      </c>
      <c r="X161" s="960" t="s">
        <v>339</v>
      </c>
      <c r="Y161" s="962">
        <f t="shared" ca="1" si="53"/>
        <v>1</v>
      </c>
      <c r="Z161" s="965">
        <v>2</v>
      </c>
      <c r="AA161" s="962">
        <f t="shared" ca="1" si="54"/>
        <v>1</v>
      </c>
      <c r="AB161" s="964" t="str">
        <f t="shared" ca="1" si="55"/>
        <v>1-2-1</v>
      </c>
    </row>
    <row r="162" spans="1:28" ht="15" customHeight="1" x14ac:dyDescent="0.2">
      <c r="A162" s="403" t="s">
        <v>79</v>
      </c>
      <c r="B162" s="403" t="s">
        <v>132</v>
      </c>
      <c r="C162" s="403" t="s">
        <v>340</v>
      </c>
      <c r="D162" s="950" t="s">
        <v>10</v>
      </c>
      <c r="E162" s="403">
        <v>2</v>
      </c>
      <c r="F162" s="100" t="str">
        <f t="shared" si="57"/>
        <v>PROGRAM-12</v>
      </c>
      <c r="G162" s="100">
        <f t="shared" si="52"/>
        <v>6</v>
      </c>
      <c r="H162" s="132">
        <f t="shared" ca="1" si="56"/>
        <v>2</v>
      </c>
      <c r="I162" s="132">
        <f t="shared" ca="1" si="58"/>
        <v>0</v>
      </c>
      <c r="W162" s="960" t="str">
        <f ca="1">AB162&amp;"-"&amp;COUNTIF($AB$2:$AB162,$AB162)</f>
        <v>1-2-0-41</v>
      </c>
      <c r="X162" s="960" t="s">
        <v>340</v>
      </c>
      <c r="Y162" s="962">
        <f t="shared" ref="Y162:Y180" ca="1" si="59">VLOOKUP(LEFT($X162,LEN($X162)-1),$K:$O,5,FALSE)</f>
        <v>1</v>
      </c>
      <c r="Z162" s="965">
        <v>2</v>
      </c>
      <c r="AA162" s="962">
        <f t="shared" ca="1" si="54"/>
        <v>0</v>
      </c>
      <c r="AB162" s="964" t="str">
        <f t="shared" ca="1" si="55"/>
        <v>1-2-0</v>
      </c>
    </row>
    <row r="163" spans="1:28" ht="15" customHeight="1" x14ac:dyDescent="0.2">
      <c r="A163" s="403" t="s">
        <v>79</v>
      </c>
      <c r="B163" s="403" t="s">
        <v>132</v>
      </c>
      <c r="C163" s="403" t="s">
        <v>341</v>
      </c>
      <c r="D163" s="950" t="s">
        <v>11</v>
      </c>
      <c r="E163" s="403">
        <v>2</v>
      </c>
      <c r="F163" s="100" t="str">
        <f t="shared" si="57"/>
        <v>PROGRAM-12</v>
      </c>
      <c r="G163" s="100">
        <f t="shared" si="52"/>
        <v>6</v>
      </c>
      <c r="H163" s="132">
        <f t="shared" ca="1" si="56"/>
        <v>3</v>
      </c>
      <c r="I163" s="132">
        <f t="shared" ca="1" si="58"/>
        <v>1</v>
      </c>
      <c r="W163" s="960" t="str">
        <f ca="1">AB163&amp;"-"&amp;COUNTIF($AB$2:$AB163,$AB163)</f>
        <v>1-2-1-13</v>
      </c>
      <c r="X163" s="960" t="s">
        <v>341</v>
      </c>
      <c r="Y163" s="962">
        <f t="shared" ca="1" si="59"/>
        <v>1</v>
      </c>
      <c r="Z163" s="965">
        <v>2</v>
      </c>
      <c r="AA163" s="962">
        <f t="shared" ca="1" si="54"/>
        <v>1</v>
      </c>
      <c r="AB163" s="964" t="str">
        <f t="shared" ca="1" si="55"/>
        <v>1-2-1</v>
      </c>
    </row>
    <row r="164" spans="1:28" ht="15" customHeight="1" x14ac:dyDescent="0.2">
      <c r="A164" s="403" t="s">
        <v>79</v>
      </c>
      <c r="B164" s="403" t="s">
        <v>132</v>
      </c>
      <c r="C164" s="403" t="s">
        <v>342</v>
      </c>
      <c r="D164" s="950" t="s">
        <v>12</v>
      </c>
      <c r="E164" s="403">
        <v>2</v>
      </c>
      <c r="F164" s="100" t="str">
        <f t="shared" si="57"/>
        <v>PROGRAM-12</v>
      </c>
      <c r="G164" s="100">
        <f t="shared" si="52"/>
        <v>6</v>
      </c>
      <c r="H164" s="132">
        <f t="shared" ca="1" si="56"/>
        <v>2</v>
      </c>
      <c r="I164" s="132">
        <f t="shared" ca="1" si="58"/>
        <v>0</v>
      </c>
      <c r="W164" s="960" t="str">
        <f ca="1">AB164&amp;"-"&amp;COUNTIF($AB$2:$AB164,$AB164)</f>
        <v>1-2-0-42</v>
      </c>
      <c r="X164" s="960" t="s">
        <v>342</v>
      </c>
      <c r="Y164" s="962">
        <f t="shared" ca="1" si="59"/>
        <v>1</v>
      </c>
      <c r="Z164" s="965">
        <v>2</v>
      </c>
      <c r="AA164" s="962">
        <f t="shared" ca="1" si="54"/>
        <v>0</v>
      </c>
      <c r="AB164" s="964" t="str">
        <f t="shared" ca="1" si="55"/>
        <v>1-2-0</v>
      </c>
    </row>
    <row r="165" spans="1:28" ht="15" customHeight="1" x14ac:dyDescent="0.2">
      <c r="A165" s="403" t="s">
        <v>79</v>
      </c>
      <c r="B165" s="403" t="s">
        <v>132</v>
      </c>
      <c r="C165" s="403" t="s">
        <v>343</v>
      </c>
      <c r="D165" s="950" t="s">
        <v>13</v>
      </c>
      <c r="E165" s="403">
        <v>3</v>
      </c>
      <c r="F165" s="100" t="str">
        <f t="shared" si="57"/>
        <v>PROGRAM-13</v>
      </c>
      <c r="G165" s="100">
        <f t="shared" si="52"/>
        <v>1</v>
      </c>
      <c r="H165" s="132">
        <f t="shared" ca="1" si="56"/>
        <v>2</v>
      </c>
      <c r="I165" s="132">
        <f t="shared" ca="1" si="58"/>
        <v>0</v>
      </c>
      <c r="W165" s="960" t="str">
        <f ca="1">AB165&amp;"-"&amp;COUNTIF($AB$2:$AB165,$AB165)</f>
        <v>1-3-0-21</v>
      </c>
      <c r="X165" s="960" t="s">
        <v>343</v>
      </c>
      <c r="Y165" s="962">
        <f t="shared" ca="1" si="59"/>
        <v>1</v>
      </c>
      <c r="Z165" s="965">
        <v>3</v>
      </c>
      <c r="AA165" s="962">
        <f t="shared" ca="1" si="54"/>
        <v>0</v>
      </c>
      <c r="AB165" s="964" t="str">
        <f t="shared" ca="1" si="55"/>
        <v>1-3-0</v>
      </c>
    </row>
    <row r="166" spans="1:28" ht="15" customHeight="1" x14ac:dyDescent="0.2">
      <c r="A166" s="403" t="s">
        <v>79</v>
      </c>
      <c r="B166" s="403" t="s">
        <v>135</v>
      </c>
      <c r="C166" s="403" t="s">
        <v>344</v>
      </c>
      <c r="D166" s="950" t="s">
        <v>17</v>
      </c>
      <c r="E166" s="403">
        <v>1</v>
      </c>
      <c r="F166" s="100" t="str">
        <f t="shared" si="57"/>
        <v>PROGRAM-21</v>
      </c>
      <c r="G166" s="100">
        <f t="shared" si="52"/>
        <v>1</v>
      </c>
      <c r="H166" s="132">
        <f t="shared" ca="1" si="56"/>
        <v>3</v>
      </c>
      <c r="I166" s="132">
        <f t="shared" ca="1" si="58"/>
        <v>1</v>
      </c>
      <c r="W166" s="960" t="str">
        <f ca="1">AB166&amp;"-"&amp;COUNTIF($AB$2:$AB166,$AB166)</f>
        <v>2-1-1-11</v>
      </c>
      <c r="X166" s="960" t="s">
        <v>344</v>
      </c>
      <c r="Y166" s="962">
        <f t="shared" ca="1" si="59"/>
        <v>2</v>
      </c>
      <c r="Z166" s="965">
        <v>1</v>
      </c>
      <c r="AA166" s="962">
        <f t="shared" ca="1" si="54"/>
        <v>1</v>
      </c>
      <c r="AB166" s="964" t="str">
        <f t="shared" ca="1" si="55"/>
        <v>2-1-1</v>
      </c>
    </row>
    <row r="167" spans="1:28" ht="15" customHeight="1" x14ac:dyDescent="0.2">
      <c r="A167" s="403" t="s">
        <v>79</v>
      </c>
      <c r="B167" s="403" t="s">
        <v>135</v>
      </c>
      <c r="C167" s="403" t="s">
        <v>345</v>
      </c>
      <c r="D167" s="950" t="s">
        <v>18</v>
      </c>
      <c r="E167" s="403">
        <v>2</v>
      </c>
      <c r="F167" s="100" t="str">
        <f t="shared" si="57"/>
        <v>PROGRAM-22</v>
      </c>
      <c r="G167" s="100">
        <f t="shared" si="52"/>
        <v>5</v>
      </c>
      <c r="H167" s="132">
        <f t="shared" ca="1" si="56"/>
        <v>3</v>
      </c>
      <c r="I167" s="132">
        <f t="shared" ca="1" si="58"/>
        <v>1</v>
      </c>
      <c r="W167" s="960" t="str">
        <f ca="1">AB167&amp;"-"&amp;COUNTIF($AB$2:$AB167,$AB167)</f>
        <v>2-2-1-18</v>
      </c>
      <c r="X167" s="960" t="s">
        <v>345</v>
      </c>
      <c r="Y167" s="962">
        <f t="shared" ca="1" si="59"/>
        <v>2</v>
      </c>
      <c r="Z167" s="965">
        <v>2</v>
      </c>
      <c r="AA167" s="962">
        <f t="shared" ca="1" si="54"/>
        <v>1</v>
      </c>
      <c r="AB167" s="964" t="str">
        <f t="shared" ca="1" si="55"/>
        <v>2-2-1</v>
      </c>
    </row>
    <row r="168" spans="1:28" ht="15" customHeight="1" x14ac:dyDescent="0.2">
      <c r="A168" s="403" t="s">
        <v>79</v>
      </c>
      <c r="B168" s="403" t="s">
        <v>135</v>
      </c>
      <c r="C168" s="403" t="s">
        <v>346</v>
      </c>
      <c r="D168" s="950" t="s">
        <v>19</v>
      </c>
      <c r="E168" s="403">
        <v>2</v>
      </c>
      <c r="F168" s="100" t="str">
        <f t="shared" si="57"/>
        <v>PROGRAM-22</v>
      </c>
      <c r="G168" s="100">
        <f t="shared" si="52"/>
        <v>5</v>
      </c>
      <c r="H168" s="132">
        <f t="shared" ca="1" si="56"/>
        <v>2</v>
      </c>
      <c r="I168" s="132">
        <f t="shared" ca="1" si="58"/>
        <v>0</v>
      </c>
      <c r="W168" s="960" t="str">
        <f ca="1">AB168&amp;"-"&amp;COUNTIF($AB$2:$AB168,$AB168)</f>
        <v>2-2-0-9</v>
      </c>
      <c r="X168" s="960" t="s">
        <v>346</v>
      </c>
      <c r="Y168" s="962">
        <f t="shared" ca="1" si="59"/>
        <v>2</v>
      </c>
      <c r="Z168" s="965">
        <v>2</v>
      </c>
      <c r="AA168" s="962">
        <f t="shared" ca="1" si="54"/>
        <v>0</v>
      </c>
      <c r="AB168" s="964" t="str">
        <f t="shared" ca="1" si="55"/>
        <v>2-2-0</v>
      </c>
    </row>
    <row r="169" spans="1:28" ht="15" customHeight="1" x14ac:dyDescent="0.2">
      <c r="A169" s="403" t="s">
        <v>79</v>
      </c>
      <c r="B169" s="403" t="s">
        <v>135</v>
      </c>
      <c r="C169" s="403" t="s">
        <v>347</v>
      </c>
      <c r="D169" s="950" t="s">
        <v>20</v>
      </c>
      <c r="E169" s="403">
        <v>2</v>
      </c>
      <c r="F169" s="100" t="str">
        <f t="shared" si="57"/>
        <v>PROGRAM-22</v>
      </c>
      <c r="G169" s="100">
        <f t="shared" si="52"/>
        <v>5</v>
      </c>
      <c r="H169" s="132">
        <f t="shared" ca="1" si="56"/>
        <v>3</v>
      </c>
      <c r="I169" s="132">
        <f t="shared" ca="1" si="58"/>
        <v>1</v>
      </c>
      <c r="W169" s="960" t="str">
        <f ca="1">AB169&amp;"-"&amp;COUNTIF($AB$2:$AB169,$AB169)</f>
        <v>2-2-1-19</v>
      </c>
      <c r="X169" s="960" t="s">
        <v>347</v>
      </c>
      <c r="Y169" s="962">
        <f t="shared" ca="1" si="59"/>
        <v>2</v>
      </c>
      <c r="Z169" s="965">
        <v>2</v>
      </c>
      <c r="AA169" s="962">
        <f t="shared" ca="1" si="54"/>
        <v>1</v>
      </c>
      <c r="AB169" s="964" t="str">
        <f t="shared" ca="1" si="55"/>
        <v>2-2-1</v>
      </c>
    </row>
    <row r="170" spans="1:28" ht="15" customHeight="1" x14ac:dyDescent="0.2">
      <c r="A170" s="403" t="s">
        <v>79</v>
      </c>
      <c r="B170" s="403" t="s">
        <v>135</v>
      </c>
      <c r="C170" s="403" t="s">
        <v>348</v>
      </c>
      <c r="D170" s="950" t="s">
        <v>21</v>
      </c>
      <c r="E170" s="403">
        <v>2</v>
      </c>
      <c r="F170" s="100" t="str">
        <f t="shared" si="57"/>
        <v>PROGRAM-22</v>
      </c>
      <c r="G170" s="100">
        <f t="shared" si="52"/>
        <v>5</v>
      </c>
      <c r="H170" s="132">
        <f t="shared" ca="1" si="56"/>
        <v>3</v>
      </c>
      <c r="I170" s="132">
        <f t="shared" ca="1" si="58"/>
        <v>1</v>
      </c>
      <c r="W170" s="960" t="str">
        <f ca="1">AB170&amp;"-"&amp;COUNTIF($AB$2:$AB170,$AB170)</f>
        <v>2-2-1-20</v>
      </c>
      <c r="X170" s="960" t="s">
        <v>348</v>
      </c>
      <c r="Y170" s="962">
        <f t="shared" ca="1" si="59"/>
        <v>2</v>
      </c>
      <c r="Z170" s="965">
        <v>2</v>
      </c>
      <c r="AA170" s="962">
        <f t="shared" ca="1" si="54"/>
        <v>1</v>
      </c>
      <c r="AB170" s="964" t="str">
        <f t="shared" ca="1" si="55"/>
        <v>2-2-1</v>
      </c>
    </row>
    <row r="171" spans="1:28" ht="15" customHeight="1" x14ac:dyDescent="0.2">
      <c r="A171" s="403" t="s">
        <v>79</v>
      </c>
      <c r="B171" s="403" t="s">
        <v>135</v>
      </c>
      <c r="C171" s="403" t="s">
        <v>349</v>
      </c>
      <c r="D171" s="950" t="s">
        <v>103</v>
      </c>
      <c r="E171" s="403">
        <v>2</v>
      </c>
      <c r="F171" s="100" t="str">
        <f t="shared" si="57"/>
        <v>PROGRAM-22</v>
      </c>
      <c r="G171" s="100">
        <f t="shared" si="52"/>
        <v>5</v>
      </c>
      <c r="H171" s="132">
        <f t="shared" ca="1" si="56"/>
        <v>2</v>
      </c>
      <c r="I171" s="132">
        <f t="shared" ca="1" si="58"/>
        <v>0</v>
      </c>
      <c r="W171" s="960" t="str">
        <f ca="1">AB171&amp;"-"&amp;COUNTIF($AB$2:$AB171,$AB171)</f>
        <v>2-2-0-10</v>
      </c>
      <c r="X171" s="960" t="s">
        <v>349</v>
      </c>
      <c r="Y171" s="962">
        <f t="shared" ca="1" si="59"/>
        <v>2</v>
      </c>
      <c r="Z171" s="965">
        <v>2</v>
      </c>
      <c r="AA171" s="962">
        <f t="shared" ca="1" si="54"/>
        <v>0</v>
      </c>
      <c r="AB171" s="964" t="str">
        <f t="shared" ca="1" si="55"/>
        <v>2-2-0</v>
      </c>
    </row>
    <row r="172" spans="1:28" ht="15" customHeight="1" x14ac:dyDescent="0.2">
      <c r="A172" s="403" t="s">
        <v>79</v>
      </c>
      <c r="B172" s="403" t="s">
        <v>135</v>
      </c>
      <c r="C172" s="403" t="s">
        <v>350</v>
      </c>
      <c r="D172" s="950" t="s">
        <v>165</v>
      </c>
      <c r="E172" s="403">
        <v>3</v>
      </c>
      <c r="F172" s="100" t="str">
        <f t="shared" si="57"/>
        <v>PROGRAM-23</v>
      </c>
      <c r="G172" s="100">
        <f t="shared" si="52"/>
        <v>4</v>
      </c>
      <c r="H172" s="132">
        <f t="shared" ca="1" si="56"/>
        <v>3</v>
      </c>
      <c r="I172" s="132">
        <f t="shared" ca="1" si="58"/>
        <v>1</v>
      </c>
      <c r="W172" s="960" t="str">
        <f ca="1">AB172&amp;"-"&amp;COUNTIF($AB$2:$AB172,$AB172)</f>
        <v>2-3-1-10</v>
      </c>
      <c r="X172" s="960" t="s">
        <v>350</v>
      </c>
      <c r="Y172" s="962">
        <f t="shared" ca="1" si="59"/>
        <v>2</v>
      </c>
      <c r="Z172" s="965">
        <v>3</v>
      </c>
      <c r="AA172" s="962">
        <f t="shared" ca="1" si="54"/>
        <v>1</v>
      </c>
      <c r="AB172" s="964" t="str">
        <f t="shared" ca="1" si="55"/>
        <v>2-3-1</v>
      </c>
    </row>
    <row r="173" spans="1:28" ht="15" customHeight="1" x14ac:dyDescent="0.2">
      <c r="A173" s="403" t="s">
        <v>79</v>
      </c>
      <c r="B173" s="403" t="s">
        <v>135</v>
      </c>
      <c r="C173" s="403" t="s">
        <v>351</v>
      </c>
      <c r="D173" s="950" t="s">
        <v>167</v>
      </c>
      <c r="E173" s="403">
        <v>3</v>
      </c>
      <c r="F173" s="100" t="str">
        <f t="shared" si="57"/>
        <v>PROGRAM-23</v>
      </c>
      <c r="G173" s="100">
        <f t="shared" si="52"/>
        <v>4</v>
      </c>
      <c r="H173" s="132">
        <f t="shared" ca="1" si="56"/>
        <v>3</v>
      </c>
      <c r="I173" s="132">
        <f t="shared" ca="1" si="58"/>
        <v>1</v>
      </c>
      <c r="W173" s="960" t="str">
        <f ca="1">AB173&amp;"-"&amp;COUNTIF($AB$2:$AB173,$AB173)</f>
        <v>2-3-1-11</v>
      </c>
      <c r="X173" s="960" t="s">
        <v>351</v>
      </c>
      <c r="Y173" s="962">
        <f t="shared" ca="1" si="59"/>
        <v>2</v>
      </c>
      <c r="Z173" s="965">
        <v>3</v>
      </c>
      <c r="AA173" s="962">
        <f t="shared" ca="1" si="54"/>
        <v>1</v>
      </c>
      <c r="AB173" s="964" t="str">
        <f t="shared" ca="1" si="55"/>
        <v>2-3-1</v>
      </c>
    </row>
    <row r="174" spans="1:28" ht="15" customHeight="1" x14ac:dyDescent="0.2">
      <c r="A174" s="403" t="s">
        <v>79</v>
      </c>
      <c r="B174" s="403" t="s">
        <v>135</v>
      </c>
      <c r="C174" s="403" t="s">
        <v>352</v>
      </c>
      <c r="D174" s="950" t="s">
        <v>198</v>
      </c>
      <c r="E174" s="403">
        <v>3</v>
      </c>
      <c r="F174" s="100" t="str">
        <f t="shared" si="57"/>
        <v>PROGRAM-23</v>
      </c>
      <c r="G174" s="100">
        <f t="shared" si="52"/>
        <v>4</v>
      </c>
      <c r="H174" s="132">
        <f t="shared" ca="1" si="56"/>
        <v>3</v>
      </c>
      <c r="I174" s="132">
        <f t="shared" ca="1" si="58"/>
        <v>1</v>
      </c>
      <c r="W174" s="960" t="str">
        <f ca="1">AB174&amp;"-"&amp;COUNTIF($AB$2:$AB174,$AB174)</f>
        <v>2-3-1-12</v>
      </c>
      <c r="X174" s="960" t="s">
        <v>352</v>
      </c>
      <c r="Y174" s="962">
        <f t="shared" ca="1" si="59"/>
        <v>2</v>
      </c>
      <c r="Z174" s="965">
        <v>3</v>
      </c>
      <c r="AA174" s="962">
        <f t="shared" ca="1" si="54"/>
        <v>1</v>
      </c>
      <c r="AB174" s="964" t="str">
        <f t="shared" ca="1" si="55"/>
        <v>2-3-1</v>
      </c>
    </row>
    <row r="175" spans="1:28" ht="15" customHeight="1" x14ac:dyDescent="0.2">
      <c r="A175" s="403" t="s">
        <v>79</v>
      </c>
      <c r="B175" s="403" t="s">
        <v>135</v>
      </c>
      <c r="C175" s="403" t="s">
        <v>353</v>
      </c>
      <c r="D175" s="950" t="s">
        <v>200</v>
      </c>
      <c r="E175" s="403">
        <v>3</v>
      </c>
      <c r="F175" s="100" t="str">
        <f t="shared" si="57"/>
        <v>PROGRAM-23</v>
      </c>
      <c r="G175" s="100">
        <f t="shared" si="52"/>
        <v>4</v>
      </c>
      <c r="H175" s="132">
        <f t="shared" ca="1" si="56"/>
        <v>2</v>
      </c>
      <c r="I175" s="132">
        <f t="shared" ca="1" si="58"/>
        <v>0</v>
      </c>
      <c r="W175" s="960" t="str">
        <f ca="1">AB175&amp;"-"&amp;COUNTIF($AB$2:$AB175,$AB175)</f>
        <v>2-3-0-12</v>
      </c>
      <c r="X175" s="960" t="s">
        <v>353</v>
      </c>
      <c r="Y175" s="962">
        <f t="shared" ca="1" si="59"/>
        <v>2</v>
      </c>
      <c r="Z175" s="965">
        <v>3</v>
      </c>
      <c r="AA175" s="962">
        <f t="shared" ca="1" si="54"/>
        <v>0</v>
      </c>
      <c r="AB175" s="964" t="str">
        <f t="shared" ca="1" si="55"/>
        <v>2-3-0</v>
      </c>
    </row>
    <row r="176" spans="1:28" ht="15" customHeight="1" x14ac:dyDescent="0.2">
      <c r="A176" s="403" t="s">
        <v>79</v>
      </c>
      <c r="B176" s="403" t="s">
        <v>138</v>
      </c>
      <c r="C176" s="403" t="s">
        <v>355</v>
      </c>
      <c r="D176" s="950" t="s">
        <v>22</v>
      </c>
      <c r="E176" s="403">
        <v>2</v>
      </c>
      <c r="F176" s="100" t="str">
        <f t="shared" si="57"/>
        <v>PROGRAM-32</v>
      </c>
      <c r="G176" s="100">
        <f t="shared" si="52"/>
        <v>2</v>
      </c>
      <c r="H176" s="132">
        <f t="shared" ca="1" si="56"/>
        <v>2</v>
      </c>
      <c r="I176" s="132">
        <f t="shared" ca="1" si="58"/>
        <v>0</v>
      </c>
      <c r="W176" s="960" t="str">
        <f ca="1">AB176&amp;"-"&amp;COUNTIF($AB$2:$AB176,$AB176)</f>
        <v>1-2-0-43</v>
      </c>
      <c r="X176" s="960" t="s">
        <v>355</v>
      </c>
      <c r="Y176" s="962">
        <f t="shared" ca="1" si="59"/>
        <v>1</v>
      </c>
      <c r="Z176" s="965">
        <v>2</v>
      </c>
      <c r="AA176" s="962">
        <f t="shared" ca="1" si="54"/>
        <v>0</v>
      </c>
      <c r="AB176" s="964" t="str">
        <f t="shared" ca="1" si="55"/>
        <v>1-2-0</v>
      </c>
    </row>
    <row r="177" spans="1:28" ht="15" customHeight="1" x14ac:dyDescent="0.2">
      <c r="A177" s="403" t="s">
        <v>79</v>
      </c>
      <c r="B177" s="403" t="s">
        <v>138</v>
      </c>
      <c r="C177" s="403" t="s">
        <v>356</v>
      </c>
      <c r="D177" s="950" t="s">
        <v>23</v>
      </c>
      <c r="E177" s="403">
        <v>2</v>
      </c>
      <c r="F177" s="100" t="str">
        <f t="shared" si="57"/>
        <v>PROGRAM-32</v>
      </c>
      <c r="G177" s="100">
        <f t="shared" si="52"/>
        <v>2</v>
      </c>
      <c r="H177" s="132">
        <f t="shared" ca="1" si="56"/>
        <v>2</v>
      </c>
      <c r="I177" s="132">
        <f t="shared" ca="1" si="58"/>
        <v>0</v>
      </c>
      <c r="W177" s="960" t="str">
        <f ca="1">AB177&amp;"-"&amp;COUNTIF($AB$2:$AB177,$AB177)</f>
        <v>1-2-0-44</v>
      </c>
      <c r="X177" s="960" t="s">
        <v>356</v>
      </c>
      <c r="Y177" s="962">
        <f t="shared" ca="1" si="59"/>
        <v>1</v>
      </c>
      <c r="Z177" s="965">
        <v>2</v>
      </c>
      <c r="AA177" s="962">
        <f t="shared" ca="1" si="54"/>
        <v>0</v>
      </c>
      <c r="AB177" s="964" t="str">
        <f t="shared" ca="1" si="55"/>
        <v>1-2-0</v>
      </c>
    </row>
    <row r="178" spans="1:28" ht="15" customHeight="1" x14ac:dyDescent="0.2">
      <c r="A178" s="403" t="s">
        <v>79</v>
      </c>
      <c r="B178" s="403" t="s">
        <v>138</v>
      </c>
      <c r="C178" s="403" t="s">
        <v>357</v>
      </c>
      <c r="D178" s="950" t="s">
        <v>24</v>
      </c>
      <c r="E178" s="403">
        <v>3</v>
      </c>
      <c r="F178" s="100" t="str">
        <f t="shared" si="57"/>
        <v>PROGRAM-33</v>
      </c>
      <c r="G178" s="100">
        <f t="shared" si="52"/>
        <v>4</v>
      </c>
      <c r="H178" s="132">
        <f t="shared" ca="1" si="56"/>
        <v>3</v>
      </c>
      <c r="I178" s="132">
        <f t="shared" ca="1" si="58"/>
        <v>1</v>
      </c>
      <c r="W178" s="960" t="str">
        <f ca="1">AB178&amp;"-"&amp;COUNTIF($AB$2:$AB178,$AB178)</f>
        <v>1-3-1-10</v>
      </c>
      <c r="X178" s="960" t="s">
        <v>357</v>
      </c>
      <c r="Y178" s="962">
        <f t="shared" ca="1" si="59"/>
        <v>1</v>
      </c>
      <c r="Z178" s="965">
        <v>3</v>
      </c>
      <c r="AA178" s="962">
        <f t="shared" ca="1" si="54"/>
        <v>1</v>
      </c>
      <c r="AB178" s="964" t="str">
        <f t="shared" ca="1" si="55"/>
        <v>1-3-1</v>
      </c>
    </row>
    <row r="179" spans="1:28" ht="15" customHeight="1" x14ac:dyDescent="0.2">
      <c r="A179" s="403" t="s">
        <v>79</v>
      </c>
      <c r="B179" s="403" t="s">
        <v>138</v>
      </c>
      <c r="C179" s="403" t="s">
        <v>358</v>
      </c>
      <c r="D179" s="950" t="s">
        <v>25</v>
      </c>
      <c r="E179" s="403">
        <v>3</v>
      </c>
      <c r="F179" s="100" t="str">
        <f t="shared" si="57"/>
        <v>PROGRAM-33</v>
      </c>
      <c r="G179" s="100">
        <f t="shared" si="52"/>
        <v>4</v>
      </c>
      <c r="H179" s="132">
        <f t="shared" ca="1" si="56"/>
        <v>2</v>
      </c>
      <c r="I179" s="132">
        <f t="shared" ca="1" si="58"/>
        <v>0</v>
      </c>
      <c r="W179" s="960" t="str">
        <f ca="1">AB179&amp;"-"&amp;COUNTIF($AB$2:$AB179,$AB179)</f>
        <v>1-3-0-22</v>
      </c>
      <c r="X179" s="960" t="s">
        <v>358</v>
      </c>
      <c r="Y179" s="962">
        <f t="shared" ca="1" si="59"/>
        <v>1</v>
      </c>
      <c r="Z179" s="965">
        <v>3</v>
      </c>
      <c r="AA179" s="962">
        <f t="shared" ca="1" si="54"/>
        <v>0</v>
      </c>
      <c r="AB179" s="964" t="str">
        <f t="shared" ca="1" si="55"/>
        <v>1-3-0</v>
      </c>
    </row>
    <row r="180" spans="1:28" ht="15" customHeight="1" x14ac:dyDescent="0.2">
      <c r="A180" s="403" t="s">
        <v>79</v>
      </c>
      <c r="B180" s="403" t="s">
        <v>138</v>
      </c>
      <c r="C180" s="403" t="s">
        <v>359</v>
      </c>
      <c r="D180" s="950" t="s">
        <v>26</v>
      </c>
      <c r="E180" s="403">
        <v>3</v>
      </c>
      <c r="F180" s="100" t="str">
        <f t="shared" si="57"/>
        <v>PROGRAM-33</v>
      </c>
      <c r="G180" s="100">
        <f t="shared" si="52"/>
        <v>4</v>
      </c>
      <c r="H180" s="132">
        <f t="shared" ca="1" si="56"/>
        <v>3</v>
      </c>
      <c r="I180" s="132">
        <f t="shared" ca="1" si="58"/>
        <v>1</v>
      </c>
      <c r="W180" s="960" t="str">
        <f ca="1">AB180&amp;"-"&amp;COUNTIF($AB$2:$AB180,$AB180)</f>
        <v>1-3-1-11</v>
      </c>
      <c r="X180" s="960" t="s">
        <v>359</v>
      </c>
      <c r="Y180" s="962">
        <f t="shared" ca="1" si="59"/>
        <v>1</v>
      </c>
      <c r="Z180" s="965">
        <v>3</v>
      </c>
      <c r="AA180" s="962">
        <f t="shared" ca="1" si="54"/>
        <v>1</v>
      </c>
      <c r="AB180" s="964" t="str">
        <f t="shared" ca="1" si="55"/>
        <v>1-3-1</v>
      </c>
    </row>
    <row r="181" spans="1:28" ht="15" customHeight="1" x14ac:dyDescent="0.2">
      <c r="A181" s="403" t="s">
        <v>79</v>
      </c>
      <c r="B181" s="403" t="s">
        <v>138</v>
      </c>
      <c r="C181" s="403" t="s">
        <v>360</v>
      </c>
      <c r="D181" s="950" t="s">
        <v>27</v>
      </c>
      <c r="E181" s="403">
        <v>3</v>
      </c>
      <c r="F181" s="100" t="str">
        <f t="shared" si="57"/>
        <v>PROGRAM-33</v>
      </c>
      <c r="G181" s="100">
        <f t="shared" si="52"/>
        <v>4</v>
      </c>
      <c r="H181" s="132">
        <f t="shared" ca="1" si="56"/>
        <v>2</v>
      </c>
      <c r="I181" s="132">
        <f t="shared" ca="1" si="58"/>
        <v>0</v>
      </c>
      <c r="W181" s="960" t="str">
        <f ca="1">AB181&amp;"-"&amp;COUNTIF($AB$2:$AB181,$AB181)</f>
        <v>0-3-0-2</v>
      </c>
      <c r="X181" s="960" t="s">
        <v>360</v>
      </c>
      <c r="Y181" s="962">
        <v>0</v>
      </c>
      <c r="Z181" s="965">
        <v>3</v>
      </c>
      <c r="AA181" s="962">
        <f t="shared" ca="1" si="54"/>
        <v>0</v>
      </c>
      <c r="AB181" s="964" t="str">
        <f ca="1">Y181&amp;"-"&amp;Z181&amp;"-"&amp;AA181</f>
        <v>0-3-0</v>
      </c>
    </row>
    <row r="182" spans="1:28" ht="15" customHeight="1" x14ac:dyDescent="0.2">
      <c r="A182" s="129" t="s">
        <v>69</v>
      </c>
      <c r="B182" s="129" t="s">
        <v>90</v>
      </c>
      <c r="C182" s="129" t="s">
        <v>240</v>
      </c>
      <c r="D182" s="951" t="s">
        <v>5</v>
      </c>
      <c r="E182" s="129">
        <v>1</v>
      </c>
      <c r="F182" s="100" t="str">
        <f t="shared" si="57"/>
        <v>RESPONSE-11</v>
      </c>
      <c r="G182" s="100">
        <f t="shared" si="52"/>
        <v>1</v>
      </c>
      <c r="H182" s="132">
        <f t="shared" ca="1" si="56"/>
        <v>2</v>
      </c>
      <c r="I182" s="132">
        <f t="shared" ca="1" si="58"/>
        <v>0</v>
      </c>
      <c r="W182" s="960" t="str">
        <f ca="1">AB182&amp;"-"&amp;COUNTIF($AB$2:$AB182,$AB182)</f>
        <v>0-1-0-2</v>
      </c>
      <c r="X182" s="960" t="s">
        <v>240</v>
      </c>
      <c r="Y182" s="962">
        <f t="shared" ref="Y182:Y213" ca="1" si="60">VLOOKUP(LEFT($X182,LEN($X182)-1),$K:$O,5,FALSE)</f>
        <v>0</v>
      </c>
      <c r="Z182" s="965">
        <v>1</v>
      </c>
      <c r="AA182" s="962">
        <f t="shared" ca="1" si="54"/>
        <v>0</v>
      </c>
      <c r="AB182" s="964" t="str">
        <f t="shared" ca="1" si="55"/>
        <v>0-1-0</v>
      </c>
    </row>
    <row r="183" spans="1:28" ht="15" customHeight="1" x14ac:dyDescent="0.2">
      <c r="A183" s="129" t="s">
        <v>69</v>
      </c>
      <c r="B183" s="129" t="s">
        <v>90</v>
      </c>
      <c r="C183" s="129" t="s">
        <v>241</v>
      </c>
      <c r="D183" s="951" t="s">
        <v>7</v>
      </c>
      <c r="E183" s="129">
        <v>2</v>
      </c>
      <c r="F183" s="100" t="str">
        <f t="shared" si="57"/>
        <v>RESPONSE-12</v>
      </c>
      <c r="G183" s="100">
        <f t="shared" si="52"/>
        <v>2</v>
      </c>
      <c r="H183" s="132">
        <f t="shared" ca="1" si="56"/>
        <v>2</v>
      </c>
      <c r="I183" s="132">
        <f t="shared" ca="1" si="58"/>
        <v>0</v>
      </c>
      <c r="W183" s="960" t="str">
        <f ca="1">AB183&amp;"-"&amp;COUNTIF($AB$2:$AB183,$AB183)</f>
        <v>0-2-0-2</v>
      </c>
      <c r="X183" s="960" t="s">
        <v>241</v>
      </c>
      <c r="Y183" s="962">
        <f t="shared" ca="1" si="60"/>
        <v>0</v>
      </c>
      <c r="Z183" s="965">
        <v>2</v>
      </c>
      <c r="AA183" s="962">
        <f t="shared" ca="1" si="54"/>
        <v>0</v>
      </c>
      <c r="AB183" s="964" t="str">
        <f t="shared" ca="1" si="55"/>
        <v>0-2-0</v>
      </c>
    </row>
    <row r="184" spans="1:28" ht="15" customHeight="1" x14ac:dyDescent="0.2">
      <c r="A184" s="129" t="s">
        <v>69</v>
      </c>
      <c r="B184" s="129" t="s">
        <v>90</v>
      </c>
      <c r="C184" s="129" t="s">
        <v>242</v>
      </c>
      <c r="D184" s="951" t="s">
        <v>8</v>
      </c>
      <c r="E184" s="129">
        <v>2</v>
      </c>
      <c r="F184" s="100" t="str">
        <f t="shared" si="57"/>
        <v>RESPONSE-12</v>
      </c>
      <c r="G184" s="100">
        <f t="shared" si="52"/>
        <v>2</v>
      </c>
      <c r="H184" s="132">
        <f t="shared" ca="1" si="56"/>
        <v>3</v>
      </c>
      <c r="I184" s="132">
        <f t="shared" ca="1" si="58"/>
        <v>1</v>
      </c>
      <c r="W184" s="960" t="str">
        <f ca="1">AB184&amp;"-"&amp;COUNTIF($AB$2:$AB184,$AB184)</f>
        <v>0-2-1-3</v>
      </c>
      <c r="X184" s="960" t="s">
        <v>242</v>
      </c>
      <c r="Y184" s="962">
        <f t="shared" ca="1" si="60"/>
        <v>0</v>
      </c>
      <c r="Z184" s="965">
        <v>2</v>
      </c>
      <c r="AA184" s="962">
        <f t="shared" ca="1" si="54"/>
        <v>1</v>
      </c>
      <c r="AB184" s="964" t="str">
        <f t="shared" ca="1" si="55"/>
        <v>0-2-1</v>
      </c>
    </row>
    <row r="185" spans="1:28" ht="15" customHeight="1" x14ac:dyDescent="0.2">
      <c r="A185" s="129" t="s">
        <v>69</v>
      </c>
      <c r="B185" s="129" t="s">
        <v>90</v>
      </c>
      <c r="C185" s="129" t="s">
        <v>243</v>
      </c>
      <c r="D185" s="951" t="s">
        <v>9</v>
      </c>
      <c r="E185" s="129">
        <v>3</v>
      </c>
      <c r="F185" s="100" t="str">
        <f t="shared" si="57"/>
        <v>RESPONSE-13</v>
      </c>
      <c r="G185" s="100">
        <f t="shared" si="52"/>
        <v>3</v>
      </c>
      <c r="H185" s="132">
        <f t="shared" ca="1" si="56"/>
        <v>3</v>
      </c>
      <c r="I185" s="132">
        <f t="shared" ca="1" si="58"/>
        <v>1</v>
      </c>
      <c r="W185" s="960" t="str">
        <f ca="1">AB185&amp;"-"&amp;COUNTIF($AB$2:$AB185,$AB185)</f>
        <v>0-3-1-1</v>
      </c>
      <c r="X185" s="960" t="s">
        <v>243</v>
      </c>
      <c r="Y185" s="962">
        <f t="shared" ca="1" si="60"/>
        <v>0</v>
      </c>
      <c r="Z185" s="965">
        <v>3</v>
      </c>
      <c r="AA185" s="962">
        <f t="shared" ca="1" si="54"/>
        <v>1</v>
      </c>
      <c r="AB185" s="964" t="str">
        <f t="shared" ca="1" si="55"/>
        <v>0-3-1</v>
      </c>
    </row>
    <row r="186" spans="1:28" ht="15" customHeight="1" x14ac:dyDescent="0.2">
      <c r="A186" s="129" t="s">
        <v>69</v>
      </c>
      <c r="B186" s="129" t="s">
        <v>90</v>
      </c>
      <c r="C186" s="129" t="s">
        <v>244</v>
      </c>
      <c r="D186" s="951" t="s">
        <v>10</v>
      </c>
      <c r="E186" s="129">
        <v>3</v>
      </c>
      <c r="F186" s="100" t="str">
        <f t="shared" si="57"/>
        <v>RESPONSE-13</v>
      </c>
      <c r="G186" s="100">
        <f t="shared" si="52"/>
        <v>3</v>
      </c>
      <c r="H186" s="132">
        <f t="shared" ca="1" si="56"/>
        <v>2</v>
      </c>
      <c r="I186" s="132">
        <f t="shared" ca="1" si="58"/>
        <v>0</v>
      </c>
      <c r="W186" s="960" t="str">
        <f ca="1">AB186&amp;"-"&amp;COUNTIF($AB$2:$AB186,$AB186)</f>
        <v>0-3-0-3</v>
      </c>
      <c r="X186" s="960" t="s">
        <v>244</v>
      </c>
      <c r="Y186" s="962">
        <f t="shared" ca="1" si="60"/>
        <v>0</v>
      </c>
      <c r="Z186" s="965">
        <v>3</v>
      </c>
      <c r="AA186" s="962">
        <f t="shared" ca="1" si="54"/>
        <v>0</v>
      </c>
      <c r="AB186" s="964" t="str">
        <f t="shared" ca="1" si="55"/>
        <v>0-3-0</v>
      </c>
    </row>
    <row r="187" spans="1:28" ht="15" customHeight="1" x14ac:dyDescent="0.2">
      <c r="A187" s="129" t="s">
        <v>69</v>
      </c>
      <c r="B187" s="129" t="s">
        <v>90</v>
      </c>
      <c r="C187" s="129" t="s">
        <v>245</v>
      </c>
      <c r="D187" s="951" t="s">
        <v>11</v>
      </c>
      <c r="E187" s="129">
        <v>3</v>
      </c>
      <c r="F187" s="100" t="str">
        <f t="shared" si="57"/>
        <v>RESPONSE-13</v>
      </c>
      <c r="G187" s="100">
        <f t="shared" si="52"/>
        <v>3</v>
      </c>
      <c r="H187" s="132">
        <f t="shared" ca="1" si="56"/>
        <v>3</v>
      </c>
      <c r="I187" s="132">
        <f t="shared" ca="1" si="58"/>
        <v>1</v>
      </c>
      <c r="W187" s="960" t="str">
        <f ca="1">AB187&amp;"-"&amp;COUNTIF($AB$2:$AB187,$AB187)</f>
        <v>0-3-1-2</v>
      </c>
      <c r="X187" s="960" t="s">
        <v>245</v>
      </c>
      <c r="Y187" s="962">
        <f t="shared" ca="1" si="60"/>
        <v>0</v>
      </c>
      <c r="Z187" s="965">
        <v>3</v>
      </c>
      <c r="AA187" s="962">
        <f t="shared" ca="1" si="54"/>
        <v>1</v>
      </c>
      <c r="AB187" s="964" t="str">
        <f t="shared" ca="1" si="55"/>
        <v>0-3-1</v>
      </c>
    </row>
    <row r="188" spans="1:28" ht="15" customHeight="1" x14ac:dyDescent="0.2">
      <c r="A188" s="129" t="s">
        <v>69</v>
      </c>
      <c r="B188" s="129" t="s">
        <v>92</v>
      </c>
      <c r="C188" s="129" t="s">
        <v>246</v>
      </c>
      <c r="D188" s="951" t="s">
        <v>17</v>
      </c>
      <c r="E188" s="129">
        <v>1</v>
      </c>
      <c r="F188" s="100" t="str">
        <f t="shared" si="57"/>
        <v>RESPONSE-21</v>
      </c>
      <c r="G188" s="100">
        <f t="shared" si="52"/>
        <v>2</v>
      </c>
      <c r="H188" s="132">
        <f t="shared" ca="1" si="56"/>
        <v>3</v>
      </c>
      <c r="I188" s="132">
        <f t="shared" ca="1" si="58"/>
        <v>1</v>
      </c>
      <c r="W188" s="960" t="str">
        <f ca="1">AB188&amp;"-"&amp;COUNTIF($AB$2:$AB188,$AB188)</f>
        <v>0-1-1-4</v>
      </c>
      <c r="X188" s="960" t="s">
        <v>246</v>
      </c>
      <c r="Y188" s="962">
        <f t="shared" ca="1" si="60"/>
        <v>0</v>
      </c>
      <c r="Z188" s="965">
        <v>1</v>
      </c>
      <c r="AA188" s="962">
        <f t="shared" ca="1" si="54"/>
        <v>1</v>
      </c>
      <c r="AB188" s="964" t="str">
        <f t="shared" ca="1" si="55"/>
        <v>0-1-1</v>
      </c>
    </row>
    <row r="189" spans="1:28" ht="15" customHeight="1" x14ac:dyDescent="0.2">
      <c r="A189" s="129" t="s">
        <v>69</v>
      </c>
      <c r="B189" s="129" t="s">
        <v>92</v>
      </c>
      <c r="C189" s="129" t="s">
        <v>247</v>
      </c>
      <c r="D189" s="951" t="s">
        <v>18</v>
      </c>
      <c r="E189" s="129">
        <v>1</v>
      </c>
      <c r="F189" s="100" t="str">
        <f t="shared" si="57"/>
        <v>RESPONSE-21</v>
      </c>
      <c r="G189" s="100">
        <f t="shared" si="52"/>
        <v>2</v>
      </c>
      <c r="H189" s="132">
        <f t="shared" ca="1" si="56"/>
        <v>2</v>
      </c>
      <c r="I189" s="132">
        <f t="shared" ca="1" si="58"/>
        <v>0</v>
      </c>
      <c r="W189" s="960" t="str">
        <f ca="1">AB189&amp;"-"&amp;COUNTIF($AB$2:$AB189,$AB189)</f>
        <v>0-1-0-3</v>
      </c>
      <c r="X189" s="960" t="s">
        <v>247</v>
      </c>
      <c r="Y189" s="962">
        <f t="shared" ca="1" si="60"/>
        <v>0</v>
      </c>
      <c r="Z189" s="965">
        <v>1</v>
      </c>
      <c r="AA189" s="962">
        <f t="shared" ca="1" si="54"/>
        <v>0</v>
      </c>
      <c r="AB189" s="964" t="str">
        <f t="shared" ca="1" si="55"/>
        <v>0-1-0</v>
      </c>
    </row>
    <row r="190" spans="1:28" ht="15" customHeight="1" x14ac:dyDescent="0.2">
      <c r="A190" s="129" t="s">
        <v>69</v>
      </c>
      <c r="B190" s="129" t="s">
        <v>92</v>
      </c>
      <c r="C190" s="129" t="s">
        <v>248</v>
      </c>
      <c r="D190" s="951" t="s">
        <v>19</v>
      </c>
      <c r="E190" s="129">
        <v>2</v>
      </c>
      <c r="F190" s="100" t="str">
        <f t="shared" si="57"/>
        <v>RESPONSE-22</v>
      </c>
      <c r="G190" s="100">
        <f t="shared" si="52"/>
        <v>5</v>
      </c>
      <c r="H190" s="132">
        <f t="shared" ca="1" si="56"/>
        <v>3</v>
      </c>
      <c r="I190" s="132">
        <f t="shared" ca="1" si="58"/>
        <v>1</v>
      </c>
      <c r="W190" s="960" t="str">
        <f ca="1">AB190&amp;"-"&amp;COUNTIF($AB$2:$AB190,$AB190)</f>
        <v>0-2-1-4</v>
      </c>
      <c r="X190" s="960" t="s">
        <v>248</v>
      </c>
      <c r="Y190" s="962">
        <f t="shared" ca="1" si="60"/>
        <v>0</v>
      </c>
      <c r="Z190" s="965">
        <v>2</v>
      </c>
      <c r="AA190" s="962">
        <f t="shared" ca="1" si="54"/>
        <v>1</v>
      </c>
      <c r="AB190" s="964" t="str">
        <f t="shared" ca="1" si="55"/>
        <v>0-2-1</v>
      </c>
    </row>
    <row r="191" spans="1:28" ht="15" customHeight="1" x14ac:dyDescent="0.2">
      <c r="A191" s="129" t="s">
        <v>69</v>
      </c>
      <c r="B191" s="129" t="s">
        <v>92</v>
      </c>
      <c r="C191" s="129" t="s">
        <v>249</v>
      </c>
      <c r="D191" s="951" t="s">
        <v>20</v>
      </c>
      <c r="E191" s="129">
        <v>2</v>
      </c>
      <c r="F191" s="100" t="str">
        <f t="shared" si="57"/>
        <v>RESPONSE-22</v>
      </c>
      <c r="G191" s="100">
        <f t="shared" si="52"/>
        <v>5</v>
      </c>
      <c r="H191" s="132">
        <f t="shared" ca="1" si="56"/>
        <v>2</v>
      </c>
      <c r="I191" s="132">
        <f t="shared" ca="1" si="58"/>
        <v>0</v>
      </c>
      <c r="W191" s="960" t="str">
        <f ca="1">AB191&amp;"-"&amp;COUNTIF($AB$2:$AB191,$AB191)</f>
        <v>0-2-0-3</v>
      </c>
      <c r="X191" s="960" t="s">
        <v>249</v>
      </c>
      <c r="Y191" s="962">
        <f t="shared" ca="1" si="60"/>
        <v>0</v>
      </c>
      <c r="Z191" s="965">
        <v>2</v>
      </c>
      <c r="AA191" s="962">
        <f t="shared" ca="1" si="54"/>
        <v>0</v>
      </c>
      <c r="AB191" s="964" t="str">
        <f t="shared" ca="1" si="55"/>
        <v>0-2-0</v>
      </c>
    </row>
    <row r="192" spans="1:28" ht="15" customHeight="1" x14ac:dyDescent="0.2">
      <c r="A192" s="129" t="s">
        <v>69</v>
      </c>
      <c r="B192" s="129" t="s">
        <v>92</v>
      </c>
      <c r="C192" s="129" t="s">
        <v>250</v>
      </c>
      <c r="D192" s="951" t="s">
        <v>21</v>
      </c>
      <c r="E192" s="129">
        <v>2</v>
      </c>
      <c r="F192" s="100" t="str">
        <f t="shared" si="57"/>
        <v>RESPONSE-22</v>
      </c>
      <c r="G192" s="100">
        <f t="shared" si="52"/>
        <v>5</v>
      </c>
      <c r="H192" s="132">
        <f t="shared" ca="1" si="56"/>
        <v>2</v>
      </c>
      <c r="I192" s="132">
        <f t="shared" ca="1" si="58"/>
        <v>0</v>
      </c>
      <c r="W192" s="960" t="str">
        <f ca="1">AB192&amp;"-"&amp;COUNTIF($AB$2:$AB192,$AB192)</f>
        <v>0-2-0-4</v>
      </c>
      <c r="X192" s="960" t="s">
        <v>250</v>
      </c>
      <c r="Y192" s="962">
        <f t="shared" ca="1" si="60"/>
        <v>0</v>
      </c>
      <c r="Z192" s="965">
        <v>2</v>
      </c>
      <c r="AA192" s="962">
        <f t="shared" ca="1" si="54"/>
        <v>0</v>
      </c>
      <c r="AB192" s="964" t="str">
        <f t="shared" ca="1" si="55"/>
        <v>0-2-0</v>
      </c>
    </row>
    <row r="193" spans="1:28" ht="15" customHeight="1" x14ac:dyDescent="0.2">
      <c r="A193" s="129" t="s">
        <v>69</v>
      </c>
      <c r="B193" s="129" t="s">
        <v>92</v>
      </c>
      <c r="C193" s="129" t="s">
        <v>251</v>
      </c>
      <c r="D193" s="951" t="s">
        <v>103</v>
      </c>
      <c r="E193" s="129">
        <v>2</v>
      </c>
      <c r="F193" s="100" t="str">
        <f t="shared" si="57"/>
        <v>RESPONSE-22</v>
      </c>
      <c r="G193" s="100">
        <f t="shared" si="52"/>
        <v>5</v>
      </c>
      <c r="H193" s="132">
        <f t="shared" ca="1" si="56"/>
        <v>3</v>
      </c>
      <c r="I193" s="132">
        <f t="shared" ca="1" si="58"/>
        <v>1</v>
      </c>
      <c r="W193" s="960" t="str">
        <f ca="1">AB193&amp;"-"&amp;COUNTIF($AB$2:$AB193,$AB193)</f>
        <v>0-2-1-5</v>
      </c>
      <c r="X193" s="960" t="s">
        <v>251</v>
      </c>
      <c r="Y193" s="962">
        <f t="shared" ca="1" si="60"/>
        <v>0</v>
      </c>
      <c r="Z193" s="965">
        <v>2</v>
      </c>
      <c r="AA193" s="962">
        <f t="shared" ca="1" si="54"/>
        <v>1</v>
      </c>
      <c r="AB193" s="964" t="str">
        <f t="shared" ca="1" si="55"/>
        <v>0-2-1</v>
      </c>
    </row>
    <row r="194" spans="1:28" ht="15" customHeight="1" x14ac:dyDescent="0.2">
      <c r="A194" s="129" t="s">
        <v>69</v>
      </c>
      <c r="B194" s="129" t="s">
        <v>92</v>
      </c>
      <c r="C194" s="129" t="s">
        <v>252</v>
      </c>
      <c r="D194" s="951" t="s">
        <v>165</v>
      </c>
      <c r="E194" s="129">
        <v>2</v>
      </c>
      <c r="F194" s="100" t="str">
        <f t="shared" si="57"/>
        <v>RESPONSE-22</v>
      </c>
      <c r="G194" s="100">
        <f t="shared" ref="G194:G257" si="61">COUNTIF($F:$F,$F194)</f>
        <v>5</v>
      </c>
      <c r="H194" s="132">
        <f t="shared" ca="1" si="56"/>
        <v>3</v>
      </c>
      <c r="I194" s="132">
        <f t="shared" ca="1" si="58"/>
        <v>1</v>
      </c>
      <c r="W194" s="960" t="str">
        <f ca="1">AB194&amp;"-"&amp;COUNTIF($AB$2:$AB194,$AB194)</f>
        <v>0-2-1-6</v>
      </c>
      <c r="X194" s="960" t="s">
        <v>252</v>
      </c>
      <c r="Y194" s="962">
        <f t="shared" ca="1" si="60"/>
        <v>0</v>
      </c>
      <c r="Z194" s="965">
        <v>2</v>
      </c>
      <c r="AA194" s="962">
        <f t="shared" ref="AA194:AA257" ca="1" si="62">VLOOKUP(X194,C:I,7,FALSE)</f>
        <v>1</v>
      </c>
      <c r="AB194" s="964" t="str">
        <f t="shared" ca="1" si="55"/>
        <v>0-2-1</v>
      </c>
    </row>
    <row r="195" spans="1:28" ht="15" customHeight="1" x14ac:dyDescent="0.2">
      <c r="A195" s="129" t="s">
        <v>69</v>
      </c>
      <c r="B195" s="129" t="s">
        <v>92</v>
      </c>
      <c r="C195" s="129" t="s">
        <v>253</v>
      </c>
      <c r="D195" s="951" t="s">
        <v>167</v>
      </c>
      <c r="E195" s="129">
        <v>3</v>
      </c>
      <c r="F195" s="100" t="str">
        <f t="shared" si="57"/>
        <v>RESPONSE-23</v>
      </c>
      <c r="G195" s="100">
        <f t="shared" si="61"/>
        <v>2</v>
      </c>
      <c r="H195" s="132">
        <f t="shared" ca="1" si="56"/>
        <v>2</v>
      </c>
      <c r="I195" s="132">
        <f t="shared" ca="1" si="58"/>
        <v>0</v>
      </c>
      <c r="W195" s="960" t="str">
        <f ca="1">AB195&amp;"-"&amp;COUNTIF($AB$2:$AB195,$AB195)</f>
        <v>0-3-0-4</v>
      </c>
      <c r="X195" s="960" t="s">
        <v>253</v>
      </c>
      <c r="Y195" s="962">
        <f t="shared" ca="1" si="60"/>
        <v>0</v>
      </c>
      <c r="Z195" s="965">
        <v>3</v>
      </c>
      <c r="AA195" s="962">
        <f t="shared" ca="1" si="62"/>
        <v>0</v>
      </c>
      <c r="AB195" s="964" t="str">
        <f t="shared" ca="1" si="55"/>
        <v>0-3-0</v>
      </c>
    </row>
    <row r="196" spans="1:28" ht="15" customHeight="1" x14ac:dyDescent="0.2">
      <c r="A196" s="129" t="s">
        <v>69</v>
      </c>
      <c r="B196" s="129" t="s">
        <v>92</v>
      </c>
      <c r="C196" s="129" t="s">
        <v>254</v>
      </c>
      <c r="D196" s="951" t="s">
        <v>198</v>
      </c>
      <c r="E196" s="129">
        <v>3</v>
      </c>
      <c r="F196" s="100" t="str">
        <f t="shared" si="57"/>
        <v>RESPONSE-23</v>
      </c>
      <c r="G196" s="100">
        <f t="shared" si="61"/>
        <v>2</v>
      </c>
      <c r="H196" s="132">
        <f t="shared" ref="H196:H259" ca="1" si="63">INT(LEFT(
VLOOKUP($D196, INDIRECT("'"&amp;$A196&amp;"'!"&amp;"$E:$H"), 4,FALSE), 1)
)</f>
        <v>3</v>
      </c>
      <c r="I196" s="132">
        <f t="shared" ca="1" si="58"/>
        <v>1</v>
      </c>
      <c r="W196" s="960" t="str">
        <f ca="1">AB196&amp;"-"&amp;COUNTIF($AB$2:$AB196,$AB196)</f>
        <v>0-3-1-3</v>
      </c>
      <c r="X196" s="960" t="s">
        <v>254</v>
      </c>
      <c r="Y196" s="962">
        <f t="shared" ca="1" si="60"/>
        <v>0</v>
      </c>
      <c r="Z196" s="965">
        <v>3</v>
      </c>
      <c r="AA196" s="962">
        <f t="shared" ca="1" si="62"/>
        <v>1</v>
      </c>
      <c r="AB196" s="964" t="str">
        <f t="shared" ref="AB196:AB259" ca="1" si="64">Y196&amp;"-"&amp;Z196&amp;"-"&amp;AA196</f>
        <v>0-3-1</v>
      </c>
    </row>
    <row r="197" spans="1:28" ht="15" customHeight="1" x14ac:dyDescent="0.2">
      <c r="A197" s="129" t="s">
        <v>69</v>
      </c>
      <c r="B197" s="129" t="s">
        <v>94</v>
      </c>
      <c r="C197" s="129" t="s">
        <v>255</v>
      </c>
      <c r="D197" s="951" t="s">
        <v>22</v>
      </c>
      <c r="E197" s="129">
        <v>1</v>
      </c>
      <c r="F197" s="100" t="str">
        <f t="shared" si="57"/>
        <v>RESPONSE-31</v>
      </c>
      <c r="G197" s="100">
        <f t="shared" si="61"/>
        <v>3</v>
      </c>
      <c r="H197" s="132">
        <f t="shared" ca="1" si="63"/>
        <v>4</v>
      </c>
      <c r="I197" s="132">
        <f t="shared" ca="1" si="58"/>
        <v>1</v>
      </c>
      <c r="W197" s="960" t="str">
        <f ca="1">AB197&amp;"-"&amp;COUNTIF($AB$2:$AB197,$AB197)</f>
        <v>2-1-1-12</v>
      </c>
      <c r="X197" s="960" t="s">
        <v>255</v>
      </c>
      <c r="Y197" s="962">
        <f t="shared" ca="1" si="60"/>
        <v>2</v>
      </c>
      <c r="Z197" s="965">
        <v>1</v>
      </c>
      <c r="AA197" s="962">
        <f t="shared" ca="1" si="62"/>
        <v>1</v>
      </c>
      <c r="AB197" s="964" t="str">
        <f t="shared" ca="1" si="64"/>
        <v>2-1-1</v>
      </c>
    </row>
    <row r="198" spans="1:28" ht="15" customHeight="1" x14ac:dyDescent="0.2">
      <c r="A198" s="129" t="s">
        <v>69</v>
      </c>
      <c r="B198" s="129" t="s">
        <v>94</v>
      </c>
      <c r="C198" s="129" t="s">
        <v>256</v>
      </c>
      <c r="D198" s="951" t="s">
        <v>23</v>
      </c>
      <c r="E198" s="129">
        <v>1</v>
      </c>
      <c r="F198" s="100" t="str">
        <f t="shared" si="57"/>
        <v>RESPONSE-31</v>
      </c>
      <c r="G198" s="100">
        <f t="shared" si="61"/>
        <v>3</v>
      </c>
      <c r="H198" s="132">
        <f t="shared" ca="1" si="63"/>
        <v>3</v>
      </c>
      <c r="I198" s="132">
        <f t="shared" ca="1" si="58"/>
        <v>1</v>
      </c>
      <c r="W198" s="960" t="str">
        <f ca="1">AB198&amp;"-"&amp;COUNTIF($AB$2:$AB198,$AB198)</f>
        <v>2-1-1-13</v>
      </c>
      <c r="X198" s="960" t="s">
        <v>256</v>
      </c>
      <c r="Y198" s="962">
        <f t="shared" ca="1" si="60"/>
        <v>2</v>
      </c>
      <c r="Z198" s="965">
        <v>1</v>
      </c>
      <c r="AA198" s="962">
        <f t="shared" ca="1" si="62"/>
        <v>1</v>
      </c>
      <c r="AB198" s="964" t="str">
        <f t="shared" ca="1" si="64"/>
        <v>2-1-1</v>
      </c>
    </row>
    <row r="199" spans="1:28" ht="15" customHeight="1" x14ac:dyDescent="0.2">
      <c r="A199" s="129" t="s">
        <v>69</v>
      </c>
      <c r="B199" s="129" t="s">
        <v>94</v>
      </c>
      <c r="C199" s="129" t="s">
        <v>257</v>
      </c>
      <c r="D199" s="951" t="s">
        <v>24</v>
      </c>
      <c r="E199" s="129">
        <v>1</v>
      </c>
      <c r="F199" s="100" t="str">
        <f t="shared" si="57"/>
        <v>RESPONSE-31</v>
      </c>
      <c r="G199" s="100">
        <f t="shared" si="61"/>
        <v>3</v>
      </c>
      <c r="H199" s="132">
        <f t="shared" ca="1" si="63"/>
        <v>3</v>
      </c>
      <c r="I199" s="132">
        <f t="shared" ca="1" si="58"/>
        <v>1</v>
      </c>
      <c r="W199" s="960" t="str">
        <f ca="1">AB199&amp;"-"&amp;COUNTIF($AB$2:$AB199,$AB199)</f>
        <v>2-1-1-14</v>
      </c>
      <c r="X199" s="960" t="s">
        <v>257</v>
      </c>
      <c r="Y199" s="962">
        <f t="shared" ca="1" si="60"/>
        <v>2</v>
      </c>
      <c r="Z199" s="965">
        <v>1</v>
      </c>
      <c r="AA199" s="962">
        <f t="shared" ca="1" si="62"/>
        <v>1</v>
      </c>
      <c r="AB199" s="964" t="str">
        <f t="shared" ca="1" si="64"/>
        <v>2-1-1</v>
      </c>
    </row>
    <row r="200" spans="1:28" ht="15" customHeight="1" x14ac:dyDescent="0.2">
      <c r="A200" s="129" t="s">
        <v>69</v>
      </c>
      <c r="B200" s="129" t="s">
        <v>94</v>
      </c>
      <c r="C200" s="129" t="s">
        <v>258</v>
      </c>
      <c r="D200" s="951" t="s">
        <v>25</v>
      </c>
      <c r="E200" s="129">
        <v>2</v>
      </c>
      <c r="F200" s="100" t="str">
        <f t="shared" si="57"/>
        <v>RESPONSE-32</v>
      </c>
      <c r="G200" s="100">
        <f t="shared" si="61"/>
        <v>5</v>
      </c>
      <c r="H200" s="132">
        <f t="shared" ca="1" si="63"/>
        <v>3</v>
      </c>
      <c r="I200" s="132">
        <f t="shared" ca="1" si="58"/>
        <v>1</v>
      </c>
      <c r="W200" s="960" t="str">
        <f ca="1">AB200&amp;"-"&amp;COUNTIF($AB$2:$AB200,$AB200)</f>
        <v>2-2-1-21</v>
      </c>
      <c r="X200" s="960" t="s">
        <v>258</v>
      </c>
      <c r="Y200" s="962">
        <f t="shared" ca="1" si="60"/>
        <v>2</v>
      </c>
      <c r="Z200" s="965">
        <v>2</v>
      </c>
      <c r="AA200" s="962">
        <f t="shared" ca="1" si="62"/>
        <v>1</v>
      </c>
      <c r="AB200" s="964" t="str">
        <f t="shared" ca="1" si="64"/>
        <v>2-2-1</v>
      </c>
    </row>
    <row r="201" spans="1:28" ht="15" customHeight="1" x14ac:dyDescent="0.2">
      <c r="A201" s="129" t="s">
        <v>69</v>
      </c>
      <c r="B201" s="129" t="s">
        <v>94</v>
      </c>
      <c r="C201" s="129" t="s">
        <v>259</v>
      </c>
      <c r="D201" s="951" t="s">
        <v>26</v>
      </c>
      <c r="E201" s="129">
        <v>2</v>
      </c>
      <c r="F201" s="100" t="str">
        <f t="shared" ref="F201:F266" si="65">CONCATENATE($B201,$E201)</f>
        <v>RESPONSE-32</v>
      </c>
      <c r="G201" s="100">
        <f t="shared" si="61"/>
        <v>5</v>
      </c>
      <c r="H201" s="132">
        <f t="shared" ca="1" si="63"/>
        <v>3</v>
      </c>
      <c r="I201" s="132">
        <f t="shared" ref="I201:I266" ca="1" si="66">IFERROR(IF(H201&gt;2,1,0),0)</f>
        <v>1</v>
      </c>
      <c r="W201" s="960" t="str">
        <f ca="1">AB201&amp;"-"&amp;COUNTIF($AB$2:$AB201,$AB201)</f>
        <v>2-2-1-22</v>
      </c>
      <c r="X201" s="960" t="s">
        <v>259</v>
      </c>
      <c r="Y201" s="962">
        <f t="shared" ca="1" si="60"/>
        <v>2</v>
      </c>
      <c r="Z201" s="965">
        <v>2</v>
      </c>
      <c r="AA201" s="962">
        <f t="shared" ca="1" si="62"/>
        <v>1</v>
      </c>
      <c r="AB201" s="964" t="str">
        <f t="shared" ca="1" si="64"/>
        <v>2-2-1</v>
      </c>
    </row>
    <row r="202" spans="1:28" ht="15" customHeight="1" x14ac:dyDescent="0.2">
      <c r="A202" s="129" t="s">
        <v>69</v>
      </c>
      <c r="B202" s="129" t="s">
        <v>94</v>
      </c>
      <c r="C202" s="129" t="s">
        <v>260</v>
      </c>
      <c r="D202" s="951" t="s">
        <v>27</v>
      </c>
      <c r="E202" s="129">
        <v>2</v>
      </c>
      <c r="F202" s="100" t="str">
        <f t="shared" si="65"/>
        <v>RESPONSE-32</v>
      </c>
      <c r="G202" s="100">
        <f t="shared" si="61"/>
        <v>5</v>
      </c>
      <c r="H202" s="132">
        <f t="shared" ca="1" si="63"/>
        <v>2</v>
      </c>
      <c r="I202" s="132">
        <f t="shared" ca="1" si="66"/>
        <v>0</v>
      </c>
      <c r="W202" s="960" t="str">
        <f ca="1">AB202&amp;"-"&amp;COUNTIF($AB$2:$AB202,$AB202)</f>
        <v>2-2-0-11</v>
      </c>
      <c r="X202" s="960" t="s">
        <v>260</v>
      </c>
      <c r="Y202" s="962">
        <f t="shared" ca="1" si="60"/>
        <v>2</v>
      </c>
      <c r="Z202" s="965">
        <v>2</v>
      </c>
      <c r="AA202" s="962">
        <f t="shared" ca="1" si="62"/>
        <v>0</v>
      </c>
      <c r="AB202" s="964" t="str">
        <f t="shared" ca="1" si="64"/>
        <v>2-2-0</v>
      </c>
    </row>
    <row r="203" spans="1:28" ht="15" customHeight="1" x14ac:dyDescent="0.2">
      <c r="A203" s="129" t="s">
        <v>69</v>
      </c>
      <c r="B203" s="129" t="s">
        <v>94</v>
      </c>
      <c r="C203" s="129" t="s">
        <v>261</v>
      </c>
      <c r="D203" s="951" t="s">
        <v>28</v>
      </c>
      <c r="E203" s="129">
        <v>2</v>
      </c>
      <c r="F203" s="100" t="str">
        <f t="shared" si="65"/>
        <v>RESPONSE-32</v>
      </c>
      <c r="G203" s="100">
        <f t="shared" si="61"/>
        <v>5</v>
      </c>
      <c r="H203" s="132">
        <f t="shared" ca="1" si="63"/>
        <v>4</v>
      </c>
      <c r="I203" s="132">
        <f t="shared" ca="1" si="66"/>
        <v>1</v>
      </c>
      <c r="W203" s="960" t="str">
        <f ca="1">AB203&amp;"-"&amp;COUNTIF($AB$2:$AB203,$AB203)</f>
        <v>2-2-1-23</v>
      </c>
      <c r="X203" s="960" t="s">
        <v>261</v>
      </c>
      <c r="Y203" s="962">
        <f t="shared" ca="1" si="60"/>
        <v>2</v>
      </c>
      <c r="Z203" s="965">
        <v>2</v>
      </c>
      <c r="AA203" s="962">
        <f t="shared" ca="1" si="62"/>
        <v>1</v>
      </c>
      <c r="AB203" s="964" t="str">
        <f t="shared" ca="1" si="64"/>
        <v>2-2-1</v>
      </c>
    </row>
    <row r="204" spans="1:28" ht="15" customHeight="1" x14ac:dyDescent="0.2">
      <c r="A204" s="129" t="s">
        <v>69</v>
      </c>
      <c r="B204" s="129" t="s">
        <v>94</v>
      </c>
      <c r="C204" s="129" t="s">
        <v>262</v>
      </c>
      <c r="D204" s="951" t="s">
        <v>232</v>
      </c>
      <c r="E204" s="129">
        <v>2</v>
      </c>
      <c r="F204" s="100" t="str">
        <f t="shared" si="65"/>
        <v>RESPONSE-32</v>
      </c>
      <c r="G204" s="100">
        <f t="shared" si="61"/>
        <v>5</v>
      </c>
      <c r="H204" s="132">
        <f t="shared" ca="1" si="63"/>
        <v>2</v>
      </c>
      <c r="I204" s="132">
        <f t="shared" ca="1" si="66"/>
        <v>0</v>
      </c>
      <c r="W204" s="960" t="str">
        <f ca="1">AB204&amp;"-"&amp;COUNTIF($AB$2:$AB204,$AB204)</f>
        <v>2-2-0-12</v>
      </c>
      <c r="X204" s="960" t="s">
        <v>262</v>
      </c>
      <c r="Y204" s="962">
        <f t="shared" ca="1" si="60"/>
        <v>2</v>
      </c>
      <c r="Z204" s="965">
        <v>2</v>
      </c>
      <c r="AA204" s="962">
        <f t="shared" ca="1" si="62"/>
        <v>0</v>
      </c>
      <c r="AB204" s="964" t="str">
        <f t="shared" ca="1" si="64"/>
        <v>2-2-0</v>
      </c>
    </row>
    <row r="205" spans="1:28" ht="15" customHeight="1" x14ac:dyDescent="0.2">
      <c r="A205" s="129" t="s">
        <v>69</v>
      </c>
      <c r="B205" s="129" t="s">
        <v>94</v>
      </c>
      <c r="C205" s="129" t="s">
        <v>263</v>
      </c>
      <c r="D205" s="951" t="s">
        <v>264</v>
      </c>
      <c r="E205" s="129">
        <v>3</v>
      </c>
      <c r="F205" s="100" t="str">
        <f t="shared" si="65"/>
        <v>RESPONSE-33</v>
      </c>
      <c r="G205" s="100">
        <f t="shared" si="61"/>
        <v>4</v>
      </c>
      <c r="H205" s="132">
        <f t="shared" ca="1" si="63"/>
        <v>3</v>
      </c>
      <c r="I205" s="132">
        <f t="shared" ca="1" si="66"/>
        <v>1</v>
      </c>
      <c r="W205" s="960" t="str">
        <f ca="1">AB205&amp;"-"&amp;COUNTIF($AB$2:$AB205,$AB205)</f>
        <v>2-3-1-13</v>
      </c>
      <c r="X205" s="960" t="s">
        <v>263</v>
      </c>
      <c r="Y205" s="962">
        <f t="shared" ca="1" si="60"/>
        <v>2</v>
      </c>
      <c r="Z205" s="965">
        <v>3</v>
      </c>
      <c r="AA205" s="962">
        <f t="shared" ca="1" si="62"/>
        <v>1</v>
      </c>
      <c r="AB205" s="964" t="str">
        <f t="shared" ca="1" si="64"/>
        <v>2-3-1</v>
      </c>
    </row>
    <row r="206" spans="1:28" ht="15" customHeight="1" x14ac:dyDescent="0.2">
      <c r="A206" s="129" t="s">
        <v>69</v>
      </c>
      <c r="B206" s="129" t="s">
        <v>94</v>
      </c>
      <c r="C206" s="129" t="s">
        <v>265</v>
      </c>
      <c r="D206" s="951" t="s">
        <v>266</v>
      </c>
      <c r="E206" s="129">
        <v>3</v>
      </c>
      <c r="F206" s="100" t="str">
        <f t="shared" si="65"/>
        <v>RESPONSE-33</v>
      </c>
      <c r="G206" s="100">
        <f t="shared" si="61"/>
        <v>4</v>
      </c>
      <c r="H206" s="132">
        <f t="shared" ca="1" si="63"/>
        <v>2</v>
      </c>
      <c r="I206" s="132">
        <f t="shared" ca="1" si="66"/>
        <v>0</v>
      </c>
      <c r="W206" s="960" t="str">
        <f ca="1">AB206&amp;"-"&amp;COUNTIF($AB$2:$AB206,$AB206)</f>
        <v>2-3-0-13</v>
      </c>
      <c r="X206" s="960" t="s">
        <v>265</v>
      </c>
      <c r="Y206" s="962">
        <f t="shared" ca="1" si="60"/>
        <v>2</v>
      </c>
      <c r="Z206" s="965">
        <v>3</v>
      </c>
      <c r="AA206" s="962">
        <f t="shared" ca="1" si="62"/>
        <v>0</v>
      </c>
      <c r="AB206" s="964" t="str">
        <f t="shared" ca="1" si="64"/>
        <v>2-3-0</v>
      </c>
    </row>
    <row r="207" spans="1:28" ht="15" customHeight="1" x14ac:dyDescent="0.2">
      <c r="A207" s="129" t="s">
        <v>69</v>
      </c>
      <c r="B207" s="129" t="s">
        <v>94</v>
      </c>
      <c r="C207" s="129" t="s">
        <v>943</v>
      </c>
      <c r="D207" s="951" t="s">
        <v>361</v>
      </c>
      <c r="E207" s="129">
        <v>3</v>
      </c>
      <c r="F207" s="100" t="str">
        <f t="shared" si="65"/>
        <v>RESPONSE-33</v>
      </c>
      <c r="G207" s="100">
        <f t="shared" si="61"/>
        <v>4</v>
      </c>
      <c r="H207" s="132">
        <f t="shared" ca="1" si="63"/>
        <v>3</v>
      </c>
      <c r="I207" s="132">
        <f t="shared" ca="1" si="66"/>
        <v>1</v>
      </c>
      <c r="W207" s="960" t="str">
        <f ca="1">AB207&amp;"-"&amp;COUNTIF($AB$2:$AB207,$AB207)</f>
        <v>2-3-1-14</v>
      </c>
      <c r="X207" s="960" t="s">
        <v>943</v>
      </c>
      <c r="Y207" s="962">
        <f t="shared" ca="1" si="60"/>
        <v>2</v>
      </c>
      <c r="Z207" s="965">
        <v>3</v>
      </c>
      <c r="AA207" s="962">
        <f t="shared" ca="1" si="62"/>
        <v>1</v>
      </c>
      <c r="AB207" s="964" t="str">
        <f t="shared" ca="1" si="64"/>
        <v>2-3-1</v>
      </c>
    </row>
    <row r="208" spans="1:28" ht="15" customHeight="1" x14ac:dyDescent="0.2">
      <c r="A208" s="129" t="s">
        <v>69</v>
      </c>
      <c r="B208" s="129" t="s">
        <v>94</v>
      </c>
      <c r="C208" s="129" t="s">
        <v>2538</v>
      </c>
      <c r="D208" s="951" t="s">
        <v>2720</v>
      </c>
      <c r="E208" s="129">
        <v>3</v>
      </c>
      <c r="F208" s="100" t="str">
        <f t="shared" si="65"/>
        <v>RESPONSE-33</v>
      </c>
      <c r="G208" s="100">
        <f t="shared" si="61"/>
        <v>4</v>
      </c>
      <c r="H208" s="132">
        <f t="shared" ca="1" si="63"/>
        <v>3</v>
      </c>
      <c r="I208" s="132">
        <f t="shared" ref="I208" ca="1" si="67">IFERROR(IF(H208&gt;2,1,0),0)</f>
        <v>1</v>
      </c>
      <c r="W208" s="960" t="str">
        <f ca="1">AB208&amp;"-"&amp;COUNTIF($AB$2:$AB208,$AB208)</f>
        <v>2-3-1-15</v>
      </c>
      <c r="X208" s="960" t="s">
        <v>2538</v>
      </c>
      <c r="Y208" s="962">
        <f t="shared" ca="1" si="60"/>
        <v>2</v>
      </c>
      <c r="Z208" s="965">
        <v>3</v>
      </c>
      <c r="AA208" s="962">
        <f t="shared" ca="1" si="62"/>
        <v>1</v>
      </c>
      <c r="AB208" s="964" t="str">
        <f t="shared" ca="1" si="64"/>
        <v>2-3-1</v>
      </c>
    </row>
    <row r="209" spans="1:28" ht="15" customHeight="1" x14ac:dyDescent="0.2">
      <c r="A209" s="129" t="s">
        <v>69</v>
      </c>
      <c r="B209" s="129" t="s">
        <v>96</v>
      </c>
      <c r="C209" s="129" t="s">
        <v>267</v>
      </c>
      <c r="D209" s="951" t="s">
        <v>117</v>
      </c>
      <c r="E209" s="129">
        <v>1</v>
      </c>
      <c r="F209" s="100" t="str">
        <f t="shared" si="65"/>
        <v>RESPONSE-41</v>
      </c>
      <c r="G209" s="100">
        <f t="shared" si="61"/>
        <v>3</v>
      </c>
      <c r="H209" s="132">
        <f t="shared" ca="1" si="63"/>
        <v>3</v>
      </c>
      <c r="I209" s="132">
        <f t="shared" ca="1" si="66"/>
        <v>1</v>
      </c>
      <c r="W209" s="960" t="str">
        <f ca="1">AB209&amp;"-"&amp;COUNTIF($AB$2:$AB209,$AB209)</f>
        <v>2-1-1-15</v>
      </c>
      <c r="X209" s="960" t="s">
        <v>267</v>
      </c>
      <c r="Y209" s="962">
        <f t="shared" ca="1" si="60"/>
        <v>2</v>
      </c>
      <c r="Z209" s="965">
        <v>1</v>
      </c>
      <c r="AA209" s="962">
        <f t="shared" ca="1" si="62"/>
        <v>1</v>
      </c>
      <c r="AB209" s="964" t="str">
        <f t="shared" ca="1" si="64"/>
        <v>2-1-1</v>
      </c>
    </row>
    <row r="210" spans="1:28" ht="15" customHeight="1" x14ac:dyDescent="0.2">
      <c r="A210" s="129" t="s">
        <v>69</v>
      </c>
      <c r="B210" s="129" t="s">
        <v>96</v>
      </c>
      <c r="C210" s="129" t="s">
        <v>268</v>
      </c>
      <c r="D210" s="951" t="s">
        <v>120</v>
      </c>
      <c r="E210" s="129">
        <v>1</v>
      </c>
      <c r="F210" s="100" t="str">
        <f t="shared" si="65"/>
        <v>RESPONSE-41</v>
      </c>
      <c r="G210" s="100">
        <f t="shared" si="61"/>
        <v>3</v>
      </c>
      <c r="H210" s="132">
        <f t="shared" ca="1" si="63"/>
        <v>3</v>
      </c>
      <c r="I210" s="132">
        <f t="shared" ca="1" si="66"/>
        <v>1</v>
      </c>
      <c r="W210" s="960" t="str">
        <f ca="1">AB210&amp;"-"&amp;COUNTIF($AB$2:$AB210,$AB210)</f>
        <v>2-1-1-16</v>
      </c>
      <c r="X210" s="960" t="s">
        <v>268</v>
      </c>
      <c r="Y210" s="962">
        <f t="shared" ca="1" si="60"/>
        <v>2</v>
      </c>
      <c r="Z210" s="965">
        <v>1</v>
      </c>
      <c r="AA210" s="962">
        <f t="shared" ca="1" si="62"/>
        <v>1</v>
      </c>
      <c r="AB210" s="964" t="str">
        <f t="shared" ca="1" si="64"/>
        <v>2-1-1</v>
      </c>
    </row>
    <row r="211" spans="1:28" ht="15" customHeight="1" x14ac:dyDescent="0.2">
      <c r="A211" s="129" t="s">
        <v>69</v>
      </c>
      <c r="B211" s="129" t="s">
        <v>96</v>
      </c>
      <c r="C211" s="129" t="s">
        <v>269</v>
      </c>
      <c r="D211" s="951" t="s">
        <v>123</v>
      </c>
      <c r="E211" s="129">
        <v>1</v>
      </c>
      <c r="F211" s="100" t="str">
        <f t="shared" si="65"/>
        <v>RESPONSE-41</v>
      </c>
      <c r="G211" s="100">
        <f t="shared" si="61"/>
        <v>3</v>
      </c>
      <c r="H211" s="132">
        <f t="shared" ca="1" si="63"/>
        <v>4</v>
      </c>
      <c r="I211" s="132">
        <f t="shared" ca="1" si="66"/>
        <v>1</v>
      </c>
      <c r="W211" s="960" t="str">
        <f ca="1">AB211&amp;"-"&amp;COUNTIF($AB$2:$AB211,$AB211)</f>
        <v>2-1-1-17</v>
      </c>
      <c r="X211" s="960" t="s">
        <v>269</v>
      </c>
      <c r="Y211" s="962">
        <f t="shared" ca="1" si="60"/>
        <v>2</v>
      </c>
      <c r="Z211" s="965">
        <v>1</v>
      </c>
      <c r="AA211" s="962">
        <f t="shared" ca="1" si="62"/>
        <v>1</v>
      </c>
      <c r="AB211" s="964" t="str">
        <f t="shared" ca="1" si="64"/>
        <v>2-1-1</v>
      </c>
    </row>
    <row r="212" spans="1:28" ht="15" customHeight="1" x14ac:dyDescent="0.2">
      <c r="A212" s="129" t="s">
        <v>69</v>
      </c>
      <c r="B212" s="129" t="s">
        <v>96</v>
      </c>
      <c r="C212" s="129" t="s">
        <v>270</v>
      </c>
      <c r="D212" s="951" t="s">
        <v>126</v>
      </c>
      <c r="E212" s="129">
        <v>2</v>
      </c>
      <c r="F212" s="100" t="str">
        <f t="shared" si="65"/>
        <v>RESPONSE-42</v>
      </c>
      <c r="G212" s="100">
        <f t="shared" si="61"/>
        <v>9</v>
      </c>
      <c r="H212" s="132">
        <f t="shared" ca="1" si="63"/>
        <v>3</v>
      </c>
      <c r="I212" s="132">
        <f t="shared" ca="1" si="66"/>
        <v>1</v>
      </c>
      <c r="W212" s="960" t="str">
        <f ca="1">AB212&amp;"-"&amp;COUNTIF($AB$2:$AB212,$AB212)</f>
        <v>2-2-1-24</v>
      </c>
      <c r="X212" s="960" t="s">
        <v>270</v>
      </c>
      <c r="Y212" s="962">
        <f t="shared" ca="1" si="60"/>
        <v>2</v>
      </c>
      <c r="Z212" s="965">
        <v>2</v>
      </c>
      <c r="AA212" s="962">
        <f t="shared" ca="1" si="62"/>
        <v>1</v>
      </c>
      <c r="AB212" s="964" t="str">
        <f t="shared" ca="1" si="64"/>
        <v>2-2-1</v>
      </c>
    </row>
    <row r="213" spans="1:28" ht="15" customHeight="1" x14ac:dyDescent="0.2">
      <c r="A213" s="129" t="s">
        <v>69</v>
      </c>
      <c r="B213" s="129" t="s">
        <v>96</v>
      </c>
      <c r="C213" s="129" t="s">
        <v>271</v>
      </c>
      <c r="D213" s="951" t="s">
        <v>129</v>
      </c>
      <c r="E213" s="129">
        <v>2</v>
      </c>
      <c r="F213" s="100" t="str">
        <f t="shared" si="65"/>
        <v>RESPONSE-42</v>
      </c>
      <c r="G213" s="100">
        <f t="shared" si="61"/>
        <v>9</v>
      </c>
      <c r="H213" s="132">
        <f t="shared" ca="1" si="63"/>
        <v>3</v>
      </c>
      <c r="I213" s="132">
        <f t="shared" ca="1" si="66"/>
        <v>1</v>
      </c>
      <c r="W213" s="960" t="str">
        <f ca="1">AB213&amp;"-"&amp;COUNTIF($AB$2:$AB213,$AB213)</f>
        <v>2-2-1-25</v>
      </c>
      <c r="X213" s="960" t="s">
        <v>271</v>
      </c>
      <c r="Y213" s="962">
        <f t="shared" ca="1" si="60"/>
        <v>2</v>
      </c>
      <c r="Z213" s="965">
        <v>2</v>
      </c>
      <c r="AA213" s="962">
        <f t="shared" ca="1" si="62"/>
        <v>1</v>
      </c>
      <c r="AB213" s="964" t="str">
        <f t="shared" ca="1" si="64"/>
        <v>2-2-1</v>
      </c>
    </row>
    <row r="214" spans="1:28" ht="15" customHeight="1" x14ac:dyDescent="0.2">
      <c r="A214" s="129" t="s">
        <v>69</v>
      </c>
      <c r="B214" s="129" t="s">
        <v>96</v>
      </c>
      <c r="C214" s="129" t="s">
        <v>272</v>
      </c>
      <c r="D214" s="951" t="s">
        <v>131</v>
      </c>
      <c r="E214" s="129">
        <v>2</v>
      </c>
      <c r="F214" s="100" t="str">
        <f t="shared" si="65"/>
        <v>RESPONSE-42</v>
      </c>
      <c r="G214" s="100">
        <f t="shared" si="61"/>
        <v>9</v>
      </c>
      <c r="H214" s="132">
        <f t="shared" ca="1" si="63"/>
        <v>2</v>
      </c>
      <c r="I214" s="132">
        <f t="shared" ca="1" si="66"/>
        <v>0</v>
      </c>
      <c r="W214" s="960" t="str">
        <f ca="1">AB214&amp;"-"&amp;COUNTIF($AB$2:$AB214,$AB214)</f>
        <v>2-2-0-13</v>
      </c>
      <c r="X214" s="960" t="s">
        <v>272</v>
      </c>
      <c r="Y214" s="962">
        <f t="shared" ref="Y214:Y245" ca="1" si="68">VLOOKUP(LEFT($X214,LEN($X214)-1),$K:$O,5,FALSE)</f>
        <v>2</v>
      </c>
      <c r="Z214" s="965">
        <v>2</v>
      </c>
      <c r="AA214" s="962">
        <f t="shared" ca="1" si="62"/>
        <v>0</v>
      </c>
      <c r="AB214" s="964" t="str">
        <f t="shared" ca="1" si="64"/>
        <v>2-2-0</v>
      </c>
    </row>
    <row r="215" spans="1:28" ht="15" customHeight="1" x14ac:dyDescent="0.2">
      <c r="A215" s="129" t="s">
        <v>69</v>
      </c>
      <c r="B215" s="129" t="s">
        <v>96</v>
      </c>
      <c r="C215" s="129" t="s">
        <v>273</v>
      </c>
      <c r="D215" s="951" t="s">
        <v>239</v>
      </c>
      <c r="E215" s="129">
        <v>2</v>
      </c>
      <c r="F215" s="100" t="str">
        <f t="shared" si="65"/>
        <v>RESPONSE-42</v>
      </c>
      <c r="G215" s="100">
        <f t="shared" si="61"/>
        <v>9</v>
      </c>
      <c r="H215" s="132">
        <f t="shared" ca="1" si="63"/>
        <v>3</v>
      </c>
      <c r="I215" s="132">
        <f t="shared" ca="1" si="66"/>
        <v>1</v>
      </c>
      <c r="W215" s="960" t="str">
        <f ca="1">AB215&amp;"-"&amp;COUNTIF($AB$2:$AB215,$AB215)</f>
        <v>2-2-1-26</v>
      </c>
      <c r="X215" s="960" t="s">
        <v>273</v>
      </c>
      <c r="Y215" s="962">
        <f t="shared" ca="1" si="68"/>
        <v>2</v>
      </c>
      <c r="Z215" s="965">
        <v>2</v>
      </c>
      <c r="AA215" s="962">
        <f t="shared" ca="1" si="62"/>
        <v>1</v>
      </c>
      <c r="AB215" s="964" t="str">
        <f t="shared" ca="1" si="64"/>
        <v>2-2-1</v>
      </c>
    </row>
    <row r="216" spans="1:28" ht="15" customHeight="1" x14ac:dyDescent="0.2">
      <c r="A216" s="129" t="s">
        <v>69</v>
      </c>
      <c r="B216" s="129" t="s">
        <v>96</v>
      </c>
      <c r="C216" s="129" t="s">
        <v>944</v>
      </c>
      <c r="D216" s="951" t="s">
        <v>327</v>
      </c>
      <c r="E216" s="129">
        <v>2</v>
      </c>
      <c r="F216" s="100" t="str">
        <f t="shared" si="65"/>
        <v>RESPONSE-42</v>
      </c>
      <c r="G216" s="100">
        <f t="shared" si="61"/>
        <v>9</v>
      </c>
      <c r="H216" s="132">
        <f t="shared" ca="1" si="63"/>
        <v>2</v>
      </c>
      <c r="I216" s="132">
        <f t="shared" ca="1" si="66"/>
        <v>0</v>
      </c>
      <c r="W216" s="960" t="str">
        <f ca="1">AB216&amp;"-"&amp;COUNTIF($AB$2:$AB216,$AB216)</f>
        <v>2-2-0-14</v>
      </c>
      <c r="X216" s="960" t="s">
        <v>944</v>
      </c>
      <c r="Y216" s="962">
        <f t="shared" ca="1" si="68"/>
        <v>2</v>
      </c>
      <c r="Z216" s="965">
        <v>2</v>
      </c>
      <c r="AA216" s="962">
        <f t="shared" ca="1" si="62"/>
        <v>0</v>
      </c>
      <c r="AB216" s="964" t="str">
        <f t="shared" ca="1" si="64"/>
        <v>2-2-0</v>
      </c>
    </row>
    <row r="217" spans="1:28" ht="15" customHeight="1" x14ac:dyDescent="0.2">
      <c r="A217" s="129" t="s">
        <v>69</v>
      </c>
      <c r="B217" s="129" t="s">
        <v>96</v>
      </c>
      <c r="C217" s="129" t="s">
        <v>945</v>
      </c>
      <c r="D217" s="951" t="s">
        <v>328</v>
      </c>
      <c r="E217" s="129">
        <v>2</v>
      </c>
      <c r="F217" s="100" t="str">
        <f t="shared" si="65"/>
        <v>RESPONSE-42</v>
      </c>
      <c r="G217" s="100">
        <f t="shared" si="61"/>
        <v>9</v>
      </c>
      <c r="H217" s="132">
        <f t="shared" ca="1" si="63"/>
        <v>3</v>
      </c>
      <c r="I217" s="132">
        <f t="shared" ca="1" si="66"/>
        <v>1</v>
      </c>
      <c r="W217" s="960" t="str">
        <f ca="1">AB217&amp;"-"&amp;COUNTIF($AB$2:$AB217,$AB217)</f>
        <v>2-2-1-27</v>
      </c>
      <c r="X217" s="960" t="s">
        <v>945</v>
      </c>
      <c r="Y217" s="962">
        <f t="shared" ca="1" si="68"/>
        <v>2</v>
      </c>
      <c r="Z217" s="965">
        <v>2</v>
      </c>
      <c r="AA217" s="962">
        <f t="shared" ca="1" si="62"/>
        <v>1</v>
      </c>
      <c r="AB217" s="964" t="str">
        <f t="shared" ca="1" si="64"/>
        <v>2-2-1</v>
      </c>
    </row>
    <row r="218" spans="1:28" ht="15" customHeight="1" x14ac:dyDescent="0.2">
      <c r="A218" s="129" t="s">
        <v>69</v>
      </c>
      <c r="B218" s="129" t="s">
        <v>96</v>
      </c>
      <c r="C218" s="129" t="s">
        <v>946</v>
      </c>
      <c r="D218" s="951" t="s">
        <v>987</v>
      </c>
      <c r="E218" s="129">
        <v>2</v>
      </c>
      <c r="F218" s="100" t="str">
        <f t="shared" si="65"/>
        <v>RESPONSE-42</v>
      </c>
      <c r="G218" s="100">
        <f t="shared" si="61"/>
        <v>9</v>
      </c>
      <c r="H218" s="132">
        <f t="shared" ca="1" si="63"/>
        <v>2</v>
      </c>
      <c r="I218" s="132">
        <f t="shared" ca="1" si="66"/>
        <v>0</v>
      </c>
      <c r="W218" s="960" t="str">
        <f ca="1">AB218&amp;"-"&amp;COUNTIF($AB$2:$AB218,$AB218)</f>
        <v>2-2-0-15</v>
      </c>
      <c r="X218" s="960" t="s">
        <v>946</v>
      </c>
      <c r="Y218" s="962">
        <f t="shared" ca="1" si="68"/>
        <v>2</v>
      </c>
      <c r="Z218" s="965">
        <v>2</v>
      </c>
      <c r="AA218" s="962">
        <f t="shared" ca="1" si="62"/>
        <v>0</v>
      </c>
      <c r="AB218" s="964" t="str">
        <f t="shared" ca="1" si="64"/>
        <v>2-2-0</v>
      </c>
    </row>
    <row r="219" spans="1:28" ht="15" customHeight="1" x14ac:dyDescent="0.2">
      <c r="A219" s="129" t="s">
        <v>69</v>
      </c>
      <c r="B219" s="129" t="s">
        <v>96</v>
      </c>
      <c r="C219" s="129" t="s">
        <v>947</v>
      </c>
      <c r="D219" s="951" t="s">
        <v>988</v>
      </c>
      <c r="E219" s="129">
        <v>2</v>
      </c>
      <c r="F219" s="100" t="str">
        <f t="shared" si="65"/>
        <v>RESPONSE-42</v>
      </c>
      <c r="G219" s="100">
        <f t="shared" si="61"/>
        <v>9</v>
      </c>
      <c r="H219" s="132">
        <f t="shared" ca="1" si="63"/>
        <v>3</v>
      </c>
      <c r="I219" s="132">
        <f t="shared" ca="1" si="66"/>
        <v>1</v>
      </c>
      <c r="W219" s="960" t="str">
        <f ca="1">AB219&amp;"-"&amp;COUNTIF($AB$2:$AB219,$AB219)</f>
        <v>2-2-1-28</v>
      </c>
      <c r="X219" s="960" t="s">
        <v>947</v>
      </c>
      <c r="Y219" s="962">
        <f t="shared" ca="1" si="68"/>
        <v>2</v>
      </c>
      <c r="Z219" s="965">
        <v>2</v>
      </c>
      <c r="AA219" s="962">
        <f t="shared" ca="1" si="62"/>
        <v>1</v>
      </c>
      <c r="AB219" s="964" t="str">
        <f t="shared" ca="1" si="64"/>
        <v>2-2-1</v>
      </c>
    </row>
    <row r="220" spans="1:28" ht="15" customHeight="1" x14ac:dyDescent="0.2">
      <c r="A220" s="129" t="s">
        <v>69</v>
      </c>
      <c r="B220" s="129" t="s">
        <v>96</v>
      </c>
      <c r="C220" s="129" t="s">
        <v>948</v>
      </c>
      <c r="D220" s="951" t="s">
        <v>989</v>
      </c>
      <c r="E220" s="129">
        <v>2</v>
      </c>
      <c r="F220" s="100" t="str">
        <f t="shared" si="65"/>
        <v>RESPONSE-42</v>
      </c>
      <c r="G220" s="100">
        <f t="shared" si="61"/>
        <v>9</v>
      </c>
      <c r="H220" s="132">
        <f t="shared" ca="1" si="63"/>
        <v>2</v>
      </c>
      <c r="I220" s="132">
        <f t="shared" ca="1" si="66"/>
        <v>0</v>
      </c>
      <c r="W220" s="960" t="str">
        <f ca="1">AB220&amp;"-"&amp;COUNTIF($AB$2:$AB220,$AB220)</f>
        <v>2-2-0-16</v>
      </c>
      <c r="X220" s="960" t="s">
        <v>948</v>
      </c>
      <c r="Y220" s="962">
        <f t="shared" ca="1" si="68"/>
        <v>2</v>
      </c>
      <c r="Z220" s="965">
        <v>2</v>
      </c>
      <c r="AA220" s="962">
        <f t="shared" ca="1" si="62"/>
        <v>0</v>
      </c>
      <c r="AB220" s="964" t="str">
        <f t="shared" ca="1" si="64"/>
        <v>2-2-0</v>
      </c>
    </row>
    <row r="221" spans="1:28" ht="15" customHeight="1" x14ac:dyDescent="0.2">
      <c r="A221" s="129" t="s">
        <v>69</v>
      </c>
      <c r="B221" s="129" t="s">
        <v>96</v>
      </c>
      <c r="C221" s="129" t="s">
        <v>949</v>
      </c>
      <c r="D221" s="951" t="s">
        <v>990</v>
      </c>
      <c r="E221" s="129">
        <v>3</v>
      </c>
      <c r="F221" s="100" t="str">
        <f t="shared" si="65"/>
        <v>RESPONSE-43</v>
      </c>
      <c r="G221" s="100">
        <f t="shared" si="61"/>
        <v>4</v>
      </c>
      <c r="H221" s="132">
        <f t="shared" ca="1" si="63"/>
        <v>2</v>
      </c>
      <c r="I221" s="132">
        <f t="shared" ca="1" si="66"/>
        <v>0</v>
      </c>
      <c r="W221" s="960" t="str">
        <f ca="1">AB221&amp;"-"&amp;COUNTIF($AB$2:$AB221,$AB221)</f>
        <v>2-3-0-14</v>
      </c>
      <c r="X221" s="960" t="s">
        <v>949</v>
      </c>
      <c r="Y221" s="962">
        <f t="shared" ca="1" si="68"/>
        <v>2</v>
      </c>
      <c r="Z221" s="965">
        <v>3</v>
      </c>
      <c r="AA221" s="962">
        <f t="shared" ca="1" si="62"/>
        <v>0</v>
      </c>
      <c r="AB221" s="964" t="str">
        <f t="shared" ca="1" si="64"/>
        <v>2-3-0</v>
      </c>
    </row>
    <row r="222" spans="1:28" ht="15" customHeight="1" x14ac:dyDescent="0.2">
      <c r="A222" s="129" t="s">
        <v>69</v>
      </c>
      <c r="B222" s="129" t="s">
        <v>96</v>
      </c>
      <c r="C222" s="129" t="s">
        <v>950</v>
      </c>
      <c r="D222" s="951" t="s">
        <v>991</v>
      </c>
      <c r="E222" s="129">
        <v>3</v>
      </c>
      <c r="F222" s="100" t="str">
        <f t="shared" si="65"/>
        <v>RESPONSE-43</v>
      </c>
      <c r="G222" s="100">
        <f t="shared" si="61"/>
        <v>4</v>
      </c>
      <c r="H222" s="132">
        <f t="shared" ca="1" si="63"/>
        <v>3</v>
      </c>
      <c r="I222" s="132">
        <f t="shared" ca="1" si="66"/>
        <v>1</v>
      </c>
      <c r="W222" s="960" t="str">
        <f ca="1">AB222&amp;"-"&amp;COUNTIF($AB$2:$AB222,$AB222)</f>
        <v>2-3-1-16</v>
      </c>
      <c r="X222" s="960" t="s">
        <v>950</v>
      </c>
      <c r="Y222" s="962">
        <f t="shared" ca="1" si="68"/>
        <v>2</v>
      </c>
      <c r="Z222" s="965">
        <v>3</v>
      </c>
      <c r="AA222" s="962">
        <f t="shared" ca="1" si="62"/>
        <v>1</v>
      </c>
      <c r="AB222" s="964" t="str">
        <f t="shared" ca="1" si="64"/>
        <v>2-3-1</v>
      </c>
    </row>
    <row r="223" spans="1:28" ht="15" customHeight="1" x14ac:dyDescent="0.2">
      <c r="A223" s="129" t="s">
        <v>69</v>
      </c>
      <c r="B223" s="129" t="s">
        <v>96</v>
      </c>
      <c r="C223" s="129" t="s">
        <v>951</v>
      </c>
      <c r="D223" s="951" t="s">
        <v>992</v>
      </c>
      <c r="E223" s="129">
        <v>3</v>
      </c>
      <c r="F223" s="100" t="str">
        <f t="shared" si="65"/>
        <v>RESPONSE-43</v>
      </c>
      <c r="G223" s="100">
        <f t="shared" si="61"/>
        <v>4</v>
      </c>
      <c r="H223" s="132">
        <f t="shared" ca="1" si="63"/>
        <v>2</v>
      </c>
      <c r="I223" s="132">
        <f t="shared" ca="1" si="66"/>
        <v>0</v>
      </c>
      <c r="W223" s="960" t="str">
        <f ca="1">AB223&amp;"-"&amp;COUNTIF($AB$2:$AB223,$AB223)</f>
        <v>2-3-0-15</v>
      </c>
      <c r="X223" s="960" t="s">
        <v>951</v>
      </c>
      <c r="Y223" s="962">
        <f t="shared" ca="1" si="68"/>
        <v>2</v>
      </c>
      <c r="Z223" s="965">
        <v>3</v>
      </c>
      <c r="AA223" s="962">
        <f t="shared" ca="1" si="62"/>
        <v>0</v>
      </c>
      <c r="AB223" s="964" t="str">
        <f t="shared" ca="1" si="64"/>
        <v>2-3-0</v>
      </c>
    </row>
    <row r="224" spans="1:28" ht="15" customHeight="1" x14ac:dyDescent="0.2">
      <c r="A224" s="129" t="s">
        <v>69</v>
      </c>
      <c r="B224" s="129" t="s">
        <v>96</v>
      </c>
      <c r="C224" s="129" t="s">
        <v>952</v>
      </c>
      <c r="D224" s="951" t="s">
        <v>993</v>
      </c>
      <c r="E224" s="129">
        <v>3</v>
      </c>
      <c r="F224" s="100" t="str">
        <f t="shared" si="65"/>
        <v>RESPONSE-43</v>
      </c>
      <c r="G224" s="100">
        <f t="shared" si="61"/>
        <v>4</v>
      </c>
      <c r="H224" s="132">
        <f t="shared" ca="1" si="63"/>
        <v>3</v>
      </c>
      <c r="I224" s="132">
        <f t="shared" ca="1" si="66"/>
        <v>1</v>
      </c>
      <c r="W224" s="960" t="str">
        <f ca="1">AB224&amp;"-"&amp;COUNTIF($AB$2:$AB224,$AB224)</f>
        <v>2-3-1-17</v>
      </c>
      <c r="X224" s="960" t="s">
        <v>952</v>
      </c>
      <c r="Y224" s="962">
        <f t="shared" ca="1" si="68"/>
        <v>2</v>
      </c>
      <c r="Z224" s="965">
        <v>3</v>
      </c>
      <c r="AA224" s="962">
        <f t="shared" ca="1" si="62"/>
        <v>1</v>
      </c>
      <c r="AB224" s="964" t="str">
        <f t="shared" ca="1" si="64"/>
        <v>2-3-1</v>
      </c>
    </row>
    <row r="225" spans="1:28" ht="15" customHeight="1" x14ac:dyDescent="0.2">
      <c r="A225" s="129" t="s">
        <v>69</v>
      </c>
      <c r="B225" s="129" t="s">
        <v>994</v>
      </c>
      <c r="C225" s="129" t="s">
        <v>954</v>
      </c>
      <c r="D225" s="951" t="s">
        <v>134</v>
      </c>
      <c r="E225" s="129">
        <v>2</v>
      </c>
      <c r="F225" s="100" t="str">
        <f t="shared" si="65"/>
        <v>RESPONSE-52</v>
      </c>
      <c r="G225" s="100">
        <f t="shared" si="61"/>
        <v>2</v>
      </c>
      <c r="H225" s="132">
        <f t="shared" ca="1" si="63"/>
        <v>3</v>
      </c>
      <c r="I225" s="132">
        <f t="shared" ca="1" si="66"/>
        <v>1</v>
      </c>
      <c r="W225" s="960" t="str">
        <f ca="1">AB225&amp;"-"&amp;COUNTIF($AB$2:$AB225,$AB225)</f>
        <v>1-2-1-14</v>
      </c>
      <c r="X225" s="960" t="s">
        <v>954</v>
      </c>
      <c r="Y225" s="962">
        <f t="shared" ca="1" si="68"/>
        <v>1</v>
      </c>
      <c r="Z225" s="965">
        <v>2</v>
      </c>
      <c r="AA225" s="962">
        <f t="shared" ca="1" si="62"/>
        <v>1</v>
      </c>
      <c r="AB225" s="964" t="str">
        <f t="shared" ca="1" si="64"/>
        <v>1-2-1</v>
      </c>
    </row>
    <row r="226" spans="1:28" ht="15" customHeight="1" x14ac:dyDescent="0.2">
      <c r="A226" s="129" t="s">
        <v>69</v>
      </c>
      <c r="B226" s="129" t="s">
        <v>994</v>
      </c>
      <c r="C226" s="129" t="s">
        <v>955</v>
      </c>
      <c r="D226" s="951" t="s">
        <v>137</v>
      </c>
      <c r="E226" s="129">
        <v>2</v>
      </c>
      <c r="F226" s="100" t="str">
        <f t="shared" si="65"/>
        <v>RESPONSE-52</v>
      </c>
      <c r="G226" s="100">
        <f t="shared" si="61"/>
        <v>2</v>
      </c>
      <c r="H226" s="132">
        <f t="shared" ca="1" si="63"/>
        <v>2</v>
      </c>
      <c r="I226" s="132">
        <f t="shared" ca="1" si="66"/>
        <v>0</v>
      </c>
      <c r="W226" s="960" t="str">
        <f ca="1">AB226&amp;"-"&amp;COUNTIF($AB$2:$AB226,$AB226)</f>
        <v>1-2-0-45</v>
      </c>
      <c r="X226" s="960" t="s">
        <v>955</v>
      </c>
      <c r="Y226" s="962">
        <f t="shared" ca="1" si="68"/>
        <v>1</v>
      </c>
      <c r="Z226" s="965">
        <v>2</v>
      </c>
      <c r="AA226" s="962">
        <f t="shared" ca="1" si="62"/>
        <v>0</v>
      </c>
      <c r="AB226" s="964" t="str">
        <f t="shared" ca="1" si="64"/>
        <v>1-2-0</v>
      </c>
    </row>
    <row r="227" spans="1:28" ht="15" customHeight="1" x14ac:dyDescent="0.2">
      <c r="A227" s="129" t="s">
        <v>69</v>
      </c>
      <c r="B227" s="129" t="s">
        <v>994</v>
      </c>
      <c r="C227" s="129" t="s">
        <v>956</v>
      </c>
      <c r="D227" s="951" t="s">
        <v>140</v>
      </c>
      <c r="E227" s="129">
        <v>3</v>
      </c>
      <c r="F227" s="100" t="str">
        <f t="shared" si="65"/>
        <v>RESPONSE-53</v>
      </c>
      <c r="G227" s="100">
        <f t="shared" si="61"/>
        <v>4</v>
      </c>
      <c r="H227" s="132">
        <f t="shared" ca="1" si="63"/>
        <v>3</v>
      </c>
      <c r="I227" s="132">
        <f t="shared" ca="1" si="66"/>
        <v>1</v>
      </c>
      <c r="W227" s="960" t="str">
        <f ca="1">AB227&amp;"-"&amp;COUNTIF($AB$2:$AB227,$AB227)</f>
        <v>1-3-1-12</v>
      </c>
      <c r="X227" s="960" t="s">
        <v>956</v>
      </c>
      <c r="Y227" s="962">
        <f t="shared" ca="1" si="68"/>
        <v>1</v>
      </c>
      <c r="Z227" s="965">
        <v>3</v>
      </c>
      <c r="AA227" s="962">
        <f t="shared" ca="1" si="62"/>
        <v>1</v>
      </c>
      <c r="AB227" s="964" t="str">
        <f t="shared" ca="1" si="64"/>
        <v>1-3-1</v>
      </c>
    </row>
    <row r="228" spans="1:28" ht="15" customHeight="1" x14ac:dyDescent="0.2">
      <c r="A228" s="129" t="s">
        <v>69</v>
      </c>
      <c r="B228" s="129" t="s">
        <v>994</v>
      </c>
      <c r="C228" s="129" t="s">
        <v>957</v>
      </c>
      <c r="D228" s="951" t="s">
        <v>142</v>
      </c>
      <c r="E228" s="129">
        <v>3</v>
      </c>
      <c r="F228" s="100" t="str">
        <f t="shared" si="65"/>
        <v>RESPONSE-53</v>
      </c>
      <c r="G228" s="100">
        <f t="shared" si="61"/>
        <v>4</v>
      </c>
      <c r="H228" s="132">
        <f t="shared" ca="1" si="63"/>
        <v>4</v>
      </c>
      <c r="I228" s="132">
        <f t="shared" ca="1" si="66"/>
        <v>1</v>
      </c>
      <c r="W228" s="960" t="str">
        <f ca="1">AB228&amp;"-"&amp;COUNTIF($AB$2:$AB228,$AB228)</f>
        <v>1-3-1-13</v>
      </c>
      <c r="X228" s="960" t="s">
        <v>957</v>
      </c>
      <c r="Y228" s="962">
        <f t="shared" ca="1" si="68"/>
        <v>1</v>
      </c>
      <c r="Z228" s="965">
        <v>3</v>
      </c>
      <c r="AA228" s="962">
        <f t="shared" ca="1" si="62"/>
        <v>1</v>
      </c>
      <c r="AB228" s="964" t="str">
        <f t="shared" ca="1" si="64"/>
        <v>1-3-1</v>
      </c>
    </row>
    <row r="229" spans="1:28" ht="15" customHeight="1" x14ac:dyDescent="0.2">
      <c r="A229" s="129" t="s">
        <v>69</v>
      </c>
      <c r="B229" s="129" t="s">
        <v>994</v>
      </c>
      <c r="C229" s="129" t="s">
        <v>958</v>
      </c>
      <c r="D229" s="951" t="s">
        <v>144</v>
      </c>
      <c r="E229" s="129">
        <v>3</v>
      </c>
      <c r="F229" s="100" t="str">
        <f t="shared" si="65"/>
        <v>RESPONSE-53</v>
      </c>
      <c r="G229" s="100">
        <f t="shared" si="61"/>
        <v>4</v>
      </c>
      <c r="H229" s="132">
        <f t="shared" ca="1" si="63"/>
        <v>2</v>
      </c>
      <c r="I229" s="132">
        <f t="shared" ca="1" si="66"/>
        <v>0</v>
      </c>
      <c r="W229" s="960" t="str">
        <f ca="1">AB229&amp;"-"&amp;COUNTIF($AB$2:$AB229,$AB229)</f>
        <v>1-3-0-23</v>
      </c>
      <c r="X229" s="960" t="s">
        <v>958</v>
      </c>
      <c r="Y229" s="962">
        <f t="shared" ca="1" si="68"/>
        <v>1</v>
      </c>
      <c r="Z229" s="965">
        <v>3</v>
      </c>
      <c r="AA229" s="962">
        <f t="shared" ca="1" si="62"/>
        <v>0</v>
      </c>
      <c r="AB229" s="964" t="str">
        <f t="shared" ca="1" si="64"/>
        <v>1-3-0</v>
      </c>
    </row>
    <row r="230" spans="1:28" ht="15" customHeight="1" x14ac:dyDescent="0.2">
      <c r="A230" s="129" t="s">
        <v>69</v>
      </c>
      <c r="B230" s="129" t="s">
        <v>994</v>
      </c>
      <c r="C230" s="129" t="s">
        <v>959</v>
      </c>
      <c r="D230" s="951" t="s">
        <v>146</v>
      </c>
      <c r="E230" s="129">
        <v>3</v>
      </c>
      <c r="F230" s="100" t="str">
        <f t="shared" si="65"/>
        <v>RESPONSE-53</v>
      </c>
      <c r="G230" s="100">
        <f t="shared" si="61"/>
        <v>4</v>
      </c>
      <c r="H230" s="132">
        <f t="shared" ca="1" si="63"/>
        <v>3</v>
      </c>
      <c r="I230" s="132">
        <f t="shared" ca="1" si="66"/>
        <v>1</v>
      </c>
      <c r="W230" s="960" t="str">
        <f ca="1">AB230&amp;"-"&amp;COUNTIF($AB$2:$AB230,$AB230)</f>
        <v>1-3-1-14</v>
      </c>
      <c r="X230" s="960" t="s">
        <v>959</v>
      </c>
      <c r="Y230" s="962">
        <f t="shared" ca="1" si="68"/>
        <v>1</v>
      </c>
      <c r="Z230" s="965">
        <v>3</v>
      </c>
      <c r="AA230" s="962">
        <f t="shared" ca="1" si="62"/>
        <v>1</v>
      </c>
      <c r="AB230" s="964" t="str">
        <f t="shared" ca="1" si="64"/>
        <v>1-3-1</v>
      </c>
    </row>
    <row r="231" spans="1:28" ht="15" customHeight="1" x14ac:dyDescent="0.2">
      <c r="A231" s="403" t="s">
        <v>0</v>
      </c>
      <c r="B231" s="403" t="s">
        <v>40</v>
      </c>
      <c r="C231" s="403" t="s">
        <v>41</v>
      </c>
      <c r="D231" s="950" t="s">
        <v>5</v>
      </c>
      <c r="E231" s="403">
        <v>1</v>
      </c>
      <c r="F231" s="100" t="str">
        <f t="shared" si="65"/>
        <v>RISK-11</v>
      </c>
      <c r="G231" s="100">
        <f t="shared" si="61"/>
        <v>1</v>
      </c>
      <c r="H231" s="132">
        <f t="shared" ca="1" si="63"/>
        <v>3</v>
      </c>
      <c r="I231" s="132">
        <f t="shared" ca="1" si="66"/>
        <v>1</v>
      </c>
      <c r="W231" s="960" t="str">
        <f ca="1">AB231&amp;"-"&amp;COUNTIF($AB$2:$AB231,$AB231)</f>
        <v>1-1-1-17</v>
      </c>
      <c r="X231" s="960" t="s">
        <v>41</v>
      </c>
      <c r="Y231" s="962">
        <f t="shared" ca="1" si="68"/>
        <v>1</v>
      </c>
      <c r="Z231" s="965">
        <v>1</v>
      </c>
      <c r="AA231" s="962">
        <f t="shared" ca="1" si="62"/>
        <v>1</v>
      </c>
      <c r="AB231" s="964" t="str">
        <f t="shared" ca="1" si="64"/>
        <v>1-1-1</v>
      </c>
    </row>
    <row r="232" spans="1:28" ht="15" customHeight="1" x14ac:dyDescent="0.2">
      <c r="A232" s="403" t="s">
        <v>0</v>
      </c>
      <c r="B232" s="403" t="s">
        <v>40</v>
      </c>
      <c r="C232" s="403" t="s">
        <v>42</v>
      </c>
      <c r="D232" s="950" t="s">
        <v>7</v>
      </c>
      <c r="E232" s="403">
        <v>2</v>
      </c>
      <c r="F232" s="100" t="str">
        <f t="shared" si="65"/>
        <v>RISK-12</v>
      </c>
      <c r="G232" s="100">
        <f t="shared" si="61"/>
        <v>5</v>
      </c>
      <c r="H232" s="132">
        <f t="shared" ca="1" si="63"/>
        <v>2</v>
      </c>
      <c r="I232" s="132">
        <f t="shared" ca="1" si="66"/>
        <v>0</v>
      </c>
      <c r="W232" s="960" t="str">
        <f ca="1">AB232&amp;"-"&amp;COUNTIF($AB$2:$AB232,$AB232)</f>
        <v>1-2-0-46</v>
      </c>
      <c r="X232" s="960" t="s">
        <v>42</v>
      </c>
      <c r="Y232" s="962">
        <f t="shared" ca="1" si="68"/>
        <v>1</v>
      </c>
      <c r="Z232" s="965">
        <v>2</v>
      </c>
      <c r="AA232" s="962">
        <f t="shared" ca="1" si="62"/>
        <v>0</v>
      </c>
      <c r="AB232" s="964" t="str">
        <f t="shared" ca="1" si="64"/>
        <v>1-2-0</v>
      </c>
    </row>
    <row r="233" spans="1:28" ht="15" customHeight="1" x14ac:dyDescent="0.2">
      <c r="A233" s="403" t="s">
        <v>0</v>
      </c>
      <c r="B233" s="403" t="s">
        <v>40</v>
      </c>
      <c r="C233" s="403" t="s">
        <v>43</v>
      </c>
      <c r="D233" s="950" t="s">
        <v>8</v>
      </c>
      <c r="E233" s="403">
        <v>2</v>
      </c>
      <c r="F233" s="100" t="str">
        <f t="shared" si="65"/>
        <v>RISK-12</v>
      </c>
      <c r="G233" s="100">
        <f t="shared" si="61"/>
        <v>5</v>
      </c>
      <c r="H233" s="132">
        <f t="shared" ca="1" si="63"/>
        <v>3</v>
      </c>
      <c r="I233" s="132">
        <f t="shared" ca="1" si="66"/>
        <v>1</v>
      </c>
      <c r="W233" s="960" t="str">
        <f ca="1">AB233&amp;"-"&amp;COUNTIF($AB$2:$AB233,$AB233)</f>
        <v>1-2-1-15</v>
      </c>
      <c r="X233" s="960" t="s">
        <v>43</v>
      </c>
      <c r="Y233" s="962">
        <f t="shared" ca="1" si="68"/>
        <v>1</v>
      </c>
      <c r="Z233" s="965">
        <v>2</v>
      </c>
      <c r="AA233" s="962">
        <f t="shared" ca="1" si="62"/>
        <v>1</v>
      </c>
      <c r="AB233" s="964" t="str">
        <f t="shared" ca="1" si="64"/>
        <v>1-2-1</v>
      </c>
    </row>
    <row r="234" spans="1:28" ht="15" customHeight="1" x14ac:dyDescent="0.2">
      <c r="A234" s="403" t="s">
        <v>0</v>
      </c>
      <c r="B234" s="403" t="s">
        <v>40</v>
      </c>
      <c r="C234" s="403" t="s">
        <v>45</v>
      </c>
      <c r="D234" s="950" t="s">
        <v>9</v>
      </c>
      <c r="E234" s="403">
        <v>2</v>
      </c>
      <c r="F234" s="100" t="str">
        <f t="shared" si="65"/>
        <v>RISK-12</v>
      </c>
      <c r="G234" s="100">
        <f t="shared" si="61"/>
        <v>5</v>
      </c>
      <c r="H234" s="132">
        <f t="shared" ca="1" si="63"/>
        <v>3</v>
      </c>
      <c r="I234" s="132">
        <f t="shared" ca="1" si="66"/>
        <v>1</v>
      </c>
      <c r="W234" s="960" t="str">
        <f ca="1">AB234&amp;"-"&amp;COUNTIF($AB$2:$AB234,$AB234)</f>
        <v>1-2-1-16</v>
      </c>
      <c r="X234" s="960" t="s">
        <v>45</v>
      </c>
      <c r="Y234" s="962">
        <f t="shared" ca="1" si="68"/>
        <v>1</v>
      </c>
      <c r="Z234" s="965">
        <v>2</v>
      </c>
      <c r="AA234" s="962">
        <f t="shared" ca="1" si="62"/>
        <v>1</v>
      </c>
      <c r="AB234" s="964" t="str">
        <f t="shared" ca="1" si="64"/>
        <v>1-2-1</v>
      </c>
    </row>
    <row r="235" spans="1:28" ht="15" customHeight="1" x14ac:dyDescent="0.2">
      <c r="A235" s="403" t="s">
        <v>0</v>
      </c>
      <c r="B235" s="403" t="s">
        <v>40</v>
      </c>
      <c r="C235" s="403" t="s">
        <v>47</v>
      </c>
      <c r="D235" s="950" t="s">
        <v>10</v>
      </c>
      <c r="E235" s="403">
        <v>2</v>
      </c>
      <c r="F235" s="100" t="str">
        <f t="shared" si="65"/>
        <v>RISK-12</v>
      </c>
      <c r="G235" s="100">
        <f t="shared" si="61"/>
        <v>5</v>
      </c>
      <c r="H235" s="132">
        <f t="shared" ca="1" si="63"/>
        <v>2</v>
      </c>
      <c r="I235" s="132">
        <f t="shared" ca="1" si="66"/>
        <v>0</v>
      </c>
      <c r="W235" s="960" t="str">
        <f ca="1">AB235&amp;"-"&amp;COUNTIF($AB$2:$AB235,$AB235)</f>
        <v>1-2-0-47</v>
      </c>
      <c r="X235" s="960" t="s">
        <v>47</v>
      </c>
      <c r="Y235" s="962">
        <f t="shared" ca="1" si="68"/>
        <v>1</v>
      </c>
      <c r="Z235" s="965">
        <v>2</v>
      </c>
      <c r="AA235" s="962">
        <f t="shared" ca="1" si="62"/>
        <v>0</v>
      </c>
      <c r="AB235" s="964" t="str">
        <f t="shared" ca="1" si="64"/>
        <v>1-2-0</v>
      </c>
    </row>
    <row r="236" spans="1:28" ht="15" customHeight="1" x14ac:dyDescent="0.2">
      <c r="A236" s="403" t="s">
        <v>0</v>
      </c>
      <c r="B236" s="403" t="s">
        <v>40</v>
      </c>
      <c r="C236" s="403" t="s">
        <v>49</v>
      </c>
      <c r="D236" s="950" t="s">
        <v>11</v>
      </c>
      <c r="E236" s="403">
        <v>2</v>
      </c>
      <c r="F236" s="100" t="str">
        <f t="shared" si="65"/>
        <v>RISK-12</v>
      </c>
      <c r="G236" s="100">
        <f t="shared" si="61"/>
        <v>5</v>
      </c>
      <c r="H236" s="132">
        <f t="shared" ca="1" si="63"/>
        <v>1</v>
      </c>
      <c r="I236" s="132">
        <f t="shared" ca="1" si="66"/>
        <v>0</v>
      </c>
      <c r="W236" s="960" t="str">
        <f ca="1">AB236&amp;"-"&amp;COUNTIF($AB$2:$AB236,$AB236)</f>
        <v>1-2-0-48</v>
      </c>
      <c r="X236" s="960" t="s">
        <v>49</v>
      </c>
      <c r="Y236" s="962">
        <f t="shared" ca="1" si="68"/>
        <v>1</v>
      </c>
      <c r="Z236" s="965">
        <v>2</v>
      </c>
      <c r="AA236" s="962">
        <f t="shared" ca="1" si="62"/>
        <v>0</v>
      </c>
      <c r="AB236" s="964" t="str">
        <f t="shared" ca="1" si="64"/>
        <v>1-2-0</v>
      </c>
    </row>
    <row r="237" spans="1:28" ht="15" customHeight="1" x14ac:dyDescent="0.2">
      <c r="A237" s="403" t="s">
        <v>0</v>
      </c>
      <c r="B237" s="403" t="s">
        <v>40</v>
      </c>
      <c r="C237" s="403" t="s">
        <v>51</v>
      </c>
      <c r="D237" s="950" t="s">
        <v>12</v>
      </c>
      <c r="E237" s="403">
        <v>3</v>
      </c>
      <c r="F237" s="100" t="str">
        <f t="shared" si="65"/>
        <v>RISK-13</v>
      </c>
      <c r="G237" s="100">
        <f t="shared" si="61"/>
        <v>2</v>
      </c>
      <c r="H237" s="132">
        <f t="shared" ca="1" si="63"/>
        <v>1</v>
      </c>
      <c r="I237" s="132">
        <f t="shared" ref="I237:I238" ca="1" si="69">IFERROR(IF(H237&gt;2,1,0),0)</f>
        <v>0</v>
      </c>
      <c r="W237" s="960" t="str">
        <f ca="1">AB237&amp;"-"&amp;COUNTIF($AB$2:$AB237,$AB237)</f>
        <v>1-3-0-24</v>
      </c>
      <c r="X237" s="960" t="s">
        <v>51</v>
      </c>
      <c r="Y237" s="962">
        <f t="shared" ca="1" si="68"/>
        <v>1</v>
      </c>
      <c r="Z237" s="965">
        <v>3</v>
      </c>
      <c r="AA237" s="962">
        <f t="shared" ca="1" si="62"/>
        <v>0</v>
      </c>
      <c r="AB237" s="964" t="str">
        <f t="shared" ca="1" si="64"/>
        <v>1-3-0</v>
      </c>
    </row>
    <row r="238" spans="1:28" ht="15" customHeight="1" x14ac:dyDescent="0.2">
      <c r="A238" s="403" t="s">
        <v>0</v>
      </c>
      <c r="B238" s="403" t="s">
        <v>40</v>
      </c>
      <c r="C238" s="403" t="s">
        <v>53</v>
      </c>
      <c r="D238" s="950" t="s">
        <v>13</v>
      </c>
      <c r="E238" s="403">
        <v>3</v>
      </c>
      <c r="F238" s="100" t="str">
        <f t="shared" si="65"/>
        <v>RISK-13</v>
      </c>
      <c r="G238" s="100">
        <f t="shared" si="61"/>
        <v>2</v>
      </c>
      <c r="H238" s="132">
        <f t="shared" ca="1" si="63"/>
        <v>3</v>
      </c>
      <c r="I238" s="132">
        <f t="shared" ca="1" si="69"/>
        <v>1</v>
      </c>
      <c r="W238" s="960" t="str">
        <f ca="1">AB238&amp;"-"&amp;COUNTIF($AB$2:$AB238,$AB238)</f>
        <v>1-3-1-15</v>
      </c>
      <c r="X238" s="960" t="s">
        <v>53</v>
      </c>
      <c r="Y238" s="962">
        <f t="shared" ca="1" si="68"/>
        <v>1</v>
      </c>
      <c r="Z238" s="965">
        <v>3</v>
      </c>
      <c r="AA238" s="962">
        <f t="shared" ca="1" si="62"/>
        <v>1</v>
      </c>
      <c r="AB238" s="964" t="str">
        <f t="shared" ca="1" si="64"/>
        <v>1-3-1</v>
      </c>
    </row>
    <row r="239" spans="1:28" ht="15" customHeight="1" x14ac:dyDescent="0.2">
      <c r="A239" s="403" t="s">
        <v>0</v>
      </c>
      <c r="B239" s="403" t="s">
        <v>44</v>
      </c>
      <c r="C239" s="403" t="s">
        <v>58</v>
      </c>
      <c r="D239" s="950" t="s">
        <v>17</v>
      </c>
      <c r="E239" s="403">
        <v>1</v>
      </c>
      <c r="F239" s="100" t="str">
        <f t="shared" si="65"/>
        <v>RISK-21</v>
      </c>
      <c r="G239" s="100">
        <f t="shared" si="61"/>
        <v>1</v>
      </c>
      <c r="H239" s="132">
        <f t="shared" ca="1" si="63"/>
        <v>3</v>
      </c>
      <c r="I239" s="132">
        <f t="shared" ca="1" si="66"/>
        <v>1</v>
      </c>
      <c r="W239" s="960" t="str">
        <f ca="1">AB239&amp;"-"&amp;COUNTIF($AB$2:$AB239,$AB239)</f>
        <v>2-1-1-18</v>
      </c>
      <c r="X239" s="960" t="s">
        <v>58</v>
      </c>
      <c r="Y239" s="962">
        <f t="shared" ca="1" si="68"/>
        <v>2</v>
      </c>
      <c r="Z239" s="965">
        <v>1</v>
      </c>
      <c r="AA239" s="962">
        <f t="shared" ca="1" si="62"/>
        <v>1</v>
      </c>
      <c r="AB239" s="964" t="str">
        <f t="shared" ca="1" si="64"/>
        <v>2-1-1</v>
      </c>
    </row>
    <row r="240" spans="1:28" ht="15" customHeight="1" x14ac:dyDescent="0.2">
      <c r="A240" s="403" t="s">
        <v>0</v>
      </c>
      <c r="B240" s="403" t="s">
        <v>44</v>
      </c>
      <c r="C240" s="403" t="s">
        <v>60</v>
      </c>
      <c r="D240" s="950" t="s">
        <v>18</v>
      </c>
      <c r="E240" s="403">
        <v>2</v>
      </c>
      <c r="F240" s="100" t="str">
        <f t="shared" si="65"/>
        <v>RISK-22</v>
      </c>
      <c r="G240" s="100">
        <f t="shared" si="61"/>
        <v>6</v>
      </c>
      <c r="H240" s="132">
        <f t="shared" ca="1" si="63"/>
        <v>2</v>
      </c>
      <c r="I240" s="132">
        <f t="shared" ca="1" si="66"/>
        <v>0</v>
      </c>
      <c r="W240" s="960" t="str">
        <f ca="1">AB240&amp;"-"&amp;COUNTIF($AB$2:$AB240,$AB240)</f>
        <v>2-2-0-17</v>
      </c>
      <c r="X240" s="960" t="s">
        <v>60</v>
      </c>
      <c r="Y240" s="962">
        <f t="shared" ca="1" si="68"/>
        <v>2</v>
      </c>
      <c r="Z240" s="965">
        <v>2</v>
      </c>
      <c r="AA240" s="962">
        <f t="shared" ca="1" si="62"/>
        <v>0</v>
      </c>
      <c r="AB240" s="964" t="str">
        <f t="shared" ca="1" si="64"/>
        <v>2-2-0</v>
      </c>
    </row>
    <row r="241" spans="1:28" ht="15" customHeight="1" x14ac:dyDescent="0.2">
      <c r="A241" s="403" t="s">
        <v>0</v>
      </c>
      <c r="B241" s="403" t="s">
        <v>44</v>
      </c>
      <c r="C241" s="403" t="s">
        <v>62</v>
      </c>
      <c r="D241" s="950" t="s">
        <v>19</v>
      </c>
      <c r="E241" s="403">
        <v>2</v>
      </c>
      <c r="F241" s="100" t="str">
        <f t="shared" si="65"/>
        <v>RISK-22</v>
      </c>
      <c r="G241" s="100">
        <f t="shared" si="61"/>
        <v>6</v>
      </c>
      <c r="H241" s="132">
        <f t="shared" ca="1" si="63"/>
        <v>3</v>
      </c>
      <c r="I241" s="132">
        <f t="shared" ca="1" si="66"/>
        <v>1</v>
      </c>
      <c r="W241" s="960" t="str">
        <f ca="1">AB241&amp;"-"&amp;COUNTIF($AB$2:$AB241,$AB241)</f>
        <v>2-2-1-29</v>
      </c>
      <c r="X241" s="960" t="s">
        <v>62</v>
      </c>
      <c r="Y241" s="962">
        <f t="shared" ca="1" si="68"/>
        <v>2</v>
      </c>
      <c r="Z241" s="965">
        <v>2</v>
      </c>
      <c r="AA241" s="962">
        <f t="shared" ca="1" si="62"/>
        <v>1</v>
      </c>
      <c r="AB241" s="964" t="str">
        <f t="shared" ca="1" si="64"/>
        <v>2-2-1</v>
      </c>
    </row>
    <row r="242" spans="1:28" ht="15" customHeight="1" x14ac:dyDescent="0.2">
      <c r="A242" s="403" t="s">
        <v>0</v>
      </c>
      <c r="B242" s="403" t="s">
        <v>44</v>
      </c>
      <c r="C242" s="403" t="s">
        <v>65</v>
      </c>
      <c r="D242" s="950" t="s">
        <v>20</v>
      </c>
      <c r="E242" s="403">
        <v>2</v>
      </c>
      <c r="F242" s="100" t="str">
        <f t="shared" si="65"/>
        <v>RISK-22</v>
      </c>
      <c r="G242" s="100">
        <f t="shared" si="61"/>
        <v>6</v>
      </c>
      <c r="H242" s="132">
        <f t="shared" ca="1" si="63"/>
        <v>3</v>
      </c>
      <c r="I242" s="132">
        <f t="shared" ca="1" si="66"/>
        <v>1</v>
      </c>
      <c r="W242" s="960" t="str">
        <f ca="1">AB242&amp;"-"&amp;COUNTIF($AB$2:$AB242,$AB242)</f>
        <v>2-2-1-30</v>
      </c>
      <c r="X242" s="960" t="s">
        <v>65</v>
      </c>
      <c r="Y242" s="962">
        <f t="shared" ca="1" si="68"/>
        <v>2</v>
      </c>
      <c r="Z242" s="965">
        <v>2</v>
      </c>
      <c r="AA242" s="962">
        <f t="shared" ca="1" si="62"/>
        <v>1</v>
      </c>
      <c r="AB242" s="964" t="str">
        <f t="shared" ca="1" si="64"/>
        <v>2-2-1</v>
      </c>
    </row>
    <row r="243" spans="1:28" ht="15" customHeight="1" x14ac:dyDescent="0.2">
      <c r="A243" s="403" t="s">
        <v>0</v>
      </c>
      <c r="B243" s="403" t="s">
        <v>44</v>
      </c>
      <c r="C243" s="403" t="s">
        <v>68</v>
      </c>
      <c r="D243" s="950" t="s">
        <v>21</v>
      </c>
      <c r="E243" s="403">
        <v>2</v>
      </c>
      <c r="F243" s="100" t="str">
        <f t="shared" si="65"/>
        <v>RISK-22</v>
      </c>
      <c r="G243" s="100">
        <f t="shared" si="61"/>
        <v>6</v>
      </c>
      <c r="H243" s="132">
        <f t="shared" ca="1" si="63"/>
        <v>2</v>
      </c>
      <c r="I243" s="132">
        <f t="shared" ca="1" si="66"/>
        <v>0</v>
      </c>
      <c r="W243" s="960" t="str">
        <f ca="1">AB243&amp;"-"&amp;COUNTIF($AB$2:$AB243,$AB243)</f>
        <v>2-2-0-18</v>
      </c>
      <c r="X243" s="960" t="s">
        <v>68</v>
      </c>
      <c r="Y243" s="962">
        <f t="shared" ca="1" si="68"/>
        <v>2</v>
      </c>
      <c r="Z243" s="965">
        <v>2</v>
      </c>
      <c r="AA243" s="962">
        <f t="shared" ca="1" si="62"/>
        <v>0</v>
      </c>
      <c r="AB243" s="964" t="str">
        <f t="shared" ca="1" si="64"/>
        <v>2-2-0</v>
      </c>
    </row>
    <row r="244" spans="1:28" ht="15" customHeight="1" x14ac:dyDescent="0.2">
      <c r="A244" s="403" t="s">
        <v>0</v>
      </c>
      <c r="B244" s="403" t="s">
        <v>44</v>
      </c>
      <c r="C244" s="403" t="s">
        <v>914</v>
      </c>
      <c r="D244" s="950" t="s">
        <v>103</v>
      </c>
      <c r="E244" s="403">
        <v>2</v>
      </c>
      <c r="F244" s="100" t="str">
        <f t="shared" si="65"/>
        <v>RISK-22</v>
      </c>
      <c r="G244" s="100">
        <f t="shared" si="61"/>
        <v>6</v>
      </c>
      <c r="H244" s="132">
        <f t="shared" ca="1" si="63"/>
        <v>3</v>
      </c>
      <c r="I244" s="132">
        <f t="shared" ca="1" si="66"/>
        <v>1</v>
      </c>
      <c r="W244" s="960" t="str">
        <f ca="1">AB244&amp;"-"&amp;COUNTIF($AB$2:$AB244,$AB244)</f>
        <v>2-2-1-31</v>
      </c>
      <c r="X244" s="960" t="s">
        <v>914</v>
      </c>
      <c r="Y244" s="962">
        <f t="shared" ca="1" si="68"/>
        <v>2</v>
      </c>
      <c r="Z244" s="965">
        <v>2</v>
      </c>
      <c r="AA244" s="962">
        <f t="shared" ca="1" si="62"/>
        <v>1</v>
      </c>
      <c r="AB244" s="964" t="str">
        <f t="shared" ca="1" si="64"/>
        <v>2-2-1</v>
      </c>
    </row>
    <row r="245" spans="1:28" ht="15" customHeight="1" x14ac:dyDescent="0.2">
      <c r="A245" s="403" t="s">
        <v>0</v>
      </c>
      <c r="B245" s="403" t="s">
        <v>44</v>
      </c>
      <c r="C245" s="403" t="s">
        <v>915</v>
      </c>
      <c r="D245" s="950" t="s">
        <v>165</v>
      </c>
      <c r="E245" s="403">
        <v>2</v>
      </c>
      <c r="F245" s="100" t="str">
        <f t="shared" si="65"/>
        <v>RISK-22</v>
      </c>
      <c r="G245" s="100">
        <f t="shared" si="61"/>
        <v>6</v>
      </c>
      <c r="H245" s="132">
        <f t="shared" ca="1" si="63"/>
        <v>3</v>
      </c>
      <c r="I245" s="132">
        <f t="shared" ca="1" si="66"/>
        <v>1</v>
      </c>
      <c r="W245" s="960" t="str">
        <f ca="1">AB245&amp;"-"&amp;COUNTIF($AB$2:$AB245,$AB245)</f>
        <v>2-2-1-32</v>
      </c>
      <c r="X245" s="960" t="s">
        <v>915</v>
      </c>
      <c r="Y245" s="962">
        <f t="shared" ca="1" si="68"/>
        <v>2</v>
      </c>
      <c r="Z245" s="965">
        <v>2</v>
      </c>
      <c r="AA245" s="962">
        <f t="shared" ca="1" si="62"/>
        <v>1</v>
      </c>
      <c r="AB245" s="964" t="str">
        <f t="shared" ca="1" si="64"/>
        <v>2-2-1</v>
      </c>
    </row>
    <row r="246" spans="1:28" ht="15" customHeight="1" x14ac:dyDescent="0.2">
      <c r="A246" s="403" t="s">
        <v>0</v>
      </c>
      <c r="B246" s="403" t="s">
        <v>44</v>
      </c>
      <c r="C246" s="403" t="s">
        <v>916</v>
      </c>
      <c r="D246" s="950" t="s">
        <v>167</v>
      </c>
      <c r="E246" s="403">
        <v>3</v>
      </c>
      <c r="F246" s="100" t="str">
        <f t="shared" si="65"/>
        <v>RISK-23</v>
      </c>
      <c r="G246" s="100">
        <f t="shared" si="61"/>
        <v>6</v>
      </c>
      <c r="H246" s="132">
        <f t="shared" ca="1" si="63"/>
        <v>2</v>
      </c>
      <c r="I246" s="132">
        <f t="shared" ca="1" si="66"/>
        <v>0</v>
      </c>
      <c r="W246" s="960" t="str">
        <f ca="1">AB246&amp;"-"&amp;COUNTIF($AB$2:$AB246,$AB246)</f>
        <v>2-3-0-16</v>
      </c>
      <c r="X246" s="960" t="s">
        <v>916</v>
      </c>
      <c r="Y246" s="962">
        <f t="shared" ref="Y246:Y277" ca="1" si="70">VLOOKUP(LEFT($X246,LEN($X246)-1),$K:$O,5,FALSE)</f>
        <v>2</v>
      </c>
      <c r="Z246" s="965">
        <v>3</v>
      </c>
      <c r="AA246" s="962">
        <f t="shared" ca="1" si="62"/>
        <v>0</v>
      </c>
      <c r="AB246" s="964" t="str">
        <f t="shared" ca="1" si="64"/>
        <v>2-3-0</v>
      </c>
    </row>
    <row r="247" spans="1:28" ht="15" customHeight="1" x14ac:dyDescent="0.2">
      <c r="A247" s="403" t="s">
        <v>0</v>
      </c>
      <c r="B247" s="403" t="s">
        <v>44</v>
      </c>
      <c r="C247" s="403" t="s">
        <v>917</v>
      </c>
      <c r="D247" s="950" t="s">
        <v>198</v>
      </c>
      <c r="E247" s="403">
        <v>3</v>
      </c>
      <c r="F247" s="100" t="str">
        <f t="shared" si="65"/>
        <v>RISK-23</v>
      </c>
      <c r="G247" s="100">
        <f t="shared" si="61"/>
        <v>6</v>
      </c>
      <c r="H247" s="132">
        <f t="shared" ca="1" si="63"/>
        <v>1</v>
      </c>
      <c r="I247" s="132">
        <f t="shared" ca="1" si="66"/>
        <v>0</v>
      </c>
      <c r="W247" s="960" t="str">
        <f ca="1">AB247&amp;"-"&amp;COUNTIF($AB$2:$AB247,$AB247)</f>
        <v>2-3-0-17</v>
      </c>
      <c r="X247" s="960" t="s">
        <v>917</v>
      </c>
      <c r="Y247" s="962">
        <f t="shared" ca="1" si="70"/>
        <v>2</v>
      </c>
      <c r="Z247" s="965">
        <v>3</v>
      </c>
      <c r="AA247" s="962">
        <f t="shared" ca="1" si="62"/>
        <v>0</v>
      </c>
      <c r="AB247" s="964" t="str">
        <f t="shared" ca="1" si="64"/>
        <v>2-3-0</v>
      </c>
    </row>
    <row r="248" spans="1:28" ht="15" customHeight="1" x14ac:dyDescent="0.2">
      <c r="A248" s="403" t="s">
        <v>0</v>
      </c>
      <c r="B248" s="403" t="s">
        <v>44</v>
      </c>
      <c r="C248" s="403" t="s">
        <v>918</v>
      </c>
      <c r="D248" s="950" t="s">
        <v>200</v>
      </c>
      <c r="E248" s="403">
        <v>3</v>
      </c>
      <c r="F248" s="100" t="str">
        <f t="shared" si="65"/>
        <v>RISK-23</v>
      </c>
      <c r="G248" s="100">
        <f t="shared" si="61"/>
        <v>6</v>
      </c>
      <c r="H248" s="132">
        <f t="shared" ca="1" si="63"/>
        <v>2</v>
      </c>
      <c r="I248" s="132">
        <f t="shared" ca="1" si="66"/>
        <v>0</v>
      </c>
      <c r="W248" s="960" t="str">
        <f ca="1">AB248&amp;"-"&amp;COUNTIF($AB$2:$AB248,$AB248)</f>
        <v>2-3-0-18</v>
      </c>
      <c r="X248" s="960" t="s">
        <v>918</v>
      </c>
      <c r="Y248" s="962">
        <f t="shared" ca="1" si="70"/>
        <v>2</v>
      </c>
      <c r="Z248" s="965">
        <v>3</v>
      </c>
      <c r="AA248" s="962">
        <f t="shared" ca="1" si="62"/>
        <v>0</v>
      </c>
      <c r="AB248" s="964" t="str">
        <f t="shared" ca="1" si="64"/>
        <v>2-3-0</v>
      </c>
    </row>
    <row r="249" spans="1:28" ht="15" customHeight="1" x14ac:dyDescent="0.2">
      <c r="A249" s="403" t="s">
        <v>0</v>
      </c>
      <c r="B249" s="403" t="s">
        <v>44</v>
      </c>
      <c r="C249" s="403" t="s">
        <v>919</v>
      </c>
      <c r="D249" s="950" t="s">
        <v>202</v>
      </c>
      <c r="E249" s="403">
        <v>3</v>
      </c>
      <c r="F249" s="100" t="str">
        <f t="shared" si="65"/>
        <v>RISK-23</v>
      </c>
      <c r="G249" s="100">
        <f t="shared" si="61"/>
        <v>6</v>
      </c>
      <c r="H249" s="132">
        <f t="shared" ca="1" si="63"/>
        <v>2</v>
      </c>
      <c r="I249" s="132">
        <f t="shared" ca="1" si="66"/>
        <v>0</v>
      </c>
      <c r="W249" s="960" t="str">
        <f ca="1">AB249&amp;"-"&amp;COUNTIF($AB$2:$AB249,$AB249)</f>
        <v>2-3-0-19</v>
      </c>
      <c r="X249" s="960" t="s">
        <v>919</v>
      </c>
      <c r="Y249" s="962">
        <f t="shared" ca="1" si="70"/>
        <v>2</v>
      </c>
      <c r="Z249" s="965">
        <v>3</v>
      </c>
      <c r="AA249" s="962">
        <f t="shared" ca="1" si="62"/>
        <v>0</v>
      </c>
      <c r="AB249" s="964" t="str">
        <f t="shared" ca="1" si="64"/>
        <v>2-3-0</v>
      </c>
    </row>
    <row r="250" spans="1:28" ht="15" customHeight="1" x14ac:dyDescent="0.2">
      <c r="A250" s="403" t="s">
        <v>0</v>
      </c>
      <c r="B250" s="403" t="s">
        <v>44</v>
      </c>
      <c r="C250" s="403" t="s">
        <v>920</v>
      </c>
      <c r="D250" s="950" t="s">
        <v>203</v>
      </c>
      <c r="E250" s="403">
        <v>3</v>
      </c>
      <c r="F250" s="100" t="str">
        <f t="shared" si="65"/>
        <v>RISK-23</v>
      </c>
      <c r="G250" s="100">
        <f t="shared" si="61"/>
        <v>6</v>
      </c>
      <c r="H250" s="132">
        <f t="shared" ca="1" si="63"/>
        <v>2</v>
      </c>
      <c r="I250" s="132">
        <f t="shared" ca="1" si="66"/>
        <v>0</v>
      </c>
      <c r="W250" s="960" t="str">
        <f ca="1">AB250&amp;"-"&amp;COUNTIF($AB$2:$AB250,$AB250)</f>
        <v>2-3-0-20</v>
      </c>
      <c r="X250" s="960" t="s">
        <v>920</v>
      </c>
      <c r="Y250" s="962">
        <f t="shared" ca="1" si="70"/>
        <v>2</v>
      </c>
      <c r="Z250" s="965">
        <v>3</v>
      </c>
      <c r="AA250" s="962">
        <f t="shared" ca="1" si="62"/>
        <v>0</v>
      </c>
      <c r="AB250" s="964" t="str">
        <f t="shared" ca="1" si="64"/>
        <v>2-3-0</v>
      </c>
    </row>
    <row r="251" spans="1:28" ht="15" customHeight="1" x14ac:dyDescent="0.2">
      <c r="A251" s="403" t="s">
        <v>0</v>
      </c>
      <c r="B251" s="403" t="s">
        <v>44</v>
      </c>
      <c r="C251" s="403" t="s">
        <v>921</v>
      </c>
      <c r="D251" s="950" t="s">
        <v>204</v>
      </c>
      <c r="E251" s="403">
        <v>3</v>
      </c>
      <c r="F251" s="100" t="str">
        <f t="shared" si="65"/>
        <v>RISK-23</v>
      </c>
      <c r="G251" s="100">
        <f t="shared" si="61"/>
        <v>6</v>
      </c>
      <c r="H251" s="132">
        <f t="shared" ca="1" si="63"/>
        <v>2</v>
      </c>
      <c r="I251" s="132">
        <f t="shared" ca="1" si="66"/>
        <v>0</v>
      </c>
      <c r="W251" s="960" t="str">
        <f ca="1">AB251&amp;"-"&amp;COUNTIF($AB$2:$AB251,$AB251)</f>
        <v>2-3-0-21</v>
      </c>
      <c r="X251" s="960" t="s">
        <v>921</v>
      </c>
      <c r="Y251" s="962">
        <f t="shared" ca="1" si="70"/>
        <v>2</v>
      </c>
      <c r="Z251" s="965">
        <v>3</v>
      </c>
      <c r="AA251" s="962">
        <f t="shared" ca="1" si="62"/>
        <v>0</v>
      </c>
      <c r="AB251" s="964" t="str">
        <f t="shared" ca="1" si="64"/>
        <v>2-3-0</v>
      </c>
    </row>
    <row r="252" spans="1:28" ht="15" customHeight="1" x14ac:dyDescent="0.2">
      <c r="A252" s="403" t="s">
        <v>0</v>
      </c>
      <c r="B252" s="403" t="s">
        <v>46</v>
      </c>
      <c r="C252" s="403" t="s">
        <v>70</v>
      </c>
      <c r="D252" s="950" t="s">
        <v>22</v>
      </c>
      <c r="E252" s="403">
        <v>1</v>
      </c>
      <c r="F252" s="100" t="str">
        <f t="shared" si="65"/>
        <v>RISK-31</v>
      </c>
      <c r="G252" s="100">
        <f t="shared" si="61"/>
        <v>1</v>
      </c>
      <c r="H252" s="132">
        <f t="shared" ca="1" si="63"/>
        <v>3</v>
      </c>
      <c r="I252" s="132">
        <f t="shared" ca="1" si="66"/>
        <v>1</v>
      </c>
      <c r="W252" s="960" t="str">
        <f ca="1">AB252&amp;"-"&amp;COUNTIF($AB$2:$AB252,$AB252)</f>
        <v>1-1-1-18</v>
      </c>
      <c r="X252" s="960" t="s">
        <v>70</v>
      </c>
      <c r="Y252" s="962">
        <f t="shared" ca="1" si="70"/>
        <v>1</v>
      </c>
      <c r="Z252" s="965">
        <v>1</v>
      </c>
      <c r="AA252" s="962">
        <f t="shared" ca="1" si="62"/>
        <v>1</v>
      </c>
      <c r="AB252" s="964" t="str">
        <f t="shared" ca="1" si="64"/>
        <v>1-1-1</v>
      </c>
    </row>
    <row r="253" spans="1:28" ht="15" customHeight="1" x14ac:dyDescent="0.2">
      <c r="A253" s="403" t="s">
        <v>0</v>
      </c>
      <c r="B253" s="403" t="s">
        <v>46</v>
      </c>
      <c r="C253" s="403" t="s">
        <v>72</v>
      </c>
      <c r="D253" s="950" t="s">
        <v>23</v>
      </c>
      <c r="E253" s="403">
        <v>2</v>
      </c>
      <c r="F253" s="100" t="str">
        <f t="shared" si="65"/>
        <v>RISK-32</v>
      </c>
      <c r="G253" s="100">
        <f t="shared" si="61"/>
        <v>5</v>
      </c>
      <c r="H253" s="132">
        <f t="shared" ca="1" si="63"/>
        <v>2</v>
      </c>
      <c r="I253" s="132">
        <f t="shared" ca="1" si="66"/>
        <v>0</v>
      </c>
      <c r="W253" s="960" t="str">
        <f ca="1">AB253&amp;"-"&amp;COUNTIF($AB$2:$AB253,$AB253)</f>
        <v>1-2-0-49</v>
      </c>
      <c r="X253" s="960" t="s">
        <v>72</v>
      </c>
      <c r="Y253" s="962">
        <f t="shared" ca="1" si="70"/>
        <v>1</v>
      </c>
      <c r="Z253" s="965">
        <v>2</v>
      </c>
      <c r="AA253" s="962">
        <f t="shared" ca="1" si="62"/>
        <v>0</v>
      </c>
      <c r="AB253" s="964" t="str">
        <f t="shared" ca="1" si="64"/>
        <v>1-2-0</v>
      </c>
    </row>
    <row r="254" spans="1:28" ht="15" customHeight="1" x14ac:dyDescent="0.2">
      <c r="A254" s="403" t="s">
        <v>0</v>
      </c>
      <c r="B254" s="403" t="s">
        <v>46</v>
      </c>
      <c r="C254" s="403" t="s">
        <v>75</v>
      </c>
      <c r="D254" s="950" t="s">
        <v>24</v>
      </c>
      <c r="E254" s="403">
        <v>2</v>
      </c>
      <c r="F254" s="100" t="str">
        <f t="shared" si="65"/>
        <v>RISK-32</v>
      </c>
      <c r="G254" s="100">
        <f t="shared" si="61"/>
        <v>5</v>
      </c>
      <c r="H254" s="132">
        <f t="shared" ca="1" si="63"/>
        <v>2</v>
      </c>
      <c r="I254" s="132">
        <f t="shared" ca="1" si="66"/>
        <v>0</v>
      </c>
      <c r="W254" s="960" t="str">
        <f ca="1">AB254&amp;"-"&amp;COUNTIF($AB$2:$AB254,$AB254)</f>
        <v>1-2-0-50</v>
      </c>
      <c r="X254" s="960" t="s">
        <v>75</v>
      </c>
      <c r="Y254" s="962">
        <f t="shared" ca="1" si="70"/>
        <v>1</v>
      </c>
      <c r="Z254" s="965">
        <v>2</v>
      </c>
      <c r="AA254" s="962">
        <f t="shared" ca="1" si="62"/>
        <v>0</v>
      </c>
      <c r="AB254" s="964" t="str">
        <f t="shared" ca="1" si="64"/>
        <v>1-2-0</v>
      </c>
    </row>
    <row r="255" spans="1:28" ht="15" customHeight="1" x14ac:dyDescent="0.2">
      <c r="A255" s="403" t="s">
        <v>0</v>
      </c>
      <c r="B255" s="403" t="s">
        <v>46</v>
      </c>
      <c r="C255" s="403" t="s">
        <v>78</v>
      </c>
      <c r="D255" s="950" t="s">
        <v>25</v>
      </c>
      <c r="E255" s="403">
        <v>2</v>
      </c>
      <c r="F255" s="100" t="str">
        <f t="shared" si="65"/>
        <v>RISK-32</v>
      </c>
      <c r="G255" s="100">
        <f t="shared" si="61"/>
        <v>5</v>
      </c>
      <c r="H255" s="132">
        <f t="shared" ca="1" si="63"/>
        <v>3</v>
      </c>
      <c r="I255" s="132">
        <f t="shared" ca="1" si="66"/>
        <v>1</v>
      </c>
      <c r="W255" s="960" t="str">
        <f ca="1">AB255&amp;"-"&amp;COUNTIF($AB$2:$AB255,$AB255)</f>
        <v>1-2-1-17</v>
      </c>
      <c r="X255" s="960" t="s">
        <v>78</v>
      </c>
      <c r="Y255" s="962">
        <f t="shared" ca="1" si="70"/>
        <v>1</v>
      </c>
      <c r="Z255" s="965">
        <v>2</v>
      </c>
      <c r="AA255" s="962">
        <f t="shared" ca="1" si="62"/>
        <v>1</v>
      </c>
      <c r="AB255" s="964" t="str">
        <f t="shared" ca="1" si="64"/>
        <v>1-2-1</v>
      </c>
    </row>
    <row r="256" spans="1:28" ht="15" customHeight="1" x14ac:dyDescent="0.2">
      <c r="A256" s="403" t="s">
        <v>0</v>
      </c>
      <c r="B256" s="403" t="s">
        <v>46</v>
      </c>
      <c r="C256" s="403" t="s">
        <v>80</v>
      </c>
      <c r="D256" s="950" t="s">
        <v>26</v>
      </c>
      <c r="E256" s="403">
        <v>2</v>
      </c>
      <c r="F256" s="100" t="str">
        <f t="shared" si="65"/>
        <v>RISK-32</v>
      </c>
      <c r="G256" s="100">
        <f t="shared" si="61"/>
        <v>5</v>
      </c>
      <c r="H256" s="132">
        <f t="shared" ca="1" si="63"/>
        <v>2</v>
      </c>
      <c r="I256" s="132">
        <f t="shared" ca="1" si="66"/>
        <v>0</v>
      </c>
      <c r="W256" s="960" t="str">
        <f ca="1">AB256&amp;"-"&amp;COUNTIF($AB$2:$AB256,$AB256)</f>
        <v>1-2-0-51</v>
      </c>
      <c r="X256" s="960" t="s">
        <v>80</v>
      </c>
      <c r="Y256" s="962">
        <f t="shared" ca="1" si="70"/>
        <v>1</v>
      </c>
      <c r="Z256" s="965">
        <v>2</v>
      </c>
      <c r="AA256" s="962">
        <f t="shared" ca="1" si="62"/>
        <v>0</v>
      </c>
      <c r="AB256" s="964" t="str">
        <f t="shared" ca="1" si="64"/>
        <v>1-2-0</v>
      </c>
    </row>
    <row r="257" spans="1:28" ht="15" customHeight="1" x14ac:dyDescent="0.2">
      <c r="A257" s="403" t="s">
        <v>0</v>
      </c>
      <c r="B257" s="403" t="s">
        <v>46</v>
      </c>
      <c r="C257" s="403" t="s">
        <v>82</v>
      </c>
      <c r="D257" s="950" t="s">
        <v>27</v>
      </c>
      <c r="E257" s="403">
        <v>2</v>
      </c>
      <c r="F257" s="100" t="str">
        <f t="shared" si="65"/>
        <v>RISK-32</v>
      </c>
      <c r="G257" s="100">
        <f t="shared" si="61"/>
        <v>5</v>
      </c>
      <c r="H257" s="132">
        <f t="shared" ca="1" si="63"/>
        <v>2</v>
      </c>
      <c r="I257" s="132">
        <f t="shared" ca="1" si="66"/>
        <v>0</v>
      </c>
      <c r="W257" s="960" t="str">
        <f ca="1">AB257&amp;"-"&amp;COUNTIF($AB$2:$AB257,$AB257)</f>
        <v>1-2-0-52</v>
      </c>
      <c r="X257" s="960" t="s">
        <v>82</v>
      </c>
      <c r="Y257" s="962">
        <f t="shared" ca="1" si="70"/>
        <v>1</v>
      </c>
      <c r="Z257" s="965">
        <v>2</v>
      </c>
      <c r="AA257" s="962">
        <f t="shared" ca="1" si="62"/>
        <v>0</v>
      </c>
      <c r="AB257" s="964" t="str">
        <f t="shared" ca="1" si="64"/>
        <v>1-2-0</v>
      </c>
    </row>
    <row r="258" spans="1:28" ht="15" customHeight="1" x14ac:dyDescent="0.2">
      <c r="A258" s="403" t="s">
        <v>0</v>
      </c>
      <c r="B258" s="403" t="s">
        <v>46</v>
      </c>
      <c r="C258" s="403" t="s">
        <v>84</v>
      </c>
      <c r="D258" s="950" t="s">
        <v>28</v>
      </c>
      <c r="E258" s="403">
        <v>3</v>
      </c>
      <c r="F258" s="100" t="str">
        <f t="shared" si="65"/>
        <v>RISK-33</v>
      </c>
      <c r="G258" s="100">
        <f t="shared" ref="G258:G321" si="71">COUNTIF($F:$F,$F258)</f>
        <v>1</v>
      </c>
      <c r="H258" s="132">
        <f t="shared" ca="1" si="63"/>
        <v>1</v>
      </c>
      <c r="I258" s="132">
        <f t="shared" ca="1" si="66"/>
        <v>0</v>
      </c>
      <c r="W258" s="960" t="str">
        <f ca="1">AB258&amp;"-"&amp;COUNTIF($AB$2:$AB258,$AB258)</f>
        <v>1-3-0-25</v>
      </c>
      <c r="X258" s="960" t="s">
        <v>84</v>
      </c>
      <c r="Y258" s="962">
        <f t="shared" ca="1" si="70"/>
        <v>1</v>
      </c>
      <c r="Z258" s="965">
        <v>3</v>
      </c>
      <c r="AA258" s="962">
        <f t="shared" ref="AA258:AA321" ca="1" si="72">VLOOKUP(X258,C:I,7,FALSE)</f>
        <v>0</v>
      </c>
      <c r="AB258" s="964" t="str">
        <f t="shared" ca="1" si="64"/>
        <v>1-3-0</v>
      </c>
    </row>
    <row r="259" spans="1:28" ht="15" customHeight="1" x14ac:dyDescent="0.2">
      <c r="A259" s="403" t="s">
        <v>0</v>
      </c>
      <c r="B259" s="403" t="s">
        <v>984</v>
      </c>
      <c r="C259" s="403" t="s">
        <v>922</v>
      </c>
      <c r="D259" s="950" t="s">
        <v>117</v>
      </c>
      <c r="E259" s="403">
        <v>1</v>
      </c>
      <c r="F259" s="100" t="str">
        <f t="shared" si="65"/>
        <v>RISK-41</v>
      </c>
      <c r="G259" s="100">
        <f t="shared" si="71"/>
        <v>1</v>
      </c>
      <c r="H259" s="132">
        <f t="shared" ca="1" si="63"/>
        <v>3</v>
      </c>
      <c r="I259" s="132">
        <f t="shared" ca="1" si="66"/>
        <v>1</v>
      </c>
      <c r="W259" s="960" t="str">
        <f ca="1">AB259&amp;"-"&amp;COUNTIF($AB$2:$AB259,$AB259)</f>
        <v>1-1-1-19</v>
      </c>
      <c r="X259" s="960" t="s">
        <v>922</v>
      </c>
      <c r="Y259" s="962">
        <f t="shared" ca="1" si="70"/>
        <v>1</v>
      </c>
      <c r="Z259" s="965">
        <v>1</v>
      </c>
      <c r="AA259" s="962">
        <f t="shared" ca="1" si="72"/>
        <v>1</v>
      </c>
      <c r="AB259" s="964" t="str">
        <f t="shared" ca="1" si="64"/>
        <v>1-1-1</v>
      </c>
    </row>
    <row r="260" spans="1:28" ht="15" customHeight="1" x14ac:dyDescent="0.2">
      <c r="A260" s="403" t="s">
        <v>0</v>
      </c>
      <c r="B260" s="403" t="s">
        <v>984</v>
      </c>
      <c r="C260" s="403" t="s">
        <v>923</v>
      </c>
      <c r="D260" s="950" t="s">
        <v>120</v>
      </c>
      <c r="E260" s="403">
        <v>2</v>
      </c>
      <c r="F260" s="100" t="str">
        <f t="shared" si="65"/>
        <v>RISK-42</v>
      </c>
      <c r="G260" s="100">
        <f t="shared" si="71"/>
        <v>1</v>
      </c>
      <c r="H260" s="132">
        <f t="shared" ref="H260:H323" ca="1" si="73">INT(LEFT(
VLOOKUP($D260, INDIRECT("'"&amp;$A260&amp;"'!"&amp;"$E:$H"), 4,FALSE), 1)
)</f>
        <v>2</v>
      </c>
      <c r="I260" s="132">
        <f t="shared" ca="1" si="66"/>
        <v>0</v>
      </c>
      <c r="W260" s="960" t="str">
        <f ca="1">AB260&amp;"-"&amp;COUNTIF($AB$2:$AB260,$AB260)</f>
        <v>1-2-0-53</v>
      </c>
      <c r="X260" s="960" t="s">
        <v>923</v>
      </c>
      <c r="Y260" s="962">
        <f t="shared" ca="1" si="70"/>
        <v>1</v>
      </c>
      <c r="Z260" s="965">
        <v>2</v>
      </c>
      <c r="AA260" s="962">
        <f t="shared" ca="1" si="72"/>
        <v>0</v>
      </c>
      <c r="AB260" s="964" t="str">
        <f t="shared" ref="AB260:AB323" ca="1" si="74">Y260&amp;"-"&amp;Z260&amp;"-"&amp;AA260</f>
        <v>1-2-0</v>
      </c>
    </row>
    <row r="261" spans="1:28" ht="15" customHeight="1" x14ac:dyDescent="0.2">
      <c r="A261" s="403" t="s">
        <v>0</v>
      </c>
      <c r="B261" s="403" t="s">
        <v>984</v>
      </c>
      <c r="C261" s="403" t="s">
        <v>924</v>
      </c>
      <c r="D261" s="950" t="s">
        <v>123</v>
      </c>
      <c r="E261" s="403">
        <v>3</v>
      </c>
      <c r="F261" s="100" t="str">
        <f t="shared" si="65"/>
        <v>RISK-43</v>
      </c>
      <c r="G261" s="100">
        <f t="shared" si="71"/>
        <v>3</v>
      </c>
      <c r="H261" s="132">
        <f t="shared" ca="1" si="73"/>
        <v>1</v>
      </c>
      <c r="I261" s="132">
        <f t="shared" ca="1" si="66"/>
        <v>0</v>
      </c>
      <c r="W261" s="960" t="str">
        <f ca="1">AB261&amp;"-"&amp;COUNTIF($AB$2:$AB261,$AB261)</f>
        <v>1-3-0-26</v>
      </c>
      <c r="X261" s="960" t="s">
        <v>924</v>
      </c>
      <c r="Y261" s="962">
        <f t="shared" ca="1" si="70"/>
        <v>1</v>
      </c>
      <c r="Z261" s="965">
        <v>3</v>
      </c>
      <c r="AA261" s="962">
        <f t="shared" ca="1" si="72"/>
        <v>0</v>
      </c>
      <c r="AB261" s="964" t="str">
        <f t="shared" ca="1" si="74"/>
        <v>1-3-0</v>
      </c>
    </row>
    <row r="262" spans="1:28" ht="15" customHeight="1" x14ac:dyDescent="0.2">
      <c r="A262" s="403" t="s">
        <v>0</v>
      </c>
      <c r="B262" s="403" t="s">
        <v>984</v>
      </c>
      <c r="C262" s="403" t="s">
        <v>925</v>
      </c>
      <c r="D262" s="950" t="s">
        <v>126</v>
      </c>
      <c r="E262" s="403">
        <v>3</v>
      </c>
      <c r="F262" s="100" t="str">
        <f t="shared" si="65"/>
        <v>RISK-43</v>
      </c>
      <c r="G262" s="100">
        <f t="shared" si="71"/>
        <v>3</v>
      </c>
      <c r="H262" s="132">
        <f t="shared" ca="1" si="73"/>
        <v>2</v>
      </c>
      <c r="I262" s="132">
        <f t="shared" ca="1" si="66"/>
        <v>0</v>
      </c>
      <c r="W262" s="960" t="str">
        <f ca="1">AB262&amp;"-"&amp;COUNTIF($AB$2:$AB262,$AB262)</f>
        <v>1-3-0-27</v>
      </c>
      <c r="X262" s="960" t="s">
        <v>925</v>
      </c>
      <c r="Y262" s="962">
        <f t="shared" ca="1" si="70"/>
        <v>1</v>
      </c>
      <c r="Z262" s="965">
        <v>3</v>
      </c>
      <c r="AA262" s="962">
        <f t="shared" ca="1" si="72"/>
        <v>0</v>
      </c>
      <c r="AB262" s="964" t="str">
        <f t="shared" ca="1" si="74"/>
        <v>1-3-0</v>
      </c>
    </row>
    <row r="263" spans="1:28" ht="15" customHeight="1" x14ac:dyDescent="0.2">
      <c r="A263" s="403" t="s">
        <v>0</v>
      </c>
      <c r="B263" s="403" t="s">
        <v>984</v>
      </c>
      <c r="C263" s="403" t="s">
        <v>926</v>
      </c>
      <c r="D263" s="950" t="s">
        <v>129</v>
      </c>
      <c r="E263" s="403">
        <v>3</v>
      </c>
      <c r="F263" s="100" t="str">
        <f t="shared" si="65"/>
        <v>RISK-43</v>
      </c>
      <c r="G263" s="100">
        <f t="shared" si="71"/>
        <v>3</v>
      </c>
      <c r="H263" s="132">
        <f t="shared" ca="1" si="73"/>
        <v>3</v>
      </c>
      <c r="I263" s="132">
        <f t="shared" ca="1" si="66"/>
        <v>1</v>
      </c>
      <c r="W263" s="960" t="str">
        <f ca="1">AB263&amp;"-"&amp;COUNTIF($AB$2:$AB263,$AB263)</f>
        <v>1-3-1-16</v>
      </c>
      <c r="X263" s="960" t="s">
        <v>926</v>
      </c>
      <c r="Y263" s="962">
        <f t="shared" ca="1" si="70"/>
        <v>1</v>
      </c>
      <c r="Z263" s="965">
        <v>3</v>
      </c>
      <c r="AA263" s="962">
        <f t="shared" ca="1" si="72"/>
        <v>1</v>
      </c>
      <c r="AB263" s="964" t="str">
        <f t="shared" ca="1" si="74"/>
        <v>1-3-1</v>
      </c>
    </row>
    <row r="264" spans="1:28" ht="15" customHeight="1" x14ac:dyDescent="0.2">
      <c r="A264" s="403" t="s">
        <v>0</v>
      </c>
      <c r="B264" s="403" t="s">
        <v>985</v>
      </c>
      <c r="C264" s="403" t="s">
        <v>927</v>
      </c>
      <c r="D264" s="950" t="s">
        <v>134</v>
      </c>
      <c r="E264" s="403">
        <v>2</v>
      </c>
      <c r="F264" s="100" t="str">
        <f t="shared" si="65"/>
        <v>RISK-52</v>
      </c>
      <c r="G264" s="100">
        <f t="shared" si="71"/>
        <v>2</v>
      </c>
      <c r="H264" s="132">
        <f t="shared" ca="1" si="73"/>
        <v>3</v>
      </c>
      <c r="I264" s="132">
        <f t="shared" ca="1" si="66"/>
        <v>1</v>
      </c>
      <c r="W264" s="960" t="str">
        <f ca="1">AB264&amp;"-"&amp;COUNTIF($AB$2:$AB264,$AB264)</f>
        <v>2-2-1-33</v>
      </c>
      <c r="X264" s="960" t="s">
        <v>927</v>
      </c>
      <c r="Y264" s="962">
        <f t="shared" ca="1" si="70"/>
        <v>2</v>
      </c>
      <c r="Z264" s="965">
        <v>2</v>
      </c>
      <c r="AA264" s="962">
        <f t="shared" ca="1" si="72"/>
        <v>1</v>
      </c>
      <c r="AB264" s="964" t="str">
        <f t="shared" ca="1" si="74"/>
        <v>2-2-1</v>
      </c>
    </row>
    <row r="265" spans="1:28" ht="15" customHeight="1" x14ac:dyDescent="0.2">
      <c r="A265" s="403" t="s">
        <v>0</v>
      </c>
      <c r="B265" s="403" t="s">
        <v>985</v>
      </c>
      <c r="C265" s="403" t="s">
        <v>928</v>
      </c>
      <c r="D265" s="950" t="s">
        <v>137</v>
      </c>
      <c r="E265" s="403">
        <v>2</v>
      </c>
      <c r="F265" s="100" t="str">
        <f t="shared" si="65"/>
        <v>RISK-52</v>
      </c>
      <c r="G265" s="100">
        <f t="shared" si="71"/>
        <v>2</v>
      </c>
      <c r="H265" s="132">
        <f t="shared" ca="1" si="73"/>
        <v>3</v>
      </c>
      <c r="I265" s="132">
        <f t="shared" ca="1" si="66"/>
        <v>1</v>
      </c>
      <c r="W265" s="960" t="str">
        <f ca="1">AB265&amp;"-"&amp;COUNTIF($AB$2:$AB265,$AB265)</f>
        <v>2-2-1-34</v>
      </c>
      <c r="X265" s="960" t="s">
        <v>928</v>
      </c>
      <c r="Y265" s="962">
        <f t="shared" ca="1" si="70"/>
        <v>2</v>
      </c>
      <c r="Z265" s="965">
        <v>2</v>
      </c>
      <c r="AA265" s="962">
        <f t="shared" ca="1" si="72"/>
        <v>1</v>
      </c>
      <c r="AB265" s="964" t="str">
        <f t="shared" ca="1" si="74"/>
        <v>2-2-1</v>
      </c>
    </row>
    <row r="266" spans="1:28" ht="15" customHeight="1" x14ac:dyDescent="0.2">
      <c r="A266" s="403" t="s">
        <v>0</v>
      </c>
      <c r="B266" s="403" t="s">
        <v>985</v>
      </c>
      <c r="C266" s="403" t="s">
        <v>929</v>
      </c>
      <c r="D266" s="950" t="s">
        <v>140</v>
      </c>
      <c r="E266" s="403">
        <v>3</v>
      </c>
      <c r="F266" s="100" t="str">
        <f t="shared" si="65"/>
        <v>RISK-53</v>
      </c>
      <c r="G266" s="100">
        <f t="shared" si="71"/>
        <v>4</v>
      </c>
      <c r="H266" s="132">
        <f t="shared" ca="1" si="73"/>
        <v>3</v>
      </c>
      <c r="I266" s="132">
        <f t="shared" ca="1" si="66"/>
        <v>1</v>
      </c>
      <c r="W266" s="960" t="str">
        <f ca="1">AB266&amp;"-"&amp;COUNTIF($AB$2:$AB266,$AB266)</f>
        <v>2-3-1-18</v>
      </c>
      <c r="X266" s="960" t="s">
        <v>929</v>
      </c>
      <c r="Y266" s="962">
        <f t="shared" ca="1" si="70"/>
        <v>2</v>
      </c>
      <c r="Z266" s="965">
        <v>3</v>
      </c>
      <c r="AA266" s="962">
        <f t="shared" ca="1" si="72"/>
        <v>1</v>
      </c>
      <c r="AB266" s="964" t="str">
        <f t="shared" ca="1" si="74"/>
        <v>2-3-1</v>
      </c>
    </row>
    <row r="267" spans="1:28" ht="15" customHeight="1" x14ac:dyDescent="0.2">
      <c r="A267" s="403" t="s">
        <v>0</v>
      </c>
      <c r="B267" s="403" t="s">
        <v>985</v>
      </c>
      <c r="C267" s="403" t="s">
        <v>930</v>
      </c>
      <c r="D267" s="950" t="s">
        <v>142</v>
      </c>
      <c r="E267" s="403">
        <v>3</v>
      </c>
      <c r="F267" s="100" t="str">
        <f t="shared" ref="F267:F332" si="75">CONCATENATE($B267,$E267)</f>
        <v>RISK-53</v>
      </c>
      <c r="G267" s="100">
        <f t="shared" si="71"/>
        <v>4</v>
      </c>
      <c r="H267" s="132">
        <f t="shared" ca="1" si="73"/>
        <v>2</v>
      </c>
      <c r="I267" s="132">
        <f t="shared" ref="I267:I332" ca="1" si="76">IFERROR(IF(H267&gt;2,1,0),0)</f>
        <v>0</v>
      </c>
      <c r="W267" s="960" t="str">
        <f ca="1">AB267&amp;"-"&amp;COUNTIF($AB$2:$AB267,$AB267)</f>
        <v>2-3-0-22</v>
      </c>
      <c r="X267" s="960" t="s">
        <v>930</v>
      </c>
      <c r="Y267" s="962">
        <f t="shared" ca="1" si="70"/>
        <v>2</v>
      </c>
      <c r="Z267" s="965">
        <v>3</v>
      </c>
      <c r="AA267" s="962">
        <f t="shared" ca="1" si="72"/>
        <v>0</v>
      </c>
      <c r="AB267" s="964" t="str">
        <f t="shared" ca="1" si="74"/>
        <v>2-3-0</v>
      </c>
    </row>
    <row r="268" spans="1:28" ht="15" customHeight="1" x14ac:dyDescent="0.2">
      <c r="A268" s="403" t="s">
        <v>0</v>
      </c>
      <c r="B268" s="403" t="s">
        <v>985</v>
      </c>
      <c r="C268" s="403" t="s">
        <v>931</v>
      </c>
      <c r="D268" s="950" t="s">
        <v>144</v>
      </c>
      <c r="E268" s="403">
        <v>3</v>
      </c>
      <c r="F268" s="100" t="str">
        <f t="shared" si="75"/>
        <v>RISK-53</v>
      </c>
      <c r="G268" s="100">
        <f t="shared" si="71"/>
        <v>4</v>
      </c>
      <c r="H268" s="132">
        <f t="shared" ca="1" si="73"/>
        <v>3</v>
      </c>
      <c r="I268" s="132">
        <f t="shared" ca="1" si="76"/>
        <v>1</v>
      </c>
      <c r="W268" s="960" t="str">
        <f ca="1">AB268&amp;"-"&amp;COUNTIF($AB$2:$AB268,$AB268)</f>
        <v>2-3-1-19</v>
      </c>
      <c r="X268" s="960" t="s">
        <v>931</v>
      </c>
      <c r="Y268" s="962">
        <f t="shared" ca="1" si="70"/>
        <v>2</v>
      </c>
      <c r="Z268" s="965">
        <v>3</v>
      </c>
      <c r="AA268" s="962">
        <f t="shared" ca="1" si="72"/>
        <v>1</v>
      </c>
      <c r="AB268" s="964" t="str">
        <f t="shared" ca="1" si="74"/>
        <v>2-3-1</v>
      </c>
    </row>
    <row r="269" spans="1:28" ht="15" customHeight="1" x14ac:dyDescent="0.2">
      <c r="A269" s="403" t="s">
        <v>0</v>
      </c>
      <c r="B269" s="403" t="s">
        <v>985</v>
      </c>
      <c r="C269" s="403" t="s">
        <v>932</v>
      </c>
      <c r="D269" s="950" t="s">
        <v>146</v>
      </c>
      <c r="E269" s="403">
        <v>3</v>
      </c>
      <c r="F269" s="100" t="str">
        <f t="shared" si="75"/>
        <v>RISK-53</v>
      </c>
      <c r="G269" s="100">
        <f t="shared" si="71"/>
        <v>4</v>
      </c>
      <c r="H269" s="132">
        <f t="shared" ca="1" si="73"/>
        <v>2</v>
      </c>
      <c r="I269" s="132">
        <f t="shared" ca="1" si="76"/>
        <v>0</v>
      </c>
      <c r="W269" s="960" t="str">
        <f ca="1">AB269&amp;"-"&amp;COUNTIF($AB$2:$AB269,$AB269)</f>
        <v>2-3-0-23</v>
      </c>
      <c r="X269" s="960" t="s">
        <v>932</v>
      </c>
      <c r="Y269" s="962">
        <f t="shared" ca="1" si="70"/>
        <v>2</v>
      </c>
      <c r="Z269" s="965">
        <v>3</v>
      </c>
      <c r="AA269" s="962">
        <f t="shared" ca="1" si="72"/>
        <v>0</v>
      </c>
      <c r="AB269" s="964" t="str">
        <f t="shared" ca="1" si="74"/>
        <v>2-3-0</v>
      </c>
    </row>
    <row r="270" spans="1:28" ht="15" customHeight="1" x14ac:dyDescent="0.2">
      <c r="A270" s="129" t="s">
        <v>67</v>
      </c>
      <c r="B270" s="129" t="s">
        <v>81</v>
      </c>
      <c r="C270" s="129" t="s">
        <v>211</v>
      </c>
      <c r="D270" s="951" t="s">
        <v>5</v>
      </c>
      <c r="E270" s="129">
        <v>1</v>
      </c>
      <c r="F270" s="100" t="str">
        <f t="shared" si="75"/>
        <v>SITUATION-11</v>
      </c>
      <c r="G270" s="100">
        <f t="shared" si="71"/>
        <v>1</v>
      </c>
      <c r="H270" s="132">
        <f t="shared" ca="1" si="73"/>
        <v>3</v>
      </c>
      <c r="I270" s="132">
        <f t="shared" ca="1" si="76"/>
        <v>1</v>
      </c>
      <c r="W270" s="960" t="str">
        <f ca="1">AB270&amp;"-"&amp;COUNTIF($AB$2:$AB270,$AB270)</f>
        <v>2-1-1-19</v>
      </c>
      <c r="X270" s="960" t="s">
        <v>211</v>
      </c>
      <c r="Y270" s="962">
        <f t="shared" ca="1" si="70"/>
        <v>2</v>
      </c>
      <c r="Z270" s="965">
        <v>1</v>
      </c>
      <c r="AA270" s="962">
        <f t="shared" ca="1" si="72"/>
        <v>1</v>
      </c>
      <c r="AB270" s="964" t="str">
        <f t="shared" ca="1" si="74"/>
        <v>2-1-1</v>
      </c>
    </row>
    <row r="271" spans="1:28" ht="15" customHeight="1" x14ac:dyDescent="0.2">
      <c r="A271" s="129" t="s">
        <v>67</v>
      </c>
      <c r="B271" s="129" t="s">
        <v>81</v>
      </c>
      <c r="C271" s="129" t="s">
        <v>212</v>
      </c>
      <c r="D271" s="951" t="s">
        <v>7</v>
      </c>
      <c r="E271" s="129">
        <v>2</v>
      </c>
      <c r="F271" s="100" t="str">
        <f t="shared" si="75"/>
        <v>SITUATION-12</v>
      </c>
      <c r="G271" s="100">
        <f t="shared" si="71"/>
        <v>4</v>
      </c>
      <c r="H271" s="132">
        <f t="shared" ca="1" si="73"/>
        <v>3</v>
      </c>
      <c r="I271" s="132">
        <f t="shared" ca="1" si="76"/>
        <v>1</v>
      </c>
      <c r="W271" s="960" t="str">
        <f ca="1">AB271&amp;"-"&amp;COUNTIF($AB$2:$AB271,$AB271)</f>
        <v>2-2-1-35</v>
      </c>
      <c r="X271" s="960" t="s">
        <v>212</v>
      </c>
      <c r="Y271" s="962">
        <f t="shared" ca="1" si="70"/>
        <v>2</v>
      </c>
      <c r="Z271" s="965">
        <v>2</v>
      </c>
      <c r="AA271" s="962">
        <f t="shared" ca="1" si="72"/>
        <v>1</v>
      </c>
      <c r="AB271" s="964" t="str">
        <f t="shared" ca="1" si="74"/>
        <v>2-2-1</v>
      </c>
    </row>
    <row r="272" spans="1:28" ht="15" customHeight="1" x14ac:dyDescent="0.2">
      <c r="A272" s="129" t="s">
        <v>67</v>
      </c>
      <c r="B272" s="129" t="s">
        <v>81</v>
      </c>
      <c r="C272" s="129" t="s">
        <v>213</v>
      </c>
      <c r="D272" s="951" t="s">
        <v>8</v>
      </c>
      <c r="E272" s="129">
        <v>2</v>
      </c>
      <c r="F272" s="100" t="str">
        <f t="shared" si="75"/>
        <v>SITUATION-12</v>
      </c>
      <c r="G272" s="100">
        <f t="shared" si="71"/>
        <v>4</v>
      </c>
      <c r="H272" s="132">
        <f t="shared" ca="1" si="73"/>
        <v>2</v>
      </c>
      <c r="I272" s="132">
        <f t="shared" ca="1" si="76"/>
        <v>0</v>
      </c>
      <c r="W272" s="960" t="str">
        <f ca="1">AB272&amp;"-"&amp;COUNTIF($AB$2:$AB272,$AB272)</f>
        <v>2-2-0-19</v>
      </c>
      <c r="X272" s="960" t="s">
        <v>213</v>
      </c>
      <c r="Y272" s="962">
        <f t="shared" ca="1" si="70"/>
        <v>2</v>
      </c>
      <c r="Z272" s="965">
        <v>2</v>
      </c>
      <c r="AA272" s="962">
        <f t="shared" ca="1" si="72"/>
        <v>0</v>
      </c>
      <c r="AB272" s="964" t="str">
        <f t="shared" ca="1" si="74"/>
        <v>2-2-0</v>
      </c>
    </row>
    <row r="273" spans="1:28" ht="15" customHeight="1" x14ac:dyDescent="0.2">
      <c r="A273" s="129" t="s">
        <v>67</v>
      </c>
      <c r="B273" s="129" t="s">
        <v>81</v>
      </c>
      <c r="C273" s="129" t="s">
        <v>214</v>
      </c>
      <c r="D273" s="951" t="s">
        <v>9</v>
      </c>
      <c r="E273" s="129">
        <v>2</v>
      </c>
      <c r="F273" s="100" t="str">
        <f t="shared" si="75"/>
        <v>SITUATION-12</v>
      </c>
      <c r="G273" s="100">
        <f t="shared" si="71"/>
        <v>4</v>
      </c>
      <c r="H273" s="132">
        <f t="shared" ca="1" si="73"/>
        <v>3</v>
      </c>
      <c r="I273" s="132">
        <f t="shared" ca="1" si="76"/>
        <v>1</v>
      </c>
      <c r="W273" s="960" t="str">
        <f ca="1">AB273&amp;"-"&amp;COUNTIF($AB$2:$AB273,$AB273)</f>
        <v>2-2-1-36</v>
      </c>
      <c r="X273" s="960" t="s">
        <v>214</v>
      </c>
      <c r="Y273" s="962">
        <f t="shared" ca="1" si="70"/>
        <v>2</v>
      </c>
      <c r="Z273" s="965">
        <v>2</v>
      </c>
      <c r="AA273" s="962">
        <f t="shared" ca="1" si="72"/>
        <v>1</v>
      </c>
      <c r="AB273" s="964" t="str">
        <f t="shared" ca="1" si="74"/>
        <v>2-2-1</v>
      </c>
    </row>
    <row r="274" spans="1:28" ht="15" customHeight="1" x14ac:dyDescent="0.2">
      <c r="A274" s="129" t="s">
        <v>67</v>
      </c>
      <c r="B274" s="129" t="s">
        <v>81</v>
      </c>
      <c r="C274" s="129" t="s">
        <v>942</v>
      </c>
      <c r="D274" s="951" t="s">
        <v>10</v>
      </c>
      <c r="E274" s="129">
        <v>2</v>
      </c>
      <c r="F274" s="100" t="str">
        <f t="shared" si="75"/>
        <v>SITUATION-12</v>
      </c>
      <c r="G274" s="100">
        <f t="shared" si="71"/>
        <v>4</v>
      </c>
      <c r="H274" s="132">
        <f t="shared" ca="1" si="73"/>
        <v>3</v>
      </c>
      <c r="I274" s="132">
        <f t="shared" ca="1" si="76"/>
        <v>1</v>
      </c>
      <c r="W274" s="960" t="str">
        <f ca="1">AB274&amp;"-"&amp;COUNTIF($AB$2:$AB274,$AB274)</f>
        <v>2-2-1-37</v>
      </c>
      <c r="X274" s="960" t="s">
        <v>942</v>
      </c>
      <c r="Y274" s="962">
        <f t="shared" ca="1" si="70"/>
        <v>2</v>
      </c>
      <c r="Z274" s="965">
        <v>2</v>
      </c>
      <c r="AA274" s="962">
        <f t="shared" ca="1" si="72"/>
        <v>1</v>
      </c>
      <c r="AB274" s="964" t="str">
        <f t="shared" ca="1" si="74"/>
        <v>2-2-1</v>
      </c>
    </row>
    <row r="275" spans="1:28" ht="15" customHeight="1" x14ac:dyDescent="0.2">
      <c r="A275" s="129" t="s">
        <v>67</v>
      </c>
      <c r="B275" s="129" t="s">
        <v>81</v>
      </c>
      <c r="C275" s="129" t="s">
        <v>2539</v>
      </c>
      <c r="D275" s="951" t="s">
        <v>11</v>
      </c>
      <c r="E275" s="129">
        <v>3</v>
      </c>
      <c r="F275" s="100" t="str">
        <f t="shared" si="75"/>
        <v>SITUATION-13</v>
      </c>
      <c r="G275" s="100">
        <f t="shared" si="71"/>
        <v>1</v>
      </c>
      <c r="H275" s="132">
        <f t="shared" ca="1" si="73"/>
        <v>3</v>
      </c>
      <c r="I275" s="132">
        <f t="shared" ref="I275" ca="1" si="77">IFERROR(IF(H275&gt;2,1,0),0)</f>
        <v>1</v>
      </c>
      <c r="W275" s="960" t="str">
        <f ca="1">AB275&amp;"-"&amp;COUNTIF($AB$2:$AB275,$AB275)</f>
        <v>2-3-1-20</v>
      </c>
      <c r="X275" s="960" t="s">
        <v>2539</v>
      </c>
      <c r="Y275" s="962">
        <f t="shared" ca="1" si="70"/>
        <v>2</v>
      </c>
      <c r="Z275" s="965">
        <v>3</v>
      </c>
      <c r="AA275" s="962">
        <f t="shared" ca="1" si="72"/>
        <v>1</v>
      </c>
      <c r="AB275" s="964" t="str">
        <f t="shared" ca="1" si="74"/>
        <v>2-3-1</v>
      </c>
    </row>
    <row r="276" spans="1:28" ht="15" customHeight="1" x14ac:dyDescent="0.2">
      <c r="A276" s="129" t="s">
        <v>67</v>
      </c>
      <c r="B276" s="129" t="s">
        <v>83</v>
      </c>
      <c r="C276" s="129" t="s">
        <v>215</v>
      </c>
      <c r="D276" s="951" t="s">
        <v>17</v>
      </c>
      <c r="E276" s="129">
        <v>1</v>
      </c>
      <c r="F276" s="100" t="str">
        <f t="shared" si="75"/>
        <v>SITUATION-21</v>
      </c>
      <c r="G276" s="100">
        <f t="shared" si="71"/>
        <v>2</v>
      </c>
      <c r="H276" s="132">
        <f t="shared" ca="1" si="73"/>
        <v>4</v>
      </c>
      <c r="I276" s="132">
        <f t="shared" ca="1" si="76"/>
        <v>1</v>
      </c>
      <c r="W276" s="960" t="str">
        <f ca="1">AB276&amp;"-"&amp;COUNTIF($AB$2:$AB276,$AB276)</f>
        <v>2-1-1-20</v>
      </c>
      <c r="X276" s="960" t="s">
        <v>215</v>
      </c>
      <c r="Y276" s="962">
        <f t="shared" ca="1" si="70"/>
        <v>2</v>
      </c>
      <c r="Z276" s="965">
        <v>1</v>
      </c>
      <c r="AA276" s="962">
        <f t="shared" ca="1" si="72"/>
        <v>1</v>
      </c>
      <c r="AB276" s="964" t="str">
        <f t="shared" ca="1" si="74"/>
        <v>2-1-1</v>
      </c>
    </row>
    <row r="277" spans="1:28" ht="15" customHeight="1" x14ac:dyDescent="0.2">
      <c r="A277" s="129" t="s">
        <v>67</v>
      </c>
      <c r="B277" s="129" t="s">
        <v>83</v>
      </c>
      <c r="C277" s="129" t="s">
        <v>216</v>
      </c>
      <c r="D277" s="951" t="s">
        <v>18</v>
      </c>
      <c r="E277" s="129">
        <v>1</v>
      </c>
      <c r="F277" s="100" t="str">
        <f t="shared" si="75"/>
        <v>SITUATION-21</v>
      </c>
      <c r="G277" s="100">
        <f t="shared" si="71"/>
        <v>2</v>
      </c>
      <c r="H277" s="132">
        <f t="shared" ca="1" si="73"/>
        <v>3</v>
      </c>
      <c r="I277" s="132">
        <f t="shared" ca="1" si="76"/>
        <v>1</v>
      </c>
      <c r="W277" s="960" t="str">
        <f ca="1">AB277&amp;"-"&amp;COUNTIF($AB$2:$AB277,$AB277)</f>
        <v>2-1-1-21</v>
      </c>
      <c r="X277" s="960" t="s">
        <v>216</v>
      </c>
      <c r="Y277" s="962">
        <f t="shared" ca="1" si="70"/>
        <v>2</v>
      </c>
      <c r="Z277" s="965">
        <v>1</v>
      </c>
      <c r="AA277" s="962">
        <f t="shared" ca="1" si="72"/>
        <v>1</v>
      </c>
      <c r="AB277" s="964" t="str">
        <f t="shared" ca="1" si="74"/>
        <v>2-1-1</v>
      </c>
    </row>
    <row r="278" spans="1:28" ht="15" customHeight="1" x14ac:dyDescent="0.2">
      <c r="A278" s="129" t="s">
        <v>67</v>
      </c>
      <c r="B278" s="129" t="s">
        <v>83</v>
      </c>
      <c r="C278" s="129" t="s">
        <v>217</v>
      </c>
      <c r="D278" s="951" t="s">
        <v>19</v>
      </c>
      <c r="E278" s="129">
        <v>2</v>
      </c>
      <c r="F278" s="100" t="str">
        <f t="shared" si="75"/>
        <v>SITUATION-22</v>
      </c>
      <c r="G278" s="100">
        <f t="shared" si="71"/>
        <v>4</v>
      </c>
      <c r="H278" s="132">
        <f t="shared" ca="1" si="73"/>
        <v>3</v>
      </c>
      <c r="I278" s="132">
        <f t="shared" ca="1" si="76"/>
        <v>1</v>
      </c>
      <c r="W278" s="960" t="str">
        <f ca="1">AB278&amp;"-"&amp;COUNTIF($AB$2:$AB278,$AB278)</f>
        <v>2-2-1-38</v>
      </c>
      <c r="X278" s="960" t="s">
        <v>217</v>
      </c>
      <c r="Y278" s="962">
        <f t="shared" ref="Y278:Y309" ca="1" si="78">VLOOKUP(LEFT($X278,LEN($X278)-1),$K:$O,5,FALSE)</f>
        <v>2</v>
      </c>
      <c r="Z278" s="965">
        <v>2</v>
      </c>
      <c r="AA278" s="962">
        <f t="shared" ca="1" si="72"/>
        <v>1</v>
      </c>
      <c r="AB278" s="964" t="str">
        <f t="shared" ca="1" si="74"/>
        <v>2-2-1</v>
      </c>
    </row>
    <row r="279" spans="1:28" ht="15" customHeight="1" x14ac:dyDescent="0.2">
      <c r="A279" s="129" t="s">
        <v>67</v>
      </c>
      <c r="B279" s="129" t="s">
        <v>83</v>
      </c>
      <c r="C279" s="129" t="s">
        <v>218</v>
      </c>
      <c r="D279" s="951" t="s">
        <v>20</v>
      </c>
      <c r="E279" s="129">
        <v>2</v>
      </c>
      <c r="F279" s="100" t="str">
        <f t="shared" si="75"/>
        <v>SITUATION-22</v>
      </c>
      <c r="G279" s="100">
        <f t="shared" si="71"/>
        <v>4</v>
      </c>
      <c r="H279" s="132">
        <f t="shared" ca="1" si="73"/>
        <v>3</v>
      </c>
      <c r="I279" s="132">
        <f t="shared" ca="1" si="76"/>
        <v>1</v>
      </c>
      <c r="W279" s="960" t="str">
        <f ca="1">AB279&amp;"-"&amp;COUNTIF($AB$2:$AB279,$AB279)</f>
        <v>2-2-1-39</v>
      </c>
      <c r="X279" s="960" t="s">
        <v>218</v>
      </c>
      <c r="Y279" s="962">
        <f t="shared" ca="1" si="78"/>
        <v>2</v>
      </c>
      <c r="Z279" s="965">
        <v>2</v>
      </c>
      <c r="AA279" s="962">
        <f t="shared" ca="1" si="72"/>
        <v>1</v>
      </c>
      <c r="AB279" s="964" t="str">
        <f t="shared" ca="1" si="74"/>
        <v>2-2-1</v>
      </c>
    </row>
    <row r="280" spans="1:28" ht="15" customHeight="1" x14ac:dyDescent="0.2">
      <c r="A280" s="129" t="s">
        <v>67</v>
      </c>
      <c r="B280" s="129" t="s">
        <v>83</v>
      </c>
      <c r="C280" s="129" t="s">
        <v>219</v>
      </c>
      <c r="D280" s="951" t="s">
        <v>21</v>
      </c>
      <c r="E280" s="129">
        <v>2</v>
      </c>
      <c r="F280" s="100" t="str">
        <f t="shared" si="75"/>
        <v>SITUATION-22</v>
      </c>
      <c r="G280" s="100">
        <f t="shared" si="71"/>
        <v>4</v>
      </c>
      <c r="H280" s="132">
        <f t="shared" ca="1" si="73"/>
        <v>3</v>
      </c>
      <c r="I280" s="132">
        <f t="shared" ca="1" si="76"/>
        <v>1</v>
      </c>
      <c r="W280" s="960" t="str">
        <f ca="1">AB280&amp;"-"&amp;COUNTIF($AB$2:$AB280,$AB280)</f>
        <v>2-2-1-40</v>
      </c>
      <c r="X280" s="960" t="s">
        <v>219</v>
      </c>
      <c r="Y280" s="962">
        <f t="shared" ca="1" si="78"/>
        <v>2</v>
      </c>
      <c r="Z280" s="965">
        <v>2</v>
      </c>
      <c r="AA280" s="962">
        <f t="shared" ca="1" si="72"/>
        <v>1</v>
      </c>
      <c r="AB280" s="964" t="str">
        <f t="shared" ca="1" si="74"/>
        <v>2-2-1</v>
      </c>
    </row>
    <row r="281" spans="1:28" ht="15" customHeight="1" x14ac:dyDescent="0.2">
      <c r="A281" s="129" t="s">
        <v>67</v>
      </c>
      <c r="B281" s="129" t="s">
        <v>83</v>
      </c>
      <c r="C281" s="129" t="s">
        <v>220</v>
      </c>
      <c r="D281" s="951" t="s">
        <v>103</v>
      </c>
      <c r="E281" s="129">
        <v>2</v>
      </c>
      <c r="F281" s="100" t="str">
        <f t="shared" si="75"/>
        <v>SITUATION-22</v>
      </c>
      <c r="G281" s="100">
        <f t="shared" si="71"/>
        <v>4</v>
      </c>
      <c r="H281" s="132">
        <f t="shared" ca="1" si="73"/>
        <v>2</v>
      </c>
      <c r="I281" s="132">
        <f t="shared" ca="1" si="76"/>
        <v>0</v>
      </c>
      <c r="W281" s="960" t="str">
        <f ca="1">AB281&amp;"-"&amp;COUNTIF($AB$2:$AB281,$AB281)</f>
        <v>2-2-0-20</v>
      </c>
      <c r="X281" s="960" t="s">
        <v>220</v>
      </c>
      <c r="Y281" s="962">
        <f t="shared" ca="1" si="78"/>
        <v>2</v>
      </c>
      <c r="Z281" s="965">
        <v>2</v>
      </c>
      <c r="AA281" s="962">
        <f t="shared" ca="1" si="72"/>
        <v>0</v>
      </c>
      <c r="AB281" s="964" t="str">
        <f t="shared" ca="1" si="74"/>
        <v>2-2-0</v>
      </c>
    </row>
    <row r="282" spans="1:28" ht="15" customHeight="1" x14ac:dyDescent="0.2">
      <c r="A282" s="129" t="s">
        <v>67</v>
      </c>
      <c r="B282" s="129" t="s">
        <v>83</v>
      </c>
      <c r="C282" s="129" t="s">
        <v>221</v>
      </c>
      <c r="D282" s="951" t="s">
        <v>165</v>
      </c>
      <c r="E282" s="129">
        <v>3</v>
      </c>
      <c r="F282" s="100" t="str">
        <f t="shared" si="75"/>
        <v>SITUATION-23</v>
      </c>
      <c r="G282" s="100">
        <f t="shared" si="71"/>
        <v>3</v>
      </c>
      <c r="H282" s="132">
        <f t="shared" ca="1" si="73"/>
        <v>3</v>
      </c>
      <c r="I282" s="132">
        <f t="shared" ca="1" si="76"/>
        <v>1</v>
      </c>
      <c r="W282" s="960" t="str">
        <f ca="1">AB282&amp;"-"&amp;COUNTIF($AB$2:$AB282,$AB282)</f>
        <v>2-3-1-21</v>
      </c>
      <c r="X282" s="960" t="s">
        <v>221</v>
      </c>
      <c r="Y282" s="962">
        <f t="shared" ca="1" si="78"/>
        <v>2</v>
      </c>
      <c r="Z282" s="965">
        <v>3</v>
      </c>
      <c r="AA282" s="962">
        <f t="shared" ca="1" si="72"/>
        <v>1</v>
      </c>
      <c r="AB282" s="964" t="str">
        <f t="shared" ca="1" si="74"/>
        <v>2-3-1</v>
      </c>
    </row>
    <row r="283" spans="1:28" ht="15" customHeight="1" x14ac:dyDescent="0.2">
      <c r="A283" s="129" t="s">
        <v>67</v>
      </c>
      <c r="B283" s="129" t="s">
        <v>83</v>
      </c>
      <c r="C283" s="129" t="s">
        <v>222</v>
      </c>
      <c r="D283" s="951" t="s">
        <v>167</v>
      </c>
      <c r="E283" s="129">
        <v>3</v>
      </c>
      <c r="F283" s="100" t="str">
        <f t="shared" si="75"/>
        <v>SITUATION-23</v>
      </c>
      <c r="G283" s="100">
        <f t="shared" si="71"/>
        <v>3</v>
      </c>
      <c r="H283" s="132">
        <f t="shared" ca="1" si="73"/>
        <v>3</v>
      </c>
      <c r="I283" s="132">
        <f t="shared" ca="1" si="76"/>
        <v>1</v>
      </c>
      <c r="W283" s="960" t="str">
        <f ca="1">AB283&amp;"-"&amp;COUNTIF($AB$2:$AB283,$AB283)</f>
        <v>2-3-1-22</v>
      </c>
      <c r="X283" s="960" t="s">
        <v>222</v>
      </c>
      <c r="Y283" s="962">
        <f t="shared" ca="1" si="78"/>
        <v>2</v>
      </c>
      <c r="Z283" s="965">
        <v>3</v>
      </c>
      <c r="AA283" s="962">
        <f t="shared" ca="1" si="72"/>
        <v>1</v>
      </c>
      <c r="AB283" s="964" t="str">
        <f t="shared" ca="1" si="74"/>
        <v>2-3-1</v>
      </c>
    </row>
    <row r="284" spans="1:28" ht="15" customHeight="1" x14ac:dyDescent="0.2">
      <c r="A284" s="129" t="s">
        <v>67</v>
      </c>
      <c r="B284" s="129" t="s">
        <v>83</v>
      </c>
      <c r="C284" s="129" t="s">
        <v>223</v>
      </c>
      <c r="D284" s="951" t="s">
        <v>198</v>
      </c>
      <c r="E284" s="129">
        <v>3</v>
      </c>
      <c r="F284" s="100" t="str">
        <f t="shared" si="75"/>
        <v>SITUATION-23</v>
      </c>
      <c r="G284" s="100">
        <f t="shared" si="71"/>
        <v>3</v>
      </c>
      <c r="H284" s="132">
        <f t="shared" ca="1" si="73"/>
        <v>2</v>
      </c>
      <c r="I284" s="132">
        <f t="shared" ca="1" si="76"/>
        <v>0</v>
      </c>
      <c r="W284" s="960" t="str">
        <f ca="1">AB284&amp;"-"&amp;COUNTIF($AB$2:$AB284,$AB284)</f>
        <v>2-3-0-24</v>
      </c>
      <c r="X284" s="960" t="s">
        <v>223</v>
      </c>
      <c r="Y284" s="962">
        <f t="shared" ca="1" si="78"/>
        <v>2</v>
      </c>
      <c r="Z284" s="965">
        <v>3</v>
      </c>
      <c r="AA284" s="962">
        <f t="shared" ca="1" si="72"/>
        <v>0</v>
      </c>
      <c r="AB284" s="964" t="str">
        <f t="shared" ca="1" si="74"/>
        <v>2-3-0</v>
      </c>
    </row>
    <row r="285" spans="1:28" ht="15" customHeight="1" x14ac:dyDescent="0.2">
      <c r="A285" s="129" t="s">
        <v>67</v>
      </c>
      <c r="B285" s="129" t="s">
        <v>85</v>
      </c>
      <c r="C285" s="129" t="s">
        <v>225</v>
      </c>
      <c r="D285" s="951" t="s">
        <v>22</v>
      </c>
      <c r="E285" s="129">
        <v>2</v>
      </c>
      <c r="F285" s="100" t="str">
        <f t="shared" si="75"/>
        <v>SITUATION-32</v>
      </c>
      <c r="G285" s="100">
        <f t="shared" si="71"/>
        <v>3</v>
      </c>
      <c r="H285" s="132">
        <f t="shared" ca="1" si="73"/>
        <v>3</v>
      </c>
      <c r="I285" s="132">
        <f t="shared" ca="1" si="76"/>
        <v>1</v>
      </c>
      <c r="W285" s="960" t="str">
        <f ca="1">AB285&amp;"-"&amp;COUNTIF($AB$2:$AB285,$AB285)</f>
        <v>2-2-1-41</v>
      </c>
      <c r="X285" s="960" t="s">
        <v>225</v>
      </c>
      <c r="Y285" s="962">
        <f t="shared" ca="1" si="78"/>
        <v>2</v>
      </c>
      <c r="Z285" s="965">
        <v>2</v>
      </c>
      <c r="AA285" s="962">
        <f t="shared" ca="1" si="72"/>
        <v>1</v>
      </c>
      <c r="AB285" s="964" t="str">
        <f t="shared" ca="1" si="74"/>
        <v>2-2-1</v>
      </c>
    </row>
    <row r="286" spans="1:28" ht="15" customHeight="1" x14ac:dyDescent="0.2">
      <c r="A286" s="129" t="s">
        <v>67</v>
      </c>
      <c r="B286" s="129" t="s">
        <v>85</v>
      </c>
      <c r="C286" s="129" t="s">
        <v>226</v>
      </c>
      <c r="D286" s="951" t="s">
        <v>23</v>
      </c>
      <c r="E286" s="129">
        <v>2</v>
      </c>
      <c r="F286" s="100" t="str">
        <f t="shared" si="75"/>
        <v>SITUATION-32</v>
      </c>
      <c r="G286" s="100">
        <f t="shared" si="71"/>
        <v>3</v>
      </c>
      <c r="H286" s="132">
        <f t="shared" ca="1" si="73"/>
        <v>4</v>
      </c>
      <c r="I286" s="132">
        <f t="shared" ca="1" si="76"/>
        <v>1</v>
      </c>
      <c r="W286" s="960" t="str">
        <f ca="1">AB286&amp;"-"&amp;COUNTIF($AB$2:$AB286,$AB286)</f>
        <v>2-2-1-42</v>
      </c>
      <c r="X286" s="960" t="s">
        <v>226</v>
      </c>
      <c r="Y286" s="962">
        <f t="shared" ca="1" si="78"/>
        <v>2</v>
      </c>
      <c r="Z286" s="965">
        <v>2</v>
      </c>
      <c r="AA286" s="962">
        <f t="shared" ca="1" si="72"/>
        <v>1</v>
      </c>
      <c r="AB286" s="964" t="str">
        <f t="shared" ca="1" si="74"/>
        <v>2-2-1</v>
      </c>
    </row>
    <row r="287" spans="1:28" ht="15" customHeight="1" x14ac:dyDescent="0.2">
      <c r="A287" s="129" t="s">
        <v>67</v>
      </c>
      <c r="B287" s="129" t="s">
        <v>85</v>
      </c>
      <c r="C287" s="129" t="s">
        <v>227</v>
      </c>
      <c r="D287" s="951" t="s">
        <v>24</v>
      </c>
      <c r="E287" s="129">
        <v>2</v>
      </c>
      <c r="F287" s="100" t="str">
        <f t="shared" si="75"/>
        <v>SITUATION-32</v>
      </c>
      <c r="G287" s="100">
        <f t="shared" si="71"/>
        <v>3</v>
      </c>
      <c r="H287" s="132">
        <f t="shared" ca="1" si="73"/>
        <v>3</v>
      </c>
      <c r="I287" s="132">
        <f t="shared" ca="1" si="76"/>
        <v>1</v>
      </c>
      <c r="W287" s="960" t="str">
        <f ca="1">AB287&amp;"-"&amp;COUNTIF($AB$2:$AB287,$AB287)</f>
        <v>2-2-1-43</v>
      </c>
      <c r="X287" s="960" t="s">
        <v>227</v>
      </c>
      <c r="Y287" s="962">
        <f t="shared" ca="1" si="78"/>
        <v>2</v>
      </c>
      <c r="Z287" s="965">
        <v>2</v>
      </c>
      <c r="AA287" s="962">
        <f t="shared" ca="1" si="72"/>
        <v>1</v>
      </c>
      <c r="AB287" s="964" t="str">
        <f t="shared" ca="1" si="74"/>
        <v>2-2-1</v>
      </c>
    </row>
    <row r="288" spans="1:28" ht="15" customHeight="1" x14ac:dyDescent="0.2">
      <c r="A288" s="129" t="s">
        <v>67</v>
      </c>
      <c r="B288" s="129" t="s">
        <v>85</v>
      </c>
      <c r="C288" s="129" t="s">
        <v>228</v>
      </c>
      <c r="D288" s="951" t="s">
        <v>25</v>
      </c>
      <c r="E288" s="129">
        <v>3</v>
      </c>
      <c r="F288" s="100" t="str">
        <f t="shared" si="75"/>
        <v>SITUATION-33</v>
      </c>
      <c r="G288" s="100">
        <f t="shared" si="71"/>
        <v>4</v>
      </c>
      <c r="H288" s="132">
        <f t="shared" ca="1" si="73"/>
        <v>2</v>
      </c>
      <c r="I288" s="132">
        <f t="shared" ca="1" si="76"/>
        <v>0</v>
      </c>
      <c r="W288" s="960" t="str">
        <f ca="1">AB288&amp;"-"&amp;COUNTIF($AB$2:$AB288,$AB288)</f>
        <v>2-3-0-25</v>
      </c>
      <c r="X288" s="960" t="s">
        <v>228</v>
      </c>
      <c r="Y288" s="962">
        <f t="shared" ca="1" si="78"/>
        <v>2</v>
      </c>
      <c r="Z288" s="965">
        <v>3</v>
      </c>
      <c r="AA288" s="962">
        <f t="shared" ca="1" si="72"/>
        <v>0</v>
      </c>
      <c r="AB288" s="964" t="str">
        <f t="shared" ca="1" si="74"/>
        <v>2-3-0</v>
      </c>
    </row>
    <row r="289" spans="1:28" ht="15" customHeight="1" x14ac:dyDescent="0.2">
      <c r="A289" s="129" t="s">
        <v>67</v>
      </c>
      <c r="B289" s="129" t="s">
        <v>85</v>
      </c>
      <c r="C289" s="129" t="s">
        <v>229</v>
      </c>
      <c r="D289" s="951" t="s">
        <v>26</v>
      </c>
      <c r="E289" s="129">
        <v>3</v>
      </c>
      <c r="F289" s="100" t="str">
        <f t="shared" si="75"/>
        <v>SITUATION-33</v>
      </c>
      <c r="G289" s="100">
        <f t="shared" si="71"/>
        <v>4</v>
      </c>
      <c r="H289" s="132">
        <f t="shared" ca="1" si="73"/>
        <v>3</v>
      </c>
      <c r="I289" s="132">
        <f t="shared" ca="1" si="76"/>
        <v>1</v>
      </c>
      <c r="W289" s="960" t="str">
        <f ca="1">AB289&amp;"-"&amp;COUNTIF($AB$2:$AB289,$AB289)</f>
        <v>2-3-1-23</v>
      </c>
      <c r="X289" s="960" t="s">
        <v>229</v>
      </c>
      <c r="Y289" s="962">
        <f t="shared" ca="1" si="78"/>
        <v>2</v>
      </c>
      <c r="Z289" s="965">
        <v>3</v>
      </c>
      <c r="AA289" s="962">
        <f t="shared" ca="1" si="72"/>
        <v>1</v>
      </c>
      <c r="AB289" s="964" t="str">
        <f t="shared" ca="1" si="74"/>
        <v>2-3-1</v>
      </c>
    </row>
    <row r="290" spans="1:28" ht="15" customHeight="1" x14ac:dyDescent="0.2">
      <c r="A290" s="129" t="s">
        <v>67</v>
      </c>
      <c r="B290" s="129" t="s">
        <v>85</v>
      </c>
      <c r="C290" s="129" t="s">
        <v>230</v>
      </c>
      <c r="D290" s="951" t="s">
        <v>27</v>
      </c>
      <c r="E290" s="129">
        <v>3</v>
      </c>
      <c r="F290" s="100" t="str">
        <f t="shared" si="75"/>
        <v>SITUATION-33</v>
      </c>
      <c r="G290" s="100">
        <f t="shared" si="71"/>
        <v>4</v>
      </c>
      <c r="H290" s="132">
        <f t="shared" ca="1" si="73"/>
        <v>3</v>
      </c>
      <c r="I290" s="132">
        <f t="shared" ca="1" si="76"/>
        <v>1</v>
      </c>
      <c r="W290" s="960" t="str">
        <f ca="1">AB290&amp;"-"&amp;COUNTIF($AB$2:$AB290,$AB290)</f>
        <v>2-3-1-24</v>
      </c>
      <c r="X290" s="960" t="s">
        <v>230</v>
      </c>
      <c r="Y290" s="962">
        <f t="shared" ca="1" si="78"/>
        <v>2</v>
      </c>
      <c r="Z290" s="965">
        <v>3</v>
      </c>
      <c r="AA290" s="962">
        <f t="shared" ca="1" si="72"/>
        <v>1</v>
      </c>
      <c r="AB290" s="964" t="str">
        <f t="shared" ca="1" si="74"/>
        <v>2-3-1</v>
      </c>
    </row>
    <row r="291" spans="1:28" ht="15" customHeight="1" x14ac:dyDescent="0.2">
      <c r="A291" s="129" t="s">
        <v>67</v>
      </c>
      <c r="B291" s="129" t="s">
        <v>85</v>
      </c>
      <c r="C291" s="129" t="s">
        <v>231</v>
      </c>
      <c r="D291" s="951" t="s">
        <v>28</v>
      </c>
      <c r="E291" s="129">
        <v>3</v>
      </c>
      <c r="F291" s="100" t="str">
        <f t="shared" si="75"/>
        <v>SITUATION-33</v>
      </c>
      <c r="G291" s="100">
        <f t="shared" si="71"/>
        <v>4</v>
      </c>
      <c r="H291" s="132">
        <f t="shared" ca="1" si="73"/>
        <v>2</v>
      </c>
      <c r="I291" s="132">
        <f t="shared" ca="1" si="76"/>
        <v>0</v>
      </c>
      <c r="W291" s="960" t="str">
        <f ca="1">AB291&amp;"-"&amp;COUNTIF($AB$2:$AB291,$AB291)</f>
        <v>2-3-0-26</v>
      </c>
      <c r="X291" s="960" t="s">
        <v>231</v>
      </c>
      <c r="Y291" s="962">
        <f t="shared" ca="1" si="78"/>
        <v>2</v>
      </c>
      <c r="Z291" s="965">
        <v>3</v>
      </c>
      <c r="AA291" s="962">
        <f t="shared" ca="1" si="72"/>
        <v>0</v>
      </c>
      <c r="AB291" s="964" t="str">
        <f t="shared" ca="1" si="74"/>
        <v>2-3-0</v>
      </c>
    </row>
    <row r="292" spans="1:28" ht="15" customHeight="1" x14ac:dyDescent="0.2">
      <c r="A292" s="129" t="s">
        <v>67</v>
      </c>
      <c r="B292" s="129" t="s">
        <v>87</v>
      </c>
      <c r="C292" s="129" t="s">
        <v>233</v>
      </c>
      <c r="D292" s="951" t="s">
        <v>117</v>
      </c>
      <c r="E292" s="129">
        <v>2</v>
      </c>
      <c r="F292" s="100" t="str">
        <f t="shared" si="75"/>
        <v>SITUATION-42</v>
      </c>
      <c r="G292" s="100">
        <f t="shared" si="71"/>
        <v>2</v>
      </c>
      <c r="H292" s="132">
        <f t="shared" ca="1" si="73"/>
        <v>2</v>
      </c>
      <c r="I292" s="132">
        <f t="shared" ca="1" si="76"/>
        <v>0</v>
      </c>
      <c r="W292" s="960" t="str">
        <f ca="1">AB292&amp;"-"&amp;COUNTIF($AB$2:$AB292,$AB292)</f>
        <v>1-2-0-54</v>
      </c>
      <c r="X292" s="960" t="s">
        <v>233</v>
      </c>
      <c r="Y292" s="962">
        <f t="shared" ca="1" si="78"/>
        <v>1</v>
      </c>
      <c r="Z292" s="965">
        <v>2</v>
      </c>
      <c r="AA292" s="962">
        <f t="shared" ca="1" si="72"/>
        <v>0</v>
      </c>
      <c r="AB292" s="964" t="str">
        <f t="shared" ca="1" si="74"/>
        <v>1-2-0</v>
      </c>
    </row>
    <row r="293" spans="1:28" ht="15" customHeight="1" x14ac:dyDescent="0.2">
      <c r="A293" s="129" t="s">
        <v>67</v>
      </c>
      <c r="B293" s="129" t="s">
        <v>87</v>
      </c>
      <c r="C293" s="129" t="s">
        <v>234</v>
      </c>
      <c r="D293" s="951" t="s">
        <v>120</v>
      </c>
      <c r="E293" s="129">
        <v>2</v>
      </c>
      <c r="F293" s="100" t="str">
        <f t="shared" si="75"/>
        <v>SITUATION-42</v>
      </c>
      <c r="G293" s="100">
        <f t="shared" si="71"/>
        <v>2</v>
      </c>
      <c r="H293" s="132">
        <f t="shared" ca="1" si="73"/>
        <v>3</v>
      </c>
      <c r="I293" s="132">
        <f t="shared" ca="1" si="76"/>
        <v>1</v>
      </c>
      <c r="W293" s="960" t="str">
        <f ca="1">AB293&amp;"-"&amp;COUNTIF($AB$2:$AB293,$AB293)</f>
        <v>1-2-1-18</v>
      </c>
      <c r="X293" s="960" t="s">
        <v>234</v>
      </c>
      <c r="Y293" s="962">
        <f t="shared" ca="1" si="78"/>
        <v>1</v>
      </c>
      <c r="Z293" s="965">
        <v>2</v>
      </c>
      <c r="AA293" s="962">
        <f t="shared" ca="1" si="72"/>
        <v>1</v>
      </c>
      <c r="AB293" s="964" t="str">
        <f t="shared" ca="1" si="74"/>
        <v>1-2-1</v>
      </c>
    </row>
    <row r="294" spans="1:28" ht="15" customHeight="1" x14ac:dyDescent="0.2">
      <c r="A294" s="129" t="s">
        <v>67</v>
      </c>
      <c r="B294" s="129" t="s">
        <v>87</v>
      </c>
      <c r="C294" s="129" t="s">
        <v>235</v>
      </c>
      <c r="D294" s="951" t="s">
        <v>123</v>
      </c>
      <c r="E294" s="129">
        <v>3</v>
      </c>
      <c r="F294" s="100" t="str">
        <f t="shared" si="75"/>
        <v>SITUATION-43</v>
      </c>
      <c r="G294" s="100">
        <f t="shared" si="71"/>
        <v>4</v>
      </c>
      <c r="H294" s="132">
        <f t="shared" ca="1" si="73"/>
        <v>3</v>
      </c>
      <c r="I294" s="132">
        <f t="shared" ca="1" si="76"/>
        <v>1</v>
      </c>
      <c r="W294" s="960" t="str">
        <f ca="1">AB294&amp;"-"&amp;COUNTIF($AB$2:$AB294,$AB294)</f>
        <v>1-3-1-17</v>
      </c>
      <c r="X294" s="960" t="s">
        <v>235</v>
      </c>
      <c r="Y294" s="962">
        <f t="shared" ca="1" si="78"/>
        <v>1</v>
      </c>
      <c r="Z294" s="965">
        <v>3</v>
      </c>
      <c r="AA294" s="962">
        <f t="shared" ca="1" si="72"/>
        <v>1</v>
      </c>
      <c r="AB294" s="964" t="str">
        <f t="shared" ca="1" si="74"/>
        <v>1-3-1</v>
      </c>
    </row>
    <row r="295" spans="1:28" ht="15" customHeight="1" x14ac:dyDescent="0.2">
      <c r="A295" s="129" t="s">
        <v>67</v>
      </c>
      <c r="B295" s="129" t="s">
        <v>87</v>
      </c>
      <c r="C295" s="129" t="s">
        <v>236</v>
      </c>
      <c r="D295" s="951" t="s">
        <v>126</v>
      </c>
      <c r="E295" s="129">
        <v>3</v>
      </c>
      <c r="F295" s="100" t="str">
        <f t="shared" si="75"/>
        <v>SITUATION-43</v>
      </c>
      <c r="G295" s="100">
        <f t="shared" si="71"/>
        <v>4</v>
      </c>
      <c r="H295" s="132">
        <f t="shared" ca="1" si="73"/>
        <v>2</v>
      </c>
      <c r="I295" s="132">
        <f t="shared" ca="1" si="76"/>
        <v>0</v>
      </c>
      <c r="W295" s="960" t="str">
        <f ca="1">AB295&amp;"-"&amp;COUNTIF($AB$2:$AB295,$AB295)</f>
        <v>1-3-0-28</v>
      </c>
      <c r="X295" s="960" t="s">
        <v>236</v>
      </c>
      <c r="Y295" s="962">
        <f t="shared" ca="1" si="78"/>
        <v>1</v>
      </c>
      <c r="Z295" s="965">
        <v>3</v>
      </c>
      <c r="AA295" s="962">
        <f t="shared" ca="1" si="72"/>
        <v>0</v>
      </c>
      <c r="AB295" s="964" t="str">
        <f t="shared" ca="1" si="74"/>
        <v>1-3-0</v>
      </c>
    </row>
    <row r="296" spans="1:28" ht="15" customHeight="1" x14ac:dyDescent="0.2">
      <c r="A296" s="129" t="s">
        <v>67</v>
      </c>
      <c r="B296" s="129" t="s">
        <v>87</v>
      </c>
      <c r="C296" s="129" t="s">
        <v>237</v>
      </c>
      <c r="D296" s="951" t="s">
        <v>129</v>
      </c>
      <c r="E296" s="129">
        <v>3</v>
      </c>
      <c r="F296" s="100" t="str">
        <f t="shared" si="75"/>
        <v>SITUATION-43</v>
      </c>
      <c r="G296" s="100">
        <f t="shared" si="71"/>
        <v>4</v>
      </c>
      <c r="H296" s="132">
        <f t="shared" ca="1" si="73"/>
        <v>3</v>
      </c>
      <c r="I296" s="132">
        <f t="shared" ca="1" si="76"/>
        <v>1</v>
      </c>
      <c r="W296" s="960" t="str">
        <f ca="1">AB296&amp;"-"&amp;COUNTIF($AB$2:$AB296,$AB296)</f>
        <v>1-3-1-18</v>
      </c>
      <c r="X296" s="960" t="s">
        <v>237</v>
      </c>
      <c r="Y296" s="962">
        <f t="shared" ca="1" si="78"/>
        <v>1</v>
      </c>
      <c r="Z296" s="965">
        <v>3</v>
      </c>
      <c r="AA296" s="962">
        <f t="shared" ca="1" si="72"/>
        <v>1</v>
      </c>
      <c r="AB296" s="964" t="str">
        <f t="shared" ca="1" si="74"/>
        <v>1-3-1</v>
      </c>
    </row>
    <row r="297" spans="1:28" ht="15" customHeight="1" x14ac:dyDescent="0.2">
      <c r="A297" s="129" t="s">
        <v>67</v>
      </c>
      <c r="B297" s="129" t="s">
        <v>87</v>
      </c>
      <c r="C297" s="129" t="s">
        <v>238</v>
      </c>
      <c r="D297" s="951" t="s">
        <v>131</v>
      </c>
      <c r="E297" s="129">
        <v>3</v>
      </c>
      <c r="F297" s="100" t="str">
        <f t="shared" si="75"/>
        <v>SITUATION-43</v>
      </c>
      <c r="G297" s="100">
        <f t="shared" si="71"/>
        <v>4</v>
      </c>
      <c r="H297" s="132">
        <f t="shared" ca="1" si="73"/>
        <v>3</v>
      </c>
      <c r="I297" s="132">
        <f t="shared" ca="1" si="76"/>
        <v>1</v>
      </c>
      <c r="W297" s="960" t="str">
        <f ca="1">AB297&amp;"-"&amp;COUNTIF($AB$2:$AB297,$AB297)</f>
        <v>1-3-1-19</v>
      </c>
      <c r="X297" s="960" t="s">
        <v>238</v>
      </c>
      <c r="Y297" s="962">
        <f t="shared" ca="1" si="78"/>
        <v>1</v>
      </c>
      <c r="Z297" s="965">
        <v>3</v>
      </c>
      <c r="AA297" s="962">
        <f t="shared" ca="1" si="72"/>
        <v>1</v>
      </c>
      <c r="AB297" s="964" t="str">
        <f t="shared" ca="1" si="74"/>
        <v>1-3-1</v>
      </c>
    </row>
    <row r="298" spans="1:28" ht="15" customHeight="1" x14ac:dyDescent="0.2">
      <c r="A298" s="129" t="s">
        <v>2540</v>
      </c>
      <c r="B298" s="129" t="s">
        <v>2542</v>
      </c>
      <c r="C298" s="129" t="s">
        <v>2544</v>
      </c>
      <c r="D298" s="951" t="s">
        <v>5</v>
      </c>
      <c r="E298" s="129">
        <v>1</v>
      </c>
      <c r="F298" s="100" t="str">
        <f t="shared" si="75"/>
        <v>THIRD-PARTIES-11</v>
      </c>
      <c r="G298" s="100">
        <f t="shared" si="71"/>
        <v>2</v>
      </c>
      <c r="H298" s="132">
        <f t="shared" ca="1" si="73"/>
        <v>3</v>
      </c>
      <c r="I298" s="132">
        <f t="shared" ca="1" si="76"/>
        <v>1</v>
      </c>
      <c r="W298" s="960" t="str">
        <f ca="1">AB298&amp;"-"&amp;COUNTIF($AB$2:$AB298,$AB298)</f>
        <v>1-1-1-20</v>
      </c>
      <c r="X298" s="960" t="s">
        <v>2544</v>
      </c>
      <c r="Y298" s="962">
        <f t="shared" ca="1" si="78"/>
        <v>1</v>
      </c>
      <c r="Z298" s="965">
        <v>1</v>
      </c>
      <c r="AA298" s="962">
        <f t="shared" ca="1" si="72"/>
        <v>1</v>
      </c>
      <c r="AB298" s="964" t="str">
        <f t="shared" ca="1" si="74"/>
        <v>1-1-1</v>
      </c>
    </row>
    <row r="299" spans="1:28" ht="15" customHeight="1" x14ac:dyDescent="0.2">
      <c r="A299" s="129" t="s">
        <v>2540</v>
      </c>
      <c r="B299" s="129" t="s">
        <v>2542</v>
      </c>
      <c r="C299" s="130" t="s">
        <v>2545</v>
      </c>
      <c r="D299" s="952" t="s">
        <v>7</v>
      </c>
      <c r="E299" s="129">
        <v>1</v>
      </c>
      <c r="F299" s="100" t="str">
        <f t="shared" si="75"/>
        <v>THIRD-PARTIES-11</v>
      </c>
      <c r="G299" s="100">
        <f t="shared" si="71"/>
        <v>2</v>
      </c>
      <c r="H299" s="132">
        <f t="shared" ca="1" si="73"/>
        <v>4</v>
      </c>
      <c r="I299" s="132">
        <f t="shared" ca="1" si="76"/>
        <v>1</v>
      </c>
      <c r="W299" s="960" t="str">
        <f ca="1">AB299&amp;"-"&amp;COUNTIF($AB$2:$AB299,$AB299)</f>
        <v>1-1-1-21</v>
      </c>
      <c r="X299" s="960" t="s">
        <v>2545</v>
      </c>
      <c r="Y299" s="962">
        <f t="shared" ca="1" si="78"/>
        <v>1</v>
      </c>
      <c r="Z299" s="965">
        <v>1</v>
      </c>
      <c r="AA299" s="962">
        <f t="shared" ca="1" si="72"/>
        <v>1</v>
      </c>
      <c r="AB299" s="964" t="str">
        <f t="shared" ca="1" si="74"/>
        <v>1-1-1</v>
      </c>
    </row>
    <row r="300" spans="1:28" ht="15" customHeight="1" x14ac:dyDescent="0.2">
      <c r="A300" s="129" t="s">
        <v>2540</v>
      </c>
      <c r="B300" s="129" t="s">
        <v>2542</v>
      </c>
      <c r="C300" s="131" t="s">
        <v>2546</v>
      </c>
      <c r="D300" s="953" t="s">
        <v>8</v>
      </c>
      <c r="E300" s="130">
        <v>2</v>
      </c>
      <c r="F300" s="100" t="str">
        <f t="shared" si="75"/>
        <v>THIRD-PARTIES-12</v>
      </c>
      <c r="G300" s="100">
        <f t="shared" si="71"/>
        <v>3</v>
      </c>
      <c r="H300" s="132">
        <f t="shared" ca="1" si="73"/>
        <v>2</v>
      </c>
      <c r="I300" s="132">
        <f t="shared" ca="1" si="76"/>
        <v>0</v>
      </c>
      <c r="W300" s="960" t="str">
        <f ca="1">AB300&amp;"-"&amp;COUNTIF($AB$2:$AB300,$AB300)</f>
        <v>1-2-0-55</v>
      </c>
      <c r="X300" s="960" t="s">
        <v>2546</v>
      </c>
      <c r="Y300" s="962">
        <f t="shared" ca="1" si="78"/>
        <v>1</v>
      </c>
      <c r="Z300" s="965">
        <v>2</v>
      </c>
      <c r="AA300" s="962">
        <f t="shared" ca="1" si="72"/>
        <v>0</v>
      </c>
      <c r="AB300" s="964" t="str">
        <f t="shared" ca="1" si="74"/>
        <v>1-2-0</v>
      </c>
    </row>
    <row r="301" spans="1:28" ht="15" customHeight="1" x14ac:dyDescent="0.2">
      <c r="A301" s="129" t="s">
        <v>2540</v>
      </c>
      <c r="B301" s="129" t="s">
        <v>2542</v>
      </c>
      <c r="C301" s="131" t="s">
        <v>2547</v>
      </c>
      <c r="D301" s="953" t="s">
        <v>9</v>
      </c>
      <c r="E301" s="131">
        <v>2</v>
      </c>
      <c r="F301" s="100" t="str">
        <f t="shared" si="75"/>
        <v>THIRD-PARTIES-12</v>
      </c>
      <c r="G301" s="100">
        <f t="shared" si="71"/>
        <v>3</v>
      </c>
      <c r="H301" s="132">
        <f t="shared" ca="1" si="73"/>
        <v>3</v>
      </c>
      <c r="I301" s="132">
        <f t="shared" ca="1" si="76"/>
        <v>1</v>
      </c>
      <c r="W301" s="960" t="str">
        <f ca="1">AB301&amp;"-"&amp;COUNTIF($AB$2:$AB301,$AB301)</f>
        <v>1-2-1-19</v>
      </c>
      <c r="X301" s="960" t="s">
        <v>2547</v>
      </c>
      <c r="Y301" s="962">
        <f t="shared" ca="1" si="78"/>
        <v>1</v>
      </c>
      <c r="Z301" s="965">
        <v>2</v>
      </c>
      <c r="AA301" s="962">
        <f t="shared" ca="1" si="72"/>
        <v>1</v>
      </c>
      <c r="AB301" s="964" t="str">
        <f t="shared" ca="1" si="74"/>
        <v>1-2-1</v>
      </c>
    </row>
    <row r="302" spans="1:28" ht="15" customHeight="1" x14ac:dyDescent="0.2">
      <c r="A302" s="129" t="s">
        <v>2540</v>
      </c>
      <c r="B302" s="129" t="s">
        <v>2542</v>
      </c>
      <c r="C302" s="131" t="s">
        <v>2548</v>
      </c>
      <c r="D302" s="953" t="s">
        <v>10</v>
      </c>
      <c r="E302" s="131">
        <v>2</v>
      </c>
      <c r="F302" s="100" t="str">
        <f t="shared" si="75"/>
        <v>THIRD-PARTIES-12</v>
      </c>
      <c r="G302" s="100">
        <f t="shared" si="71"/>
        <v>3</v>
      </c>
      <c r="H302" s="132">
        <f t="shared" ca="1" si="73"/>
        <v>2</v>
      </c>
      <c r="I302" s="132">
        <f t="shared" ca="1" si="76"/>
        <v>0</v>
      </c>
      <c r="W302" s="960" t="str">
        <f ca="1">AB302&amp;"-"&amp;COUNTIF($AB$2:$AB302,$AB302)</f>
        <v>1-2-0-56</v>
      </c>
      <c r="X302" s="960" t="s">
        <v>2548</v>
      </c>
      <c r="Y302" s="962">
        <f t="shared" ca="1" si="78"/>
        <v>1</v>
      </c>
      <c r="Z302" s="965">
        <v>2</v>
      </c>
      <c r="AA302" s="962">
        <f t="shared" ca="1" si="72"/>
        <v>0</v>
      </c>
      <c r="AB302" s="964" t="str">
        <f t="shared" ca="1" si="74"/>
        <v>1-2-0</v>
      </c>
    </row>
    <row r="303" spans="1:28" ht="15" customHeight="1" x14ac:dyDescent="0.2">
      <c r="A303" s="129" t="s">
        <v>2540</v>
      </c>
      <c r="B303" s="129" t="s">
        <v>2542</v>
      </c>
      <c r="C303" s="131" t="s">
        <v>2549</v>
      </c>
      <c r="D303" s="953" t="s">
        <v>11</v>
      </c>
      <c r="E303" s="131">
        <v>3</v>
      </c>
      <c r="F303" s="100" t="str">
        <f t="shared" si="75"/>
        <v>THIRD-PARTIES-13</v>
      </c>
      <c r="G303" s="100">
        <f t="shared" si="71"/>
        <v>1</v>
      </c>
      <c r="H303" s="132">
        <f t="shared" ca="1" si="73"/>
        <v>3</v>
      </c>
      <c r="I303" s="132">
        <f t="shared" ref="I303" ca="1" si="79">IFERROR(IF(H303&gt;2,1,0),0)</f>
        <v>1</v>
      </c>
      <c r="W303" s="960" t="str">
        <f ca="1">AB303&amp;"-"&amp;COUNTIF($AB$2:$AB303,$AB303)</f>
        <v>1-3-1-20</v>
      </c>
      <c r="X303" s="960" t="s">
        <v>2549</v>
      </c>
      <c r="Y303" s="962">
        <f t="shared" ca="1" si="78"/>
        <v>1</v>
      </c>
      <c r="Z303" s="965">
        <v>3</v>
      </c>
      <c r="AA303" s="962">
        <f t="shared" ca="1" si="72"/>
        <v>1</v>
      </c>
      <c r="AB303" s="964" t="str">
        <f t="shared" ca="1" si="74"/>
        <v>1-3-1</v>
      </c>
    </row>
    <row r="304" spans="1:28" ht="15" customHeight="1" x14ac:dyDescent="0.2">
      <c r="A304" s="129" t="s">
        <v>2540</v>
      </c>
      <c r="B304" s="131" t="s">
        <v>2550</v>
      </c>
      <c r="C304" s="131" t="s">
        <v>2552</v>
      </c>
      <c r="D304" s="953" t="s">
        <v>17</v>
      </c>
      <c r="E304" s="131">
        <v>1</v>
      </c>
      <c r="F304" s="100" t="str">
        <f t="shared" si="75"/>
        <v>THIRD-PARTIES-21</v>
      </c>
      <c r="G304" s="100">
        <f t="shared" si="71"/>
        <v>2</v>
      </c>
      <c r="H304" s="132">
        <f t="shared" ca="1" si="73"/>
        <v>3</v>
      </c>
      <c r="I304" s="132">
        <f t="shared" ca="1" si="76"/>
        <v>1</v>
      </c>
      <c r="W304" s="960" t="str">
        <f ca="1">AB304&amp;"-"&amp;COUNTIF($AB$2:$AB304,$AB304)</f>
        <v>2-1-1-22</v>
      </c>
      <c r="X304" s="960" t="s">
        <v>2552</v>
      </c>
      <c r="Y304" s="962">
        <f t="shared" ca="1" si="78"/>
        <v>2</v>
      </c>
      <c r="Z304" s="965">
        <v>1</v>
      </c>
      <c r="AA304" s="962">
        <f t="shared" ca="1" si="72"/>
        <v>1</v>
      </c>
      <c r="AB304" s="964" t="str">
        <f t="shared" ca="1" si="74"/>
        <v>2-1-1</v>
      </c>
    </row>
    <row r="305" spans="1:28" ht="15" customHeight="1" x14ac:dyDescent="0.2">
      <c r="A305" s="129" t="s">
        <v>2540</v>
      </c>
      <c r="B305" s="131" t="s">
        <v>2550</v>
      </c>
      <c r="C305" s="129" t="s">
        <v>2553</v>
      </c>
      <c r="D305" s="951" t="s">
        <v>18</v>
      </c>
      <c r="E305" s="131">
        <v>1</v>
      </c>
      <c r="F305" s="100" t="str">
        <f t="shared" si="75"/>
        <v>THIRD-PARTIES-21</v>
      </c>
      <c r="G305" s="100">
        <f t="shared" si="71"/>
        <v>2</v>
      </c>
      <c r="H305" s="132">
        <f t="shared" ca="1" si="73"/>
        <v>3</v>
      </c>
      <c r="I305" s="132">
        <f t="shared" ca="1" si="76"/>
        <v>1</v>
      </c>
      <c r="W305" s="960" t="str">
        <f ca="1">AB305&amp;"-"&amp;COUNTIF($AB$2:$AB305,$AB305)</f>
        <v>2-1-1-23</v>
      </c>
      <c r="X305" s="960" t="s">
        <v>2553</v>
      </c>
      <c r="Y305" s="962">
        <f t="shared" ca="1" si="78"/>
        <v>2</v>
      </c>
      <c r="Z305" s="965">
        <v>1</v>
      </c>
      <c r="AA305" s="962">
        <f t="shared" ca="1" si="72"/>
        <v>1</v>
      </c>
      <c r="AB305" s="964" t="str">
        <f t="shared" ca="1" si="74"/>
        <v>2-1-1</v>
      </c>
    </row>
    <row r="306" spans="1:28" ht="15" customHeight="1" x14ac:dyDescent="0.2">
      <c r="A306" s="129" t="s">
        <v>2540</v>
      </c>
      <c r="B306" s="131" t="s">
        <v>2550</v>
      </c>
      <c r="C306" s="129" t="s">
        <v>2554</v>
      </c>
      <c r="D306" s="951" t="s">
        <v>19</v>
      </c>
      <c r="E306" s="129">
        <v>2</v>
      </c>
      <c r="F306" s="100" t="str">
        <f t="shared" si="75"/>
        <v>THIRD-PARTIES-22</v>
      </c>
      <c r="G306" s="100">
        <f t="shared" si="71"/>
        <v>5</v>
      </c>
      <c r="H306" s="132">
        <f t="shared" ca="1" si="73"/>
        <v>3</v>
      </c>
      <c r="I306" s="132">
        <f t="shared" ca="1" si="76"/>
        <v>1</v>
      </c>
      <c r="W306" s="960" t="str">
        <f ca="1">AB306&amp;"-"&amp;COUNTIF($AB$2:$AB306,$AB306)</f>
        <v>2-2-1-44</v>
      </c>
      <c r="X306" s="960" t="s">
        <v>2554</v>
      </c>
      <c r="Y306" s="962">
        <f t="shared" ca="1" si="78"/>
        <v>2</v>
      </c>
      <c r="Z306" s="965">
        <v>2</v>
      </c>
      <c r="AA306" s="962">
        <f t="shared" ca="1" si="72"/>
        <v>1</v>
      </c>
      <c r="AB306" s="964" t="str">
        <f t="shared" ca="1" si="74"/>
        <v>2-2-1</v>
      </c>
    </row>
    <row r="307" spans="1:28" ht="15" customHeight="1" x14ac:dyDescent="0.2">
      <c r="A307" s="129" t="s">
        <v>2540</v>
      </c>
      <c r="B307" s="131" t="s">
        <v>2550</v>
      </c>
      <c r="C307" s="129" t="s">
        <v>2555</v>
      </c>
      <c r="D307" s="951" t="s">
        <v>20</v>
      </c>
      <c r="E307" s="129">
        <v>2</v>
      </c>
      <c r="F307" s="100" t="str">
        <f t="shared" si="75"/>
        <v>THIRD-PARTIES-22</v>
      </c>
      <c r="G307" s="100">
        <f t="shared" si="71"/>
        <v>5</v>
      </c>
      <c r="H307" s="132">
        <f t="shared" ca="1" si="73"/>
        <v>2</v>
      </c>
      <c r="I307" s="132">
        <f t="shared" ca="1" si="76"/>
        <v>0</v>
      </c>
      <c r="W307" s="960" t="str">
        <f ca="1">AB307&amp;"-"&amp;COUNTIF($AB$2:$AB307,$AB307)</f>
        <v>2-2-0-21</v>
      </c>
      <c r="X307" s="960" t="s">
        <v>2555</v>
      </c>
      <c r="Y307" s="962">
        <f t="shared" ca="1" si="78"/>
        <v>2</v>
      </c>
      <c r="Z307" s="965">
        <v>2</v>
      </c>
      <c r="AA307" s="962">
        <f t="shared" ca="1" si="72"/>
        <v>0</v>
      </c>
      <c r="AB307" s="964" t="str">
        <f t="shared" ca="1" si="74"/>
        <v>2-2-0</v>
      </c>
    </row>
    <row r="308" spans="1:28" ht="15" customHeight="1" x14ac:dyDescent="0.2">
      <c r="A308" s="129" t="s">
        <v>2540</v>
      </c>
      <c r="B308" s="131" t="s">
        <v>2550</v>
      </c>
      <c r="C308" s="129" t="s">
        <v>2556</v>
      </c>
      <c r="D308" s="951" t="s">
        <v>21</v>
      </c>
      <c r="E308" s="129">
        <v>2</v>
      </c>
      <c r="F308" s="100" t="str">
        <f t="shared" si="75"/>
        <v>THIRD-PARTIES-22</v>
      </c>
      <c r="G308" s="100">
        <f t="shared" si="71"/>
        <v>5</v>
      </c>
      <c r="H308" s="132">
        <f t="shared" ca="1" si="73"/>
        <v>3</v>
      </c>
      <c r="I308" s="132">
        <f t="shared" ca="1" si="76"/>
        <v>1</v>
      </c>
      <c r="W308" s="960" t="str">
        <f ca="1">AB308&amp;"-"&amp;COUNTIF($AB$2:$AB308,$AB308)</f>
        <v>2-2-1-45</v>
      </c>
      <c r="X308" s="960" t="s">
        <v>2556</v>
      </c>
      <c r="Y308" s="962">
        <f t="shared" ca="1" si="78"/>
        <v>2</v>
      </c>
      <c r="Z308" s="965">
        <v>2</v>
      </c>
      <c r="AA308" s="962">
        <f t="shared" ca="1" si="72"/>
        <v>1</v>
      </c>
      <c r="AB308" s="964" t="str">
        <f t="shared" ca="1" si="74"/>
        <v>2-2-1</v>
      </c>
    </row>
    <row r="309" spans="1:28" ht="15" customHeight="1" x14ac:dyDescent="0.2">
      <c r="A309" s="129" t="s">
        <v>2540</v>
      </c>
      <c r="B309" s="131" t="s">
        <v>2550</v>
      </c>
      <c r="C309" s="129" t="s">
        <v>2557</v>
      </c>
      <c r="D309" s="951" t="s">
        <v>103</v>
      </c>
      <c r="E309" s="129">
        <v>2</v>
      </c>
      <c r="F309" s="100" t="str">
        <f t="shared" si="75"/>
        <v>THIRD-PARTIES-22</v>
      </c>
      <c r="G309" s="100">
        <f t="shared" si="71"/>
        <v>5</v>
      </c>
      <c r="H309" s="132">
        <f t="shared" ca="1" si="73"/>
        <v>2</v>
      </c>
      <c r="I309" s="132">
        <f t="shared" ca="1" si="76"/>
        <v>0</v>
      </c>
      <c r="W309" s="960" t="str">
        <f ca="1">AB309&amp;"-"&amp;COUNTIF($AB$2:$AB309,$AB309)</f>
        <v>2-2-0-22</v>
      </c>
      <c r="X309" s="960" t="s">
        <v>2557</v>
      </c>
      <c r="Y309" s="962">
        <f t="shared" ca="1" si="78"/>
        <v>2</v>
      </c>
      <c r="Z309" s="965">
        <v>2</v>
      </c>
      <c r="AA309" s="962">
        <f t="shared" ca="1" si="72"/>
        <v>0</v>
      </c>
      <c r="AB309" s="964" t="str">
        <f t="shared" ca="1" si="74"/>
        <v>2-2-0</v>
      </c>
    </row>
    <row r="310" spans="1:28" ht="15" customHeight="1" x14ac:dyDescent="0.2">
      <c r="A310" s="129" t="s">
        <v>2540</v>
      </c>
      <c r="B310" s="131" t="s">
        <v>2550</v>
      </c>
      <c r="C310" s="129" t="s">
        <v>2558</v>
      </c>
      <c r="D310" s="951" t="s">
        <v>165</v>
      </c>
      <c r="E310" s="129">
        <v>2</v>
      </c>
      <c r="F310" s="100" t="str">
        <f t="shared" si="75"/>
        <v>THIRD-PARTIES-22</v>
      </c>
      <c r="G310" s="100">
        <f t="shared" si="71"/>
        <v>5</v>
      </c>
      <c r="H310" s="132">
        <f t="shared" ca="1" si="73"/>
        <v>3</v>
      </c>
      <c r="I310" s="132">
        <f t="shared" ca="1" si="76"/>
        <v>1</v>
      </c>
      <c r="W310" s="960" t="str">
        <f ca="1">AB310&amp;"-"&amp;COUNTIF($AB$2:$AB310,$AB310)</f>
        <v>2-2-1-46</v>
      </c>
      <c r="X310" s="960" t="s">
        <v>2558</v>
      </c>
      <c r="Y310" s="962">
        <f t="shared" ref="Y310:Y373" ca="1" si="80">VLOOKUP(LEFT($X310,LEN($X310)-1),$K:$O,5,FALSE)</f>
        <v>2</v>
      </c>
      <c r="Z310" s="965">
        <v>2</v>
      </c>
      <c r="AA310" s="962">
        <f t="shared" ca="1" si="72"/>
        <v>1</v>
      </c>
      <c r="AB310" s="964" t="str">
        <f t="shared" ca="1" si="74"/>
        <v>2-2-1</v>
      </c>
    </row>
    <row r="311" spans="1:28" ht="15" customHeight="1" x14ac:dyDescent="0.2">
      <c r="A311" s="129" t="s">
        <v>2540</v>
      </c>
      <c r="B311" s="131" t="s">
        <v>2550</v>
      </c>
      <c r="C311" s="129" t="s">
        <v>2559</v>
      </c>
      <c r="D311" s="951" t="s">
        <v>167</v>
      </c>
      <c r="E311" s="129">
        <v>3</v>
      </c>
      <c r="F311" s="100" t="str">
        <f t="shared" si="75"/>
        <v>THIRD-PARTIES-23</v>
      </c>
      <c r="G311" s="100">
        <f t="shared" si="71"/>
        <v>6</v>
      </c>
      <c r="H311" s="132">
        <f t="shared" ca="1" si="73"/>
        <v>3</v>
      </c>
      <c r="I311" s="132">
        <f t="shared" ca="1" si="76"/>
        <v>1</v>
      </c>
      <c r="W311" s="960" t="str">
        <f ca="1">AB311&amp;"-"&amp;COUNTIF($AB$2:$AB311,$AB311)</f>
        <v>2-3-1-25</v>
      </c>
      <c r="X311" s="960" t="s">
        <v>2559</v>
      </c>
      <c r="Y311" s="962">
        <f t="shared" ca="1" si="80"/>
        <v>2</v>
      </c>
      <c r="Z311" s="965">
        <v>3</v>
      </c>
      <c r="AA311" s="962">
        <f t="shared" ca="1" si="72"/>
        <v>1</v>
      </c>
      <c r="AB311" s="964" t="str">
        <f t="shared" ca="1" si="74"/>
        <v>2-3-1</v>
      </c>
    </row>
    <row r="312" spans="1:28" ht="15" customHeight="1" x14ac:dyDescent="0.2">
      <c r="A312" s="129" t="s">
        <v>2540</v>
      </c>
      <c r="B312" s="131" t="s">
        <v>2550</v>
      </c>
      <c r="C312" s="129" t="s">
        <v>2560</v>
      </c>
      <c r="D312" s="951" t="s">
        <v>198</v>
      </c>
      <c r="E312" s="129">
        <v>3</v>
      </c>
      <c r="F312" s="100" t="str">
        <f t="shared" si="75"/>
        <v>THIRD-PARTIES-23</v>
      </c>
      <c r="G312" s="100">
        <f t="shared" si="71"/>
        <v>6</v>
      </c>
      <c r="H312" s="132">
        <f t="shared" ca="1" si="73"/>
        <v>2</v>
      </c>
      <c r="I312" s="132">
        <f t="shared" ca="1" si="76"/>
        <v>0</v>
      </c>
      <c r="W312" s="960" t="str">
        <f ca="1">AB312&amp;"-"&amp;COUNTIF($AB$2:$AB312,$AB312)</f>
        <v>2-3-0-27</v>
      </c>
      <c r="X312" s="960" t="s">
        <v>2560</v>
      </c>
      <c r="Y312" s="962">
        <f t="shared" ca="1" si="80"/>
        <v>2</v>
      </c>
      <c r="Z312" s="965">
        <v>3</v>
      </c>
      <c r="AA312" s="962">
        <f t="shared" ca="1" si="72"/>
        <v>0</v>
      </c>
      <c r="AB312" s="964" t="str">
        <f t="shared" ca="1" si="74"/>
        <v>2-3-0</v>
      </c>
    </row>
    <row r="313" spans="1:28" ht="15" customHeight="1" x14ac:dyDescent="0.2">
      <c r="A313" s="129" t="s">
        <v>2540</v>
      </c>
      <c r="B313" s="131" t="s">
        <v>2550</v>
      </c>
      <c r="C313" s="129" t="s">
        <v>2561</v>
      </c>
      <c r="D313" s="951" t="s">
        <v>200</v>
      </c>
      <c r="E313" s="129">
        <v>3</v>
      </c>
      <c r="F313" s="100" t="str">
        <f t="shared" si="75"/>
        <v>THIRD-PARTIES-23</v>
      </c>
      <c r="G313" s="100">
        <f t="shared" si="71"/>
        <v>6</v>
      </c>
      <c r="H313" s="132">
        <f t="shared" ca="1" si="73"/>
        <v>3</v>
      </c>
      <c r="I313" s="132">
        <f t="shared" ca="1" si="76"/>
        <v>1</v>
      </c>
      <c r="W313" s="960" t="str">
        <f ca="1">AB313&amp;"-"&amp;COUNTIF($AB$2:$AB313,$AB313)</f>
        <v>2-3-1-26</v>
      </c>
      <c r="X313" s="960" t="s">
        <v>2561</v>
      </c>
      <c r="Y313" s="962">
        <f t="shared" ca="1" si="80"/>
        <v>2</v>
      </c>
      <c r="Z313" s="965">
        <v>3</v>
      </c>
      <c r="AA313" s="962">
        <f t="shared" ca="1" si="72"/>
        <v>1</v>
      </c>
      <c r="AB313" s="964" t="str">
        <f t="shared" ca="1" si="74"/>
        <v>2-3-1</v>
      </c>
    </row>
    <row r="314" spans="1:28" ht="15" customHeight="1" x14ac:dyDescent="0.2">
      <c r="A314" s="129" t="s">
        <v>2540</v>
      </c>
      <c r="B314" s="131" t="s">
        <v>2550</v>
      </c>
      <c r="C314" s="129" t="s">
        <v>2562</v>
      </c>
      <c r="D314" s="951" t="s">
        <v>202</v>
      </c>
      <c r="E314" s="129">
        <v>3</v>
      </c>
      <c r="F314" s="100" t="str">
        <f t="shared" si="75"/>
        <v>THIRD-PARTIES-23</v>
      </c>
      <c r="G314" s="100">
        <f t="shared" si="71"/>
        <v>6</v>
      </c>
      <c r="H314" s="132">
        <f t="shared" ca="1" si="73"/>
        <v>1</v>
      </c>
      <c r="I314" s="132">
        <f t="shared" ca="1" si="76"/>
        <v>0</v>
      </c>
      <c r="W314" s="960" t="str">
        <f ca="1">AB314&amp;"-"&amp;COUNTIF($AB$2:$AB314,$AB314)</f>
        <v>2-3-0-28</v>
      </c>
      <c r="X314" s="960" t="s">
        <v>2562</v>
      </c>
      <c r="Y314" s="962">
        <f t="shared" ca="1" si="80"/>
        <v>2</v>
      </c>
      <c r="Z314" s="965">
        <v>3</v>
      </c>
      <c r="AA314" s="962">
        <f t="shared" ca="1" si="72"/>
        <v>0</v>
      </c>
      <c r="AB314" s="964" t="str">
        <f t="shared" ca="1" si="74"/>
        <v>2-3-0</v>
      </c>
    </row>
    <row r="315" spans="1:28" ht="15" customHeight="1" x14ac:dyDescent="0.2">
      <c r="A315" s="129" t="s">
        <v>2540</v>
      </c>
      <c r="B315" s="131" t="s">
        <v>2550</v>
      </c>
      <c r="C315" s="129" t="s">
        <v>2563</v>
      </c>
      <c r="D315" s="951" t="s">
        <v>203</v>
      </c>
      <c r="E315" s="129">
        <v>3</v>
      </c>
      <c r="F315" s="100" t="str">
        <f t="shared" si="75"/>
        <v>THIRD-PARTIES-23</v>
      </c>
      <c r="G315" s="100">
        <f t="shared" si="71"/>
        <v>6</v>
      </c>
      <c r="H315" s="132">
        <f t="shared" ca="1" si="73"/>
        <v>2</v>
      </c>
      <c r="I315" s="132">
        <f t="shared" ref="I315:I316" ca="1" si="81">IFERROR(IF(H315&gt;2,1,0),0)</f>
        <v>0</v>
      </c>
      <c r="W315" s="960" t="str">
        <f ca="1">AB315&amp;"-"&amp;COUNTIF($AB$2:$AB315,$AB315)</f>
        <v>2-3-0-29</v>
      </c>
      <c r="X315" s="960" t="s">
        <v>2563</v>
      </c>
      <c r="Y315" s="962">
        <f t="shared" ca="1" si="80"/>
        <v>2</v>
      </c>
      <c r="Z315" s="965">
        <v>3</v>
      </c>
      <c r="AA315" s="962">
        <f t="shared" ca="1" si="72"/>
        <v>0</v>
      </c>
      <c r="AB315" s="964" t="str">
        <f t="shared" ca="1" si="74"/>
        <v>2-3-0</v>
      </c>
    </row>
    <row r="316" spans="1:28" ht="15" customHeight="1" x14ac:dyDescent="0.2">
      <c r="A316" s="129" t="s">
        <v>2540</v>
      </c>
      <c r="B316" s="131" t="s">
        <v>2550</v>
      </c>
      <c r="C316" s="129" t="s">
        <v>2564</v>
      </c>
      <c r="D316" s="951" t="s">
        <v>204</v>
      </c>
      <c r="E316" s="129">
        <v>3</v>
      </c>
      <c r="F316" s="100" t="str">
        <f t="shared" si="75"/>
        <v>THIRD-PARTIES-23</v>
      </c>
      <c r="G316" s="100">
        <f t="shared" si="71"/>
        <v>6</v>
      </c>
      <c r="H316" s="132">
        <f t="shared" ca="1" si="73"/>
        <v>2</v>
      </c>
      <c r="I316" s="132">
        <f t="shared" ca="1" si="81"/>
        <v>0</v>
      </c>
      <c r="W316" s="960" t="str">
        <f ca="1">AB316&amp;"-"&amp;COUNTIF($AB$2:$AB316,$AB316)</f>
        <v>2-3-0-30</v>
      </c>
      <c r="X316" s="960" t="s">
        <v>2564</v>
      </c>
      <c r="Y316" s="962">
        <f t="shared" ca="1" si="80"/>
        <v>2</v>
      </c>
      <c r="Z316" s="965">
        <v>3</v>
      </c>
      <c r="AA316" s="962">
        <f t="shared" ca="1" si="72"/>
        <v>0</v>
      </c>
      <c r="AB316" s="964" t="str">
        <f t="shared" ca="1" si="74"/>
        <v>2-3-0</v>
      </c>
    </row>
    <row r="317" spans="1:28" ht="15" customHeight="1" x14ac:dyDescent="0.2">
      <c r="A317" s="129" t="s">
        <v>2540</v>
      </c>
      <c r="B317" s="131" t="s">
        <v>2565</v>
      </c>
      <c r="C317" s="129" t="s">
        <v>2567</v>
      </c>
      <c r="D317" s="951" t="s">
        <v>22</v>
      </c>
      <c r="E317" s="129">
        <v>2</v>
      </c>
      <c r="F317" s="100" t="str">
        <f t="shared" si="75"/>
        <v>THIRD-PARTIES-32</v>
      </c>
      <c r="G317" s="100">
        <f t="shared" si="71"/>
        <v>2</v>
      </c>
      <c r="H317" s="132">
        <f t="shared" ca="1" si="73"/>
        <v>2</v>
      </c>
      <c r="I317" s="132">
        <f t="shared" ca="1" si="76"/>
        <v>0</v>
      </c>
      <c r="W317" s="960" t="str">
        <f ca="1">AB317&amp;"-"&amp;COUNTIF($AB$2:$AB317,$AB317)</f>
        <v>1-2-0-57</v>
      </c>
      <c r="X317" s="960" t="s">
        <v>2567</v>
      </c>
      <c r="Y317" s="962">
        <f t="shared" ca="1" si="80"/>
        <v>1</v>
      </c>
      <c r="Z317" s="965">
        <v>2</v>
      </c>
      <c r="AA317" s="962">
        <f t="shared" ca="1" si="72"/>
        <v>0</v>
      </c>
      <c r="AB317" s="964" t="str">
        <f t="shared" ca="1" si="74"/>
        <v>1-2-0</v>
      </c>
    </row>
    <row r="318" spans="1:28" ht="15" customHeight="1" x14ac:dyDescent="0.2">
      <c r="A318" s="129" t="s">
        <v>2540</v>
      </c>
      <c r="B318" s="131" t="s">
        <v>2565</v>
      </c>
      <c r="C318" s="129" t="s">
        <v>2568</v>
      </c>
      <c r="D318" s="951" t="s">
        <v>23</v>
      </c>
      <c r="E318" s="129">
        <v>2</v>
      </c>
      <c r="F318" s="100" t="str">
        <f t="shared" si="75"/>
        <v>THIRD-PARTIES-32</v>
      </c>
      <c r="G318" s="100">
        <f t="shared" si="71"/>
        <v>2</v>
      </c>
      <c r="H318" s="132">
        <f t="shared" ca="1" si="73"/>
        <v>3</v>
      </c>
      <c r="I318" s="132">
        <f t="shared" ca="1" si="76"/>
        <v>1</v>
      </c>
      <c r="W318" s="960" t="str">
        <f ca="1">AB318&amp;"-"&amp;COUNTIF($AB$2:$AB318,$AB318)</f>
        <v>1-2-1-20</v>
      </c>
      <c r="X318" s="960" t="s">
        <v>2568</v>
      </c>
      <c r="Y318" s="962">
        <f t="shared" ca="1" si="80"/>
        <v>1</v>
      </c>
      <c r="Z318" s="965">
        <v>2</v>
      </c>
      <c r="AA318" s="962">
        <f t="shared" ca="1" si="72"/>
        <v>1</v>
      </c>
      <c r="AB318" s="964" t="str">
        <f t="shared" ca="1" si="74"/>
        <v>1-2-1</v>
      </c>
    </row>
    <row r="319" spans="1:28" ht="15" customHeight="1" x14ac:dyDescent="0.2">
      <c r="A319" s="129" t="s">
        <v>2540</v>
      </c>
      <c r="B319" s="131" t="s">
        <v>2565</v>
      </c>
      <c r="C319" s="129" t="s">
        <v>2569</v>
      </c>
      <c r="D319" s="951" t="s">
        <v>24</v>
      </c>
      <c r="E319" s="129">
        <v>3</v>
      </c>
      <c r="F319" s="100" t="str">
        <f t="shared" si="75"/>
        <v>THIRD-PARTIES-33</v>
      </c>
      <c r="G319" s="100">
        <f t="shared" si="71"/>
        <v>4</v>
      </c>
      <c r="H319" s="132">
        <f t="shared" ca="1" si="73"/>
        <v>3</v>
      </c>
      <c r="I319" s="132">
        <f t="shared" ca="1" si="76"/>
        <v>1</v>
      </c>
      <c r="W319" s="960" t="str">
        <f ca="1">AB319&amp;"-"&amp;COUNTIF($AB$2:$AB319,$AB319)</f>
        <v>1-3-1-21</v>
      </c>
      <c r="X319" s="960" t="s">
        <v>2569</v>
      </c>
      <c r="Y319" s="962">
        <f t="shared" ca="1" si="80"/>
        <v>1</v>
      </c>
      <c r="Z319" s="965">
        <v>3</v>
      </c>
      <c r="AA319" s="962">
        <f t="shared" ca="1" si="72"/>
        <v>1</v>
      </c>
      <c r="AB319" s="964" t="str">
        <f t="shared" ca="1" si="74"/>
        <v>1-3-1</v>
      </c>
    </row>
    <row r="320" spans="1:28" ht="15" customHeight="1" x14ac:dyDescent="0.2">
      <c r="A320" s="129" t="s">
        <v>2540</v>
      </c>
      <c r="B320" s="131" t="s">
        <v>2565</v>
      </c>
      <c r="C320" s="129" t="s">
        <v>2570</v>
      </c>
      <c r="D320" s="951" t="s">
        <v>25</v>
      </c>
      <c r="E320" s="129">
        <v>3</v>
      </c>
      <c r="F320" s="100" t="str">
        <f t="shared" si="75"/>
        <v>THIRD-PARTIES-33</v>
      </c>
      <c r="G320" s="100">
        <f t="shared" si="71"/>
        <v>4</v>
      </c>
      <c r="H320" s="132">
        <f t="shared" ca="1" si="73"/>
        <v>1</v>
      </c>
      <c r="I320" s="132">
        <f t="shared" ca="1" si="76"/>
        <v>0</v>
      </c>
      <c r="W320" s="960" t="str">
        <f ca="1">AB320&amp;"-"&amp;COUNTIF($AB$2:$AB320,$AB320)</f>
        <v>1-3-0-29</v>
      </c>
      <c r="X320" s="960" t="s">
        <v>2570</v>
      </c>
      <c r="Y320" s="962">
        <f t="shared" ca="1" si="80"/>
        <v>1</v>
      </c>
      <c r="Z320" s="965">
        <v>3</v>
      </c>
      <c r="AA320" s="962">
        <f t="shared" ca="1" si="72"/>
        <v>0</v>
      </c>
      <c r="AB320" s="964" t="str">
        <f t="shared" ca="1" si="74"/>
        <v>1-3-0</v>
      </c>
    </row>
    <row r="321" spans="1:28" ht="15" customHeight="1" x14ac:dyDescent="0.2">
      <c r="A321" s="129" t="s">
        <v>2540</v>
      </c>
      <c r="B321" s="131" t="s">
        <v>2565</v>
      </c>
      <c r="C321" s="129" t="s">
        <v>2571</v>
      </c>
      <c r="D321" s="951" t="s">
        <v>26</v>
      </c>
      <c r="E321" s="129">
        <v>3</v>
      </c>
      <c r="F321" s="100" t="str">
        <f t="shared" si="75"/>
        <v>THIRD-PARTIES-33</v>
      </c>
      <c r="G321" s="100">
        <f t="shared" si="71"/>
        <v>4</v>
      </c>
      <c r="H321" s="132">
        <f t="shared" ca="1" si="73"/>
        <v>3</v>
      </c>
      <c r="I321" s="132">
        <f t="shared" ca="1" si="76"/>
        <v>1</v>
      </c>
      <c r="W321" s="960" t="str">
        <f ca="1">AB321&amp;"-"&amp;COUNTIF($AB$2:$AB321,$AB321)</f>
        <v>1-3-1-22</v>
      </c>
      <c r="X321" s="960" t="s">
        <v>2571</v>
      </c>
      <c r="Y321" s="962">
        <f t="shared" ca="1" si="80"/>
        <v>1</v>
      </c>
      <c r="Z321" s="965">
        <v>3</v>
      </c>
      <c r="AA321" s="962">
        <f t="shared" ca="1" si="72"/>
        <v>1</v>
      </c>
      <c r="AB321" s="964" t="str">
        <f t="shared" ca="1" si="74"/>
        <v>1-3-1</v>
      </c>
    </row>
    <row r="322" spans="1:28" ht="15" customHeight="1" x14ac:dyDescent="0.2">
      <c r="A322" s="129" t="s">
        <v>2540</v>
      </c>
      <c r="B322" s="131" t="s">
        <v>2565</v>
      </c>
      <c r="C322" s="129" t="s">
        <v>2572</v>
      </c>
      <c r="D322" s="951" t="s">
        <v>27</v>
      </c>
      <c r="E322" s="129">
        <v>3</v>
      </c>
      <c r="F322" s="100" t="str">
        <f t="shared" si="75"/>
        <v>THIRD-PARTIES-33</v>
      </c>
      <c r="G322" s="100">
        <f t="shared" ref="G322:G384" si="82">COUNTIF($F:$F,$F322)</f>
        <v>4</v>
      </c>
      <c r="H322" s="132">
        <f t="shared" ca="1" si="73"/>
        <v>2</v>
      </c>
      <c r="I322" s="132">
        <f t="shared" ca="1" si="76"/>
        <v>0</v>
      </c>
      <c r="W322" s="960" t="str">
        <f ca="1">AB322&amp;"-"&amp;COUNTIF($AB$2:$AB322,$AB322)</f>
        <v>1-3-0-30</v>
      </c>
      <c r="X322" s="960" t="s">
        <v>2572</v>
      </c>
      <c r="Y322" s="962">
        <f t="shared" ca="1" si="80"/>
        <v>1</v>
      </c>
      <c r="Z322" s="965">
        <v>3</v>
      </c>
      <c r="AA322" s="962">
        <f t="shared" ref="AA322:AA384" ca="1" si="83">VLOOKUP(X322,C:I,7,FALSE)</f>
        <v>0</v>
      </c>
      <c r="AB322" s="964" t="str">
        <f t="shared" ca="1" si="74"/>
        <v>1-3-0</v>
      </c>
    </row>
    <row r="323" spans="1:28" ht="15" customHeight="1" x14ac:dyDescent="0.2">
      <c r="A323" s="403" t="s">
        <v>64</v>
      </c>
      <c r="B323" s="403" t="s">
        <v>71</v>
      </c>
      <c r="C323" s="403" t="s">
        <v>175</v>
      </c>
      <c r="D323" s="950" t="s">
        <v>5</v>
      </c>
      <c r="E323" s="403">
        <v>1</v>
      </c>
      <c r="F323" s="100" t="str">
        <f t="shared" si="75"/>
        <v>THREAT-11</v>
      </c>
      <c r="G323" s="100">
        <f t="shared" si="82"/>
        <v>4</v>
      </c>
      <c r="H323" s="132">
        <f t="shared" ca="1" si="73"/>
        <v>1</v>
      </c>
      <c r="I323" s="132">
        <f t="shared" ca="1" si="76"/>
        <v>0</v>
      </c>
      <c r="W323" s="960" t="str">
        <f ca="1">AB323&amp;"-"&amp;COUNTIF($AB$2:$AB323,$AB323)</f>
        <v>0-1-0-4</v>
      </c>
      <c r="X323" s="960" t="s">
        <v>175</v>
      </c>
      <c r="Y323" s="962">
        <f t="shared" ca="1" si="80"/>
        <v>0</v>
      </c>
      <c r="Z323" s="965">
        <v>1</v>
      </c>
      <c r="AA323" s="962">
        <f t="shared" ca="1" si="83"/>
        <v>0</v>
      </c>
      <c r="AB323" s="964" t="str">
        <f t="shared" ca="1" si="74"/>
        <v>0-1-0</v>
      </c>
    </row>
    <row r="324" spans="1:28" ht="15" customHeight="1" x14ac:dyDescent="0.2">
      <c r="A324" s="403" t="s">
        <v>64</v>
      </c>
      <c r="B324" s="403" t="s">
        <v>71</v>
      </c>
      <c r="C324" s="403" t="s">
        <v>176</v>
      </c>
      <c r="D324" s="950" t="s">
        <v>7</v>
      </c>
      <c r="E324" s="403">
        <v>1</v>
      </c>
      <c r="F324" s="100" t="str">
        <f t="shared" si="75"/>
        <v>THREAT-11</v>
      </c>
      <c r="G324" s="100">
        <f t="shared" si="82"/>
        <v>4</v>
      </c>
      <c r="H324" s="132">
        <f t="shared" ref="H324:H384" ca="1" si="84">INT(LEFT(
VLOOKUP($D324, INDIRECT("'"&amp;$A324&amp;"'!"&amp;"$E:$H"), 4,FALSE), 1)
)</f>
        <v>1</v>
      </c>
      <c r="I324" s="132">
        <f t="shared" ca="1" si="76"/>
        <v>0</v>
      </c>
      <c r="W324" s="960" t="str">
        <f ca="1">AB324&amp;"-"&amp;COUNTIF($AB$2:$AB324,$AB324)</f>
        <v>0-1-0-5</v>
      </c>
      <c r="X324" s="960" t="s">
        <v>176</v>
      </c>
      <c r="Y324" s="962">
        <f t="shared" ca="1" si="80"/>
        <v>0</v>
      </c>
      <c r="Z324" s="965">
        <v>1</v>
      </c>
      <c r="AA324" s="962">
        <f t="shared" ca="1" si="83"/>
        <v>0</v>
      </c>
      <c r="AB324" s="964" t="str">
        <f ca="1">Y324&amp;"-"&amp;Z324&amp;"-"&amp;AA324</f>
        <v>0-1-0</v>
      </c>
    </row>
    <row r="325" spans="1:28" ht="15" customHeight="1" x14ac:dyDescent="0.2">
      <c r="A325" s="403" t="s">
        <v>64</v>
      </c>
      <c r="B325" s="403" t="s">
        <v>71</v>
      </c>
      <c r="C325" s="403" t="s">
        <v>177</v>
      </c>
      <c r="D325" s="950" t="s">
        <v>8</v>
      </c>
      <c r="E325" s="403">
        <v>1</v>
      </c>
      <c r="F325" s="100" t="str">
        <f t="shared" si="75"/>
        <v>THREAT-11</v>
      </c>
      <c r="G325" s="100">
        <f t="shared" si="82"/>
        <v>4</v>
      </c>
      <c r="H325" s="132">
        <f t="shared" ca="1" si="84"/>
        <v>3</v>
      </c>
      <c r="I325" s="132">
        <f t="shared" ca="1" si="76"/>
        <v>1</v>
      </c>
      <c r="W325" s="960" t="str">
        <f ca="1">AB325&amp;"-"&amp;COUNTIF($AB$2:$AB325,$AB325)</f>
        <v>0-1-1-5</v>
      </c>
      <c r="X325" s="960" t="s">
        <v>177</v>
      </c>
      <c r="Y325" s="962">
        <f t="shared" ca="1" si="80"/>
        <v>0</v>
      </c>
      <c r="Z325" s="965">
        <v>1</v>
      </c>
      <c r="AA325" s="962">
        <f t="shared" ca="1" si="83"/>
        <v>1</v>
      </c>
      <c r="AB325" s="964" t="str">
        <f ca="1">Y325&amp;"-"&amp;Z325&amp;"-"&amp;AA325</f>
        <v>0-1-1</v>
      </c>
    </row>
    <row r="326" spans="1:28" ht="15" customHeight="1" x14ac:dyDescent="0.2">
      <c r="A326" s="403" t="s">
        <v>64</v>
      </c>
      <c r="B326" s="403" t="s">
        <v>71</v>
      </c>
      <c r="C326" s="403" t="s">
        <v>178</v>
      </c>
      <c r="D326" s="950" t="s">
        <v>9</v>
      </c>
      <c r="E326" s="403">
        <v>1</v>
      </c>
      <c r="F326" s="100" t="str">
        <f t="shared" si="75"/>
        <v>THREAT-11</v>
      </c>
      <c r="G326" s="100">
        <f t="shared" si="82"/>
        <v>4</v>
      </c>
      <c r="H326" s="132">
        <f t="shared" ca="1" si="84"/>
        <v>3</v>
      </c>
      <c r="I326" s="132">
        <f t="shared" ca="1" si="76"/>
        <v>1</v>
      </c>
      <c r="W326" s="960" t="str">
        <f ca="1">AB326&amp;"-"&amp;COUNTIF($AB$2:$AB326,$AB326)</f>
        <v>0-1-1-6</v>
      </c>
      <c r="X326" s="960" t="s">
        <v>178</v>
      </c>
      <c r="Y326" s="962">
        <f t="shared" ca="1" si="80"/>
        <v>0</v>
      </c>
      <c r="Z326" s="965">
        <v>1</v>
      </c>
      <c r="AA326" s="962">
        <f t="shared" ca="1" si="83"/>
        <v>1</v>
      </c>
      <c r="AB326" s="964" t="str">
        <f ca="1">Y326&amp;"-"&amp;Z326&amp;"-"&amp;AA326</f>
        <v>0-1-1</v>
      </c>
    </row>
    <row r="327" spans="1:28" ht="15" customHeight="1" x14ac:dyDescent="0.2">
      <c r="A327" s="403" t="s">
        <v>64</v>
      </c>
      <c r="B327" s="403" t="s">
        <v>71</v>
      </c>
      <c r="C327" s="403" t="s">
        <v>179</v>
      </c>
      <c r="D327" s="950" t="s">
        <v>10</v>
      </c>
      <c r="E327" s="403">
        <v>2</v>
      </c>
      <c r="F327" s="100" t="str">
        <f t="shared" si="75"/>
        <v>THREAT-12</v>
      </c>
      <c r="G327" s="100">
        <f t="shared" si="82"/>
        <v>5</v>
      </c>
      <c r="H327" s="132">
        <f t="shared" ca="1" si="84"/>
        <v>3</v>
      </c>
      <c r="I327" s="132">
        <f t="shared" ca="1" si="76"/>
        <v>1</v>
      </c>
      <c r="W327" s="960" t="str">
        <f ca="1">AB327&amp;"-"&amp;COUNTIF($AB$2:$AB327,$AB327)</f>
        <v>0-2-1-7</v>
      </c>
      <c r="X327" s="966" t="s">
        <v>179</v>
      </c>
      <c r="Y327" s="962">
        <f t="shared" ca="1" si="80"/>
        <v>0</v>
      </c>
      <c r="Z327" s="965">
        <v>2</v>
      </c>
      <c r="AA327" s="962">
        <f t="shared" ca="1" si="83"/>
        <v>1</v>
      </c>
      <c r="AB327" s="964" t="str">
        <f t="shared" ref="AB327:AB384" ca="1" si="85">Y327&amp;"-"&amp;Z327&amp;"-"&amp;AA327</f>
        <v>0-2-1</v>
      </c>
    </row>
    <row r="328" spans="1:28" ht="15" customHeight="1" x14ac:dyDescent="0.2">
      <c r="A328" s="403" t="s">
        <v>64</v>
      </c>
      <c r="B328" s="403" t="s">
        <v>71</v>
      </c>
      <c r="C328" s="403" t="s">
        <v>180</v>
      </c>
      <c r="D328" s="950" t="s">
        <v>11</v>
      </c>
      <c r="E328" s="403">
        <v>2</v>
      </c>
      <c r="F328" s="100" t="str">
        <f t="shared" si="75"/>
        <v>THREAT-12</v>
      </c>
      <c r="G328" s="100">
        <f t="shared" si="82"/>
        <v>5</v>
      </c>
      <c r="H328" s="132">
        <f t="shared" ca="1" si="84"/>
        <v>3</v>
      </c>
      <c r="I328" s="132">
        <f t="shared" ca="1" si="76"/>
        <v>1</v>
      </c>
      <c r="W328" s="960" t="str">
        <f ca="1">AB328&amp;"-"&amp;COUNTIF($AB$2:$AB328,$AB328)</f>
        <v>0-2-1-8</v>
      </c>
      <c r="X328" s="966" t="s">
        <v>180</v>
      </c>
      <c r="Y328" s="962">
        <f t="shared" ca="1" si="80"/>
        <v>0</v>
      </c>
      <c r="Z328" s="965">
        <v>2</v>
      </c>
      <c r="AA328" s="962">
        <f t="shared" ca="1" si="83"/>
        <v>1</v>
      </c>
      <c r="AB328" s="964" t="str">
        <f t="shared" ca="1" si="85"/>
        <v>0-2-1</v>
      </c>
    </row>
    <row r="329" spans="1:28" ht="15" customHeight="1" x14ac:dyDescent="0.2">
      <c r="A329" s="403" t="s">
        <v>64</v>
      </c>
      <c r="B329" s="403" t="s">
        <v>71</v>
      </c>
      <c r="C329" s="403" t="s">
        <v>181</v>
      </c>
      <c r="D329" s="950" t="s">
        <v>12</v>
      </c>
      <c r="E329" s="403">
        <v>2</v>
      </c>
      <c r="F329" s="100" t="str">
        <f t="shared" si="75"/>
        <v>THREAT-12</v>
      </c>
      <c r="G329" s="100">
        <f t="shared" si="82"/>
        <v>5</v>
      </c>
      <c r="H329" s="132">
        <f t="shared" ca="1" si="84"/>
        <v>3</v>
      </c>
      <c r="I329" s="132">
        <f t="shared" ca="1" si="76"/>
        <v>1</v>
      </c>
      <c r="W329" s="960" t="str">
        <f ca="1">AB329&amp;"-"&amp;COUNTIF($AB$2:$AB329,$AB329)</f>
        <v>0-2-1-9</v>
      </c>
      <c r="X329" s="966" t="s">
        <v>181</v>
      </c>
      <c r="Y329" s="962">
        <f t="shared" ca="1" si="80"/>
        <v>0</v>
      </c>
      <c r="Z329" s="965">
        <v>2</v>
      </c>
      <c r="AA329" s="962">
        <f t="shared" ca="1" si="83"/>
        <v>1</v>
      </c>
      <c r="AB329" s="964" t="str">
        <f t="shared" ca="1" si="85"/>
        <v>0-2-1</v>
      </c>
    </row>
    <row r="330" spans="1:28" ht="15" customHeight="1" x14ac:dyDescent="0.2">
      <c r="A330" s="403" t="s">
        <v>64</v>
      </c>
      <c r="B330" s="403" t="s">
        <v>71</v>
      </c>
      <c r="C330" s="403" t="s">
        <v>182</v>
      </c>
      <c r="D330" s="950" t="s">
        <v>13</v>
      </c>
      <c r="E330" s="403">
        <v>2</v>
      </c>
      <c r="F330" s="100" t="str">
        <f t="shared" si="75"/>
        <v>THREAT-12</v>
      </c>
      <c r="G330" s="100">
        <f t="shared" si="82"/>
        <v>5</v>
      </c>
      <c r="H330" s="132">
        <f t="shared" ca="1" si="84"/>
        <v>3</v>
      </c>
      <c r="I330" s="132">
        <f t="shared" ca="1" si="76"/>
        <v>1</v>
      </c>
      <c r="W330" s="960" t="str">
        <f ca="1">AB330&amp;"-"&amp;COUNTIF($AB$2:$AB330,$AB330)</f>
        <v>0-2-1-10</v>
      </c>
      <c r="X330" s="966" t="s">
        <v>182</v>
      </c>
      <c r="Y330" s="962">
        <f t="shared" ca="1" si="80"/>
        <v>0</v>
      </c>
      <c r="Z330" s="965">
        <v>2</v>
      </c>
      <c r="AA330" s="962">
        <f t="shared" ca="1" si="83"/>
        <v>1</v>
      </c>
      <c r="AB330" s="964" t="str">
        <f t="shared" ca="1" si="85"/>
        <v>0-2-1</v>
      </c>
    </row>
    <row r="331" spans="1:28" ht="15" customHeight="1" x14ac:dyDescent="0.2">
      <c r="A331" s="403" t="s">
        <v>64</v>
      </c>
      <c r="B331" s="403" t="s">
        <v>71</v>
      </c>
      <c r="C331" s="403" t="s">
        <v>183</v>
      </c>
      <c r="D331" s="950" t="s">
        <v>14</v>
      </c>
      <c r="E331" s="403">
        <v>2</v>
      </c>
      <c r="F331" s="100" t="str">
        <f t="shared" si="75"/>
        <v>THREAT-12</v>
      </c>
      <c r="G331" s="100">
        <f t="shared" si="82"/>
        <v>5</v>
      </c>
      <c r="H331" s="132">
        <f t="shared" ca="1" si="84"/>
        <v>3</v>
      </c>
      <c r="I331" s="132">
        <f t="shared" ca="1" si="76"/>
        <v>1</v>
      </c>
      <c r="W331" s="960" t="str">
        <f ca="1">AB331&amp;"-"&amp;COUNTIF($AB$2:$AB331,$AB331)</f>
        <v>0-2-1-11</v>
      </c>
      <c r="X331" s="966" t="s">
        <v>183</v>
      </c>
      <c r="Y331" s="962">
        <f t="shared" ca="1" si="80"/>
        <v>0</v>
      </c>
      <c r="Z331" s="965">
        <v>2</v>
      </c>
      <c r="AA331" s="962">
        <f t="shared" ca="1" si="83"/>
        <v>1</v>
      </c>
      <c r="AB331" s="964" t="str">
        <f t="shared" ca="1" si="85"/>
        <v>0-2-1</v>
      </c>
    </row>
    <row r="332" spans="1:28" ht="15" customHeight="1" x14ac:dyDescent="0.2">
      <c r="A332" s="403" t="s">
        <v>64</v>
      </c>
      <c r="B332" s="403" t="s">
        <v>71</v>
      </c>
      <c r="C332" s="403" t="s">
        <v>184</v>
      </c>
      <c r="D332" s="950" t="s">
        <v>15</v>
      </c>
      <c r="E332" s="403">
        <v>3</v>
      </c>
      <c r="F332" s="100" t="str">
        <f t="shared" si="75"/>
        <v>THREAT-13</v>
      </c>
      <c r="G332" s="100">
        <f t="shared" si="82"/>
        <v>4</v>
      </c>
      <c r="H332" s="132">
        <f t="shared" ca="1" si="84"/>
        <v>2</v>
      </c>
      <c r="I332" s="132">
        <f t="shared" ca="1" si="76"/>
        <v>0</v>
      </c>
      <c r="W332" s="960" t="str">
        <f ca="1">AB332&amp;"-"&amp;COUNTIF($AB$2:$AB332,$AB332)</f>
        <v>0-3-0-5</v>
      </c>
      <c r="X332" s="966" t="s">
        <v>184</v>
      </c>
      <c r="Y332" s="962">
        <f t="shared" ca="1" si="80"/>
        <v>0</v>
      </c>
      <c r="Z332" s="965">
        <v>3</v>
      </c>
      <c r="AA332" s="962">
        <f t="shared" ca="1" si="83"/>
        <v>0</v>
      </c>
      <c r="AB332" s="964" t="str">
        <f t="shared" ca="1" si="85"/>
        <v>0-3-0</v>
      </c>
    </row>
    <row r="333" spans="1:28" ht="15" customHeight="1" x14ac:dyDescent="0.2">
      <c r="A333" s="403" t="s">
        <v>64</v>
      </c>
      <c r="B333" s="403" t="s">
        <v>71</v>
      </c>
      <c r="C333" s="403" t="s">
        <v>185</v>
      </c>
      <c r="D333" s="950" t="s">
        <v>186</v>
      </c>
      <c r="E333" s="403">
        <v>3</v>
      </c>
      <c r="F333" s="100" t="str">
        <f t="shared" ref="F333:F378" si="86">CONCATENATE($B333,$E333)</f>
        <v>THREAT-13</v>
      </c>
      <c r="G333" s="100">
        <f t="shared" si="82"/>
        <v>4</v>
      </c>
      <c r="H333" s="132">
        <f t="shared" ca="1" si="84"/>
        <v>2</v>
      </c>
      <c r="I333" s="132">
        <f t="shared" ref="I333:I384" ca="1" si="87">IFERROR(IF(H333&gt;2,1,0),0)</f>
        <v>0</v>
      </c>
      <c r="W333" s="960" t="str">
        <f ca="1">AB333&amp;"-"&amp;COUNTIF($AB$2:$AB333,$AB333)</f>
        <v>0-3-0-6</v>
      </c>
      <c r="X333" s="966" t="s">
        <v>185</v>
      </c>
      <c r="Y333" s="962">
        <f t="shared" ca="1" si="80"/>
        <v>0</v>
      </c>
      <c r="Z333" s="965">
        <v>3</v>
      </c>
      <c r="AA333" s="962">
        <f t="shared" ca="1" si="83"/>
        <v>0</v>
      </c>
      <c r="AB333" s="964" t="str">
        <f t="shared" ca="1" si="85"/>
        <v>0-3-0</v>
      </c>
    </row>
    <row r="334" spans="1:28" ht="15" customHeight="1" x14ac:dyDescent="0.2">
      <c r="A334" s="403" t="s">
        <v>64</v>
      </c>
      <c r="B334" s="403" t="s">
        <v>71</v>
      </c>
      <c r="C334" s="403" t="s">
        <v>187</v>
      </c>
      <c r="D334" s="950" t="s">
        <v>188</v>
      </c>
      <c r="E334" s="403">
        <v>3</v>
      </c>
      <c r="F334" s="100" t="str">
        <f t="shared" si="86"/>
        <v>THREAT-13</v>
      </c>
      <c r="G334" s="100">
        <f t="shared" si="82"/>
        <v>4</v>
      </c>
      <c r="H334" s="132">
        <f t="shared" ca="1" si="84"/>
        <v>2</v>
      </c>
      <c r="I334" s="132">
        <f t="shared" ca="1" si="87"/>
        <v>0</v>
      </c>
      <c r="W334" s="960" t="str">
        <f ca="1">AB334&amp;"-"&amp;COUNTIF($AB$2:$AB334,$AB334)</f>
        <v>0-3-0-7</v>
      </c>
      <c r="X334" s="966" t="s">
        <v>187</v>
      </c>
      <c r="Y334" s="962">
        <f t="shared" ca="1" si="80"/>
        <v>0</v>
      </c>
      <c r="Z334" s="965">
        <v>3</v>
      </c>
      <c r="AA334" s="962">
        <f t="shared" ca="1" si="83"/>
        <v>0</v>
      </c>
      <c r="AB334" s="964" t="str">
        <f t="shared" ca="1" si="85"/>
        <v>0-3-0</v>
      </c>
    </row>
    <row r="335" spans="1:28" ht="15" customHeight="1" x14ac:dyDescent="0.2">
      <c r="A335" s="403" t="s">
        <v>64</v>
      </c>
      <c r="B335" s="403" t="s">
        <v>71</v>
      </c>
      <c r="C335" s="403" t="s">
        <v>2573</v>
      </c>
      <c r="D335" s="950" t="s">
        <v>2722</v>
      </c>
      <c r="E335" s="403">
        <v>3</v>
      </c>
      <c r="F335" s="100" t="str">
        <f t="shared" si="86"/>
        <v>THREAT-13</v>
      </c>
      <c r="G335" s="100">
        <f t="shared" si="82"/>
        <v>4</v>
      </c>
      <c r="H335" s="132">
        <f t="shared" ca="1" si="84"/>
        <v>3</v>
      </c>
      <c r="I335" s="132">
        <f t="shared" ref="I335" ca="1" si="88">IFERROR(IF(H335&gt;2,1,0),0)</f>
        <v>1</v>
      </c>
      <c r="W335" s="960" t="str">
        <f ca="1">AB335&amp;"-"&amp;COUNTIF($AB$2:$AB335,$AB335)</f>
        <v>0-3-1-4</v>
      </c>
      <c r="X335" s="966" t="s">
        <v>2573</v>
      </c>
      <c r="Y335" s="962">
        <f t="shared" ca="1" si="80"/>
        <v>0</v>
      </c>
      <c r="Z335" s="965">
        <v>3</v>
      </c>
      <c r="AA335" s="962">
        <f t="shared" ca="1" si="83"/>
        <v>1</v>
      </c>
      <c r="AB335" s="964" t="str">
        <f t="shared" ca="1" si="85"/>
        <v>0-3-1</v>
      </c>
    </row>
    <row r="336" spans="1:28" ht="15" customHeight="1" x14ac:dyDescent="0.2">
      <c r="A336" s="403" t="s">
        <v>64</v>
      </c>
      <c r="B336" s="403" t="s">
        <v>73</v>
      </c>
      <c r="C336" s="403" t="s">
        <v>189</v>
      </c>
      <c r="D336" s="950" t="s">
        <v>17</v>
      </c>
      <c r="E336" s="403">
        <v>1</v>
      </c>
      <c r="F336" s="100" t="str">
        <f t="shared" si="86"/>
        <v>THREAT-21</v>
      </c>
      <c r="G336" s="100">
        <f t="shared" si="82"/>
        <v>4</v>
      </c>
      <c r="H336" s="132">
        <f t="shared" ca="1" si="84"/>
        <v>3</v>
      </c>
      <c r="I336" s="132">
        <f t="shared" ca="1" si="87"/>
        <v>1</v>
      </c>
      <c r="W336" s="960" t="str">
        <f ca="1">AB336&amp;"-"&amp;COUNTIF($AB$2:$AB336,$AB336)</f>
        <v>1-1-1-22</v>
      </c>
      <c r="X336" s="966" t="s">
        <v>189</v>
      </c>
      <c r="Y336" s="962">
        <f t="shared" ca="1" si="80"/>
        <v>1</v>
      </c>
      <c r="Z336" s="965">
        <v>1</v>
      </c>
      <c r="AA336" s="962">
        <f t="shared" ca="1" si="83"/>
        <v>1</v>
      </c>
      <c r="AB336" s="964" t="str">
        <f t="shared" ca="1" si="85"/>
        <v>1-1-1</v>
      </c>
    </row>
    <row r="337" spans="1:28" ht="15" customHeight="1" x14ac:dyDescent="0.2">
      <c r="A337" s="403" t="s">
        <v>64</v>
      </c>
      <c r="B337" s="403" t="s">
        <v>73</v>
      </c>
      <c r="C337" s="403" t="s">
        <v>190</v>
      </c>
      <c r="D337" s="950" t="s">
        <v>18</v>
      </c>
      <c r="E337" s="403">
        <v>1</v>
      </c>
      <c r="F337" s="100" t="str">
        <f t="shared" si="86"/>
        <v>THREAT-21</v>
      </c>
      <c r="G337" s="100">
        <f t="shared" si="82"/>
        <v>4</v>
      </c>
      <c r="H337" s="132">
        <f t="shared" ca="1" si="84"/>
        <v>3</v>
      </c>
      <c r="I337" s="132">
        <f t="shared" ca="1" si="87"/>
        <v>1</v>
      </c>
      <c r="W337" s="960" t="str">
        <f ca="1">AB337&amp;"-"&amp;COUNTIF($AB$2:$AB337,$AB337)</f>
        <v>1-1-1-23</v>
      </c>
      <c r="X337" s="966" t="s">
        <v>190</v>
      </c>
      <c r="Y337" s="962">
        <f t="shared" ca="1" si="80"/>
        <v>1</v>
      </c>
      <c r="Z337" s="965">
        <v>1</v>
      </c>
      <c r="AA337" s="962">
        <f t="shared" ca="1" si="83"/>
        <v>1</v>
      </c>
      <c r="AB337" s="964" t="str">
        <f t="shared" ca="1" si="85"/>
        <v>1-1-1</v>
      </c>
    </row>
    <row r="338" spans="1:28" ht="15" customHeight="1" x14ac:dyDescent="0.2">
      <c r="A338" s="403" t="s">
        <v>64</v>
      </c>
      <c r="B338" s="403" t="s">
        <v>73</v>
      </c>
      <c r="C338" s="403" t="s">
        <v>191</v>
      </c>
      <c r="D338" s="950" t="s">
        <v>19</v>
      </c>
      <c r="E338" s="403">
        <v>1</v>
      </c>
      <c r="F338" s="100" t="str">
        <f t="shared" si="86"/>
        <v>THREAT-21</v>
      </c>
      <c r="G338" s="100">
        <f t="shared" si="82"/>
        <v>4</v>
      </c>
      <c r="H338" s="132">
        <f t="shared" ca="1" si="84"/>
        <v>3</v>
      </c>
      <c r="I338" s="132">
        <f t="shared" ca="1" si="87"/>
        <v>1</v>
      </c>
      <c r="W338" s="960" t="str">
        <f ca="1">AB338&amp;"-"&amp;COUNTIF($AB$2:$AB338,$AB338)</f>
        <v>1-1-1-24</v>
      </c>
      <c r="X338" s="966" t="s">
        <v>191</v>
      </c>
      <c r="Y338" s="962">
        <f t="shared" ca="1" si="80"/>
        <v>1</v>
      </c>
      <c r="Z338" s="965">
        <v>1</v>
      </c>
      <c r="AA338" s="962">
        <f t="shared" ca="1" si="83"/>
        <v>1</v>
      </c>
      <c r="AB338" s="964" t="str">
        <f t="shared" ca="1" si="85"/>
        <v>1-1-1</v>
      </c>
    </row>
    <row r="339" spans="1:28" ht="15" customHeight="1" x14ac:dyDescent="0.2">
      <c r="A339" s="403" t="s">
        <v>64</v>
      </c>
      <c r="B339" s="403" t="s">
        <v>73</v>
      </c>
      <c r="C339" s="403" t="s">
        <v>192</v>
      </c>
      <c r="D339" s="950" t="s">
        <v>20</v>
      </c>
      <c r="E339" s="403">
        <v>1</v>
      </c>
      <c r="F339" s="100" t="str">
        <f t="shared" si="86"/>
        <v>THREAT-21</v>
      </c>
      <c r="G339" s="100">
        <f t="shared" si="82"/>
        <v>4</v>
      </c>
      <c r="H339" s="132">
        <f t="shared" ca="1" si="84"/>
        <v>3</v>
      </c>
      <c r="I339" s="132">
        <f t="shared" ca="1" si="87"/>
        <v>1</v>
      </c>
      <c r="W339" s="960" t="str">
        <f ca="1">AB339&amp;"-"&amp;COUNTIF($AB$2:$AB339,$AB339)</f>
        <v>1-1-1-25</v>
      </c>
      <c r="X339" s="966" t="s">
        <v>192</v>
      </c>
      <c r="Y339" s="962">
        <f t="shared" ca="1" si="80"/>
        <v>1</v>
      </c>
      <c r="Z339" s="965">
        <v>1</v>
      </c>
      <c r="AA339" s="962">
        <f t="shared" ca="1" si="83"/>
        <v>1</v>
      </c>
      <c r="AB339" s="964" t="str">
        <f t="shared" ca="1" si="85"/>
        <v>1-1-1</v>
      </c>
    </row>
    <row r="340" spans="1:28" ht="15" customHeight="1" x14ac:dyDescent="0.2">
      <c r="A340" s="403" t="s">
        <v>64</v>
      </c>
      <c r="B340" s="403" t="s">
        <v>73</v>
      </c>
      <c r="C340" s="403" t="s">
        <v>193</v>
      </c>
      <c r="D340" s="950" t="s">
        <v>21</v>
      </c>
      <c r="E340" s="403">
        <v>2</v>
      </c>
      <c r="F340" s="100" t="str">
        <f t="shared" si="86"/>
        <v>THREAT-22</v>
      </c>
      <c r="G340" s="100">
        <f t="shared" si="82"/>
        <v>4</v>
      </c>
      <c r="H340" s="132">
        <f t="shared" ca="1" si="84"/>
        <v>2</v>
      </c>
      <c r="I340" s="132">
        <f t="shared" ca="1" si="87"/>
        <v>0</v>
      </c>
      <c r="W340" s="960" t="str">
        <f ca="1">AB340&amp;"-"&amp;COUNTIF($AB$2:$AB340,$AB340)</f>
        <v>1-2-0-58</v>
      </c>
      <c r="X340" s="966" t="s">
        <v>193</v>
      </c>
      <c r="Y340" s="962">
        <f t="shared" ca="1" si="80"/>
        <v>1</v>
      </c>
      <c r="Z340" s="965">
        <v>2</v>
      </c>
      <c r="AA340" s="962">
        <f t="shared" ca="1" si="83"/>
        <v>0</v>
      </c>
      <c r="AB340" s="964" t="str">
        <f t="shared" ca="1" si="85"/>
        <v>1-2-0</v>
      </c>
    </row>
    <row r="341" spans="1:28" ht="15" customHeight="1" x14ac:dyDescent="0.2">
      <c r="A341" s="403" t="s">
        <v>64</v>
      </c>
      <c r="B341" s="403" t="s">
        <v>73</v>
      </c>
      <c r="C341" s="403" t="s">
        <v>194</v>
      </c>
      <c r="D341" s="950" t="s">
        <v>103</v>
      </c>
      <c r="E341" s="403">
        <v>2</v>
      </c>
      <c r="F341" s="100" t="str">
        <f t="shared" si="86"/>
        <v>THREAT-22</v>
      </c>
      <c r="G341" s="100">
        <f t="shared" si="82"/>
        <v>4</v>
      </c>
      <c r="H341" s="132">
        <f t="shared" ca="1" si="84"/>
        <v>3</v>
      </c>
      <c r="I341" s="132">
        <f t="shared" ca="1" si="87"/>
        <v>1</v>
      </c>
      <c r="W341" s="960" t="str">
        <f ca="1">AB341&amp;"-"&amp;COUNTIF($AB$2:$AB341,$AB341)</f>
        <v>1-2-1-21</v>
      </c>
      <c r="X341" s="966" t="s">
        <v>194</v>
      </c>
      <c r="Y341" s="962">
        <f t="shared" ca="1" si="80"/>
        <v>1</v>
      </c>
      <c r="Z341" s="965">
        <v>2</v>
      </c>
      <c r="AA341" s="962">
        <f t="shared" ca="1" si="83"/>
        <v>1</v>
      </c>
      <c r="AB341" s="964" t="str">
        <f t="shared" ca="1" si="85"/>
        <v>1-2-1</v>
      </c>
    </row>
    <row r="342" spans="1:28" ht="15" customHeight="1" x14ac:dyDescent="0.2">
      <c r="A342" s="403" t="s">
        <v>64</v>
      </c>
      <c r="B342" s="403" t="s">
        <v>73</v>
      </c>
      <c r="C342" s="403" t="s">
        <v>195</v>
      </c>
      <c r="D342" s="950" t="s">
        <v>165</v>
      </c>
      <c r="E342" s="403">
        <v>2</v>
      </c>
      <c r="F342" s="100" t="str">
        <f t="shared" si="86"/>
        <v>THREAT-22</v>
      </c>
      <c r="G342" s="100">
        <f t="shared" si="82"/>
        <v>4</v>
      </c>
      <c r="H342" s="132">
        <f t="shared" ca="1" si="84"/>
        <v>3</v>
      </c>
      <c r="I342" s="132">
        <f t="shared" ca="1" si="87"/>
        <v>1</v>
      </c>
      <c r="W342" s="960" t="str">
        <f ca="1">AB342&amp;"-"&amp;COUNTIF($AB$2:$AB342,$AB342)</f>
        <v>1-2-1-22</v>
      </c>
      <c r="X342" s="966" t="s">
        <v>195</v>
      </c>
      <c r="Y342" s="962">
        <f t="shared" ca="1" si="80"/>
        <v>1</v>
      </c>
      <c r="Z342" s="965">
        <v>2</v>
      </c>
      <c r="AA342" s="962">
        <f t="shared" ca="1" si="83"/>
        <v>1</v>
      </c>
      <c r="AB342" s="964" t="str">
        <f t="shared" ca="1" si="85"/>
        <v>1-2-1</v>
      </c>
    </row>
    <row r="343" spans="1:28" ht="15" customHeight="1" x14ac:dyDescent="0.2">
      <c r="A343" s="403" t="s">
        <v>64</v>
      </c>
      <c r="B343" s="403" t="s">
        <v>73</v>
      </c>
      <c r="C343" s="403" t="s">
        <v>196</v>
      </c>
      <c r="D343" s="950" t="s">
        <v>167</v>
      </c>
      <c r="E343" s="403">
        <v>2</v>
      </c>
      <c r="F343" s="100" t="str">
        <f t="shared" si="86"/>
        <v>THREAT-22</v>
      </c>
      <c r="G343" s="100">
        <f t="shared" si="82"/>
        <v>4</v>
      </c>
      <c r="H343" s="132">
        <f t="shared" ca="1" si="84"/>
        <v>2</v>
      </c>
      <c r="I343" s="132">
        <f t="shared" ca="1" si="87"/>
        <v>0</v>
      </c>
      <c r="W343" s="960" t="str">
        <f ca="1">AB343&amp;"-"&amp;COUNTIF($AB$2:$AB343,$AB343)</f>
        <v>1-2-0-59</v>
      </c>
      <c r="X343" s="966" t="s">
        <v>196</v>
      </c>
      <c r="Y343" s="962">
        <f t="shared" ca="1" si="80"/>
        <v>1</v>
      </c>
      <c r="Z343" s="965">
        <v>2</v>
      </c>
      <c r="AA343" s="962">
        <f t="shared" ca="1" si="83"/>
        <v>0</v>
      </c>
      <c r="AB343" s="964" t="str">
        <f t="shared" ca="1" si="85"/>
        <v>1-2-0</v>
      </c>
    </row>
    <row r="344" spans="1:28" ht="15" customHeight="1" x14ac:dyDescent="0.2">
      <c r="A344" s="403" t="s">
        <v>64</v>
      </c>
      <c r="B344" s="403" t="s">
        <v>73</v>
      </c>
      <c r="C344" s="403" t="s">
        <v>197</v>
      </c>
      <c r="D344" s="950" t="s">
        <v>198</v>
      </c>
      <c r="E344" s="403">
        <v>3</v>
      </c>
      <c r="F344" s="100" t="str">
        <f t="shared" si="86"/>
        <v>THREAT-23</v>
      </c>
      <c r="G344" s="100">
        <f t="shared" si="82"/>
        <v>3</v>
      </c>
      <c r="H344" s="132">
        <f t="shared" ca="1" si="84"/>
        <v>2</v>
      </c>
      <c r="I344" s="132">
        <f t="shared" ca="1" si="87"/>
        <v>0</v>
      </c>
      <c r="W344" s="960" t="str">
        <f ca="1">AB344&amp;"-"&amp;COUNTIF($AB$2:$AB344,$AB344)</f>
        <v>1-3-0-31</v>
      </c>
      <c r="X344" s="966" t="s">
        <v>197</v>
      </c>
      <c r="Y344" s="962">
        <f t="shared" ca="1" si="80"/>
        <v>1</v>
      </c>
      <c r="Z344" s="965">
        <v>3</v>
      </c>
      <c r="AA344" s="962">
        <f t="shared" ca="1" si="83"/>
        <v>0</v>
      </c>
      <c r="AB344" s="964" t="str">
        <f t="shared" ca="1" si="85"/>
        <v>1-3-0</v>
      </c>
    </row>
    <row r="345" spans="1:28" ht="15" customHeight="1" x14ac:dyDescent="0.2">
      <c r="A345" s="403" t="s">
        <v>64</v>
      </c>
      <c r="B345" s="403" t="s">
        <v>73</v>
      </c>
      <c r="C345" s="403" t="s">
        <v>199</v>
      </c>
      <c r="D345" s="950" t="s">
        <v>200</v>
      </c>
      <c r="E345" s="403">
        <v>3</v>
      </c>
      <c r="F345" s="100" t="str">
        <f t="shared" si="86"/>
        <v>THREAT-23</v>
      </c>
      <c r="G345" s="100">
        <f t="shared" si="82"/>
        <v>3</v>
      </c>
      <c r="H345" s="132">
        <f t="shared" ca="1" si="84"/>
        <v>2</v>
      </c>
      <c r="I345" s="132">
        <f t="shared" ca="1" si="87"/>
        <v>0</v>
      </c>
      <c r="W345" s="960" t="str">
        <f ca="1">AB345&amp;"-"&amp;COUNTIF($AB$2:$AB345,$AB345)</f>
        <v>1-3-0-32</v>
      </c>
      <c r="X345" s="966" t="s">
        <v>199</v>
      </c>
      <c r="Y345" s="962">
        <f t="shared" ca="1" si="80"/>
        <v>1</v>
      </c>
      <c r="Z345" s="965">
        <v>3</v>
      </c>
      <c r="AA345" s="962">
        <f t="shared" ca="1" si="83"/>
        <v>0</v>
      </c>
      <c r="AB345" s="964" t="str">
        <f t="shared" ca="1" si="85"/>
        <v>1-3-0</v>
      </c>
    </row>
    <row r="346" spans="1:28" ht="15" customHeight="1" x14ac:dyDescent="0.2">
      <c r="A346" s="403" t="s">
        <v>64</v>
      </c>
      <c r="B346" s="403" t="s">
        <v>73</v>
      </c>
      <c r="C346" s="403" t="s">
        <v>201</v>
      </c>
      <c r="D346" s="950" t="s">
        <v>202</v>
      </c>
      <c r="E346" s="403">
        <v>3</v>
      </c>
      <c r="F346" s="100" t="str">
        <f t="shared" si="86"/>
        <v>THREAT-23</v>
      </c>
      <c r="G346" s="100">
        <f t="shared" si="82"/>
        <v>3</v>
      </c>
      <c r="H346" s="132">
        <f t="shared" ca="1" si="84"/>
        <v>3</v>
      </c>
      <c r="I346" s="132">
        <f t="shared" ca="1" si="87"/>
        <v>1</v>
      </c>
      <c r="W346" s="960" t="str">
        <f ca="1">AB346&amp;"-"&amp;COUNTIF($AB$2:$AB346,$AB346)</f>
        <v>1-3-1-23</v>
      </c>
      <c r="X346" s="966" t="s">
        <v>201</v>
      </c>
      <c r="Y346" s="962">
        <f t="shared" ca="1" si="80"/>
        <v>1</v>
      </c>
      <c r="Z346" s="965">
        <v>3</v>
      </c>
      <c r="AA346" s="962">
        <f t="shared" ca="1" si="83"/>
        <v>1</v>
      </c>
      <c r="AB346" s="964" t="str">
        <f t="shared" ca="1" si="85"/>
        <v>1-3-1</v>
      </c>
    </row>
    <row r="347" spans="1:28" ht="15" customHeight="1" x14ac:dyDescent="0.2">
      <c r="A347" s="403" t="s">
        <v>64</v>
      </c>
      <c r="B347" s="403" t="s">
        <v>76</v>
      </c>
      <c r="C347" s="403" t="s">
        <v>205</v>
      </c>
      <c r="D347" s="950" t="s">
        <v>22</v>
      </c>
      <c r="E347" s="403">
        <v>2</v>
      </c>
      <c r="F347" s="100" t="str">
        <f t="shared" si="86"/>
        <v>THREAT-32</v>
      </c>
      <c r="G347" s="100">
        <f t="shared" si="82"/>
        <v>2</v>
      </c>
      <c r="H347" s="132">
        <f t="shared" ca="1" si="84"/>
        <v>2</v>
      </c>
      <c r="I347" s="132">
        <f t="shared" ca="1" si="87"/>
        <v>0</v>
      </c>
      <c r="W347" s="960" t="str">
        <f ca="1">AB347&amp;"-"&amp;COUNTIF($AB$2:$AB347,$AB347)</f>
        <v>1-2-0-60</v>
      </c>
      <c r="X347" s="966" t="s">
        <v>205</v>
      </c>
      <c r="Y347" s="962">
        <f t="shared" ca="1" si="80"/>
        <v>1</v>
      </c>
      <c r="Z347" s="965">
        <v>2</v>
      </c>
      <c r="AA347" s="962">
        <f t="shared" ca="1" si="83"/>
        <v>0</v>
      </c>
      <c r="AB347" s="964" t="str">
        <f t="shared" ca="1" si="85"/>
        <v>1-2-0</v>
      </c>
    </row>
    <row r="348" spans="1:28" ht="15" customHeight="1" x14ac:dyDescent="0.2">
      <c r="A348" s="403" t="s">
        <v>64</v>
      </c>
      <c r="B348" s="403" t="s">
        <v>76</v>
      </c>
      <c r="C348" s="403" t="s">
        <v>206</v>
      </c>
      <c r="D348" s="950" t="s">
        <v>23</v>
      </c>
      <c r="E348" s="403">
        <v>2</v>
      </c>
      <c r="F348" s="100" t="str">
        <f t="shared" si="86"/>
        <v>THREAT-32</v>
      </c>
      <c r="G348" s="100">
        <f t="shared" si="82"/>
        <v>2</v>
      </c>
      <c r="H348" s="132">
        <f t="shared" ca="1" si="84"/>
        <v>2</v>
      </c>
      <c r="I348" s="132">
        <f t="shared" ca="1" si="87"/>
        <v>0</v>
      </c>
      <c r="W348" s="960" t="str">
        <f ca="1">AB348&amp;"-"&amp;COUNTIF($AB$2:$AB348,$AB348)</f>
        <v>1-2-0-61</v>
      </c>
      <c r="X348" s="966" t="s">
        <v>206</v>
      </c>
      <c r="Y348" s="962">
        <f t="shared" ca="1" si="80"/>
        <v>1</v>
      </c>
      <c r="Z348" s="965">
        <v>2</v>
      </c>
      <c r="AA348" s="962">
        <f t="shared" ca="1" si="83"/>
        <v>0</v>
      </c>
      <c r="AB348" s="964" t="str">
        <f t="shared" ca="1" si="85"/>
        <v>1-2-0</v>
      </c>
    </row>
    <row r="349" spans="1:28" ht="15" customHeight="1" x14ac:dyDescent="0.2">
      <c r="A349" s="403" t="s">
        <v>64</v>
      </c>
      <c r="B349" s="403" t="s">
        <v>76</v>
      </c>
      <c r="C349" s="403" t="s">
        <v>207</v>
      </c>
      <c r="D349" s="950" t="s">
        <v>24</v>
      </c>
      <c r="E349" s="403">
        <v>3</v>
      </c>
      <c r="F349" s="100" t="str">
        <f t="shared" si="86"/>
        <v>THREAT-33</v>
      </c>
      <c r="G349" s="100">
        <f t="shared" si="82"/>
        <v>4</v>
      </c>
      <c r="H349" s="132">
        <f t="shared" ca="1" si="84"/>
        <v>2</v>
      </c>
      <c r="I349" s="132">
        <f t="shared" ca="1" si="87"/>
        <v>0</v>
      </c>
      <c r="W349" s="960" t="str">
        <f ca="1">AB349&amp;"-"&amp;COUNTIF($AB$2:$AB349,$AB349)</f>
        <v>1-3-0-33</v>
      </c>
      <c r="X349" s="966" t="s">
        <v>207</v>
      </c>
      <c r="Y349" s="962">
        <f t="shared" ca="1" si="80"/>
        <v>1</v>
      </c>
      <c r="Z349" s="965">
        <v>3</v>
      </c>
      <c r="AA349" s="962">
        <f t="shared" ca="1" si="83"/>
        <v>0</v>
      </c>
      <c r="AB349" s="964" t="str">
        <f t="shared" ca="1" si="85"/>
        <v>1-3-0</v>
      </c>
    </row>
    <row r="350" spans="1:28" ht="15" customHeight="1" x14ac:dyDescent="0.2">
      <c r="A350" s="403" t="s">
        <v>64</v>
      </c>
      <c r="B350" s="403" t="s">
        <v>76</v>
      </c>
      <c r="C350" s="403" t="s">
        <v>208</v>
      </c>
      <c r="D350" s="950" t="s">
        <v>25</v>
      </c>
      <c r="E350" s="403">
        <v>3</v>
      </c>
      <c r="F350" s="100" t="str">
        <f t="shared" si="86"/>
        <v>THREAT-33</v>
      </c>
      <c r="G350" s="100">
        <f t="shared" si="82"/>
        <v>4</v>
      </c>
      <c r="H350" s="132">
        <f t="shared" ca="1" si="84"/>
        <v>3</v>
      </c>
      <c r="I350" s="132">
        <f t="shared" ca="1" si="87"/>
        <v>1</v>
      </c>
      <c r="W350" s="960" t="str">
        <f ca="1">AB350&amp;"-"&amp;COUNTIF($AB$2:$AB350,$AB350)</f>
        <v>1-3-1-24</v>
      </c>
      <c r="X350" s="966" t="s">
        <v>208</v>
      </c>
      <c r="Y350" s="962">
        <f t="shared" ca="1" si="80"/>
        <v>1</v>
      </c>
      <c r="Z350" s="965">
        <v>3</v>
      </c>
      <c r="AA350" s="962">
        <f t="shared" ca="1" si="83"/>
        <v>1</v>
      </c>
      <c r="AB350" s="964" t="str">
        <f t="shared" ca="1" si="85"/>
        <v>1-3-1</v>
      </c>
    </row>
    <row r="351" spans="1:28" ht="15" customHeight="1" x14ac:dyDescent="0.2">
      <c r="A351" s="403" t="s">
        <v>64</v>
      </c>
      <c r="B351" s="403" t="s">
        <v>76</v>
      </c>
      <c r="C351" s="403" t="s">
        <v>209</v>
      </c>
      <c r="D351" s="950" t="s">
        <v>26</v>
      </c>
      <c r="E351" s="403">
        <v>3</v>
      </c>
      <c r="F351" s="100" t="str">
        <f t="shared" si="86"/>
        <v>THREAT-33</v>
      </c>
      <c r="G351" s="100">
        <f t="shared" si="82"/>
        <v>4</v>
      </c>
      <c r="H351" s="132">
        <f t="shared" ca="1" si="84"/>
        <v>3</v>
      </c>
      <c r="I351" s="132">
        <f t="shared" ca="1" si="87"/>
        <v>1</v>
      </c>
      <c r="W351" s="960" t="str">
        <f ca="1">AB351&amp;"-"&amp;COUNTIF($AB$2:$AB351,$AB351)</f>
        <v>1-3-1-25</v>
      </c>
      <c r="X351" s="966" t="s">
        <v>209</v>
      </c>
      <c r="Y351" s="962">
        <f t="shared" ca="1" si="80"/>
        <v>1</v>
      </c>
      <c r="Z351" s="965">
        <v>3</v>
      </c>
      <c r="AA351" s="962">
        <f t="shared" ca="1" si="83"/>
        <v>1</v>
      </c>
      <c r="AB351" s="964" t="str">
        <f t="shared" ca="1" si="85"/>
        <v>1-3-1</v>
      </c>
    </row>
    <row r="352" spans="1:28" ht="15" customHeight="1" x14ac:dyDescent="0.2">
      <c r="A352" s="403" t="s">
        <v>64</v>
      </c>
      <c r="B352" s="403" t="s">
        <v>76</v>
      </c>
      <c r="C352" s="403" t="s">
        <v>210</v>
      </c>
      <c r="D352" s="950" t="s">
        <v>27</v>
      </c>
      <c r="E352" s="403">
        <v>3</v>
      </c>
      <c r="F352" s="100" t="str">
        <f t="shared" si="86"/>
        <v>THREAT-33</v>
      </c>
      <c r="G352" s="100">
        <f t="shared" si="82"/>
        <v>4</v>
      </c>
      <c r="H352" s="132">
        <f t="shared" ca="1" si="84"/>
        <v>3</v>
      </c>
      <c r="I352" s="132">
        <f t="shared" ca="1" si="87"/>
        <v>1</v>
      </c>
      <c r="W352" s="960" t="str">
        <f ca="1">AB352&amp;"-"&amp;COUNTIF($AB$2:$AB352,$AB352)</f>
        <v>1-3-1-26</v>
      </c>
      <c r="X352" s="966" t="s">
        <v>210</v>
      </c>
      <c r="Y352" s="962">
        <f t="shared" ca="1" si="80"/>
        <v>1</v>
      </c>
      <c r="Z352" s="965">
        <v>3</v>
      </c>
      <c r="AA352" s="962">
        <f t="shared" ca="1" si="83"/>
        <v>1</v>
      </c>
      <c r="AB352" s="964" t="str">
        <f t="shared" ca="1" si="85"/>
        <v>1-3-1</v>
      </c>
    </row>
    <row r="353" spans="1:28" ht="15" customHeight="1" x14ac:dyDescent="0.2">
      <c r="A353" s="129" t="s">
        <v>74</v>
      </c>
      <c r="B353" s="129" t="s">
        <v>104</v>
      </c>
      <c r="C353" s="129" t="s">
        <v>274</v>
      </c>
      <c r="D353" s="951" t="s">
        <v>5</v>
      </c>
      <c r="E353" s="129">
        <v>1</v>
      </c>
      <c r="F353" s="100" t="str">
        <f t="shared" si="86"/>
        <v>WORKFORCE-11</v>
      </c>
      <c r="G353" s="100">
        <f t="shared" si="82"/>
        <v>2</v>
      </c>
      <c r="H353" s="132">
        <f t="shared" ca="1" si="84"/>
        <v>3</v>
      </c>
      <c r="I353" s="132">
        <f t="shared" ca="1" si="87"/>
        <v>1</v>
      </c>
      <c r="W353" s="960" t="str">
        <f ca="1">AB353&amp;"-"&amp;COUNTIF($AB$2:$AB353,$AB353)</f>
        <v>2-1-1-24</v>
      </c>
      <c r="X353" s="966" t="s">
        <v>274</v>
      </c>
      <c r="Y353" s="962">
        <f t="shared" ca="1" si="80"/>
        <v>2</v>
      </c>
      <c r="Z353" s="965">
        <v>1</v>
      </c>
      <c r="AA353" s="962">
        <f t="shared" ca="1" si="83"/>
        <v>1</v>
      </c>
      <c r="AB353" s="964" t="str">
        <f t="shared" ca="1" si="85"/>
        <v>2-1-1</v>
      </c>
    </row>
    <row r="354" spans="1:28" ht="15" customHeight="1" x14ac:dyDescent="0.2">
      <c r="A354" s="129" t="s">
        <v>74</v>
      </c>
      <c r="B354" s="129" t="s">
        <v>104</v>
      </c>
      <c r="C354" s="129" t="s">
        <v>275</v>
      </c>
      <c r="D354" s="951" t="s">
        <v>7</v>
      </c>
      <c r="E354" s="129">
        <v>1</v>
      </c>
      <c r="F354" s="100" t="str">
        <f t="shared" si="86"/>
        <v>WORKFORCE-11</v>
      </c>
      <c r="G354" s="100">
        <f t="shared" si="82"/>
        <v>2</v>
      </c>
      <c r="H354" s="132">
        <f t="shared" ca="1" si="84"/>
        <v>3</v>
      </c>
      <c r="I354" s="132">
        <f t="shared" ca="1" si="87"/>
        <v>1</v>
      </c>
      <c r="W354" s="960" t="str">
        <f ca="1">AB354&amp;"-"&amp;COUNTIF($AB$2:$AB354,$AB354)</f>
        <v>2-1-1-25</v>
      </c>
      <c r="X354" s="966" t="s">
        <v>275</v>
      </c>
      <c r="Y354" s="962">
        <f t="shared" ca="1" si="80"/>
        <v>2</v>
      </c>
      <c r="Z354" s="965">
        <v>1</v>
      </c>
      <c r="AA354" s="962">
        <f t="shared" ca="1" si="83"/>
        <v>1</v>
      </c>
      <c r="AB354" s="964" t="str">
        <f t="shared" ca="1" si="85"/>
        <v>2-1-1</v>
      </c>
    </row>
    <row r="355" spans="1:28" ht="15" customHeight="1" x14ac:dyDescent="0.2">
      <c r="A355" s="129" t="s">
        <v>74</v>
      </c>
      <c r="B355" s="129" t="s">
        <v>104</v>
      </c>
      <c r="C355" s="129" t="s">
        <v>276</v>
      </c>
      <c r="D355" s="951" t="s">
        <v>8</v>
      </c>
      <c r="E355" s="129">
        <v>2</v>
      </c>
      <c r="F355" s="100" t="str">
        <f t="shared" si="86"/>
        <v>WORKFORCE-12</v>
      </c>
      <c r="G355" s="100">
        <f t="shared" si="82"/>
        <v>3</v>
      </c>
      <c r="H355" s="132">
        <f t="shared" ca="1" si="84"/>
        <v>3</v>
      </c>
      <c r="I355" s="132">
        <f t="shared" ca="1" si="87"/>
        <v>1</v>
      </c>
      <c r="W355" s="960" t="str">
        <f ca="1">AB355&amp;"-"&amp;COUNTIF($AB$2:$AB355,$AB355)</f>
        <v>2-2-1-47</v>
      </c>
      <c r="X355" s="966" t="s">
        <v>276</v>
      </c>
      <c r="Y355" s="962">
        <f t="shared" ca="1" si="80"/>
        <v>2</v>
      </c>
      <c r="Z355" s="965">
        <v>2</v>
      </c>
      <c r="AA355" s="962">
        <f t="shared" ca="1" si="83"/>
        <v>1</v>
      </c>
      <c r="AB355" s="964" t="str">
        <f t="shared" ca="1" si="85"/>
        <v>2-2-1</v>
      </c>
    </row>
    <row r="356" spans="1:28" ht="15" customHeight="1" x14ac:dyDescent="0.2">
      <c r="A356" s="129" t="s">
        <v>74</v>
      </c>
      <c r="B356" s="129" t="s">
        <v>104</v>
      </c>
      <c r="C356" s="129" t="s">
        <v>277</v>
      </c>
      <c r="D356" s="951" t="s">
        <v>9</v>
      </c>
      <c r="E356" s="129">
        <v>2</v>
      </c>
      <c r="F356" s="100" t="str">
        <f t="shared" si="86"/>
        <v>WORKFORCE-12</v>
      </c>
      <c r="G356" s="100">
        <f t="shared" si="82"/>
        <v>3</v>
      </c>
      <c r="H356" s="132">
        <f t="shared" ca="1" si="84"/>
        <v>2</v>
      </c>
      <c r="I356" s="132">
        <f t="shared" ca="1" si="87"/>
        <v>0</v>
      </c>
      <c r="W356" s="960" t="str">
        <f ca="1">AB356&amp;"-"&amp;COUNTIF($AB$2:$AB356,$AB356)</f>
        <v>2-2-0-23</v>
      </c>
      <c r="X356" s="966" t="s">
        <v>277</v>
      </c>
      <c r="Y356" s="962">
        <f t="shared" ca="1" si="80"/>
        <v>2</v>
      </c>
      <c r="Z356" s="965">
        <v>2</v>
      </c>
      <c r="AA356" s="962">
        <f t="shared" ca="1" si="83"/>
        <v>0</v>
      </c>
      <c r="AB356" s="964" t="str">
        <f t="shared" ca="1" si="85"/>
        <v>2-2-0</v>
      </c>
    </row>
    <row r="357" spans="1:28" ht="15" customHeight="1" x14ac:dyDescent="0.2">
      <c r="A357" s="129" t="s">
        <v>74</v>
      </c>
      <c r="B357" s="129" t="s">
        <v>104</v>
      </c>
      <c r="C357" s="129" t="s">
        <v>278</v>
      </c>
      <c r="D357" s="951" t="s">
        <v>10</v>
      </c>
      <c r="E357" s="129">
        <v>2</v>
      </c>
      <c r="F357" s="100" t="str">
        <f t="shared" si="86"/>
        <v>WORKFORCE-12</v>
      </c>
      <c r="G357" s="100">
        <f t="shared" si="82"/>
        <v>3</v>
      </c>
      <c r="H357" s="132">
        <f t="shared" ca="1" si="84"/>
        <v>3</v>
      </c>
      <c r="I357" s="132">
        <f t="shared" ca="1" si="87"/>
        <v>1</v>
      </c>
      <c r="W357" s="960" t="str">
        <f ca="1">AB357&amp;"-"&amp;COUNTIF($AB$2:$AB357,$AB357)</f>
        <v>2-2-1-48</v>
      </c>
      <c r="X357" s="966" t="s">
        <v>278</v>
      </c>
      <c r="Y357" s="962">
        <f t="shared" ca="1" si="80"/>
        <v>2</v>
      </c>
      <c r="Z357" s="965">
        <v>2</v>
      </c>
      <c r="AA357" s="962">
        <f t="shared" ca="1" si="83"/>
        <v>1</v>
      </c>
      <c r="AB357" s="964" t="str">
        <f t="shared" ca="1" si="85"/>
        <v>2-2-1</v>
      </c>
    </row>
    <row r="358" spans="1:28" ht="15" customHeight="1" x14ac:dyDescent="0.2">
      <c r="A358" s="129" t="s">
        <v>74</v>
      </c>
      <c r="B358" s="129" t="s">
        <v>104</v>
      </c>
      <c r="C358" s="129" t="s">
        <v>279</v>
      </c>
      <c r="D358" s="951" t="s">
        <v>11</v>
      </c>
      <c r="E358" s="129">
        <v>3</v>
      </c>
      <c r="F358" s="100" t="str">
        <f t="shared" si="86"/>
        <v>WORKFORCE-13</v>
      </c>
      <c r="G358" s="100">
        <f t="shared" si="82"/>
        <v>2</v>
      </c>
      <c r="H358" s="132">
        <f t="shared" ca="1" si="84"/>
        <v>2</v>
      </c>
      <c r="I358" s="132">
        <f t="shared" ca="1" si="87"/>
        <v>0</v>
      </c>
      <c r="W358" s="960" t="str">
        <f ca="1">AB358&amp;"-"&amp;COUNTIF($AB$2:$AB358,$AB358)</f>
        <v>2-3-0-31</v>
      </c>
      <c r="X358" s="966" t="s">
        <v>279</v>
      </c>
      <c r="Y358" s="962">
        <f t="shared" ca="1" si="80"/>
        <v>2</v>
      </c>
      <c r="Z358" s="965">
        <v>3</v>
      </c>
      <c r="AA358" s="962">
        <f t="shared" ca="1" si="83"/>
        <v>0</v>
      </c>
      <c r="AB358" s="964" t="str">
        <f t="shared" ca="1" si="85"/>
        <v>2-3-0</v>
      </c>
    </row>
    <row r="359" spans="1:28" ht="15" customHeight="1" x14ac:dyDescent="0.2">
      <c r="A359" s="129" t="s">
        <v>74</v>
      </c>
      <c r="B359" s="129" t="s">
        <v>104</v>
      </c>
      <c r="C359" s="129" t="s">
        <v>2574</v>
      </c>
      <c r="D359" s="951" t="s">
        <v>12</v>
      </c>
      <c r="E359" s="129">
        <v>3</v>
      </c>
      <c r="F359" s="100" t="str">
        <f t="shared" si="86"/>
        <v>WORKFORCE-13</v>
      </c>
      <c r="G359" s="100">
        <f t="shared" si="82"/>
        <v>2</v>
      </c>
      <c r="H359" s="132">
        <f t="shared" ca="1" si="84"/>
        <v>2</v>
      </c>
      <c r="I359" s="132">
        <f t="shared" ref="I359" ca="1" si="89">IFERROR(IF(H359&gt;2,1,0),0)</f>
        <v>0</v>
      </c>
      <c r="W359" s="960" t="str">
        <f ca="1">AB359&amp;"-"&amp;COUNTIF($AB$2:$AB359,$AB359)</f>
        <v>2-3-0-32</v>
      </c>
      <c r="X359" s="966" t="s">
        <v>2574</v>
      </c>
      <c r="Y359" s="962">
        <f t="shared" ca="1" si="80"/>
        <v>2</v>
      </c>
      <c r="Z359" s="965">
        <v>3</v>
      </c>
      <c r="AA359" s="962">
        <f t="shared" ca="1" si="83"/>
        <v>0</v>
      </c>
      <c r="AB359" s="964" t="str">
        <f t="shared" ca="1" si="85"/>
        <v>2-3-0</v>
      </c>
    </row>
    <row r="360" spans="1:28" ht="15" customHeight="1" x14ac:dyDescent="0.2">
      <c r="A360" s="129" t="s">
        <v>74</v>
      </c>
      <c r="B360" s="129" t="s">
        <v>106</v>
      </c>
      <c r="C360" s="129" t="s">
        <v>280</v>
      </c>
      <c r="D360" s="951" t="s">
        <v>17</v>
      </c>
      <c r="E360" s="129">
        <v>1</v>
      </c>
      <c r="F360" s="100" t="str">
        <f t="shared" si="86"/>
        <v>WORKFORCE-21</v>
      </c>
      <c r="G360" s="100">
        <f t="shared" si="82"/>
        <v>1</v>
      </c>
      <c r="H360" s="132">
        <f t="shared" ca="1" si="84"/>
        <v>3</v>
      </c>
      <c r="I360" s="132">
        <f t="shared" ca="1" si="87"/>
        <v>1</v>
      </c>
      <c r="W360" s="960" t="str">
        <f ca="1">AB360&amp;"-"&amp;COUNTIF($AB$2:$AB360,$AB360)</f>
        <v>1-1-1-26</v>
      </c>
      <c r="X360" s="966" t="s">
        <v>280</v>
      </c>
      <c r="Y360" s="962">
        <f t="shared" ca="1" si="80"/>
        <v>1</v>
      </c>
      <c r="Z360" s="965">
        <v>1</v>
      </c>
      <c r="AA360" s="962">
        <f t="shared" ca="1" si="83"/>
        <v>1</v>
      </c>
      <c r="AB360" s="964" t="str">
        <f t="shared" ca="1" si="85"/>
        <v>1-1-1</v>
      </c>
    </row>
    <row r="361" spans="1:28" ht="15" customHeight="1" x14ac:dyDescent="0.2">
      <c r="A361" s="129" t="s">
        <v>74</v>
      </c>
      <c r="B361" s="129" t="s">
        <v>106</v>
      </c>
      <c r="C361" s="129" t="s">
        <v>281</v>
      </c>
      <c r="D361" s="951" t="s">
        <v>18</v>
      </c>
      <c r="E361" s="129">
        <v>2</v>
      </c>
      <c r="F361" s="100" t="str">
        <f t="shared" si="86"/>
        <v>WORKFORCE-22</v>
      </c>
      <c r="G361" s="100">
        <f t="shared" si="82"/>
        <v>3</v>
      </c>
      <c r="H361" s="132">
        <f t="shared" ca="1" si="84"/>
        <v>2</v>
      </c>
      <c r="I361" s="132">
        <f t="shared" ca="1" si="87"/>
        <v>0</v>
      </c>
      <c r="W361" s="960" t="str">
        <f ca="1">AB361&amp;"-"&amp;COUNTIF($AB$2:$AB361,$AB361)</f>
        <v>1-2-0-62</v>
      </c>
      <c r="X361" s="966" t="s">
        <v>281</v>
      </c>
      <c r="Y361" s="962">
        <f t="shared" ca="1" si="80"/>
        <v>1</v>
      </c>
      <c r="Z361" s="965">
        <v>2</v>
      </c>
      <c r="AA361" s="962">
        <f t="shared" ca="1" si="83"/>
        <v>0</v>
      </c>
      <c r="AB361" s="964" t="str">
        <f t="shared" ca="1" si="85"/>
        <v>1-2-0</v>
      </c>
    </row>
    <row r="362" spans="1:28" ht="15" customHeight="1" x14ac:dyDescent="0.2">
      <c r="A362" s="129" t="s">
        <v>74</v>
      </c>
      <c r="B362" s="129" t="s">
        <v>106</v>
      </c>
      <c r="C362" s="129" t="s">
        <v>282</v>
      </c>
      <c r="D362" s="951" t="s">
        <v>19</v>
      </c>
      <c r="E362" s="129">
        <v>2</v>
      </c>
      <c r="F362" s="100" t="str">
        <f t="shared" si="86"/>
        <v>WORKFORCE-22</v>
      </c>
      <c r="G362" s="100">
        <f t="shared" si="82"/>
        <v>3</v>
      </c>
      <c r="H362" s="132">
        <f t="shared" ca="1" si="84"/>
        <v>3</v>
      </c>
      <c r="I362" s="132">
        <f t="shared" ca="1" si="87"/>
        <v>1</v>
      </c>
      <c r="W362" s="960" t="str">
        <f ca="1">AB362&amp;"-"&amp;COUNTIF($AB$2:$AB362,$AB362)</f>
        <v>1-2-1-23</v>
      </c>
      <c r="X362" s="966" t="s">
        <v>282</v>
      </c>
      <c r="Y362" s="962">
        <f t="shared" ca="1" si="80"/>
        <v>1</v>
      </c>
      <c r="Z362" s="965">
        <v>2</v>
      </c>
      <c r="AA362" s="962">
        <f t="shared" ca="1" si="83"/>
        <v>1</v>
      </c>
      <c r="AB362" s="964" t="str">
        <f t="shared" ca="1" si="85"/>
        <v>1-2-1</v>
      </c>
    </row>
    <row r="363" spans="1:28" ht="15" customHeight="1" x14ac:dyDescent="0.2">
      <c r="A363" s="129" t="s">
        <v>74</v>
      </c>
      <c r="B363" s="129" t="s">
        <v>106</v>
      </c>
      <c r="C363" s="129" t="s">
        <v>283</v>
      </c>
      <c r="D363" s="951" t="s">
        <v>20</v>
      </c>
      <c r="E363" s="129">
        <v>2</v>
      </c>
      <c r="F363" s="100" t="str">
        <f t="shared" si="86"/>
        <v>WORKFORCE-22</v>
      </c>
      <c r="G363" s="100">
        <f t="shared" si="82"/>
        <v>3</v>
      </c>
      <c r="H363" s="132">
        <f t="shared" ca="1" si="84"/>
        <v>2</v>
      </c>
      <c r="I363" s="132">
        <f t="shared" ca="1" si="87"/>
        <v>0</v>
      </c>
      <c r="W363" s="960" t="str">
        <f ca="1">AB363&amp;"-"&amp;COUNTIF($AB$2:$AB363,$AB363)</f>
        <v>1-2-0-63</v>
      </c>
      <c r="X363" s="966" t="s">
        <v>283</v>
      </c>
      <c r="Y363" s="962">
        <f t="shared" ca="1" si="80"/>
        <v>1</v>
      </c>
      <c r="Z363" s="965">
        <v>2</v>
      </c>
      <c r="AA363" s="962">
        <f t="shared" ca="1" si="83"/>
        <v>0</v>
      </c>
      <c r="AB363" s="964" t="str">
        <f t="shared" ca="1" si="85"/>
        <v>1-2-0</v>
      </c>
    </row>
    <row r="364" spans="1:28" ht="15" customHeight="1" x14ac:dyDescent="0.2">
      <c r="A364" s="129" t="s">
        <v>74</v>
      </c>
      <c r="B364" s="129" t="s">
        <v>106</v>
      </c>
      <c r="C364" s="129" t="s">
        <v>284</v>
      </c>
      <c r="D364" s="951" t="s">
        <v>21</v>
      </c>
      <c r="E364" s="129">
        <v>3</v>
      </c>
      <c r="F364" s="100" t="str">
        <f t="shared" si="86"/>
        <v>WORKFORCE-23</v>
      </c>
      <c r="G364" s="100">
        <f t="shared" si="82"/>
        <v>3</v>
      </c>
      <c r="H364" s="132">
        <f t="shared" ca="1" si="84"/>
        <v>3</v>
      </c>
      <c r="I364" s="132">
        <f t="shared" ca="1" si="87"/>
        <v>1</v>
      </c>
      <c r="W364" s="960" t="str">
        <f ca="1">AB364&amp;"-"&amp;COUNTIF($AB$2:$AB364,$AB364)</f>
        <v>1-3-1-27</v>
      </c>
      <c r="X364" s="966" t="s">
        <v>284</v>
      </c>
      <c r="Y364" s="962">
        <f t="shared" ca="1" si="80"/>
        <v>1</v>
      </c>
      <c r="Z364" s="965">
        <v>3</v>
      </c>
      <c r="AA364" s="962">
        <f t="shared" ca="1" si="83"/>
        <v>1</v>
      </c>
      <c r="AB364" s="964" t="str">
        <f t="shared" ca="1" si="85"/>
        <v>1-3-1</v>
      </c>
    </row>
    <row r="365" spans="1:28" ht="15" customHeight="1" x14ac:dyDescent="0.2">
      <c r="A365" s="129" t="s">
        <v>74</v>
      </c>
      <c r="B365" s="129" t="s">
        <v>106</v>
      </c>
      <c r="C365" s="129" t="s">
        <v>285</v>
      </c>
      <c r="D365" s="951" t="s">
        <v>103</v>
      </c>
      <c r="E365" s="129">
        <v>3</v>
      </c>
      <c r="F365" s="100" t="str">
        <f t="shared" si="86"/>
        <v>WORKFORCE-23</v>
      </c>
      <c r="G365" s="100">
        <f t="shared" si="82"/>
        <v>3</v>
      </c>
      <c r="H365" s="132">
        <f t="shared" ca="1" si="84"/>
        <v>2</v>
      </c>
      <c r="I365" s="132">
        <f t="shared" ca="1" si="87"/>
        <v>0</v>
      </c>
      <c r="W365" s="960" t="str">
        <f ca="1">AB365&amp;"-"&amp;COUNTIF($AB$2:$AB365,$AB365)</f>
        <v>1-3-0-34</v>
      </c>
      <c r="X365" s="966" t="s">
        <v>285</v>
      </c>
      <c r="Y365" s="962">
        <f t="shared" ca="1" si="80"/>
        <v>1</v>
      </c>
      <c r="Z365" s="965">
        <v>3</v>
      </c>
      <c r="AA365" s="962">
        <f t="shared" ca="1" si="83"/>
        <v>0</v>
      </c>
      <c r="AB365" s="964" t="str">
        <f t="shared" ca="1" si="85"/>
        <v>1-3-0</v>
      </c>
    </row>
    <row r="366" spans="1:28" ht="15" customHeight="1" x14ac:dyDescent="0.2">
      <c r="A366" s="129" t="s">
        <v>74</v>
      </c>
      <c r="B366" s="129" t="s">
        <v>106</v>
      </c>
      <c r="C366" s="129" t="s">
        <v>2575</v>
      </c>
      <c r="D366" s="951" t="s">
        <v>165</v>
      </c>
      <c r="E366" s="129">
        <v>3</v>
      </c>
      <c r="F366" s="100" t="str">
        <f t="shared" si="86"/>
        <v>WORKFORCE-23</v>
      </c>
      <c r="G366" s="100">
        <f t="shared" si="82"/>
        <v>3</v>
      </c>
      <c r="H366" s="132">
        <f t="shared" ca="1" si="84"/>
        <v>3</v>
      </c>
      <c r="I366" s="132">
        <f t="shared" ref="I366" ca="1" si="90">IFERROR(IF(H366&gt;2,1,0),0)</f>
        <v>1</v>
      </c>
      <c r="W366" s="960" t="str">
        <f ca="1">AB366&amp;"-"&amp;COUNTIF($AB$2:$AB366,$AB366)</f>
        <v>1-3-1-28</v>
      </c>
      <c r="X366" s="966" t="s">
        <v>2575</v>
      </c>
      <c r="Y366" s="962">
        <f t="shared" ca="1" si="80"/>
        <v>1</v>
      </c>
      <c r="Z366" s="965">
        <v>3</v>
      </c>
      <c r="AA366" s="962">
        <f t="shared" ca="1" si="83"/>
        <v>1</v>
      </c>
      <c r="AB366" s="964" t="str">
        <f t="shared" ca="1" si="85"/>
        <v>1-3-1</v>
      </c>
    </row>
    <row r="367" spans="1:28" ht="15" customHeight="1" x14ac:dyDescent="0.2">
      <c r="A367" s="129" t="s">
        <v>74</v>
      </c>
      <c r="B367" s="129" t="s">
        <v>108</v>
      </c>
      <c r="C367" s="129" t="s">
        <v>286</v>
      </c>
      <c r="D367" s="951" t="s">
        <v>22</v>
      </c>
      <c r="E367" s="129">
        <v>1</v>
      </c>
      <c r="F367" s="100" t="str">
        <f t="shared" si="86"/>
        <v>WORKFORCE-31</v>
      </c>
      <c r="G367" s="100">
        <f t="shared" si="82"/>
        <v>2</v>
      </c>
      <c r="H367" s="132">
        <f t="shared" ca="1" si="84"/>
        <v>4</v>
      </c>
      <c r="I367" s="132">
        <f t="shared" ca="1" si="87"/>
        <v>1</v>
      </c>
      <c r="W367" s="960" t="str">
        <f ca="1">AB367&amp;"-"&amp;COUNTIF($AB$2:$AB367,$AB367)</f>
        <v>1-1-1-27</v>
      </c>
      <c r="X367" s="966" t="s">
        <v>286</v>
      </c>
      <c r="Y367" s="962">
        <f t="shared" ca="1" si="80"/>
        <v>1</v>
      </c>
      <c r="Z367" s="965">
        <v>1</v>
      </c>
      <c r="AA367" s="962">
        <f t="shared" ca="1" si="83"/>
        <v>1</v>
      </c>
      <c r="AB367" s="964" t="str">
        <f t="shared" ca="1" si="85"/>
        <v>1-1-1</v>
      </c>
    </row>
    <row r="368" spans="1:28" ht="15" customHeight="1" x14ac:dyDescent="0.2">
      <c r="A368" s="129" t="s">
        <v>74</v>
      </c>
      <c r="B368" s="129" t="s">
        <v>108</v>
      </c>
      <c r="C368" s="129" t="s">
        <v>287</v>
      </c>
      <c r="D368" s="951" t="s">
        <v>23</v>
      </c>
      <c r="E368" s="129">
        <v>1</v>
      </c>
      <c r="F368" s="100" t="str">
        <f t="shared" si="86"/>
        <v>WORKFORCE-31</v>
      </c>
      <c r="G368" s="100">
        <f t="shared" si="82"/>
        <v>2</v>
      </c>
      <c r="H368" s="132">
        <f t="shared" ca="1" si="84"/>
        <v>3</v>
      </c>
      <c r="I368" s="132">
        <f t="shared" ca="1" si="87"/>
        <v>1</v>
      </c>
      <c r="W368" s="960" t="str">
        <f ca="1">AB368&amp;"-"&amp;COUNTIF($AB$2:$AB368,$AB368)</f>
        <v>1-1-1-28</v>
      </c>
      <c r="X368" s="966" t="s">
        <v>287</v>
      </c>
      <c r="Y368" s="962">
        <f t="shared" ca="1" si="80"/>
        <v>1</v>
      </c>
      <c r="Z368" s="965">
        <v>1</v>
      </c>
      <c r="AA368" s="962">
        <f t="shared" ca="1" si="83"/>
        <v>1</v>
      </c>
      <c r="AB368" s="964" t="str">
        <f t="shared" ca="1" si="85"/>
        <v>1-1-1</v>
      </c>
    </row>
    <row r="369" spans="1:28" ht="15" customHeight="1" x14ac:dyDescent="0.2">
      <c r="A369" s="129" t="s">
        <v>74</v>
      </c>
      <c r="B369" s="129" t="s">
        <v>108</v>
      </c>
      <c r="C369" s="129" t="s">
        <v>288</v>
      </c>
      <c r="D369" s="951" t="s">
        <v>24</v>
      </c>
      <c r="E369" s="129">
        <v>2</v>
      </c>
      <c r="F369" s="100" t="str">
        <f t="shared" si="86"/>
        <v>WORKFORCE-32</v>
      </c>
      <c r="G369" s="100">
        <f t="shared" si="82"/>
        <v>2</v>
      </c>
      <c r="H369" s="132">
        <f t="shared" ca="1" si="84"/>
        <v>3</v>
      </c>
      <c r="I369" s="132">
        <f t="shared" ca="1" si="87"/>
        <v>1</v>
      </c>
      <c r="W369" s="960" t="str">
        <f ca="1">AB369&amp;"-"&amp;COUNTIF($AB$2:$AB369,$AB369)</f>
        <v>1-2-1-24</v>
      </c>
      <c r="X369" s="966" t="s">
        <v>288</v>
      </c>
      <c r="Y369" s="962">
        <f t="shared" ca="1" si="80"/>
        <v>1</v>
      </c>
      <c r="Z369" s="965">
        <v>2</v>
      </c>
      <c r="AA369" s="962">
        <f t="shared" ca="1" si="83"/>
        <v>1</v>
      </c>
      <c r="AB369" s="964" t="str">
        <f t="shared" ca="1" si="85"/>
        <v>1-2-1</v>
      </c>
    </row>
    <row r="370" spans="1:28" ht="15" customHeight="1" x14ac:dyDescent="0.2">
      <c r="A370" s="129" t="s">
        <v>74</v>
      </c>
      <c r="B370" s="129" t="s">
        <v>108</v>
      </c>
      <c r="C370" s="129" t="s">
        <v>289</v>
      </c>
      <c r="D370" s="951" t="s">
        <v>25</v>
      </c>
      <c r="E370" s="129">
        <v>2</v>
      </c>
      <c r="F370" s="100" t="str">
        <f t="shared" si="86"/>
        <v>WORKFORCE-32</v>
      </c>
      <c r="G370" s="100">
        <f t="shared" si="82"/>
        <v>2</v>
      </c>
      <c r="H370" s="132">
        <f t="shared" ca="1" si="84"/>
        <v>2</v>
      </c>
      <c r="I370" s="132">
        <f t="shared" ca="1" si="87"/>
        <v>0</v>
      </c>
      <c r="W370" s="960" t="str">
        <f ca="1">AB370&amp;"-"&amp;COUNTIF($AB$2:$AB370,$AB370)</f>
        <v>1-2-0-64</v>
      </c>
      <c r="X370" s="966" t="s">
        <v>289</v>
      </c>
      <c r="Y370" s="962">
        <f t="shared" ca="1" si="80"/>
        <v>1</v>
      </c>
      <c r="Z370" s="965">
        <v>2</v>
      </c>
      <c r="AA370" s="962">
        <f t="shared" ca="1" si="83"/>
        <v>0</v>
      </c>
      <c r="AB370" s="964" t="str">
        <f t="shared" ca="1" si="85"/>
        <v>1-2-0</v>
      </c>
    </row>
    <row r="371" spans="1:28" x14ac:dyDescent="0.2">
      <c r="A371" s="129" t="s">
        <v>74</v>
      </c>
      <c r="B371" s="129" t="s">
        <v>108</v>
      </c>
      <c r="C371" s="129" t="s">
        <v>290</v>
      </c>
      <c r="D371" s="951" t="s">
        <v>26</v>
      </c>
      <c r="E371" s="129">
        <v>3</v>
      </c>
      <c r="F371" s="100" t="str">
        <f t="shared" si="86"/>
        <v>WORKFORCE-33</v>
      </c>
      <c r="G371" s="100">
        <f t="shared" si="82"/>
        <v>2</v>
      </c>
      <c r="H371" s="132">
        <f t="shared" ca="1" si="84"/>
        <v>3</v>
      </c>
      <c r="I371" s="132">
        <f t="shared" ca="1" si="87"/>
        <v>1</v>
      </c>
      <c r="W371" s="960" t="str">
        <f ca="1">AB371&amp;"-"&amp;COUNTIF($AB$2:$AB371,$AB371)</f>
        <v>1-3-1-29</v>
      </c>
      <c r="X371" s="966" t="s">
        <v>290</v>
      </c>
      <c r="Y371" s="962">
        <f t="shared" ca="1" si="80"/>
        <v>1</v>
      </c>
      <c r="Z371" s="1010">
        <v>3</v>
      </c>
      <c r="AA371" s="962">
        <f t="shared" ca="1" si="83"/>
        <v>1</v>
      </c>
      <c r="AB371" s="964" t="str">
        <f t="shared" ca="1" si="85"/>
        <v>1-3-1</v>
      </c>
    </row>
    <row r="372" spans="1:28" x14ac:dyDescent="0.2">
      <c r="A372" s="129" t="s">
        <v>74</v>
      </c>
      <c r="B372" s="129" t="s">
        <v>108</v>
      </c>
      <c r="C372" s="129" t="s">
        <v>291</v>
      </c>
      <c r="D372" s="951" t="s">
        <v>27</v>
      </c>
      <c r="E372" s="129">
        <v>3</v>
      </c>
      <c r="F372" s="100" t="str">
        <f t="shared" si="86"/>
        <v>WORKFORCE-33</v>
      </c>
      <c r="G372" s="100">
        <f t="shared" si="82"/>
        <v>2</v>
      </c>
      <c r="H372" s="132">
        <f t="shared" ca="1" si="84"/>
        <v>2</v>
      </c>
      <c r="I372" s="132">
        <f t="shared" ca="1" si="87"/>
        <v>0</v>
      </c>
      <c r="W372" s="960" t="str">
        <f ca="1">AB372&amp;"-"&amp;COUNTIF($AB$2:$AB372,$AB372)</f>
        <v>1-3-0-35</v>
      </c>
      <c r="X372" s="966" t="s">
        <v>291</v>
      </c>
      <c r="Y372" s="962">
        <f t="shared" ca="1" si="80"/>
        <v>1</v>
      </c>
      <c r="Z372" s="1010">
        <v>3</v>
      </c>
      <c r="AA372" s="962">
        <f t="shared" ca="1" si="83"/>
        <v>0</v>
      </c>
      <c r="AB372" s="964" t="str">
        <f t="shared" ca="1" si="85"/>
        <v>1-3-0</v>
      </c>
    </row>
    <row r="373" spans="1:28" x14ac:dyDescent="0.2">
      <c r="A373" s="129" t="s">
        <v>74</v>
      </c>
      <c r="B373" s="129" t="s">
        <v>110</v>
      </c>
      <c r="C373" s="129" t="s">
        <v>292</v>
      </c>
      <c r="D373" s="951" t="s">
        <v>117</v>
      </c>
      <c r="E373" s="129">
        <v>1</v>
      </c>
      <c r="F373" s="100" t="str">
        <f t="shared" si="86"/>
        <v>WORKFORCE-41</v>
      </c>
      <c r="G373" s="100">
        <f t="shared" si="82"/>
        <v>2</v>
      </c>
      <c r="H373" s="132">
        <f t="shared" ca="1" si="84"/>
        <v>4</v>
      </c>
      <c r="I373" s="132">
        <f t="shared" ca="1" si="87"/>
        <v>1</v>
      </c>
      <c r="W373" s="960" t="str">
        <f ca="1">AB373&amp;"-"&amp;COUNTIF($AB$2:$AB373,$AB373)</f>
        <v>1-1-1-29</v>
      </c>
      <c r="X373" s="966" t="s">
        <v>292</v>
      </c>
      <c r="Y373" s="962">
        <f t="shared" ca="1" si="80"/>
        <v>1</v>
      </c>
      <c r="Z373" s="1010">
        <v>1</v>
      </c>
      <c r="AA373" s="962">
        <f t="shared" ca="1" si="83"/>
        <v>1</v>
      </c>
      <c r="AB373" s="964" t="str">
        <f t="shared" ca="1" si="85"/>
        <v>1-1-1</v>
      </c>
    </row>
    <row r="374" spans="1:28" x14ac:dyDescent="0.2">
      <c r="A374" s="129" t="s">
        <v>74</v>
      </c>
      <c r="B374" s="129" t="s">
        <v>110</v>
      </c>
      <c r="C374" s="129" t="s">
        <v>293</v>
      </c>
      <c r="D374" s="951" t="s">
        <v>120</v>
      </c>
      <c r="E374" s="129">
        <v>1</v>
      </c>
      <c r="F374" s="100" t="str">
        <f t="shared" si="86"/>
        <v>WORKFORCE-41</v>
      </c>
      <c r="G374" s="100">
        <f t="shared" si="82"/>
        <v>2</v>
      </c>
      <c r="H374" s="132">
        <f t="shared" ca="1" si="84"/>
        <v>3</v>
      </c>
      <c r="I374" s="132">
        <f t="shared" ca="1" si="87"/>
        <v>1</v>
      </c>
      <c r="W374" s="960" t="str">
        <f ca="1">AB374&amp;"-"&amp;COUNTIF($AB$2:$AB374,$AB374)</f>
        <v>1-1-1-30</v>
      </c>
      <c r="X374" s="966" t="s">
        <v>293</v>
      </c>
      <c r="Y374" s="962">
        <f t="shared" ref="Y374:Y384" ca="1" si="91">VLOOKUP(LEFT($X374,LEN($X374)-1),$K:$O,5,FALSE)</f>
        <v>1</v>
      </c>
      <c r="Z374" s="1010">
        <v>1</v>
      </c>
      <c r="AA374" s="962">
        <f t="shared" ca="1" si="83"/>
        <v>1</v>
      </c>
      <c r="AB374" s="964" t="str">
        <f t="shared" ca="1" si="85"/>
        <v>1-1-1</v>
      </c>
    </row>
    <row r="375" spans="1:28" x14ac:dyDescent="0.2">
      <c r="A375" s="129" t="s">
        <v>74</v>
      </c>
      <c r="B375" s="129" t="s">
        <v>110</v>
      </c>
      <c r="C375" s="129" t="s">
        <v>294</v>
      </c>
      <c r="D375" s="951" t="s">
        <v>123</v>
      </c>
      <c r="E375" s="129">
        <v>2</v>
      </c>
      <c r="F375" s="100" t="str">
        <f t="shared" si="86"/>
        <v>WORKFORCE-42</v>
      </c>
      <c r="G375" s="100">
        <f t="shared" si="82"/>
        <v>2</v>
      </c>
      <c r="H375" s="132">
        <f t="shared" ca="1" si="84"/>
        <v>2</v>
      </c>
      <c r="I375" s="132">
        <f t="shared" ca="1" si="87"/>
        <v>0</v>
      </c>
      <c r="W375" s="960" t="str">
        <f ca="1">AB375&amp;"-"&amp;COUNTIF($AB$2:$AB375,$AB375)</f>
        <v>1-2-0-65</v>
      </c>
      <c r="X375" s="966" t="s">
        <v>294</v>
      </c>
      <c r="Y375" s="962">
        <f t="shared" ca="1" si="91"/>
        <v>1</v>
      </c>
      <c r="Z375" s="1010">
        <v>2</v>
      </c>
      <c r="AA375" s="962">
        <f t="shared" ca="1" si="83"/>
        <v>0</v>
      </c>
      <c r="AB375" s="964" t="str">
        <f t="shared" ca="1" si="85"/>
        <v>1-2-0</v>
      </c>
    </row>
    <row r="376" spans="1:28" x14ac:dyDescent="0.2">
      <c r="A376" s="129" t="s">
        <v>74</v>
      </c>
      <c r="B376" s="129" t="s">
        <v>110</v>
      </c>
      <c r="C376" s="129" t="s">
        <v>295</v>
      </c>
      <c r="D376" s="951" t="s">
        <v>126</v>
      </c>
      <c r="E376" s="129">
        <v>2</v>
      </c>
      <c r="F376" s="100" t="str">
        <f t="shared" si="86"/>
        <v>WORKFORCE-42</v>
      </c>
      <c r="G376" s="100">
        <f t="shared" si="82"/>
        <v>2</v>
      </c>
      <c r="H376" s="132">
        <f t="shared" ca="1" si="84"/>
        <v>2</v>
      </c>
      <c r="I376" s="132">
        <f t="shared" ca="1" si="87"/>
        <v>0</v>
      </c>
      <c r="W376" s="960" t="str">
        <f ca="1">AB376&amp;"-"&amp;COUNTIF($AB$2:$AB376,$AB376)</f>
        <v>1-2-0-66</v>
      </c>
      <c r="X376" s="966" t="s">
        <v>295</v>
      </c>
      <c r="Y376" s="962">
        <f t="shared" ca="1" si="91"/>
        <v>1</v>
      </c>
      <c r="Z376" s="1010">
        <v>2</v>
      </c>
      <c r="AA376" s="962">
        <f t="shared" ca="1" si="83"/>
        <v>0</v>
      </c>
      <c r="AB376" s="964" t="str">
        <f t="shared" ca="1" si="85"/>
        <v>1-2-0</v>
      </c>
    </row>
    <row r="377" spans="1:28" x14ac:dyDescent="0.2">
      <c r="A377" s="129" t="s">
        <v>74</v>
      </c>
      <c r="B377" s="129" t="s">
        <v>110</v>
      </c>
      <c r="C377" s="129" t="s">
        <v>296</v>
      </c>
      <c r="D377" s="951" t="s">
        <v>129</v>
      </c>
      <c r="E377" s="129">
        <v>3</v>
      </c>
      <c r="F377" s="100" t="str">
        <f t="shared" si="86"/>
        <v>WORKFORCE-43</v>
      </c>
      <c r="G377" s="100">
        <f t="shared" si="82"/>
        <v>2</v>
      </c>
      <c r="H377" s="132">
        <f t="shared" ca="1" si="84"/>
        <v>3</v>
      </c>
      <c r="I377" s="132">
        <f t="shared" ca="1" si="87"/>
        <v>1</v>
      </c>
      <c r="W377" s="960" t="str">
        <f ca="1">AB377&amp;"-"&amp;COUNTIF($AB$2:$AB377,$AB377)</f>
        <v>1-3-1-30</v>
      </c>
      <c r="X377" s="966" t="s">
        <v>296</v>
      </c>
      <c r="Y377" s="962">
        <f t="shared" ca="1" si="91"/>
        <v>1</v>
      </c>
      <c r="Z377" s="1010">
        <v>3</v>
      </c>
      <c r="AA377" s="962">
        <f t="shared" ca="1" si="83"/>
        <v>1</v>
      </c>
      <c r="AB377" s="964" t="str">
        <f t="shared" ca="1" si="85"/>
        <v>1-3-1</v>
      </c>
    </row>
    <row r="378" spans="1:28" x14ac:dyDescent="0.2">
      <c r="A378" s="129" t="s">
        <v>74</v>
      </c>
      <c r="B378" s="129" t="s">
        <v>110</v>
      </c>
      <c r="C378" s="129" t="s">
        <v>2576</v>
      </c>
      <c r="D378" s="951" t="s">
        <v>131</v>
      </c>
      <c r="E378" s="129">
        <v>3</v>
      </c>
      <c r="F378" s="100" t="str">
        <f t="shared" si="86"/>
        <v>WORKFORCE-43</v>
      </c>
      <c r="G378" s="100">
        <f t="shared" si="82"/>
        <v>2</v>
      </c>
      <c r="H378" s="132">
        <f t="shared" ca="1" si="84"/>
        <v>2</v>
      </c>
      <c r="I378" s="132">
        <f t="shared" ref="I378" ca="1" si="92">IFERROR(IF(H378&gt;2,1,0),0)</f>
        <v>0</v>
      </c>
      <c r="W378" s="960" t="str">
        <f ca="1">AB378&amp;"-"&amp;COUNTIF($AB$2:$AB378,$AB378)</f>
        <v>1-3-0-36</v>
      </c>
      <c r="X378" s="966" t="s">
        <v>2576</v>
      </c>
      <c r="Y378" s="962">
        <f t="shared" ca="1" si="91"/>
        <v>1</v>
      </c>
      <c r="Z378" s="1010">
        <v>3</v>
      </c>
      <c r="AA378" s="962">
        <f t="shared" ca="1" si="83"/>
        <v>0</v>
      </c>
      <c r="AB378" s="964" t="str">
        <f t="shared" ca="1" si="85"/>
        <v>1-3-0</v>
      </c>
    </row>
    <row r="379" spans="1:28" x14ac:dyDescent="0.2">
      <c r="A379" s="129" t="s">
        <v>74</v>
      </c>
      <c r="B379" s="129" t="s">
        <v>112</v>
      </c>
      <c r="C379" s="129" t="s">
        <v>297</v>
      </c>
      <c r="D379" s="951" t="s">
        <v>134</v>
      </c>
      <c r="E379" s="129">
        <v>2</v>
      </c>
      <c r="F379" s="100" t="str">
        <f t="shared" ref="F379:F384" si="93">CONCATENATE($B379,$E379)</f>
        <v>WORKFORCE-52</v>
      </c>
      <c r="G379" s="100">
        <f t="shared" si="82"/>
        <v>2</v>
      </c>
      <c r="H379" s="132">
        <f t="shared" ca="1" si="84"/>
        <v>3</v>
      </c>
      <c r="I379" s="132">
        <f t="shared" ca="1" si="87"/>
        <v>1</v>
      </c>
      <c r="W379" s="960" t="str">
        <f ca="1">AB379&amp;"-"&amp;COUNTIF($AB$2:$AB379,$AB379)</f>
        <v>1-2-1-25</v>
      </c>
      <c r="X379" s="966" t="s">
        <v>297</v>
      </c>
      <c r="Y379" s="962">
        <f t="shared" ca="1" si="91"/>
        <v>1</v>
      </c>
      <c r="Z379" s="1010">
        <v>2</v>
      </c>
      <c r="AA379" s="962">
        <f t="shared" ca="1" si="83"/>
        <v>1</v>
      </c>
      <c r="AB379" s="964" t="str">
        <f t="shared" ca="1" si="85"/>
        <v>1-2-1</v>
      </c>
    </row>
    <row r="380" spans="1:28" x14ac:dyDescent="0.2">
      <c r="A380" s="129" t="s">
        <v>74</v>
      </c>
      <c r="B380" s="129" t="s">
        <v>112</v>
      </c>
      <c r="C380" s="129" t="s">
        <v>298</v>
      </c>
      <c r="D380" s="951" t="s">
        <v>137</v>
      </c>
      <c r="E380" s="129">
        <v>2</v>
      </c>
      <c r="F380" s="100" t="str">
        <f t="shared" si="93"/>
        <v>WORKFORCE-52</v>
      </c>
      <c r="G380" s="100">
        <f t="shared" si="82"/>
        <v>2</v>
      </c>
      <c r="H380" s="132">
        <f t="shared" ca="1" si="84"/>
        <v>2</v>
      </c>
      <c r="I380" s="132">
        <f t="shared" ca="1" si="87"/>
        <v>0</v>
      </c>
      <c r="W380" s="960" t="str">
        <f ca="1">AB380&amp;"-"&amp;COUNTIF($AB$2:$AB380,$AB380)</f>
        <v>1-2-0-67</v>
      </c>
      <c r="X380" s="966" t="s">
        <v>298</v>
      </c>
      <c r="Y380" s="962">
        <f t="shared" ca="1" si="91"/>
        <v>1</v>
      </c>
      <c r="Z380" s="1010">
        <v>2</v>
      </c>
      <c r="AA380" s="962">
        <f t="shared" ca="1" si="83"/>
        <v>0</v>
      </c>
      <c r="AB380" s="964" t="str">
        <f t="shared" ca="1" si="85"/>
        <v>1-2-0</v>
      </c>
    </row>
    <row r="381" spans="1:28" x14ac:dyDescent="0.2">
      <c r="A381" s="129" t="s">
        <v>74</v>
      </c>
      <c r="B381" s="129" t="s">
        <v>112</v>
      </c>
      <c r="C381" s="129" t="s">
        <v>299</v>
      </c>
      <c r="D381" s="951" t="s">
        <v>140</v>
      </c>
      <c r="E381" s="129">
        <v>3</v>
      </c>
      <c r="F381" s="100" t="str">
        <f t="shared" si="93"/>
        <v>WORKFORCE-53</v>
      </c>
      <c r="G381" s="100">
        <f t="shared" si="82"/>
        <v>4</v>
      </c>
      <c r="H381" s="132">
        <f t="shared" ca="1" si="84"/>
        <v>1</v>
      </c>
      <c r="I381" s="132">
        <f t="shared" ca="1" si="87"/>
        <v>0</v>
      </c>
      <c r="W381" s="960" t="str">
        <f ca="1">AB381&amp;"-"&amp;COUNTIF($AB$2:$AB381,$AB381)</f>
        <v>1-3-0-37</v>
      </c>
      <c r="X381" s="966" t="s">
        <v>299</v>
      </c>
      <c r="Y381" s="962">
        <f t="shared" ca="1" si="91"/>
        <v>1</v>
      </c>
      <c r="Z381" s="1010">
        <v>3</v>
      </c>
      <c r="AA381" s="962">
        <f t="shared" ca="1" si="83"/>
        <v>0</v>
      </c>
      <c r="AB381" s="964" t="str">
        <f t="shared" ca="1" si="85"/>
        <v>1-3-0</v>
      </c>
    </row>
    <row r="382" spans="1:28" x14ac:dyDescent="0.2">
      <c r="A382" s="129" t="s">
        <v>74</v>
      </c>
      <c r="B382" s="129" t="s">
        <v>112</v>
      </c>
      <c r="C382" s="129" t="s">
        <v>300</v>
      </c>
      <c r="D382" s="951" t="s">
        <v>142</v>
      </c>
      <c r="E382" s="129">
        <v>3</v>
      </c>
      <c r="F382" s="100" t="str">
        <f t="shared" si="93"/>
        <v>WORKFORCE-53</v>
      </c>
      <c r="G382" s="100">
        <f t="shared" si="82"/>
        <v>4</v>
      </c>
      <c r="H382" s="132">
        <f t="shared" ca="1" si="84"/>
        <v>3</v>
      </c>
      <c r="I382" s="132">
        <f t="shared" ca="1" si="87"/>
        <v>1</v>
      </c>
      <c r="W382" s="960" t="str">
        <f ca="1">AB382&amp;"-"&amp;COUNTIF($AB$2:$AB382,$AB382)</f>
        <v>1-3-1-31</v>
      </c>
      <c r="X382" s="966" t="s">
        <v>300</v>
      </c>
      <c r="Y382" s="962">
        <f t="shared" ca="1" si="91"/>
        <v>1</v>
      </c>
      <c r="Z382" s="1010">
        <v>3</v>
      </c>
      <c r="AA382" s="962">
        <f t="shared" ca="1" si="83"/>
        <v>1</v>
      </c>
      <c r="AB382" s="964" t="str">
        <f t="shared" ca="1" si="85"/>
        <v>1-3-1</v>
      </c>
    </row>
    <row r="383" spans="1:28" x14ac:dyDescent="0.2">
      <c r="A383" s="129" t="s">
        <v>74</v>
      </c>
      <c r="B383" s="129" t="s">
        <v>112</v>
      </c>
      <c r="C383" s="129" t="s">
        <v>301</v>
      </c>
      <c r="D383" s="951" t="s">
        <v>144</v>
      </c>
      <c r="E383" s="129">
        <v>3</v>
      </c>
      <c r="F383" s="100" t="str">
        <f t="shared" si="93"/>
        <v>WORKFORCE-53</v>
      </c>
      <c r="G383" s="100">
        <f t="shared" si="82"/>
        <v>4</v>
      </c>
      <c r="H383" s="132">
        <f t="shared" ca="1" si="84"/>
        <v>3</v>
      </c>
      <c r="I383" s="132">
        <f t="shared" ca="1" si="87"/>
        <v>1</v>
      </c>
      <c r="W383" s="960" t="str">
        <f ca="1">AB383&amp;"-"&amp;COUNTIF($AB$2:$AB383,$AB383)</f>
        <v>1-3-1-32</v>
      </c>
      <c r="X383" s="966" t="s">
        <v>301</v>
      </c>
      <c r="Y383" s="962">
        <f t="shared" ca="1" si="91"/>
        <v>1</v>
      </c>
      <c r="Z383" s="1010">
        <v>3</v>
      </c>
      <c r="AA383" s="962">
        <f t="shared" ca="1" si="83"/>
        <v>1</v>
      </c>
      <c r="AB383" s="964" t="str">
        <f t="shared" ca="1" si="85"/>
        <v>1-3-1</v>
      </c>
    </row>
    <row r="384" spans="1:28" x14ac:dyDescent="0.2">
      <c r="A384" s="129" t="s">
        <v>74</v>
      </c>
      <c r="B384" s="129" t="s">
        <v>112</v>
      </c>
      <c r="C384" s="129" t="s">
        <v>302</v>
      </c>
      <c r="D384" s="951" t="s">
        <v>146</v>
      </c>
      <c r="E384" s="129">
        <v>3</v>
      </c>
      <c r="F384" s="100" t="str">
        <f t="shared" si="93"/>
        <v>WORKFORCE-53</v>
      </c>
      <c r="G384" s="100">
        <f t="shared" si="82"/>
        <v>4</v>
      </c>
      <c r="H384" s="132">
        <f t="shared" ca="1" si="84"/>
        <v>2</v>
      </c>
      <c r="I384" s="132">
        <f t="shared" ca="1" si="87"/>
        <v>0</v>
      </c>
      <c r="W384" s="967" t="str">
        <f ca="1">AB384&amp;"-"&amp;COUNTIF($AB$2:$AB384,$AB384)</f>
        <v>1-3-0-38</v>
      </c>
      <c r="X384" s="968" t="s">
        <v>302</v>
      </c>
      <c r="Y384" s="969">
        <f t="shared" ca="1" si="91"/>
        <v>1</v>
      </c>
      <c r="Z384" s="1011">
        <v>3</v>
      </c>
      <c r="AA384" s="969">
        <f t="shared" ca="1" si="83"/>
        <v>0</v>
      </c>
      <c r="AB384" s="970"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codeName="Sheet34">
    <tabColor theme="6"/>
  </sheetPr>
  <dimension ref="A1:D18"/>
  <sheetViews>
    <sheetView zoomScale="85" zoomScaleNormal="85" workbookViewId="0">
      <pane xSplit="1" ySplit="2" topLeftCell="B3" activePane="bottomRight" state="frozen"/>
      <selection pane="topRight" activeCell="B1" sqref="B1"/>
      <selection pane="bottomLeft" activeCell="A3" sqref="A3"/>
      <selection pane="bottomRight" activeCell="B12" sqref="B12"/>
    </sheetView>
  </sheetViews>
  <sheetFormatPr defaultColWidth="7.1796875" defaultRowHeight="13.8" x14ac:dyDescent="0.25"/>
  <cols>
    <col min="1" max="1" width="35.81640625" customWidth="1"/>
    <col min="2" max="2" width="52.6328125" style="1046" customWidth="1"/>
  </cols>
  <sheetData>
    <row r="1" spans="1:4" ht="42.6" customHeight="1" x14ac:dyDescent="0.25">
      <c r="A1" s="1884" t="s">
        <v>3221</v>
      </c>
      <c r="B1" s="1884"/>
    </row>
    <row r="2" spans="1:4" ht="42.6" customHeight="1" x14ac:dyDescent="0.25">
      <c r="A2" s="1036" t="s">
        <v>3222</v>
      </c>
      <c r="B2" s="1036" t="s">
        <v>3223</v>
      </c>
    </row>
    <row r="3" spans="1:4" ht="50.1" customHeight="1" x14ac:dyDescent="0.25">
      <c r="A3" s="1037" t="s">
        <v>3224</v>
      </c>
      <c r="B3" s="1038" t="s">
        <v>3225</v>
      </c>
    </row>
    <row r="4" spans="1:4" ht="17.399999999999999" x14ac:dyDescent="0.25">
      <c r="A4" s="1037" t="s">
        <v>3226</v>
      </c>
      <c r="B4" s="1038" t="s">
        <v>3227</v>
      </c>
    </row>
    <row r="5" spans="1:4" ht="27.6" x14ac:dyDescent="0.25">
      <c r="A5" s="1037" t="s">
        <v>3228</v>
      </c>
      <c r="B5" s="1039" t="s">
        <v>3229</v>
      </c>
    </row>
    <row r="6" spans="1:4" ht="30.75" customHeight="1" x14ac:dyDescent="0.25">
      <c r="A6" s="1037" t="s">
        <v>3230</v>
      </c>
      <c r="B6" s="1038" t="s">
        <v>3231</v>
      </c>
    </row>
    <row r="7" spans="1:4" ht="41.4" x14ac:dyDescent="0.25">
      <c r="A7" s="1037" t="s">
        <v>3232</v>
      </c>
      <c r="B7" s="1040" t="s">
        <v>3233</v>
      </c>
    </row>
    <row r="8" spans="1:4" ht="34.799999999999997" x14ac:dyDescent="0.25">
      <c r="A8" s="1037" t="s">
        <v>3234</v>
      </c>
      <c r="B8" s="1038" t="s">
        <v>3235</v>
      </c>
    </row>
    <row r="9" spans="1:4" ht="33.75" customHeight="1" x14ac:dyDescent="0.25">
      <c r="A9" s="1037" t="s">
        <v>3236</v>
      </c>
      <c r="B9" s="1038" t="s">
        <v>3237</v>
      </c>
    </row>
    <row r="10" spans="1:4" ht="37.5" customHeight="1" x14ac:dyDescent="0.25">
      <c r="A10" s="1037" t="s">
        <v>3238</v>
      </c>
      <c r="B10" s="1038" t="s">
        <v>3239</v>
      </c>
    </row>
    <row r="11" spans="1:4" ht="59.25" customHeight="1" x14ac:dyDescent="0.25">
      <c r="A11" s="1037" t="s">
        <v>3240</v>
      </c>
      <c r="B11" s="1038" t="s">
        <v>3241</v>
      </c>
    </row>
    <row r="12" spans="1:4" ht="45" customHeight="1" x14ac:dyDescent="0.25">
      <c r="A12" s="1037" t="s">
        <v>3242</v>
      </c>
      <c r="B12" s="1041">
        <v>44741</v>
      </c>
    </row>
    <row r="13" spans="1:4" ht="45" customHeight="1" x14ac:dyDescent="0.25">
      <c r="A13" s="1037" t="s">
        <v>3243</v>
      </c>
      <c r="B13" s="1042" t="s">
        <v>3244</v>
      </c>
    </row>
    <row r="14" spans="1:4" ht="45" customHeight="1" x14ac:dyDescent="0.25">
      <c r="A14" s="1037" t="s">
        <v>3245</v>
      </c>
      <c r="B14" s="1040" t="s">
        <v>3246</v>
      </c>
    </row>
    <row r="15" spans="1:4" ht="45" customHeight="1" x14ac:dyDescent="0.25">
      <c r="A15" s="1037" t="s">
        <v>1404</v>
      </c>
      <c r="B15" s="1038" t="s">
        <v>3247</v>
      </c>
    </row>
    <row r="16" spans="1:4" ht="54" customHeight="1" x14ac:dyDescent="0.25">
      <c r="A16" s="1037" t="s">
        <v>3248</v>
      </c>
      <c r="B16" s="1043" t="s">
        <v>3249</v>
      </c>
      <c r="D16" s="1044"/>
    </row>
    <row r="17" spans="1:2" ht="50.1" customHeight="1" x14ac:dyDescent="0.25">
      <c r="A17" s="1037" t="s">
        <v>3250</v>
      </c>
      <c r="B17" s="1038" t="s">
        <v>3251</v>
      </c>
    </row>
    <row r="18" spans="1:2" ht="50.1" customHeight="1" x14ac:dyDescent="0.25">
      <c r="A18" s="1037" t="s">
        <v>3252</v>
      </c>
      <c r="B18" s="1045" t="s">
        <v>3253</v>
      </c>
    </row>
  </sheetData>
  <sheetProtection sheet="1" formatCells="0" formatColumns="0" formatRows="0"/>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V58"/>
  <sheetViews>
    <sheetView showGridLines="0" zoomScale="80" zoomScaleNormal="80" workbookViewId="0"/>
  </sheetViews>
  <sheetFormatPr defaultColWidth="9.26953125" defaultRowHeight="11.4" x14ac:dyDescent="0.25"/>
  <cols>
    <col min="1" max="2" width="1.6328125" style="139" customWidth="1"/>
    <col min="3" max="3" width="2.6328125" style="139" customWidth="1"/>
    <col min="4" max="4" width="2.1796875" style="139" customWidth="1"/>
    <col min="5" max="5" width="3.1796875" style="299" customWidth="1"/>
    <col min="6" max="6" width="55.6328125" style="139" customWidth="1"/>
    <col min="7" max="7" width="2.6328125" style="300" customWidth="1"/>
    <col min="8" max="8" width="14.6328125" style="259" customWidth="1"/>
    <col min="9" max="9" width="30.6328125" style="301" customWidth="1"/>
    <col min="10" max="11" width="20.6328125" style="301" customWidth="1"/>
    <col min="12" max="12" width="10.6328125" style="301" customWidth="1"/>
    <col min="13" max="13" width="1.6328125" style="139" customWidth="1"/>
    <col min="14" max="14" width="1.6328125" style="302" customWidth="1"/>
    <col min="15" max="15" width="1.6328125" style="139" customWidth="1"/>
    <col min="16" max="16" width="14.6328125" style="428" customWidth="1"/>
    <col min="17" max="17" width="45.26953125" style="301" customWidth="1"/>
    <col min="18" max="19" width="20.6328125" style="301" customWidth="1"/>
    <col min="20" max="20" width="28.6328125" style="301" customWidth="1"/>
    <col min="21" max="21" width="1.6328125" style="139" customWidth="1"/>
    <col min="22" max="22" width="1.6328125" style="302" customWidth="1"/>
    <col min="23" max="16384" width="9.26953125" style="139"/>
  </cols>
  <sheetData>
    <row r="1" spans="1:22" x14ac:dyDescent="0.25">
      <c r="A1" s="134"/>
      <c r="B1" s="134"/>
      <c r="C1" s="134"/>
      <c r="D1" s="134"/>
      <c r="E1" s="134"/>
      <c r="F1" s="134"/>
      <c r="G1" s="250"/>
      <c r="H1" s="249"/>
      <c r="I1" s="249"/>
      <c r="J1" s="249"/>
      <c r="K1" s="249"/>
      <c r="L1" s="249"/>
      <c r="M1" s="134"/>
      <c r="N1" s="134"/>
      <c r="O1" s="134"/>
      <c r="P1" s="250"/>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85"/>
      <c r="P2" s="786"/>
      <c r="Q2" s="786"/>
      <c r="R2" s="786"/>
      <c r="S2" s="786"/>
      <c r="T2" s="786"/>
      <c r="U2" s="787"/>
      <c r="V2" s="251"/>
    </row>
    <row r="3" spans="1:22" s="256" customFormat="1" ht="25.05" customHeight="1" x14ac:dyDescent="0.25">
      <c r="A3" s="251"/>
      <c r="B3" s="148"/>
      <c r="C3" s="149" t="s">
        <v>56</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88"/>
      <c r="P3" s="1739" t="str">
        <f>VLOOKUP($C$3,Infoimport!$B$4:$C$14,2,FALSE)</f>
        <v xml:space="preserve">CRITICAL, tiedot Infoimport-välilehdeltä 
</v>
      </c>
      <c r="Q3" s="1740"/>
      <c r="R3" s="1740"/>
      <c r="S3" s="1740"/>
      <c r="T3" s="1740"/>
      <c r="U3" s="789"/>
      <c r="V3" s="251"/>
    </row>
    <row r="4" spans="1:22" ht="25.05" customHeight="1" x14ac:dyDescent="0.3">
      <c r="A4" s="134"/>
      <c r="B4" s="156"/>
      <c r="C4" s="154" t="str">
        <f>IF(VLOOKUP($C$3,Languages!$A:$D,1,TRUE)=$C$3,VLOOKUP($C$3,Languages!$A:$D,Summary!$C$7,TRUE),NA())</f>
        <v>Kriittisten palveluiden suojaaminen (CRITICAL)</v>
      </c>
      <c r="D4" s="154"/>
      <c r="E4" s="257"/>
      <c r="F4" s="258"/>
      <c r="G4" s="260"/>
      <c r="I4" s="260" t="str">
        <f ca="1">VLOOKUP(VLOOKUP(CONCATENATE($C$3),Data!$K:$O,5,FALSE),Parameters!$C$7:$F$10,Summary!$C$7,FALSE)</f>
        <v>Kypsyystaso 0</v>
      </c>
      <c r="J4" s="684"/>
      <c r="K4" s="261"/>
      <c r="M4" s="160"/>
      <c r="N4" s="134"/>
      <c r="O4" s="788"/>
      <c r="P4" s="1740"/>
      <c r="Q4" s="1740"/>
      <c r="R4" s="1740"/>
      <c r="S4" s="1740"/>
      <c r="T4" s="1740"/>
      <c r="U4" s="789"/>
      <c r="V4" s="134"/>
    </row>
    <row r="5" spans="1:22" ht="10.050000000000001" customHeight="1" x14ac:dyDescent="0.25">
      <c r="A5" s="134"/>
      <c r="B5" s="156"/>
      <c r="C5" s="262"/>
      <c r="D5" s="262"/>
      <c r="E5" s="158"/>
      <c r="F5" s="158"/>
      <c r="G5" s="159"/>
      <c r="H5" s="159"/>
      <c r="I5" s="261"/>
      <c r="J5" s="261"/>
      <c r="K5" s="261"/>
      <c r="L5" s="261"/>
      <c r="M5" s="160"/>
      <c r="N5" s="134"/>
      <c r="O5" s="788"/>
      <c r="P5" s="1740"/>
      <c r="Q5" s="1740"/>
      <c r="R5" s="1740"/>
      <c r="S5" s="1740"/>
      <c r="T5" s="1740"/>
      <c r="U5" s="789"/>
      <c r="V5" s="134"/>
    </row>
    <row r="6" spans="1:22" ht="30" customHeight="1" x14ac:dyDescent="0.25">
      <c r="A6" s="134"/>
      <c r="B6" s="156"/>
      <c r="C6" s="1743" t="str">
        <f>IF(VLOOKUP(CONCATENATE(C3,"-0"),Languages!$A:$D,1,TRUE)=CONCATENATE(C3,"-0"),VLOOKUP(CONCATENATE(C3,"-0"),Languages!$A:$D,Summary!$C$7,TRUE),NA())</f>
        <v>Organisaation tulee tunnistaa oma roolinsa yhteiskunnan kannalta kriittisten palveluiden tuottamisessa ja hallita riskejä sen mukaisesti.</v>
      </c>
      <c r="D6" s="1743"/>
      <c r="E6" s="1743"/>
      <c r="F6" s="1743"/>
      <c r="G6" s="1743"/>
      <c r="H6" s="1743"/>
      <c r="I6" s="1743"/>
      <c r="J6" s="1743"/>
      <c r="K6" s="1743"/>
      <c r="L6" s="1743"/>
      <c r="M6" s="160"/>
      <c r="N6" s="134"/>
      <c r="O6" s="788"/>
      <c r="P6" s="1740"/>
      <c r="Q6" s="1740"/>
      <c r="R6" s="1740"/>
      <c r="S6" s="1740"/>
      <c r="T6" s="1740"/>
      <c r="U6" s="789"/>
      <c r="V6" s="134"/>
    </row>
    <row r="7" spans="1:22" ht="18" customHeight="1" x14ac:dyDescent="0.2">
      <c r="A7" s="134"/>
      <c r="B7" s="156"/>
      <c r="C7" s="263">
        <v>1</v>
      </c>
      <c r="D7" s="263"/>
      <c r="E7" s="264" t="s">
        <v>1</v>
      </c>
      <c r="F7" s="265" t="str">
        <f>IF(VLOOKUP(CONCATENATE($C$3,"-",C7),Languages!$A:$D,1,TRUE)=CONCATENATE($C$3,"-",C7),VLOOKUP(CONCATENATE($C$3,"-",C7),Languages!$A:$D,Summary!$C$7,TRUE),NA())</f>
        <v>Kriittisten palveluiden ja niiden riippuvuuksien tunnistaminen</v>
      </c>
      <c r="G7" s="1078"/>
      <c r="I7" s="266" t="str">
        <f ca="1">VLOOKUP(VLOOKUP(CONCATENATE($C$3,"-",$C7),Data!$K:$O,5,FALSE),Parameters!$C$7:$F$10,Summary!$C$7,FALSE)</f>
        <v>Kypsyystaso 0</v>
      </c>
      <c r="J7" s="461" t="str">
        <f>IF(VLOOKUP("KM110",Languages!$A:$D,1,TRUE)="KM110",VLOOKUP("KM110",Languages!$A:$D,Summary!$C$7,TRUE),NA())</f>
        <v>Päivämäärä</v>
      </c>
      <c r="K7" s="435"/>
      <c r="M7" s="160"/>
      <c r="N7" s="134"/>
      <c r="O7" s="788"/>
      <c r="P7" s="1740"/>
      <c r="Q7" s="1740"/>
      <c r="R7" s="1740"/>
      <c r="S7" s="1740"/>
      <c r="T7" s="1740"/>
      <c r="U7" s="789"/>
      <c r="V7" s="134"/>
    </row>
    <row r="8" spans="1:22" ht="18" customHeight="1" x14ac:dyDescent="0.25">
      <c r="A8" s="134"/>
      <c r="B8" s="156"/>
      <c r="C8" s="263">
        <v>2</v>
      </c>
      <c r="D8" s="263"/>
      <c r="E8" s="264" t="s">
        <v>1</v>
      </c>
      <c r="F8" s="265" t="str">
        <f>IF(VLOOKUP(CONCATENATE($C$3,"-",C8),Languages!$A:$D,1,TRUE)=CONCATENATE($C$3,"-",C8),VLOOKUP(CONCATENATE($C$3,"-",C8),Languages!$A:$D,Summary!$C$7,TRUE),NA())</f>
        <v>Kriittisten palveluiden hallinta</v>
      </c>
      <c r="G8" s="1078"/>
      <c r="I8" s="266" t="str">
        <f ca="1">VLOOKUP(VLOOKUP(CONCATENATE($C$3,"-",$C8),Data!$K:$O,5,FALSE),Parameters!$C$7:$F$10,Summary!$C$7,FALSE)</f>
        <v>Kypsyystaso 1</v>
      </c>
      <c r="J8" s="1744"/>
      <c r="K8" s="1745"/>
      <c r="M8" s="160"/>
      <c r="N8" s="134"/>
      <c r="O8" s="788"/>
      <c r="P8" s="1740"/>
      <c r="Q8" s="1740"/>
      <c r="R8" s="1740"/>
      <c r="S8" s="1740"/>
      <c r="T8" s="1740"/>
      <c r="U8" s="789"/>
      <c r="V8" s="134"/>
    </row>
    <row r="9" spans="1:22" ht="18" customHeight="1" x14ac:dyDescent="0.2">
      <c r="A9" s="134"/>
      <c r="B9" s="156"/>
      <c r="C9" s="263">
        <v>3</v>
      </c>
      <c r="D9" s="263"/>
      <c r="E9" s="264" t="s">
        <v>1</v>
      </c>
      <c r="F9" s="265" t="str">
        <f>IF(VLOOKUP(CONCATENATE($C$3,"-",C9),Languages!$A:$D,1,TRUE)=CONCATENATE($C$3,"-",C9),VLOOKUP(CONCATENATE($C$3,"-",C9),Languages!$A:$D,Summary!$C$7,TRUE),NA())</f>
        <v>Kriittisten palveluiden kyberpoikkeamien vaikutusten minimointi</v>
      </c>
      <c r="G9" s="1078"/>
      <c r="I9" s="266" t="str">
        <f ca="1">VLOOKUP(VLOOKUP(CONCATENATE($C$3,"-",$C9),Data!$K:$O,5,FALSE),Parameters!$C$7:$F$10,Summary!$C$7,FALSE)</f>
        <v>Kypsyystaso 1</v>
      </c>
      <c r="J9" s="461" t="str">
        <f>IF(VLOOKUP("KM111",Languages!$A:$D,1,TRUE)="KM111",VLOOKUP("KM111",Languages!$A:$D,Summary!$C$7,TRUE),NA())</f>
        <v>Osallistujat</v>
      </c>
      <c r="K9" s="435"/>
      <c r="M9" s="160"/>
      <c r="N9" s="134"/>
      <c r="O9" s="788"/>
      <c r="P9" s="1740"/>
      <c r="Q9" s="1740"/>
      <c r="R9" s="1740"/>
      <c r="S9" s="1740"/>
      <c r="T9" s="1740"/>
      <c r="U9" s="789"/>
      <c r="V9" s="134"/>
    </row>
    <row r="10" spans="1:22" ht="18" customHeight="1" x14ac:dyDescent="0.25">
      <c r="A10" s="134"/>
      <c r="B10" s="156"/>
      <c r="C10" s="263"/>
      <c r="D10" s="263"/>
      <c r="E10" s="264"/>
      <c r="F10" s="265"/>
      <c r="G10" s="1078"/>
      <c r="H10" s="266"/>
      <c r="I10" s="1078"/>
      <c r="J10" s="1758"/>
      <c r="K10" s="1759"/>
      <c r="M10" s="160"/>
      <c r="N10" s="134"/>
      <c r="O10" s="788"/>
      <c r="P10" s="1740"/>
      <c r="Q10" s="1740"/>
      <c r="R10" s="1740"/>
      <c r="S10" s="1740"/>
      <c r="T10" s="1740"/>
      <c r="U10" s="789"/>
      <c r="V10" s="134"/>
    </row>
    <row r="11" spans="1:22" ht="18" customHeight="1" x14ac:dyDescent="0.25">
      <c r="A11" s="134"/>
      <c r="B11" s="156"/>
      <c r="C11" s="263"/>
      <c r="D11" s="263"/>
      <c r="E11" s="264"/>
      <c r="F11" s="265"/>
      <c r="G11" s="1078"/>
      <c r="H11" s="266"/>
      <c r="I11" s="1078"/>
      <c r="J11" s="1760"/>
      <c r="K11" s="1761"/>
      <c r="M11" s="160"/>
      <c r="N11" s="134"/>
      <c r="O11" s="788"/>
      <c r="P11" s="1740"/>
      <c r="Q11" s="1740"/>
      <c r="R11" s="1740"/>
      <c r="S11" s="1740"/>
      <c r="T11" s="1740"/>
      <c r="U11" s="789"/>
      <c r="V11" s="134"/>
    </row>
    <row r="12" spans="1:22" s="176" customFormat="1" ht="30" customHeight="1" x14ac:dyDescent="0.3">
      <c r="A12" s="165"/>
      <c r="B12" s="268"/>
      <c r="C12" s="269">
        <v>1</v>
      </c>
      <c r="D12" s="269"/>
      <c r="E12" s="269" t="str">
        <f>IF(VLOOKUP(CONCATENATE($C$3,"-",C12),Languages!$A:$D,1,TRUE)=CONCATENATE($C$3,"-",C12),VLOOKUP(CONCATENATE($C$3,"-",C12),Languages!$A:$D,Summary!$C$7,TRUE),NA())</f>
        <v>Kriittisten palveluiden ja niiden riippuvuuksien tunnistaminen</v>
      </c>
      <c r="F12" s="169"/>
      <c r="G12" s="270"/>
      <c r="H12" s="270"/>
      <c r="I12" s="271"/>
      <c r="J12" s="271"/>
      <c r="K12" s="271"/>
      <c r="L12" s="271"/>
      <c r="M12" s="272"/>
      <c r="N12" s="273"/>
      <c r="O12" s="788"/>
      <c r="P12" s="882" t="str">
        <f>IF(VLOOKUP("GEN-ANSWER",Languages!$A:$D,1,TRUE)="GEN-ANSWER",VLOOKUP("GEN-ANSWER",Languages!$A:$D,Summary!$C$7,TRUE),NA())</f>
        <v>Vastaus</v>
      </c>
      <c r="Q12" s="882" t="str">
        <f>IF(VLOOKUP("KM112",Languages!$A:$D,1,TRUE)="KM112",VLOOKUP("KM112",Languages!$A:$D,Summary!$C$7,TRUE),NA())</f>
        <v>Kommentit</v>
      </c>
      <c r="R12" s="882" t="str">
        <f>IF(VLOOKUP("KM113",Languages!$A:$D,1,TRUE)="KM113",VLOOKUP("KM113",Languages!$A:$D,Summary!$C$7,TRUE),NA())</f>
        <v>Sisäinen viittaus</v>
      </c>
      <c r="S12" s="882" t="str">
        <f>IF(VLOOKUP("KM114",Languages!$A:$D,1,TRUE)="KM114",VLOOKUP("KM114",Languages!$A:$D,Summary!$C$7,TRUE),NA())</f>
        <v>Ulkoinen viittaus</v>
      </c>
      <c r="T12" s="882" t="str">
        <f>IF(VLOOKUP("KM115",Languages!$A:$D,1,TRUE)="KM115",VLOOKUP("KM115",Languages!$A:$D,Summary!$C$7,TRUE),NA())</f>
        <v>Kehityskohde</v>
      </c>
      <c r="U12" s="789"/>
      <c r="V12" s="273"/>
    </row>
    <row r="13" spans="1:22" s="277" customFormat="1" ht="30" customHeight="1" x14ac:dyDescent="0.25">
      <c r="A13" s="274"/>
      <c r="B13" s="275"/>
      <c r="C13" s="1747"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747"/>
      <c r="E13" s="1747"/>
      <c r="F13" s="1747"/>
      <c r="G13" s="1747"/>
      <c r="H13" s="1747"/>
      <c r="I13" s="1747"/>
      <c r="J13" s="1747"/>
      <c r="K13" s="1747"/>
      <c r="L13" s="1747"/>
      <c r="M13" s="276"/>
      <c r="N13" s="274"/>
      <c r="O13" s="788"/>
      <c r="P13" s="1741" t="str">
        <f>IF(VLOOKUP(CONCATENATE($C$3,"-",$C12),Import!$C$11:$H$470,2,FALSE)=0,"",VLOOKUP(CONCATENATE($C$3,"-",$C12),Import!$C$11:$H$470,2,FALSE))</f>
        <v/>
      </c>
      <c r="Q13" s="1739" t="str">
        <f>IF(VLOOKUP(CONCATENATE($C$3,"-",$C12),Import!$C$11:$H$470,3,FALSE)=0,"",VLOOKUP(CONCATENATE($C$3,"-",$C12),Import!$C$11:$H$470,3,FALSE))</f>
        <v>1.3, 4.1, 9.1, 11.2, 11.11, 12.1</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789"/>
      <c r="V13" s="274"/>
    </row>
    <row r="14" spans="1:22" s="176" customFormat="1" ht="30" customHeight="1" x14ac:dyDescent="0.3">
      <c r="A14" s="165"/>
      <c r="B14" s="268"/>
      <c r="C14" s="269">
        <v>2</v>
      </c>
      <c r="D14" s="269"/>
      <c r="E14" s="269" t="str">
        <f>IF(VLOOKUP(CONCATENATE($C$3,"-",C14),Languages!$A:$D,1,TRUE)=CONCATENATE($C$3,"-",C14),VLOOKUP(CONCATENATE($C$3,"-",C14),Languages!$A:$D,Summary!$C$7,TRUE),NA())</f>
        <v>Kriittisten palveluiden hallinta</v>
      </c>
      <c r="F14" s="169"/>
      <c r="G14" s="270"/>
      <c r="H14" s="270"/>
      <c r="I14" s="271"/>
      <c r="J14" s="271"/>
      <c r="K14" s="271"/>
      <c r="L14" s="271"/>
      <c r="M14" s="172"/>
      <c r="N14" s="173"/>
      <c r="O14" s="788"/>
      <c r="P14" s="1742"/>
      <c r="Q14" s="1740"/>
      <c r="R14" s="1740"/>
      <c r="S14" s="1740"/>
      <c r="T14" s="1740"/>
      <c r="U14" s="789"/>
      <c r="V14" s="173"/>
    </row>
    <row r="15" spans="1:22" s="277" customFormat="1" ht="30" customHeight="1" x14ac:dyDescent="0.25">
      <c r="A15" s="274"/>
      <c r="B15" s="275"/>
      <c r="C15" s="1747"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747"/>
      <c r="E15" s="1747"/>
      <c r="F15" s="1747"/>
      <c r="G15" s="1747"/>
      <c r="H15" s="1747"/>
      <c r="I15" s="1747"/>
      <c r="J15" s="1747"/>
      <c r="K15" s="1747"/>
      <c r="L15" s="1747"/>
      <c r="M15" s="276"/>
      <c r="N15" s="304"/>
      <c r="O15" s="788"/>
      <c r="P15" s="1741" t="str">
        <f>IF(VLOOKUP(CONCATENATE($C$3,"-",$C14),Import!$C$11:$H$470,2,FALSE)=0,"",VLOOKUP(CONCATENATE($C$3,"-",$C14),Import!$C$11:$H$470,2,FALSE))</f>
        <v/>
      </c>
      <c r="Q15" s="1739" t="str">
        <f>IF(VLOOKUP(CONCATENATE($C$3,"-",$C14),Import!$C$11:$H$470,3,FALSE)=0,"",VLOOKUP(CONCATENATE($C$3,"-",$C14),Import!$C$11:$H$470,3,FALSE))</f>
        <v>1.1, 1.1.1, 1.2, 1.3, 1.5, 1.6, 1.6.1, 2.1, 2.1.1, 2.2, 4.2, 6.6, 10.2, 11.11, 12.2</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789"/>
      <c r="V15" s="304"/>
    </row>
    <row r="16" spans="1:22" s="176" customFormat="1" ht="30" customHeight="1" x14ac:dyDescent="0.3">
      <c r="A16" s="165"/>
      <c r="B16" s="268"/>
      <c r="C16" s="269">
        <v>3</v>
      </c>
      <c r="D16" s="269"/>
      <c r="E16" s="269" t="str">
        <f>IF(VLOOKUP(CONCATENATE($C$3,"-",C16),Languages!$A:$D,1,TRUE)=CONCATENATE($C$3,"-",C16),VLOOKUP(CONCATENATE($C$3,"-",C16),Languages!$A:$D,Summary!$C$7,TRUE),NA())</f>
        <v>Kriittisten palveluiden kyberpoikkeamien vaikutusten minimointi</v>
      </c>
      <c r="F16" s="169"/>
      <c r="G16" s="270"/>
      <c r="H16" s="270"/>
      <c r="I16" s="271"/>
      <c r="J16" s="271"/>
      <c r="K16" s="271"/>
      <c r="L16" s="271"/>
      <c r="M16" s="172"/>
      <c r="N16" s="173"/>
      <c r="O16" s="788"/>
      <c r="P16" s="1742"/>
      <c r="Q16" s="1740"/>
      <c r="R16" s="1740"/>
      <c r="S16" s="1740"/>
      <c r="T16" s="1740"/>
      <c r="U16" s="789"/>
      <c r="V16" s="173"/>
    </row>
    <row r="17" spans="1:22" s="277" customFormat="1" ht="52.2" customHeight="1" x14ac:dyDescent="0.25">
      <c r="A17" s="304"/>
      <c r="B17" s="305"/>
      <c r="C17" s="1747" t="str">
        <f>IF(VLOOKUP(CONCATENATE($C$3,"-",$C16,"-0"),Languages!$A:$D,1,TRUE)=CONCATENATE($C$3,"-",$C16,"-0"),VLOOKUP(CONCATENATE($C$3,"-",$C16,"-0"),Languages!$A:$D,Summary!$C$7,TRUE),NA())</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747"/>
      <c r="E17" s="1747"/>
      <c r="F17" s="1747"/>
      <c r="G17" s="1747"/>
      <c r="H17" s="1747"/>
      <c r="I17" s="1747"/>
      <c r="J17" s="1747"/>
      <c r="K17" s="1747"/>
      <c r="L17" s="1747"/>
      <c r="M17" s="276"/>
      <c r="N17" s="304"/>
      <c r="O17" s="788"/>
      <c r="P17" s="1741" t="str">
        <f>IF(VLOOKUP(CONCATENATE($C$3,"-",$C16),Import!$C$11:$H$470,2,FALSE)=0,"",VLOOKUP(CONCATENATE($C$3,"-",$C16),Import!$C$11:$H$470,2,FALSE))</f>
        <v/>
      </c>
      <c r="Q17" s="1739" t="str">
        <f>IF(VLOOKUP(CONCATENATE($C$3,"-",$C16),Import!$C$11:$H$470,3,FALSE)=0,"",VLOOKUP(CONCATENATE($C$3,"-",$C16),Import!$C$11:$H$470,3,FALSE))</f>
        <v>4.2, 9.5, 10.1, 12.3</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789"/>
      <c r="V17" s="304"/>
    </row>
    <row r="18" spans="1:22" s="277" customFormat="1" ht="28.2" customHeight="1" x14ac:dyDescent="0.25">
      <c r="A18" s="304"/>
      <c r="B18" s="305"/>
      <c r="C18" s="1081"/>
      <c r="D18" s="1375"/>
      <c r="E18" s="1081"/>
      <c r="F18" s="1081"/>
      <c r="G18" s="1081"/>
      <c r="H18" s="1081"/>
      <c r="I18" s="1081"/>
      <c r="J18" s="1081"/>
      <c r="K18" s="1081"/>
      <c r="L18" s="1081"/>
      <c r="M18" s="276"/>
      <c r="N18" s="304"/>
      <c r="O18" s="1095"/>
      <c r="P18" s="1742"/>
      <c r="Q18" s="1740"/>
      <c r="R18" s="1740"/>
      <c r="S18" s="1740"/>
      <c r="T18" s="1740"/>
      <c r="U18" s="1095"/>
      <c r="V18" s="304"/>
    </row>
    <row r="19" spans="1:22" s="277" customFormat="1" ht="17.399999999999999" customHeight="1" x14ac:dyDescent="0.25">
      <c r="A19" s="304"/>
      <c r="B19" s="1086"/>
      <c r="C19" s="1087"/>
      <c r="D19" s="1087"/>
      <c r="E19" s="1087"/>
      <c r="F19" s="1087"/>
      <c r="G19" s="1087"/>
      <c r="H19" s="1087"/>
      <c r="I19" s="1087"/>
      <c r="J19" s="1087"/>
      <c r="K19" s="1087"/>
      <c r="L19" s="1087"/>
      <c r="M19" s="1094"/>
      <c r="N19" s="304"/>
      <c r="O19" s="790"/>
      <c r="P19" s="1085"/>
      <c r="Q19" s="1085"/>
      <c r="R19" s="1085"/>
      <c r="S19" s="1085"/>
      <c r="T19" s="1085"/>
      <c r="U19" s="791"/>
      <c r="V19" s="304"/>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277" customFormat="1" ht="19.95" customHeight="1" x14ac:dyDescent="0.3">
      <c r="A22" s="304"/>
      <c r="B22" s="641"/>
      <c r="C22" s="269">
        <v>1</v>
      </c>
      <c r="D22" s="269"/>
      <c r="E22" s="269" t="str">
        <f>IF(VLOOKUP(CONCATENATE($C$3,"-",C22),Languages!$A:$D,1,TRUE)=CONCATENATE($C$3,"-",C22),VLOOKUP(CONCATENATE($C$3,"-",C22),Languages!$A:$D,Summary!$C$7,TRUE),NA())</f>
        <v>Kriittisten palveluiden ja niiden riippuvuuksien tunnistaminen</v>
      </c>
      <c r="F22" s="269"/>
      <c r="G22" s="639"/>
      <c r="H22" s="639"/>
      <c r="I22" s="639"/>
      <c r="J22" s="639"/>
      <c r="K22" s="639"/>
      <c r="L22" s="639"/>
      <c r="M22" s="640"/>
      <c r="N22" s="304"/>
      <c r="O22" s="305"/>
      <c r="P22" s="427"/>
      <c r="Q22" s="422"/>
      <c r="R22" s="684"/>
      <c r="S22" s="634"/>
      <c r="T22" s="634"/>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34.950000000000003" customHeight="1" x14ac:dyDescent="0.25">
      <c r="A24" s="274"/>
      <c r="B24" s="1748"/>
      <c r="C24" s="1755">
        <v>1</v>
      </c>
      <c r="D24" s="1422"/>
      <c r="E24" s="385" t="s">
        <v>5</v>
      </c>
      <c r="F24" s="416" t="str">
        <f>IF(VLOOKUP(CONCATENATE($C$3,"-",$E24),Languages!$A:$D,1,TRUE)=CONCATENATE($C$3,"-",$E24),VLOOKUP(CONCATENATE($C$3,"-",$E24),Languages!$A:$D,Summary!$C$7,TRUE),NA())</f>
        <v>Organisaation tuottamat yhteiskunnalle kriittiset palvelut on tunnistettu ja dokumentoitu.</v>
      </c>
      <c r="G24" s="1682">
        <f t="shared" ref="G24:G31" si="0">IFERROR(INT(LEFT($H24,1)),0)</f>
        <v>4</v>
      </c>
      <c r="H24" s="441" t="s">
        <v>6</v>
      </c>
      <c r="I24" s="494"/>
      <c r="J24" s="442"/>
      <c r="K24" s="442"/>
      <c r="L24" s="443"/>
      <c r="M24" s="287"/>
      <c r="N24" s="274"/>
      <c r="O24" s="1748"/>
      <c r="P24" s="932" t="str">
        <f>VLOOKUP(VLOOKUP($C$3&amp;"-"&amp;$E24,Import!$C:$D,2,FALSE),Parameters!$C$18:$F$22,Summary!$C$7,FALSE)</f>
        <v xml:space="preserve">0 - Vastaus puuttuu </v>
      </c>
      <c r="Q24" s="908" t="str">
        <f>IF(VLOOKUP($C$3&amp;"-"&amp;$E24,Import!$C:$H,3,FALSE)=0,"",VLOOKUP($C$3&amp;"-"&amp;$E24,Import!$C:$H,3,FALSE))</f>
        <v>11.2</v>
      </c>
      <c r="R24" s="908" t="str">
        <f>IF(VLOOKUP($C$3&amp;"-"&amp;$E24,Import!$C:$H,4,FALSE)=0,"",VLOOKUP($C$3&amp;"-"&amp;$E24,Import!$C:$H,4,FALSE))</f>
        <v>ISO27001 4.1</v>
      </c>
      <c r="S24" s="908" t="str">
        <f>IF(VLOOKUP($C$3&amp;"-"&amp;$E24,Import!$C:$H,5,FALSE)=0,"",VLOOKUP($C$3&amp;"-"&amp;$E24,Import!$C:$H,5,FALSE))</f>
        <v/>
      </c>
      <c r="T24" s="909" t="str">
        <f>IF(VLOOKUP($C$3&amp;"-"&amp;$E24,Import!$C:$H,6,FALSE)=0,"",VLOOKUP($C$3&amp;"-"&amp;$E24,Import!$C:$H,6,FALSE))</f>
        <v/>
      </c>
      <c r="U24" s="287"/>
      <c r="V24" s="274"/>
    </row>
    <row r="25" spans="1:22" s="288" customFormat="1" ht="34.950000000000003" customHeight="1" x14ac:dyDescent="0.25">
      <c r="A25" s="274"/>
      <c r="B25" s="1748"/>
      <c r="C25" s="1756"/>
      <c r="D25" s="1429"/>
      <c r="E25" s="285" t="s">
        <v>7</v>
      </c>
      <c r="F25" s="413" t="str">
        <f>IF(VLOOKUP(CONCATENATE($C$3,"-",$E25),Languages!$A:$D,1,TRUE)=CONCATENATE($C$3,"-",$E25),VLOOKUP(CONCATENATE($C$3,"-",$E25),Languages!$A:$D,Summary!$C$7,TRUE),NA())</f>
        <v>(Yhteiskunnalle kriittisten) palveluiden tuottamiseen tarvittava data on tunnistettu ja dokumentoitu.</v>
      </c>
      <c r="G25" s="1682">
        <f t="shared" si="0"/>
        <v>4</v>
      </c>
      <c r="H25" s="306" t="s">
        <v>6</v>
      </c>
      <c r="I25" s="494"/>
      <c r="J25" s="436"/>
      <c r="K25" s="436"/>
      <c r="L25" s="444"/>
      <c r="M25" s="287"/>
      <c r="N25" s="274"/>
      <c r="O25" s="1748"/>
      <c r="P25" s="933" t="str">
        <f>VLOOKUP(VLOOKUP($C$3&amp;"-"&amp;$E25,Import!$C:$D,2,FALSE),Parameters!$C$18:$F$22,Summary!$C$7,FALSE)</f>
        <v xml:space="preserve">0 - Vastaus puuttuu </v>
      </c>
      <c r="Q25" s="891" t="str">
        <f>IF(VLOOKUP($C$3&amp;"-"&amp;$E25,Import!$C:$H,3,FALSE)=0,"",VLOOKUP($C$3&amp;"-"&amp;$E25,Import!$C:$H,3,FALSE))</f>
        <v>11.2, 11.11</v>
      </c>
      <c r="R25" s="891" t="str">
        <f>IF(VLOOKUP($C$3&amp;"-"&amp;$E25,Import!$C:$H,4,FALSE)=0,"",VLOOKUP($C$3&amp;"-"&amp;$E25,Import!$C:$H,4,FALSE))</f>
        <v>ISO27001 4.2</v>
      </c>
      <c r="S25" s="891" t="str">
        <f>IF(VLOOKUP($C$3&amp;"-"&amp;$E25,Import!$C:$H,5,FALSE)=0,"",VLOOKUP($C$3&amp;"-"&amp;$E25,Import!$C:$H,5,FALSE))</f>
        <v/>
      </c>
      <c r="T25" s="892" t="str">
        <f>IF(VLOOKUP($C$3&amp;"-"&amp;$E25,Import!$C:$H,6,FALSE)=0,"",VLOOKUP($C$3&amp;"-"&amp;$E25,Import!$C:$H,6,FALSE))</f>
        <v/>
      </c>
      <c r="U25" s="287"/>
      <c r="V25" s="274"/>
    </row>
    <row r="26" spans="1:22" s="288" customFormat="1" ht="34.950000000000003" customHeight="1" x14ac:dyDescent="0.25">
      <c r="A26" s="274"/>
      <c r="B26" s="1748"/>
      <c r="C26" s="1756"/>
      <c r="D26" s="1429"/>
      <c r="E26" s="285" t="s">
        <v>8</v>
      </c>
      <c r="F26" s="413" t="str">
        <f>IF(VLOOKUP(CONCATENATE($C$3,"-",$E26),Languages!$A:$D,1,TRUE)=CONCATENATE($C$3,"-",$E26),VLOOKUP(CONCATENATE($C$3,"-",$E26),Languages!$A:$D,Summary!$C$7,TRUE),NA())</f>
        <v>Palveluiden tuottamiseen tarvittavat prosessit on tunnistettu ja dokumentoitu.</v>
      </c>
      <c r="G26" s="1682">
        <f t="shared" si="0"/>
        <v>4</v>
      </c>
      <c r="H26" s="306" t="s">
        <v>6</v>
      </c>
      <c r="I26" s="494"/>
      <c r="J26" s="436"/>
      <c r="K26" s="436"/>
      <c r="L26" s="444"/>
      <c r="M26" s="287"/>
      <c r="N26" s="274"/>
      <c r="O26" s="1748"/>
      <c r="P26" s="933" t="str">
        <f>VLOOKUP(VLOOKUP($C$3&amp;"-"&amp;$E26,Import!$C:$D,2,FALSE),Parameters!$C$18:$F$22,Summary!$C$7,FALSE)</f>
        <v xml:space="preserve">0 - Vastaus puuttuu </v>
      </c>
      <c r="Q26" s="891" t="str">
        <f>IF(VLOOKUP($C$3&amp;"-"&amp;$E26,Import!$C:$H,3,FALSE)=0,"",VLOOKUP($C$3&amp;"-"&amp;$E26,Import!$C:$H,3,FALSE))</f>
        <v>11.2</v>
      </c>
      <c r="R26" s="891" t="str">
        <f>IF(VLOOKUP($C$3&amp;"-"&amp;$E26,Import!$C:$H,4,FALSE)=0,"",VLOOKUP($C$3&amp;"-"&amp;$E26,Import!$C:$H,4,FALSE))</f>
        <v>ISO27001 7.5</v>
      </c>
      <c r="S26" s="891" t="str">
        <f>IF(VLOOKUP($C$3&amp;"-"&amp;$E26,Import!$C:$H,5,FALSE)=0,"",VLOOKUP($C$3&amp;"-"&amp;$E26,Import!$C:$H,5,FALSE))</f>
        <v/>
      </c>
      <c r="T26" s="892" t="str">
        <f>IF(VLOOKUP($C$3&amp;"-"&amp;$E26,Import!$C:$H,6,FALSE)=0,"",VLOOKUP($C$3&amp;"-"&amp;$E26,Import!$C:$H,6,FALSE))</f>
        <v/>
      </c>
      <c r="U26" s="287"/>
      <c r="V26" s="274"/>
    </row>
    <row r="27" spans="1:22" s="288" customFormat="1" ht="34.950000000000003" customHeight="1" x14ac:dyDescent="0.25">
      <c r="A27" s="274"/>
      <c r="B27" s="1748"/>
      <c r="C27" s="1757"/>
      <c r="D27" s="1423"/>
      <c r="E27" s="404" t="s">
        <v>9</v>
      </c>
      <c r="F27" s="418" t="str">
        <f>IF(VLOOKUP(CONCATENATE($C$3,"-",$E27),Languages!$A:$D,1,TRUE)=CONCATENATE($C$3,"-",$E27),VLOOKUP(CONCATENATE($C$3,"-",$E27),Languages!$A:$D,Summary!$C$7,TRUE),NA())</f>
        <v>Palveluiden tuottamiseen tarvittavat järjestelmät (IT- ja OT-omaisuus) on tunnistettu ja dokumentoitu.</v>
      </c>
      <c r="G27" s="1682">
        <f t="shared" si="0"/>
        <v>2</v>
      </c>
      <c r="H27" s="445" t="s">
        <v>413</v>
      </c>
      <c r="I27" s="494"/>
      <c r="J27" s="437"/>
      <c r="K27" s="437"/>
      <c r="L27" s="446"/>
      <c r="M27" s="287"/>
      <c r="N27" s="274"/>
      <c r="O27" s="1748"/>
      <c r="P27" s="934" t="str">
        <f>VLOOKUP(VLOOKUP($C$3&amp;"-"&amp;$E27,Import!$C:$D,2,FALSE),Parameters!$C$18:$F$22,Summary!$C$7,FALSE)</f>
        <v xml:space="preserve">0 - Vastaus puuttuu </v>
      </c>
      <c r="Q27" s="910" t="str">
        <f>IF(VLOOKUP($C$3&amp;"-"&amp;$E27,Import!$C:$H,3,FALSE)=0,"",VLOOKUP($C$3&amp;"-"&amp;$E27,Import!$C:$H,3,FALSE))</f>
        <v>11.2</v>
      </c>
      <c r="R27" s="910" t="str">
        <f>IF(VLOOKUP($C$3&amp;"-"&amp;$E27,Import!$C:$H,4,FALSE)=0,"",VLOOKUP($C$3&amp;"-"&amp;$E27,Import!$C:$H,4,FALSE))</f>
        <v>ISO27001 4.3</v>
      </c>
      <c r="S27" s="910" t="str">
        <f>IF(VLOOKUP($C$3&amp;"-"&amp;$E27,Import!$C:$H,5,FALSE)=0,"",VLOOKUP($C$3&amp;"-"&amp;$E27,Import!$C:$H,5,FALSE))</f>
        <v/>
      </c>
      <c r="T27" s="911" t="str">
        <f>IF(VLOOKUP($C$3&amp;"-"&amp;$E27,Import!$C:$H,6,FALSE)=0,"",VLOOKUP($C$3&amp;"-"&amp;$E27,Import!$C:$H,6,FALSE))</f>
        <v/>
      </c>
      <c r="U27" s="287"/>
      <c r="V27" s="274"/>
    </row>
    <row r="28" spans="1:22" s="288" customFormat="1" ht="34.950000000000003" customHeight="1" x14ac:dyDescent="0.25">
      <c r="A28" s="274"/>
      <c r="B28" s="1748"/>
      <c r="C28" s="1750">
        <v>2</v>
      </c>
      <c r="D28" s="1424"/>
      <c r="E28" s="387" t="s">
        <v>10</v>
      </c>
      <c r="F28" s="415" t="str">
        <f>IF(VLOOKUP(CONCATENATE($C$3,"-",$E28),Languages!$A:$D,1,TRUE)=CONCATENATE($C$3,"-",$E28),VLOOKUP(CONCATENATE($C$3,"-",$E28),Languages!$A:$D,Summary!$C$7,TRUE),NA())</f>
        <v>Palveluiden tuottamiseen tarvittavat tilat ja laitteet on tunnistettu ja dokumentoitu.</v>
      </c>
      <c r="G28" s="1682">
        <f t="shared" si="0"/>
        <v>3</v>
      </c>
      <c r="H28" s="441" t="s">
        <v>414</v>
      </c>
      <c r="I28" s="494"/>
      <c r="J28" s="438"/>
      <c r="K28" s="438"/>
      <c r="L28" s="447"/>
      <c r="M28" s="290"/>
      <c r="N28" s="304"/>
      <c r="O28" s="1748"/>
      <c r="P28" s="932" t="str">
        <f>VLOOKUP(VLOOKUP($C$3&amp;"-"&amp;$E28,Import!$C:$D,2,FALSE),Parameters!$C$18:$F$22,Summary!$C$7,FALSE)</f>
        <v xml:space="preserve">0 - Vastaus puuttuu </v>
      </c>
      <c r="Q28" s="898" t="str">
        <f>IF(VLOOKUP($C$3&amp;"-"&amp;$E28,Import!$C:$H,3,FALSE)=0,"",VLOOKUP($C$3&amp;"-"&amp;$E28,Import!$C:$H,3,FALSE))</f>
        <v>11.2</v>
      </c>
      <c r="R28" s="898" t="str">
        <f>IF(VLOOKUP($C$3&amp;"-"&amp;$E28,Import!$C:$H,4,FALSE)=0,"",VLOOKUP($C$3&amp;"-"&amp;$E28,Import!$C:$H,4,FALSE))</f>
        <v>ISO27001 4.3</v>
      </c>
      <c r="S28" s="898" t="str">
        <f>IF(VLOOKUP($C$3&amp;"-"&amp;$E28,Import!$C:$H,5,FALSE)=0,"",VLOOKUP($C$3&amp;"-"&amp;$E28,Import!$C:$H,5,FALSE))</f>
        <v/>
      </c>
      <c r="T28" s="899" t="str">
        <f>IF(VLOOKUP($C$3&amp;"-"&amp;$E28,Import!$C:$H,6,FALSE)=0,"",VLOOKUP($C$3&amp;"-"&amp;$E28,Import!$C:$H,6,FALSE))</f>
        <v/>
      </c>
      <c r="U28" s="290"/>
      <c r="V28" s="304"/>
    </row>
    <row r="29" spans="1:22" s="288" customFormat="1" ht="34.950000000000003" customHeight="1" x14ac:dyDescent="0.25">
      <c r="A29" s="274"/>
      <c r="B29" s="1748"/>
      <c r="C29" s="1751"/>
      <c r="D29" s="1425"/>
      <c r="E29" s="289" t="s">
        <v>11</v>
      </c>
      <c r="F29" s="414" t="str">
        <f>IF(VLOOKUP(CONCATENATE($C$3,"-",$E29),Languages!$A:$D,1,TRUE)=CONCATENATE($C$3,"-",$E29),VLOOKUP(CONCATENATE($C$3,"-",$E29),Languages!$A:$D,Summary!$C$7,TRUE),NA())</f>
        <v>Palveluiden tuottamiseen tarvittavat toimitusketjut on tunnistettu ja dokumentoitu.</v>
      </c>
      <c r="G29" s="1682">
        <f t="shared" si="0"/>
        <v>3</v>
      </c>
      <c r="H29" s="306" t="s">
        <v>414</v>
      </c>
      <c r="I29" s="494"/>
      <c r="J29" s="439"/>
      <c r="K29" s="439"/>
      <c r="L29" s="448"/>
      <c r="M29" s="290"/>
      <c r="N29" s="304"/>
      <c r="O29" s="1748"/>
      <c r="P29" s="933" t="str">
        <f>VLOOKUP(VLOOKUP($C$3&amp;"-"&amp;$E29,Import!$C:$D,2,FALSE),Parameters!$C$18:$F$22,Summary!$C$7,FALSE)</f>
        <v xml:space="preserve">0 - Vastaus puuttuu </v>
      </c>
      <c r="Q29" s="893" t="str">
        <f>IF(VLOOKUP($C$3&amp;"-"&amp;$E29,Import!$C:$H,3,FALSE)=0,"",VLOOKUP($C$3&amp;"-"&amp;$E29,Import!$C:$H,3,FALSE))</f>
        <v>11.2</v>
      </c>
      <c r="R29" s="893" t="str">
        <f>IF(VLOOKUP($C$3&amp;"-"&amp;$E29,Import!$C:$H,4,FALSE)=0,"",VLOOKUP($C$3&amp;"-"&amp;$E29,Import!$C:$H,4,FALSE))</f>
        <v>ISO27001 4.2</v>
      </c>
      <c r="S29" s="893" t="str">
        <f>IF(VLOOKUP($C$3&amp;"-"&amp;$E29,Import!$C:$H,5,FALSE)=0,"",VLOOKUP($C$3&amp;"-"&amp;$E29,Import!$C:$H,5,FALSE))</f>
        <v/>
      </c>
      <c r="T29" s="894" t="str">
        <f>IF(VLOOKUP($C$3&amp;"-"&amp;$E29,Import!$C:$H,6,FALSE)=0,"",VLOOKUP($C$3&amp;"-"&amp;$E29,Import!$C:$H,6,FALSE))</f>
        <v/>
      </c>
      <c r="U29" s="290"/>
      <c r="V29" s="304"/>
    </row>
    <row r="30" spans="1:22" s="288" customFormat="1" ht="68.400000000000006" customHeight="1" x14ac:dyDescent="0.25">
      <c r="A30" s="274"/>
      <c r="B30" s="1749"/>
      <c r="C30" s="1752"/>
      <c r="D30" s="1426"/>
      <c r="E30" s="390" t="s">
        <v>12</v>
      </c>
      <c r="F30" s="418" t="str">
        <f>IF(VLOOKUP(CONCATENATE($C$3,"-",$E30),Languages!$A:$D,1,TRUE)=CONCATENATE($C$3,"-",$E30),VLOOKUP(CONCATENATE($C$3,"-",$E30),Languages!$A:$D,Summary!$C$7,TRUE),NA())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30" s="1682">
        <f t="shared" si="0"/>
        <v>0</v>
      </c>
      <c r="H30" s="445" t="s">
        <v>2466</v>
      </c>
      <c r="I30" s="494"/>
      <c r="J30" s="440"/>
      <c r="K30" s="440"/>
      <c r="L30" s="449"/>
      <c r="M30" s="290"/>
      <c r="N30" s="304"/>
      <c r="O30" s="1749"/>
      <c r="P30" s="934" t="str">
        <f>VLOOKUP(VLOOKUP($C$3&amp;"-"&amp;$E30,Import!$C:$D,2,FALSE),Parameters!$C$18:$F$22,Summary!$C$7,FALSE)</f>
        <v xml:space="preserve">0 - Vastaus puuttuu </v>
      </c>
      <c r="Q30" s="900" t="str">
        <f>IF(VLOOKUP($C$3&amp;"-"&amp;$E30,Import!$C:$H,3,FALSE)=0,"",VLOOKUP($C$3&amp;"-"&amp;$E30,Import!$C:$H,3,FALSE))</f>
        <v/>
      </c>
      <c r="R30" s="900" t="str">
        <f>IF(VLOOKUP($C$3&amp;"-"&amp;$E30,Import!$C:$H,4,FALSE)=0,"",VLOOKUP($C$3&amp;"-"&amp;$E30,Import!$C:$H,4,FALSE))</f>
        <v>A5.29</v>
      </c>
      <c r="S30" s="900" t="str">
        <f>IF(VLOOKUP($C$3&amp;"-"&amp;$E30,Import!$C:$H,5,FALSE)=0,"",VLOOKUP($C$3&amp;"-"&amp;$E30,Import!$C:$H,5,FALSE))</f>
        <v>5.29</v>
      </c>
      <c r="T30" s="901" t="str">
        <f>IF(VLOOKUP($C$3&amp;"-"&amp;$E30,Import!$C:$H,6,FALSE)=0,"",VLOOKUP($C$3&amp;"-"&amp;$E30,Import!$C:$H,6,FALSE))</f>
        <v/>
      </c>
      <c r="U30" s="290"/>
      <c r="V30" s="304"/>
    </row>
    <row r="31" spans="1:22" s="288" customFormat="1" ht="45" customHeight="1" x14ac:dyDescent="0.25">
      <c r="A31" s="274"/>
      <c r="B31" s="1749"/>
      <c r="C31" s="1421">
        <v>3</v>
      </c>
      <c r="D31" s="1430"/>
      <c r="E31" s="411" t="s">
        <v>13</v>
      </c>
      <c r="F31" s="419" t="str">
        <f>IF(VLOOKUP(CONCATENATE($C$3,"-",$E31),Languages!$A:$D,1,TRUE)=CONCATENATE($C$3,"-",$E31),VLOOKUP(CONCATENATE($C$3,"-",$E31),Languages!$A:$D,Summary!$C$7,TRUE),NA())</f>
        <v>Palvelujen heikentymisen tai keskeytymisen aiheuttamat seurannaisvaikutukset yhteiskunnalle on tunnistettu ja dokumentoitu.</v>
      </c>
      <c r="G31" s="1682">
        <f t="shared" si="0"/>
        <v>0</v>
      </c>
      <c r="H31" s="452" t="s">
        <v>2466</v>
      </c>
      <c r="I31" s="450"/>
      <c r="J31" s="450"/>
      <c r="K31" s="450"/>
      <c r="L31" s="451"/>
      <c r="M31" s="290"/>
      <c r="N31" s="304"/>
      <c r="O31" s="1749"/>
      <c r="P31" s="935" t="str">
        <f>VLOOKUP(VLOOKUP($C$3&amp;"-"&amp;$E31,Import!$C:$D,2,FALSE),Parameters!$C$18:$F$22,Summary!$C$7,FALSE)</f>
        <v xml:space="preserve">0 - Vastaus puuttuu </v>
      </c>
      <c r="Q31" s="902" t="str">
        <f>IF(VLOOKUP($C$3&amp;"-"&amp;$E31,Import!$C:$H,3,FALSE)=0,"",VLOOKUP($C$3&amp;"-"&amp;$E31,Import!$C:$H,3,FALSE))</f>
        <v/>
      </c>
      <c r="R31" s="902" t="str">
        <f>IF(VLOOKUP($C$3&amp;"-"&amp;$E31,Import!$C:$H,4,FALSE)=0,"",VLOOKUP($C$3&amp;"-"&amp;$E31,Import!$C:$H,4,FALSE))</f>
        <v>ISO27001 8.1</v>
      </c>
      <c r="S31" s="902" t="str">
        <f>IF(VLOOKUP($C$3&amp;"-"&amp;$E31,Import!$C:$H,5,FALSE)=0,"",VLOOKUP($C$3&amp;"-"&amp;$E31,Import!$C:$H,5,FALSE))</f>
        <v/>
      </c>
      <c r="T31" s="903" t="str">
        <f>IF(VLOOKUP($C$3&amp;"-"&amp;$E31,Import!$C:$H,6,FALSE)=0,"",VLOOKUP($C$3&amp;"-"&amp;$E31,Import!$C:$H,6,FALSE))</f>
        <v/>
      </c>
      <c r="U31" s="290"/>
      <c r="V31" s="304"/>
    </row>
    <row r="32" spans="1:22" ht="12.6" x14ac:dyDescent="0.25">
      <c r="A32" s="648"/>
      <c r="H32" s="936"/>
      <c r="I32" s="937"/>
      <c r="J32" s="937"/>
      <c r="K32" s="937"/>
      <c r="L32" s="937"/>
      <c r="N32" s="649"/>
      <c r="U32" s="290"/>
      <c r="V32" s="304"/>
    </row>
    <row r="33" spans="1:22" ht="16.2" x14ac:dyDescent="0.3">
      <c r="A33" s="648"/>
      <c r="C33" s="269">
        <v>2</v>
      </c>
      <c r="D33" s="269"/>
      <c r="E33" s="269" t="str">
        <f>IF(VLOOKUP(CONCATENATE($C$3,"-",C33),Languages!$A:$D,1,TRUE)=CONCATENATE($C$3,"-",C33),VLOOKUP(CONCATENATE($C$3,"-",C33),Languages!$A:$D,Summary!$C$7,TRUE),NA())</f>
        <v>Kriittisten palveluiden hallinta</v>
      </c>
      <c r="F33" s="169"/>
      <c r="H33" s="936"/>
      <c r="I33" s="937"/>
      <c r="J33" s="937"/>
      <c r="K33" s="937"/>
      <c r="L33" s="937"/>
      <c r="N33" s="649"/>
      <c r="U33" s="290"/>
      <c r="V33" s="304"/>
    </row>
    <row r="34" spans="1:22" s="284" customFormat="1" ht="19.95" customHeight="1" x14ac:dyDescent="0.2">
      <c r="A34" s="303"/>
      <c r="B34" s="278"/>
      <c r="C34" s="279" t="str">
        <f>IF(VLOOKUP("GEN-LEVEL",Languages!$A:$D,1,TRUE)="GEN-LEVEL",VLOOKUP("GEN-LEVEL",Languages!$A:$D,Summary!$C$7,TRUE),NA())</f>
        <v>Taso</v>
      </c>
      <c r="D34" s="279"/>
      <c r="E34" s="279"/>
      <c r="F34" s="280" t="str">
        <f>IF(VLOOKUP("GEN-PRACTICE",Languages!$A:$D,1,TRUE)="GEN-PRACTICE",VLOOKUP("GEN-PRACTICE",Languages!$A:$D,Summary!$C$7,TRUE),NA())</f>
        <v>Käytäntö</v>
      </c>
      <c r="G34" s="281"/>
      <c r="H34" s="881" t="s">
        <v>4</v>
      </c>
      <c r="I34" s="882" t="str">
        <f>IF(VLOOKUP("KM112",Languages!$A:$D,1,TRUE)="KM112",VLOOKUP("KM112",Languages!$A:$D,Summary!$C$7,TRUE),NA())</f>
        <v>Kommentit</v>
      </c>
      <c r="J34" s="882" t="str">
        <f>IF(VLOOKUP("KM113",Languages!$A:$D,1,TRUE)="KM113",VLOOKUP("KM113",Languages!$A:$D,Summary!$C$7,TRUE),NA())</f>
        <v>Sisäinen viittaus</v>
      </c>
      <c r="K34" s="882" t="str">
        <f>IF(VLOOKUP("KM114",Languages!$A:$D,1,TRUE)="KM114",VLOOKUP("KM114",Languages!$A:$D,Summary!$C$7,TRUE),NA())</f>
        <v>Ulkoinen viittaus</v>
      </c>
      <c r="L34" s="882" t="str">
        <f>IF(VLOOKUP("KM115",Languages!$A:$D,1,TRUE)="KM115",VLOOKUP("KM115",Languages!$A:$D,Summary!$C$7,TRUE),NA())</f>
        <v>Kehityskohde</v>
      </c>
      <c r="M34" s="282"/>
      <c r="N34" s="283"/>
      <c r="O34" s="278"/>
      <c r="P34" s="459" t="str">
        <f>IF(VLOOKUP("GEN-ANSWER",Languages!$A:$D,1,TRUE)="GEN-ANSWER",VLOOKUP("GEN-ANSWER",Languages!$A:$D,Summary!$C$7,TRUE),NA())</f>
        <v>Vastaus</v>
      </c>
      <c r="Q34" s="281" t="str">
        <f>IF(VLOOKUP("KM112",Languages!$A:$D,1,TRUE)="KM112",VLOOKUP("KM112",Languages!$A:$D,Summary!$C$7,TRUE),NA())</f>
        <v>Kommentit</v>
      </c>
      <c r="R34" s="281" t="str">
        <f>IF(VLOOKUP("KM113",Languages!$A:$D,1,TRUE)="KM113",VLOOKUP("KM113",Languages!$A:$D,Summary!$C$7,TRUE),NA())</f>
        <v>Sisäinen viittaus</v>
      </c>
      <c r="S34" s="281" t="str">
        <f>IF(VLOOKUP("KM114",Languages!$A:$D,1,TRUE)="KM114",VLOOKUP("KM114",Languages!$A:$D,Summary!$C$7,TRUE),NA())</f>
        <v>Ulkoinen viittaus</v>
      </c>
      <c r="T34" s="281" t="str">
        <f>IF(VLOOKUP("KM115",Languages!$A:$D,1,TRUE)="KM115",VLOOKUP("KM115",Languages!$A:$D,Summary!$C$7,TRUE),NA())</f>
        <v>Kehityskohde</v>
      </c>
      <c r="U34" s="282"/>
      <c r="V34" s="283"/>
    </row>
    <row r="35" spans="1:22" s="295" customFormat="1" ht="64.8" customHeight="1" x14ac:dyDescent="0.25">
      <c r="A35" s="304"/>
      <c r="B35" s="1746"/>
      <c r="C35" s="1755">
        <v>1</v>
      </c>
      <c r="D35" s="1422"/>
      <c r="E35" s="393" t="s">
        <v>17</v>
      </c>
      <c r="F35" s="416" t="str">
        <f>IF(VLOOKUP(CONCATENATE($C$3,"-",$E35),Languages!$A:$D,1,TRUE)=CONCATENATE($C$3,"-",$E35),VLOOKUP(CONCATENATE($C$3,"-",$E35),Languages!$A:$D,Summary!$C$7,TRUE),NA())</f>
        <v>Kaikki resurssit (data, prosessit, järjestelmät, tilat ja toimitusketjut), joita tarvitaan (yhteiskunnalle kriittisten) palveluiden tuottamiseen, ovat organisaation turvallisuuden hallinnan politiikkojen ja prosessien piirissä.</v>
      </c>
      <c r="G35" s="1682">
        <f>IFERROR(INT(LEFT($H35,1)),0)</f>
        <v>4</v>
      </c>
      <c r="H35" s="441" t="s">
        <v>6</v>
      </c>
      <c r="I35" s="494"/>
      <c r="J35" s="442"/>
      <c r="K35" s="442"/>
      <c r="L35" s="443"/>
      <c r="M35" s="294"/>
      <c r="N35" s="304"/>
      <c r="O35" s="1746"/>
      <c r="P35" s="932" t="str">
        <f>VLOOKUP(VLOOKUP($C$3&amp;"-"&amp;$E35,Import!$C:$D,2,FALSE),Parameters!$C$18:$F$22,Summary!$C$7,FALSE)</f>
        <v xml:space="preserve">0 - Vastaus puuttuu </v>
      </c>
      <c r="Q35" s="908" t="str">
        <f>IF(VLOOKUP($C$3&amp;"-"&amp;$E35,Import!$C:$H,3,FALSE)=0,"",VLOOKUP($C$3&amp;"-"&amp;$E35,Import!$C:$H,3,FALSE))</f>
        <v/>
      </c>
      <c r="R35" s="908" t="str">
        <f>IF(VLOOKUP($C$3&amp;"-"&amp;$E35,Import!$C:$H,4,FALSE)=0,"",VLOOKUP($C$3&amp;"-"&amp;$E35,Import!$C:$H,4,FALSE))</f>
        <v>ISO27001 4.1 &amp; 5.2</v>
      </c>
      <c r="S35" s="908" t="str">
        <f>IF(VLOOKUP($C$3&amp;"-"&amp;$E35,Import!$C:$H,5,FALSE)=0,"",VLOOKUP($C$3&amp;"-"&amp;$E35,Import!$C:$H,5,FALSE))</f>
        <v/>
      </c>
      <c r="T35" s="909" t="str">
        <f>IF(VLOOKUP($C$3&amp;"-"&amp;$E35,Import!$C:$H,6,FALSE)=0,"",VLOOKUP($C$3&amp;"-"&amp;$E35,Import!$C:$H,6,FALSE))</f>
        <v/>
      </c>
      <c r="U35" s="294"/>
      <c r="V35" s="304"/>
    </row>
    <row r="36" spans="1:22" s="295" customFormat="1" ht="61.2" customHeight="1" x14ac:dyDescent="0.25">
      <c r="A36" s="304"/>
      <c r="B36" s="1746"/>
      <c r="C36" s="1757"/>
      <c r="D36" s="1423"/>
      <c r="E36" s="394" t="s">
        <v>18</v>
      </c>
      <c r="F36" s="417" t="str">
        <f>IF(VLOOKUP(CONCATENATE($C$3,"-",$E36),Languages!$A:$D,1,TRUE)=CONCATENATE($C$3,"-",$E36),VLOOKUP(CONCATENATE($C$3,"-",$E36),Languages!$A:$D,Summary!$C$7,TRUE),NA())</f>
        <v>Kaikki resurssit (data, prosessit, järjestelmät, tilat ja toimitusketjut), joita tarvitaan yhteiskunnallisesti kriittisten palvelujen tuottamiseen, ovat organisaation riskienhallinnan politiikkojen ja prosessien piirissä.</v>
      </c>
      <c r="G36" s="1682">
        <f>IFERROR(INT(LEFT($H36,1)),0)</f>
        <v>4</v>
      </c>
      <c r="H36" s="445" t="s">
        <v>6</v>
      </c>
      <c r="I36" s="494"/>
      <c r="J36" s="437"/>
      <c r="K36" s="437"/>
      <c r="L36" s="446"/>
      <c r="M36" s="294"/>
      <c r="N36" s="304"/>
      <c r="O36" s="1746"/>
      <c r="P36" s="934" t="str">
        <f>VLOOKUP(VLOOKUP($C$3&amp;"-"&amp;$E36,Import!$C:$D,2,FALSE),Parameters!$C$18:$F$22,Summary!$C$7,FALSE)</f>
        <v xml:space="preserve">0 - Vastaus puuttuu </v>
      </c>
      <c r="Q36" s="910" t="str">
        <f>IF(VLOOKUP($C$3&amp;"-"&amp;$E36,Import!$C:$H,3,FALSE)=0,"",VLOOKUP($C$3&amp;"-"&amp;$E36,Import!$C:$H,3,FALSE))</f>
        <v/>
      </c>
      <c r="R36" s="910" t="str">
        <f>IF(VLOOKUP($C$3&amp;"-"&amp;$E36,Import!$C:$H,4,FALSE)=0,"",VLOOKUP($C$3&amp;"-"&amp;$E36,Import!$C:$H,4,FALSE))</f>
        <v>ISO27001 4.1 &amp; 5.2</v>
      </c>
      <c r="S36" s="910" t="str">
        <f>IF(VLOOKUP($C$3&amp;"-"&amp;$E36,Import!$C:$H,5,FALSE)=0,"",VLOOKUP($C$3&amp;"-"&amp;$E36,Import!$C:$H,5,FALSE))</f>
        <v/>
      </c>
      <c r="T36" s="911" t="str">
        <f>IF(VLOOKUP($C$3&amp;"-"&amp;$E36,Import!$C:$H,6,FALSE)=0,"",VLOOKUP($C$3&amp;"-"&amp;$E36,Import!$C:$H,6,FALSE))</f>
        <v/>
      </c>
      <c r="U36" s="294"/>
      <c r="V36" s="304"/>
    </row>
    <row r="37" spans="1:22" s="295" customFormat="1" ht="75" customHeight="1" x14ac:dyDescent="0.25">
      <c r="A37" s="304"/>
      <c r="B37" s="1746"/>
      <c r="C37" s="1750">
        <v>2</v>
      </c>
      <c r="D37" s="1424"/>
      <c r="E37" s="393" t="s">
        <v>19</v>
      </c>
      <c r="F37" s="416" t="str">
        <f>IF(VLOOKUP(CONCATENATE($C$3,"-",$E37),Languages!$A:$D,1,TRUE)=CONCATENATE($C$3,"-",$E37),VLOOKUP(CONCATENATE($C$3,"-",$E37),Languages!$A:$D,Summary!$C$7,TRUE),NA())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37" s="1682">
        <f t="shared" ref="G37:G43" si="1">IFERROR(INT(LEFT($H37,1)),0)</f>
        <v>0</v>
      </c>
      <c r="H37" s="441" t="s">
        <v>2466</v>
      </c>
      <c r="I37" s="442"/>
      <c r="J37" s="442"/>
      <c r="K37" s="442"/>
      <c r="L37" s="443"/>
      <c r="M37" s="294"/>
      <c r="N37" s="304"/>
      <c r="O37" s="1746"/>
      <c r="P37" s="932" t="str">
        <f>VLOOKUP(VLOOKUP($C$3&amp;"-"&amp;$E37,Import!$C:$D,2,FALSE),Parameters!$C$18:$F$22,Summary!$C$7,FALSE)</f>
        <v xml:space="preserve">0 - Vastaus puuttuu </v>
      </c>
      <c r="Q37" s="908" t="str">
        <f>IF(VLOOKUP($C$3&amp;"-"&amp;$E37,Import!$C:$H,3,FALSE)=0,"",VLOOKUP($C$3&amp;"-"&amp;$E37,Import!$C:$H,3,FALSE))</f>
        <v/>
      </c>
      <c r="R37" s="908" t="str">
        <f>IF(VLOOKUP($C$3&amp;"-"&amp;$E37,Import!$C:$H,4,FALSE)=0,"",VLOOKUP($C$3&amp;"-"&amp;$E37,Import!$C:$H,4,FALSE))</f>
        <v>A5.2
A5.4</v>
      </c>
      <c r="S37" s="908" t="str">
        <f>IF(VLOOKUP($C$3&amp;"-"&amp;$E37,Import!$C:$H,5,FALSE)=0,"",VLOOKUP($C$3&amp;"-"&amp;$E37,Import!$C:$H,5,FALSE))</f>
        <v>5.2
5.4</v>
      </c>
      <c r="T37" s="909" t="str">
        <f>IF(VLOOKUP($C$3&amp;"-"&amp;$E37,Import!$C:$H,6,FALSE)=0,"",VLOOKUP($C$3&amp;"-"&amp;$E37,Import!$C:$H,6,FALSE))</f>
        <v/>
      </c>
      <c r="U37" s="294"/>
      <c r="V37" s="304"/>
    </row>
    <row r="38" spans="1:22" s="295" customFormat="1" ht="75.599999999999994" customHeight="1" x14ac:dyDescent="0.25">
      <c r="A38" s="304"/>
      <c r="B38" s="1746"/>
      <c r="C38" s="1751"/>
      <c r="D38" s="1425"/>
      <c r="E38" s="293" t="s">
        <v>20</v>
      </c>
      <c r="F38" s="413" t="str">
        <f>IF(VLOOKUP(CONCATENATE($C$3,"-",$E38),Languages!$A:$D,1,TRUE)=CONCATENATE($C$3,"-",$E38),VLOOKUP(CONCATENATE($C$3,"-",$E38),Languages!$A:$D,Summary!$C$7,TRUE),NA())</f>
        <v>Johtoryhmä käsittelee palveluiden tuottamiseen tarvittavien tietoverkkojen ja -järjestelmien turvallisuuden tasoa säännöllisesti; käyttäen pohjana ajantasaista ja tarkkaa tietoa sekä organisaation ammattilaisten asiantuntemusta.</v>
      </c>
      <c r="G38" s="1682">
        <f t="shared" si="1"/>
        <v>0</v>
      </c>
      <c r="H38" s="306" t="s">
        <v>2466</v>
      </c>
      <c r="I38" s="436"/>
      <c r="J38" s="436"/>
      <c r="K38" s="436"/>
      <c r="L38" s="444"/>
      <c r="M38" s="294"/>
      <c r="N38" s="304"/>
      <c r="O38" s="1746"/>
      <c r="P38" s="933" t="str">
        <f>VLOOKUP(VLOOKUP($C$3&amp;"-"&amp;$E38,Import!$C:$D,2,FALSE),Parameters!$C$18:$F$22,Summary!$C$7,FALSE)</f>
        <v xml:space="preserve">0 - Vastaus puuttuu </v>
      </c>
      <c r="Q38" s="891" t="str">
        <f>IF(VLOOKUP($C$3&amp;"-"&amp;$E38,Import!$C:$H,3,FALSE)=0,"",VLOOKUP($C$3&amp;"-"&amp;$E38,Import!$C:$H,3,FALSE))</f>
        <v/>
      </c>
      <c r="R38" s="891" t="str">
        <f>IF(VLOOKUP($C$3&amp;"-"&amp;$E38,Import!$C:$H,4,FALSE)=0,"",VLOOKUP($C$3&amp;"-"&amp;$E38,Import!$C:$H,4,FALSE))</f>
        <v>A5.2
A5.4</v>
      </c>
      <c r="S38" s="891" t="str">
        <f>IF(VLOOKUP($C$3&amp;"-"&amp;$E38,Import!$C:$H,5,FALSE)=0,"",VLOOKUP($C$3&amp;"-"&amp;$E38,Import!$C:$H,5,FALSE))</f>
        <v>5.2
5.4</v>
      </c>
      <c r="T38" s="892" t="str">
        <f>IF(VLOOKUP($C$3&amp;"-"&amp;$E38,Import!$C:$H,6,FALSE)=0,"",VLOOKUP($C$3&amp;"-"&amp;$E38,Import!$C:$H,6,FALSE))</f>
        <v/>
      </c>
      <c r="U38" s="294"/>
      <c r="V38" s="304"/>
    </row>
    <row r="39" spans="1:22" s="295" customFormat="1" ht="68.400000000000006" customHeight="1" x14ac:dyDescent="0.25">
      <c r="A39" s="304"/>
      <c r="B39" s="1746"/>
      <c r="C39" s="1751"/>
      <c r="D39" s="1425"/>
      <c r="E39" s="293" t="s">
        <v>21</v>
      </c>
      <c r="F39" s="413" t="str">
        <f>IF(VLOOKUP(CONCATENATE($C$3,"-",$E39),Languages!$A:$D,1,TRUE)=CONCATENATE($C$3,"-",$E39),VLOOKUP(CONCATENATE($C$3,"-",$E39),Languages!$A:$D,Summary!$C$7,TRUE),NA())</f>
        <v>Johtoryhmän nimetyllä jäsenellä on vastuu palveluiden tuottamiseen tarvittavien tietoverkkojen ja -järjestelmien turvallisuuden tasosta. Henkilö ohjaa johtoryhmän säännöllistä keskustelua aiheesta.</v>
      </c>
      <c r="G39" s="1682">
        <f t="shared" si="1"/>
        <v>0</v>
      </c>
      <c r="H39" s="306" t="s">
        <v>2466</v>
      </c>
      <c r="I39" s="436"/>
      <c r="J39" s="436"/>
      <c r="K39" s="436"/>
      <c r="L39" s="444"/>
      <c r="M39" s="294"/>
      <c r="N39" s="304"/>
      <c r="O39" s="1746"/>
      <c r="P39" s="933" t="str">
        <f>VLOOKUP(VLOOKUP($C$3&amp;"-"&amp;$E39,Import!$C:$D,2,FALSE),Parameters!$C$18:$F$22,Summary!$C$7,FALSE)</f>
        <v xml:space="preserve">0 - Vastaus puuttuu </v>
      </c>
      <c r="Q39" s="891" t="str">
        <f>IF(VLOOKUP($C$3&amp;"-"&amp;$E39,Import!$C:$H,3,FALSE)=0,"",VLOOKUP($C$3&amp;"-"&amp;$E39,Import!$C:$H,3,FALSE))</f>
        <v/>
      </c>
      <c r="R39" s="891" t="str">
        <f>IF(VLOOKUP($C$3&amp;"-"&amp;$E39,Import!$C:$H,4,FALSE)=0,"",VLOOKUP($C$3&amp;"-"&amp;$E39,Import!$C:$H,4,FALSE))</f>
        <v>A5.2
A5.4</v>
      </c>
      <c r="S39" s="891" t="str">
        <f>IF(VLOOKUP($C$3&amp;"-"&amp;$E39,Import!$C:$H,5,FALSE)=0,"",VLOOKUP($C$3&amp;"-"&amp;$E39,Import!$C:$H,5,FALSE))</f>
        <v>5.2
5.4</v>
      </c>
      <c r="T39" s="892" t="str">
        <f>IF(VLOOKUP($C$3&amp;"-"&amp;$E39,Import!$C:$H,6,FALSE)=0,"",VLOOKUP($C$3&amp;"-"&amp;$E39,Import!$C:$H,6,FALSE))</f>
        <v/>
      </c>
      <c r="U39" s="294"/>
      <c r="V39" s="304"/>
    </row>
    <row r="40" spans="1:22" s="295" customFormat="1" ht="45" customHeight="1" x14ac:dyDescent="0.25">
      <c r="A40" s="304"/>
      <c r="B40" s="1746"/>
      <c r="C40" s="1751"/>
      <c r="D40" s="1425"/>
      <c r="E40" s="293" t="s">
        <v>103</v>
      </c>
      <c r="F40" s="413" t="str">
        <f>IF(VLOOKUP(CONCATENATE($C$3,"-",$E40),Languages!$A:$D,1,TRUE)=CONCATENATE($C$3,"-",$E40),VLOOKUP(CONCATENATE($C$3,"-",$E40),Languages!$A:$D,Summary!$C$7,TRUE),NA())</f>
        <v>Johtoryhmä asettaa suunnan ja tahtotilan, joista johdetaan tehokkaita toimintatapoja tietoverkkojen ja -järjestelmien turvallisuuden valvontaan ja ohjaukseen.</v>
      </c>
      <c r="G40" s="1682">
        <f t="shared" si="1"/>
        <v>0</v>
      </c>
      <c r="H40" s="306" t="s">
        <v>2466</v>
      </c>
      <c r="I40" s="436"/>
      <c r="J40" s="436"/>
      <c r="K40" s="436"/>
      <c r="L40" s="444"/>
      <c r="M40" s="294"/>
      <c r="N40" s="304"/>
      <c r="O40" s="1746"/>
      <c r="P40" s="933" t="str">
        <f>VLOOKUP(VLOOKUP($C$3&amp;"-"&amp;$E40,Import!$C:$D,2,FALSE),Parameters!$C$18:$F$22,Summary!$C$7,FALSE)</f>
        <v xml:space="preserve">0 - Vastaus puuttuu </v>
      </c>
      <c r="Q40" s="891" t="str">
        <f>IF(VLOOKUP($C$3&amp;"-"&amp;$E40,Import!$C:$H,3,FALSE)=0,"",VLOOKUP($C$3&amp;"-"&amp;$E40,Import!$C:$H,3,FALSE))</f>
        <v/>
      </c>
      <c r="R40" s="891" t="str">
        <f>IF(VLOOKUP($C$3&amp;"-"&amp;$E40,Import!$C:$H,4,FALSE)=0,"",VLOOKUP($C$3&amp;"-"&amp;$E40,Import!$C:$H,4,FALSE))</f>
        <v>A5.2
A5.4</v>
      </c>
      <c r="S40" s="891" t="str">
        <f>IF(VLOOKUP($C$3&amp;"-"&amp;$E40,Import!$C:$H,5,FALSE)=0,"",VLOOKUP($C$3&amp;"-"&amp;$E40,Import!$C:$H,5,FALSE))</f>
        <v>5.2
5.4</v>
      </c>
      <c r="T40" s="892" t="str">
        <f>IF(VLOOKUP($C$3&amp;"-"&amp;$E40,Import!$C:$H,6,FALSE)=0,"",VLOOKUP($C$3&amp;"-"&amp;$E40,Import!$C:$H,6,FALSE))</f>
        <v/>
      </c>
      <c r="U40" s="294"/>
      <c r="V40" s="304"/>
    </row>
    <row r="41" spans="1:22" s="295" customFormat="1" ht="34.950000000000003" customHeight="1" x14ac:dyDescent="0.25">
      <c r="A41" s="304"/>
      <c r="B41" s="1746"/>
      <c r="C41" s="1751"/>
      <c r="D41" s="1425"/>
      <c r="E41" s="293" t="s">
        <v>165</v>
      </c>
      <c r="F41" s="413" t="str">
        <f>IF(VLOOKUP(CONCATENATE($C$3,"-",$E41),Languages!$A:$D,1,TRUE)=CONCATENATE($C$3,"-",$E41),VLOOKUP(CONCATENATE($C$3,"-",$E41),Languages!$A:$D,Summary!$C$7,TRUE),NA())</f>
        <v>Organisaation ylimmällä johdolla on näkyvyys tärkeimpiin riskipäätöksiin läpi koko organisaation.</v>
      </c>
      <c r="G41" s="1682">
        <f t="shared" si="1"/>
        <v>0</v>
      </c>
      <c r="H41" s="306" t="s">
        <v>2466</v>
      </c>
      <c r="I41" s="436"/>
      <c r="J41" s="436"/>
      <c r="K41" s="436"/>
      <c r="L41" s="444"/>
      <c r="M41" s="294"/>
      <c r="N41" s="304"/>
      <c r="O41" s="1746"/>
      <c r="P41" s="933" t="str">
        <f>VLOOKUP(VLOOKUP($C$3&amp;"-"&amp;$E41,Import!$C:$D,2,FALSE),Parameters!$C$18:$F$22,Summary!$C$7,FALSE)</f>
        <v xml:space="preserve">0 - Vastaus puuttuu </v>
      </c>
      <c r="Q41" s="891" t="str">
        <f>IF(VLOOKUP($C$3&amp;"-"&amp;$E41,Import!$C:$H,3,FALSE)=0,"",VLOOKUP($C$3&amp;"-"&amp;$E41,Import!$C:$H,3,FALSE))</f>
        <v/>
      </c>
      <c r="R41" s="891" t="str">
        <f>IF(VLOOKUP($C$3&amp;"-"&amp;$E41,Import!$C:$H,4,FALSE)=0,"",VLOOKUP($C$3&amp;"-"&amp;$E41,Import!$C:$H,4,FALSE))</f>
        <v xml:space="preserve">ISO27001 8.2 &amp; 8.3
A5.2 
A5.4
</v>
      </c>
      <c r="S41" s="891" t="str">
        <f>IF(VLOOKUP($C$3&amp;"-"&amp;$E41,Import!$C:$H,5,FALSE)=0,"",VLOOKUP($C$3&amp;"-"&amp;$E41,Import!$C:$H,5,FALSE))</f>
        <v>5.2 
5.4</v>
      </c>
      <c r="T41" s="892" t="str">
        <f>IF(VLOOKUP($C$3&amp;"-"&amp;$E41,Import!$C:$H,6,FALSE)=0,"",VLOOKUP($C$3&amp;"-"&amp;$E41,Import!$C:$H,6,FALSE))</f>
        <v/>
      </c>
      <c r="U41" s="294"/>
      <c r="V41" s="304"/>
    </row>
    <row r="42" spans="1:22" s="295" customFormat="1" ht="85.2" customHeight="1" x14ac:dyDescent="0.25">
      <c r="A42" s="304"/>
      <c r="B42" s="1746"/>
      <c r="C42" s="1751"/>
      <c r="D42" s="1425"/>
      <c r="E42" s="293" t="s">
        <v>167</v>
      </c>
      <c r="F42" s="413" t="str">
        <f>IF(VLOOKUP(CONCATENATE($C$3,"-",$E42),Languages!$A:$D,1,TRUE)=CONCATENATE($C$3,"-",$E42),VLOOKUP(CONCATENATE($C$3,"-",$E42),Languages!$A:$D,Summary!$C$7,TRUE),NA())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42" s="1682">
        <f t="shared" si="1"/>
        <v>0</v>
      </c>
      <c r="H42" s="306" t="s">
        <v>2466</v>
      </c>
      <c r="I42" s="436"/>
      <c r="J42" s="436"/>
      <c r="K42" s="436"/>
      <c r="L42" s="444"/>
      <c r="M42" s="294"/>
      <c r="N42" s="304"/>
      <c r="O42" s="1746"/>
      <c r="P42" s="933" t="str">
        <f>VLOOKUP(VLOOKUP($C$3&amp;"-"&amp;$E42,Import!$C:$D,2,FALSE),Parameters!$C$18:$F$22,Summary!$C$7,FALSE)</f>
        <v xml:space="preserve">0 - Vastaus puuttuu </v>
      </c>
      <c r="Q42" s="891" t="str">
        <f>IF(VLOOKUP($C$3&amp;"-"&amp;$E42,Import!$C:$H,3,FALSE)=0,"",VLOOKUP($C$3&amp;"-"&amp;$E42,Import!$C:$H,3,FALSE))</f>
        <v/>
      </c>
      <c r="R42" s="891" t="str">
        <f>IF(VLOOKUP($C$3&amp;"-"&amp;$E42,Import!$C:$H,4,FALSE)=0,"",VLOOKUP($C$3&amp;"-"&amp;$E42,Import!$C:$H,4,FALSE))</f>
        <v>A5.2
A5.4</v>
      </c>
      <c r="S42" s="891" t="str">
        <f>IF(VLOOKUP($C$3&amp;"-"&amp;$E42,Import!$C:$H,5,FALSE)=0,"",VLOOKUP($C$3&amp;"-"&amp;$E42,Import!$C:$H,5,FALSE))</f>
        <v>5.2
5.4</v>
      </c>
      <c r="T42" s="892" t="str">
        <f>IF(VLOOKUP($C$3&amp;"-"&amp;$E42,Import!$C:$H,6,FALSE)=0,"",VLOOKUP($C$3&amp;"-"&amp;$E42,Import!$C:$H,6,FALSE))</f>
        <v/>
      </c>
      <c r="U42" s="294"/>
      <c r="V42" s="304"/>
    </row>
    <row r="43" spans="1:22" s="295" customFormat="1" ht="60.6" customHeight="1" x14ac:dyDescent="0.25">
      <c r="A43" s="304"/>
      <c r="B43" s="1746"/>
      <c r="C43" s="1752"/>
      <c r="D43" s="1426"/>
      <c r="E43" s="394" t="s">
        <v>198</v>
      </c>
      <c r="F43" s="417" t="str">
        <f>IF(VLOOKUP(CONCATENATE($C$3,"-",$E43),Languages!$A:$D,1,TRUE)=CONCATENATE($C$3,"-",$E43),VLOOKUP(CONCATENATE($C$3,"-",$E43),Languages!$A:$D,Summary!$C$7,TRUE),NA())</f>
        <v>Riskienhallinnan päätöksentekoa voidaan tarvittaessa delegoida tai korottaa ("escalate") läpi koko organisaation sellaisille henkilöille, joilla on sopivat tiedot, taidot ja valtuudet päätösten tekemiseen.</v>
      </c>
      <c r="G43" s="1682">
        <f t="shared" si="1"/>
        <v>0</v>
      </c>
      <c r="H43" s="445" t="s">
        <v>2466</v>
      </c>
      <c r="I43" s="437"/>
      <c r="J43" s="437"/>
      <c r="K43" s="437"/>
      <c r="L43" s="446"/>
      <c r="M43" s="294"/>
      <c r="N43" s="304"/>
      <c r="O43" s="1746"/>
      <c r="P43" s="934" t="str">
        <f>VLOOKUP(VLOOKUP($C$3&amp;"-"&amp;$E43,Import!$C:$D,2,FALSE),Parameters!$C$18:$F$22,Summary!$C$7,FALSE)</f>
        <v xml:space="preserve">0 - Vastaus puuttuu </v>
      </c>
      <c r="Q43" s="910" t="str">
        <f>IF(VLOOKUP($C$3&amp;"-"&amp;$E43,Import!$C:$H,3,FALSE)=0,"",VLOOKUP($C$3&amp;"-"&amp;$E43,Import!$C:$H,3,FALSE))</f>
        <v/>
      </c>
      <c r="R43" s="910" t="str">
        <f>IF(VLOOKUP($C$3&amp;"-"&amp;$E43,Import!$C:$H,4,FALSE)=0,"",VLOOKUP($C$3&amp;"-"&amp;$E43,Import!$C:$H,4,FALSE))</f>
        <v xml:space="preserve">ISO27001 8.2 &amp; 8.3
A5.2 
A5.4
</v>
      </c>
      <c r="S43" s="910" t="str">
        <f>IF(VLOOKUP($C$3&amp;"-"&amp;$E43,Import!$C:$H,5,FALSE)=0,"",VLOOKUP($C$3&amp;"-"&amp;$E43,Import!$C:$H,5,FALSE))</f>
        <v>5.2 
5.4</v>
      </c>
      <c r="T43" s="911" t="str">
        <f>IF(VLOOKUP($C$3&amp;"-"&amp;$E43,Import!$C:$H,6,FALSE)=0,"",VLOOKUP($C$3&amp;"-"&amp;$E43,Import!$C:$H,6,FALSE))</f>
        <v/>
      </c>
      <c r="U43" s="294"/>
      <c r="V43" s="304"/>
    </row>
    <row r="44" spans="1:22" s="295" customFormat="1" ht="51" customHeight="1" x14ac:dyDescent="0.25">
      <c r="A44" s="304"/>
      <c r="B44" s="1746"/>
      <c r="C44" s="1753">
        <v>3</v>
      </c>
      <c r="D44" s="1427"/>
      <c r="E44" s="393" t="s">
        <v>200</v>
      </c>
      <c r="F44" s="416" t="str">
        <f>IF(VLOOKUP(CONCATENATE($C$3,"-",$E44),Languages!$A:$D,1,TRUE)=CONCATENATE($C$3,"-",$E44),VLOOKUP(CONCATENATE($C$3,"-",$E44),Languages!$A:$D,Summary!$C$7,TRUE),NA())</f>
        <v>Tehdyt riskienhallintapäätökset käydään läpi aika ajoin, jotta varmistutaan siitä, että ne ovat pysyneet relevantteina ja pätevinä.</v>
      </c>
      <c r="G44" s="1682">
        <f>IFERROR(INT(LEFT($H44,1)),0)</f>
        <v>0</v>
      </c>
      <c r="H44" s="441" t="s">
        <v>2466</v>
      </c>
      <c r="I44" s="438"/>
      <c r="J44" s="438"/>
      <c r="K44" s="438"/>
      <c r="L44" s="447"/>
      <c r="M44" s="294"/>
      <c r="N44" s="304"/>
      <c r="O44" s="1746"/>
      <c r="P44" s="932" t="str">
        <f>VLOOKUP(VLOOKUP($C$3&amp;"-"&amp;$E44,Import!$C:$D,2,FALSE),Parameters!$C$18:$F$22,Summary!$C$7,FALSE)</f>
        <v xml:space="preserve">0 - Vastaus puuttuu </v>
      </c>
      <c r="Q44" s="898" t="str">
        <f>IF(VLOOKUP($C$3&amp;"-"&amp;$E44,Import!$C:$H,3,FALSE)=0,"",VLOOKUP($C$3&amp;"-"&amp;$E44,Import!$C:$H,3,FALSE))</f>
        <v/>
      </c>
      <c r="R44" s="898" t="str">
        <f>IF(VLOOKUP($C$3&amp;"-"&amp;$E44,Import!$C:$H,4,FALSE)=0,"",VLOOKUP($C$3&amp;"-"&amp;$E44,Import!$C:$H,4,FALSE))</f>
        <v>ISO27001 6.1, 8.3 &amp; 9.1</v>
      </c>
      <c r="S44" s="898" t="str">
        <f>IF(VLOOKUP($C$3&amp;"-"&amp;$E44,Import!$C:$H,5,FALSE)=0,"",VLOOKUP($C$3&amp;"-"&amp;$E44,Import!$C:$H,5,FALSE))</f>
        <v/>
      </c>
      <c r="T44" s="899" t="str">
        <f>IF(VLOOKUP($C$3&amp;"-"&amp;$E44,Import!$C:$H,6,FALSE)=0,"",VLOOKUP($C$3&amp;"-"&amp;$E44,Import!$C:$H,6,FALSE))</f>
        <v/>
      </c>
      <c r="U44" s="294"/>
      <c r="V44" s="304"/>
    </row>
    <row r="45" spans="1:22" s="295" customFormat="1" ht="45" customHeight="1" x14ac:dyDescent="0.25">
      <c r="A45" s="304"/>
      <c r="B45" s="1746"/>
      <c r="C45" s="1754"/>
      <c r="D45" s="1428"/>
      <c r="E45" s="394" t="s">
        <v>202</v>
      </c>
      <c r="F45" s="417" t="str">
        <f>IF(VLOOKUP(CONCATENATE($C$3,"-",$E45),Languages!$A:$D,1,TRUE)=CONCATENATE($C$3,"-",$E45),VLOOKUP(CONCATENATE($C$3,"-",$E45),Languages!$A:$D,Summary!$C$7,TRUE),NA())</f>
        <v>Riskienhallintaprosessissa ja -päätöksenteossa otetaan huomioon resurssit (data, prosessit, järjestelmät, laitteet ja toimitusketju), kriittinen ajanjakso ja seurannaisvaikutukset [kts. CRITICAL-1b-h].</v>
      </c>
      <c r="G45" s="1682">
        <f>IFERROR(INT(LEFT($H45,1)),0)</f>
        <v>0</v>
      </c>
      <c r="H45" s="445" t="s">
        <v>2466</v>
      </c>
      <c r="I45" s="437"/>
      <c r="J45" s="437"/>
      <c r="K45" s="437"/>
      <c r="L45" s="446"/>
      <c r="M45" s="294"/>
      <c r="N45" s="304"/>
      <c r="O45" s="1746"/>
      <c r="P45" s="934" t="str">
        <f>VLOOKUP(VLOOKUP($C$3&amp;"-"&amp;$E45,Import!$C:$D,2,FALSE),Parameters!$C$18:$F$22,Summary!$C$7,FALSE)</f>
        <v xml:space="preserve">0 - Vastaus puuttuu </v>
      </c>
      <c r="Q45" s="910" t="str">
        <f>IF(VLOOKUP($C$3&amp;"-"&amp;$E45,Import!$C:$H,3,FALSE)=0,"",VLOOKUP($C$3&amp;"-"&amp;$E45,Import!$C:$H,3,FALSE))</f>
        <v/>
      </c>
      <c r="R45" s="910" t="str">
        <f>IF(VLOOKUP($C$3&amp;"-"&amp;$E45,Import!$C:$H,4,FALSE)=0,"",VLOOKUP($C$3&amp;"-"&amp;$E45,Import!$C:$H,4,FALSE))</f>
        <v>ISO27001 6.1</v>
      </c>
      <c r="S45" s="910" t="str">
        <f>IF(VLOOKUP($C$3&amp;"-"&amp;$E45,Import!$C:$H,5,FALSE)=0,"",VLOOKUP($C$3&amp;"-"&amp;$E45,Import!$C:$H,5,FALSE))</f>
        <v/>
      </c>
      <c r="T45" s="911" t="str">
        <f>IF(VLOOKUP($C$3&amp;"-"&amp;$E45,Import!$C:$H,6,FALSE)=0,"",VLOOKUP($C$3&amp;"-"&amp;$E45,Import!$C:$H,6,FALSE))</f>
        <v/>
      </c>
      <c r="U45" s="294"/>
      <c r="V45" s="304"/>
    </row>
    <row r="46" spans="1:22" ht="12.6" x14ac:dyDescent="0.25">
      <c r="A46" s="645"/>
      <c r="H46" s="936"/>
      <c r="I46" s="937"/>
      <c r="J46" s="937"/>
      <c r="K46" s="937"/>
      <c r="L46" s="937"/>
      <c r="N46" s="649"/>
      <c r="U46" s="290"/>
      <c r="V46" s="304"/>
    </row>
    <row r="47" spans="1:22" ht="16.2" x14ac:dyDescent="0.3">
      <c r="A47" s="645"/>
      <c r="C47" s="269">
        <v>3</v>
      </c>
      <c r="D47" s="269"/>
      <c r="E47" s="269" t="str">
        <f>IF(VLOOKUP(CONCATENATE($C$3,"-",C47),Languages!$A:$D,1,TRUE)=CONCATENATE($C$3,"-",C47),VLOOKUP(CONCATENATE($C$3,"-",C47),Languages!$A:$D,Summary!$C$7,TRUE),NA())</f>
        <v>Kriittisten palveluiden kyberpoikkeamien vaikutusten minimointi</v>
      </c>
      <c r="F47" s="169"/>
      <c r="H47" s="936"/>
      <c r="I47" s="937"/>
      <c r="J47" s="937"/>
      <c r="K47" s="937"/>
      <c r="L47" s="937"/>
      <c r="N47" s="649"/>
      <c r="U47" s="290"/>
      <c r="V47" s="304"/>
    </row>
    <row r="48" spans="1:22" s="284" customFormat="1" ht="19.95" customHeight="1" x14ac:dyDescent="0.2">
      <c r="A48" s="303"/>
      <c r="B48" s="278"/>
      <c r="C48" s="279" t="str">
        <f>IF(VLOOKUP("GEN-LEVEL",Languages!$A:$D,1,TRUE)="GEN-LEVEL",VLOOKUP("GEN-LEVEL",Languages!$A:$D,Summary!$C$7,TRUE),NA())</f>
        <v>Taso</v>
      </c>
      <c r="D48" s="279"/>
      <c r="E48" s="279"/>
      <c r="F48" s="280" t="str">
        <f>IF(VLOOKUP("GEN-PRACTICE",Languages!$A:$D,1,TRUE)="GEN-PRACTICE",VLOOKUP("GEN-PRACTICE",Languages!$A:$D,Summary!$C$7,TRUE),NA())</f>
        <v>Käytäntö</v>
      </c>
      <c r="G48" s="281"/>
      <c r="H48" s="881" t="s">
        <v>4</v>
      </c>
      <c r="I48" s="882" t="str">
        <f>IF(VLOOKUP("KM112",Languages!$A:$D,1,TRUE)="KM112",VLOOKUP("KM112",Languages!$A:$D,Summary!$C$7,TRUE),NA())</f>
        <v>Kommentit</v>
      </c>
      <c r="J48" s="882" t="str">
        <f>IF(VLOOKUP("KM113",Languages!$A:$D,1,TRUE)="KM113",VLOOKUP("KM113",Languages!$A:$D,Summary!$C$7,TRUE),NA())</f>
        <v>Sisäinen viittaus</v>
      </c>
      <c r="K48" s="882" t="str">
        <f>IF(VLOOKUP("KM114",Languages!$A:$D,1,TRUE)="KM114",VLOOKUP("KM114",Languages!$A:$D,Summary!$C$7,TRUE),NA())</f>
        <v>Ulkoinen viittaus</v>
      </c>
      <c r="L48" s="882" t="str">
        <f>IF(VLOOKUP("KM115",Languages!$A:$D,1,TRUE)="KM115",VLOOKUP("KM115",Languages!$A:$D,Summary!$C$7,TRUE),NA())</f>
        <v>Kehityskohde</v>
      </c>
      <c r="M48" s="282"/>
      <c r="N48" s="283"/>
      <c r="O48" s="278"/>
      <c r="P48" s="459" t="str">
        <f>IF(VLOOKUP("GEN-ANSWER",Languages!$A:$D,1,TRUE)="GEN-ANSWER",VLOOKUP("GEN-ANSWER",Languages!$A:$D,Summary!$C$7,TRUE),NA())</f>
        <v>Vastaus</v>
      </c>
      <c r="Q48" s="281" t="str">
        <f>IF(VLOOKUP("KM112",Languages!$A:$D,1,TRUE)="KM112",VLOOKUP("KM112",Languages!$A:$D,Summary!$C$7,TRUE),NA())</f>
        <v>Kommentit</v>
      </c>
      <c r="R48" s="281" t="str">
        <f>IF(VLOOKUP("KM113",Languages!$A:$D,1,TRUE)="KM113",VLOOKUP("KM113",Languages!$A:$D,Summary!$C$7,TRUE),NA())</f>
        <v>Sisäinen viittaus</v>
      </c>
      <c r="S48" s="281" t="str">
        <f>IF(VLOOKUP("KM114",Languages!$A:$D,1,TRUE)="KM114",VLOOKUP("KM114",Languages!$A:$D,Summary!$C$7,TRUE),NA())</f>
        <v>Ulkoinen viittaus</v>
      </c>
      <c r="T48" s="281" t="str">
        <f>IF(VLOOKUP("KM115",Languages!$A:$D,1,TRUE)="KM115",VLOOKUP("KM115",Languages!$A:$D,Summary!$C$7,TRUE),NA())</f>
        <v>Kehityskohde</v>
      </c>
      <c r="U48" s="282"/>
      <c r="V48" s="283"/>
    </row>
    <row r="49" spans="1:22" s="295" customFormat="1" ht="45" customHeight="1" x14ac:dyDescent="0.25">
      <c r="A49" s="304"/>
      <c r="B49" s="1746"/>
      <c r="C49" s="1755">
        <v>1</v>
      </c>
      <c r="D49" s="1422"/>
      <c r="E49" s="393" t="s">
        <v>22</v>
      </c>
      <c r="F49" s="416" t="str">
        <f>IF(VLOOKUP(CONCATENATE($C$3,"-",$E49),Languages!$A:$D,1,TRUE)=CONCATENATE($C$3,"-",$E49),VLOOKUP(CONCATENATE($C$3,"-",$E49),Languages!$A:$D,Summary!$C$7,TRUE),NA())</f>
        <v>Organisaatiolla on kybertapahtumien ja -poikkeamien hallintasuunnitelma, joka kattaa kaikki (organisaation tuottamat yhteiskunnalle kriittiset) palvelut.</v>
      </c>
      <c r="G49" s="1682">
        <f t="shared" ref="G49:G56" si="2">IFERROR(INT(LEFT($H49,1)),0)</f>
        <v>4</v>
      </c>
      <c r="H49" s="441" t="s">
        <v>6</v>
      </c>
      <c r="I49" s="442"/>
      <c r="J49" s="442"/>
      <c r="K49" s="442"/>
      <c r="L49" s="443"/>
      <c r="M49" s="294"/>
      <c r="N49" s="304"/>
      <c r="O49" s="1746"/>
      <c r="P49" s="932" t="str">
        <f>VLOOKUP(VLOOKUP($C$3&amp;"-"&amp;$E49,Import!$C:$D,2,FALSE),Parameters!$C$18:$F$22,Summary!$C$7,FALSE)</f>
        <v xml:space="preserve">0 - Vastaus puuttuu </v>
      </c>
      <c r="Q49" s="908" t="str">
        <f>IF(VLOOKUP($C$3&amp;"-"&amp;$E49,Import!$C:$H,3,FALSE)=0,"",VLOOKUP($C$3&amp;"-"&amp;$E49,Import!$C:$H,3,FALSE))</f>
        <v>11.12</v>
      </c>
      <c r="R49" s="908" t="str">
        <f>IF(VLOOKUP($C$3&amp;"-"&amp;$E49,Import!$C:$H,4,FALSE)=0,"",VLOOKUP($C$3&amp;"-"&amp;$E49,Import!$C:$H,4,FALSE))</f>
        <v>A5.29 
A5.30</v>
      </c>
      <c r="S49" s="908" t="str">
        <f>IF(VLOOKUP($C$3&amp;"-"&amp;$E49,Import!$C:$H,5,FALSE)=0,"",VLOOKUP($C$3&amp;"-"&amp;$E49,Import!$C:$H,5,FALSE))</f>
        <v>5.29 
5.30</v>
      </c>
      <c r="T49" s="909" t="str">
        <f>IF(VLOOKUP($C$3&amp;"-"&amp;$E49,Import!$C:$H,6,FALSE)=0,"",VLOOKUP($C$3&amp;"-"&amp;$E49,Import!$C:$H,6,FALSE))</f>
        <v/>
      </c>
      <c r="U49" s="294"/>
      <c r="V49" s="304"/>
    </row>
    <row r="50" spans="1:22" s="295" customFormat="1" ht="51" customHeight="1" x14ac:dyDescent="0.25">
      <c r="A50" s="304"/>
      <c r="B50" s="1746"/>
      <c r="C50" s="1756"/>
      <c r="D50" s="1429"/>
      <c r="E50" s="293" t="s">
        <v>23</v>
      </c>
      <c r="F50" s="413" t="str">
        <f>IF(VLOOKUP(CONCATENATE($C$3,"-",$E50),Languages!$A:$D,1,TRUE)=CONCATENATE($C$3,"-",$E50),VLOOKUP(CONCATENATE($C$3,"-",$E50),Languages!$A:$D,Summary!$C$7,TRUE),NA())</f>
        <v>Hallintasuunnitelma rajoittuu tunnettuihin hyökkäyksiin, mutta kattaa perusteellisesti näiden hyökkäysten todennäköiset vaikutukset.</v>
      </c>
      <c r="G50" s="1682">
        <f t="shared" si="2"/>
        <v>4</v>
      </c>
      <c r="H50" s="306" t="s">
        <v>6</v>
      </c>
      <c r="I50" s="442"/>
      <c r="J50" s="436"/>
      <c r="K50" s="436"/>
      <c r="L50" s="444"/>
      <c r="M50" s="294"/>
      <c r="N50" s="304"/>
      <c r="O50" s="1746"/>
      <c r="P50" s="933" t="str">
        <f>VLOOKUP(VLOOKUP($C$3&amp;"-"&amp;$E50,Import!$C:$D,2,FALSE),Parameters!$C$18:$F$22,Summary!$C$7,FALSE)</f>
        <v xml:space="preserve">0 - Vastaus puuttuu </v>
      </c>
      <c r="Q50" s="891" t="str">
        <f>IF(VLOOKUP($C$3&amp;"-"&amp;$E50,Import!$C:$H,3,FALSE)=0,"",VLOOKUP($C$3&amp;"-"&amp;$E50,Import!$C:$H,3,FALSE))</f>
        <v>11.12</v>
      </c>
      <c r="R50" s="891" t="str">
        <f>IF(VLOOKUP($C$3&amp;"-"&amp;$E50,Import!$C:$H,4,FALSE)=0,"",VLOOKUP($C$3&amp;"-"&amp;$E50,Import!$C:$H,4,FALSE))</f>
        <v>A5.30</v>
      </c>
      <c r="S50" s="891" t="str">
        <f>IF(VLOOKUP($C$3&amp;"-"&amp;$E50,Import!$C:$H,5,FALSE)=0,"",VLOOKUP($C$3&amp;"-"&amp;$E50,Import!$C:$H,5,FALSE))</f>
        <v>5.30</v>
      </c>
      <c r="T50" s="892" t="str">
        <f>IF(VLOOKUP($C$3&amp;"-"&amp;$E50,Import!$C:$H,6,FALSE)=0,"",VLOOKUP($C$3&amp;"-"&amp;$E50,Import!$C:$H,6,FALSE))</f>
        <v/>
      </c>
      <c r="U50" s="294"/>
      <c r="V50" s="304"/>
    </row>
    <row r="51" spans="1:22" s="295" customFormat="1" ht="34.950000000000003" customHeight="1" x14ac:dyDescent="0.25">
      <c r="A51" s="304"/>
      <c r="B51" s="1746"/>
      <c r="C51" s="1756"/>
      <c r="D51" s="1429"/>
      <c r="E51" s="293" t="s">
        <v>24</v>
      </c>
      <c r="F51" s="413" t="str">
        <f>IF(VLOOKUP(CONCATENATE($C$3,"-",$E51),Languages!$A:$D,1,TRUE)=CONCATENATE($C$3,"-",$E51),VLOOKUP(CONCATENATE($C$3,"-",$E51),Languages!$A:$D,Summary!$C$7,TRUE),NA())</f>
        <v>Kybertapahtumien ja -poikkeamien hallintaan osallistuva henkilöstö on sisäistänyt ja ymmärtää hallintasuunnitelman hyvin.</v>
      </c>
      <c r="G51" s="1682">
        <f t="shared" si="2"/>
        <v>4</v>
      </c>
      <c r="H51" s="306" t="s">
        <v>6</v>
      </c>
      <c r="I51" s="442"/>
      <c r="J51" s="436"/>
      <c r="K51" s="436"/>
      <c r="L51" s="444"/>
      <c r="M51" s="294"/>
      <c r="N51" s="304"/>
      <c r="O51" s="1746"/>
      <c r="P51" s="933" t="str">
        <f>VLOOKUP(VLOOKUP($C$3&amp;"-"&amp;$E51,Import!$C:$D,2,FALSE),Parameters!$C$18:$F$22,Summary!$C$7,FALSE)</f>
        <v xml:space="preserve">0 - Vastaus puuttuu </v>
      </c>
      <c r="Q51" s="891" t="str">
        <f>IF(VLOOKUP($C$3&amp;"-"&amp;$E51,Import!$C:$H,3,FALSE)=0,"",VLOOKUP($C$3&amp;"-"&amp;$E51,Import!$C:$H,3,FALSE))</f>
        <v>11.12</v>
      </c>
      <c r="R51" s="891" t="str">
        <f>IF(VLOOKUP($C$3&amp;"-"&amp;$E51,Import!$C:$H,4,FALSE)=0,"",VLOOKUP($C$3&amp;"-"&amp;$E51,Import!$C:$H,4,FALSE))</f>
        <v>A5.30</v>
      </c>
      <c r="S51" s="891" t="str">
        <f>IF(VLOOKUP($C$3&amp;"-"&amp;$E51,Import!$C:$H,5,FALSE)=0,"",VLOOKUP($C$3&amp;"-"&amp;$E51,Import!$C:$H,5,FALSE))</f>
        <v>5.30</v>
      </c>
      <c r="T51" s="892" t="str">
        <f>IF(VLOOKUP($C$3&amp;"-"&amp;$E51,Import!$C:$H,6,FALSE)=0,"",VLOOKUP($C$3&amp;"-"&amp;$E51,Import!$C:$H,6,FALSE))</f>
        <v/>
      </c>
      <c r="U51" s="294"/>
      <c r="V51" s="304"/>
    </row>
    <row r="52" spans="1:22" s="295" customFormat="1" ht="34.950000000000003" customHeight="1" x14ac:dyDescent="0.25">
      <c r="A52" s="304"/>
      <c r="B52" s="1746"/>
      <c r="C52" s="1757"/>
      <c r="D52" s="1423"/>
      <c r="E52" s="394" t="s">
        <v>25</v>
      </c>
      <c r="F52" s="417" t="str">
        <f>IF(VLOOKUP(CONCATENATE($C$3,"-",$E52),Languages!$A:$D,1,TRUE)=CONCATENATE($C$3,"-",$E52),VLOOKUP(CONCATENATE($C$3,"-",$E52),Languages!$A:$D,Summary!$C$7,TRUE),NA())</f>
        <v>Hallintasuunnitelma on dokumentoitu ja se jaetaan kaikille relevanteille sidosryhmille.</v>
      </c>
      <c r="G52" s="1682">
        <f t="shared" si="2"/>
        <v>4</v>
      </c>
      <c r="H52" s="445" t="s">
        <v>6</v>
      </c>
      <c r="I52" s="442"/>
      <c r="J52" s="437"/>
      <c r="K52" s="437"/>
      <c r="L52" s="446"/>
      <c r="M52" s="294"/>
      <c r="N52" s="304"/>
      <c r="O52" s="1746"/>
      <c r="P52" s="934" t="str">
        <f>VLOOKUP(VLOOKUP($C$3&amp;"-"&amp;$E52,Import!$C:$D,2,FALSE),Parameters!$C$18:$F$22,Summary!$C$7,FALSE)</f>
        <v xml:space="preserve">0 - Vastaus puuttuu </v>
      </c>
      <c r="Q52" s="910" t="str">
        <f>IF(VLOOKUP($C$3&amp;"-"&amp;$E52,Import!$C:$H,3,FALSE)=0,"",VLOOKUP($C$3&amp;"-"&amp;$E52,Import!$C:$H,3,FALSE))</f>
        <v>11.12</v>
      </c>
      <c r="R52" s="910" t="str">
        <f>IF(VLOOKUP($C$3&amp;"-"&amp;$E52,Import!$C:$H,4,FALSE)=0,"",VLOOKUP($C$3&amp;"-"&amp;$E52,Import!$C:$H,4,FALSE))</f>
        <v>A5.30</v>
      </c>
      <c r="S52" s="910" t="str">
        <f>IF(VLOOKUP($C$3&amp;"-"&amp;$E52,Import!$C:$H,5,FALSE)=0,"",VLOOKUP($C$3&amp;"-"&amp;$E52,Import!$C:$H,5,FALSE))</f>
        <v>5.30</v>
      </c>
      <c r="T52" s="911" t="str">
        <f>IF(VLOOKUP($C$3&amp;"-"&amp;$E52,Import!$C:$H,6,FALSE)=0,"",VLOOKUP($C$3&amp;"-"&amp;$E52,Import!$C:$H,6,FALSE))</f>
        <v/>
      </c>
      <c r="U52" s="294"/>
      <c r="V52" s="304"/>
    </row>
    <row r="53" spans="1:22" s="295" customFormat="1" ht="63" customHeight="1" x14ac:dyDescent="0.25">
      <c r="A53" s="304"/>
      <c r="B53" s="1746"/>
      <c r="C53" s="1750">
        <v>2</v>
      </c>
      <c r="D53" s="1424"/>
      <c r="E53" s="393" t="s">
        <v>26</v>
      </c>
      <c r="F53" s="416" t="str">
        <f>IF(VLOOKUP(CONCATENATE($C$3,"-",$E53),Languages!$A:$D,1,TRUE)=CONCATENATE($C$3,"-",$E53),VLOOKUP(CONCATENATE($C$3,"-",$E53),Languages!$A:$D,Summary!$C$7,TRUE),NA())</f>
        <v>Hallintasuunnitelma perustuu (yhteiskunnalle kriittisten palveluiden tuottamiseen tarvittavien) tietoverkkojen ja -järjestelmien riskien perusteelliseen tunnistamiseen ja ymmärtämiseen.</v>
      </c>
      <c r="G53" s="1682">
        <f t="shared" si="2"/>
        <v>0</v>
      </c>
      <c r="H53" s="441" t="s">
        <v>2466</v>
      </c>
      <c r="I53" s="442"/>
      <c r="J53" s="442"/>
      <c r="K53" s="442"/>
      <c r="L53" s="443"/>
      <c r="M53" s="294"/>
      <c r="N53" s="304"/>
      <c r="O53" s="1746"/>
      <c r="P53" s="932" t="str">
        <f>VLOOKUP(VLOOKUP($C$3&amp;"-"&amp;$E53,Import!$C:$D,2,FALSE),Parameters!$C$18:$F$22,Summary!$C$7,FALSE)</f>
        <v xml:space="preserve">0 - Vastaus puuttuu </v>
      </c>
      <c r="Q53" s="908" t="str">
        <f>IF(VLOOKUP($C$3&amp;"-"&amp;$E53,Import!$C:$H,3,FALSE)=0,"",VLOOKUP($C$3&amp;"-"&amp;$E53,Import!$C:$H,3,FALSE))</f>
        <v/>
      </c>
      <c r="R53" s="908" t="str">
        <f>IF(VLOOKUP($C$3&amp;"-"&amp;$E53,Import!$C:$H,4,FALSE)=0,"",VLOOKUP($C$3&amp;"-"&amp;$E53,Import!$C:$H,4,FALSE))</f>
        <v>A5.30</v>
      </c>
      <c r="S53" s="908" t="str">
        <f>IF(VLOOKUP($C$3&amp;"-"&amp;$E53,Import!$C:$H,5,FALSE)=0,"",VLOOKUP($C$3&amp;"-"&amp;$E53,Import!$C:$H,5,FALSE))</f>
        <v>5.30</v>
      </c>
      <c r="T53" s="909" t="str">
        <f>IF(VLOOKUP($C$3&amp;"-"&amp;$E53,Import!$C:$H,6,FALSE)=0,"",VLOOKUP($C$3&amp;"-"&amp;$E53,Import!$C:$H,6,FALSE))</f>
        <v/>
      </c>
      <c r="U53" s="294"/>
      <c r="V53" s="304"/>
    </row>
    <row r="54" spans="1:22" s="295" customFormat="1" ht="75.599999999999994" customHeight="1" x14ac:dyDescent="0.25">
      <c r="A54" s="304"/>
      <c r="B54" s="1746"/>
      <c r="C54" s="1752"/>
      <c r="D54" s="1426"/>
      <c r="E54" s="394" t="s">
        <v>27</v>
      </c>
      <c r="F54" s="417" t="str">
        <f>IF(VLOOKUP(CONCATENATE($C$3,"-",$E54),Languages!$A:$D,1,TRUE)=CONCATENATE($C$3,"-",$E54),VLOOKUP(CONCATENATE($C$3,"-",$E54),Languages!$A:$D,Summary!$C$7,TRUE),NA())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G54" s="1682">
        <f t="shared" si="2"/>
        <v>0</v>
      </c>
      <c r="H54" s="445" t="s">
        <v>2466</v>
      </c>
      <c r="I54" s="437"/>
      <c r="J54" s="437"/>
      <c r="K54" s="437"/>
      <c r="L54" s="446"/>
      <c r="M54" s="294"/>
      <c r="N54" s="304"/>
      <c r="O54" s="1746"/>
      <c r="P54" s="934" t="str">
        <f>VLOOKUP(VLOOKUP($C$3&amp;"-"&amp;$E54,Import!$C:$D,2,FALSE),Parameters!$C$18:$F$22,Summary!$C$7,FALSE)</f>
        <v xml:space="preserve">0 - Vastaus puuttuu </v>
      </c>
      <c r="Q54" s="910" t="str">
        <f>IF(VLOOKUP($C$3&amp;"-"&amp;$E54,Import!$C:$H,3,FALSE)=0,"",VLOOKUP($C$3&amp;"-"&amp;$E54,Import!$C:$H,3,FALSE))</f>
        <v/>
      </c>
      <c r="R54" s="910" t="str">
        <f>IF(VLOOKUP($C$3&amp;"-"&amp;$E54,Import!$C:$H,4,FALSE)=0,"",VLOOKUP($C$3&amp;"-"&amp;$E54,Import!$C:$H,4,FALSE))</f>
        <v>A5.30</v>
      </c>
      <c r="S54" s="910" t="str">
        <f>IF(VLOOKUP($C$3&amp;"-"&amp;$E54,Import!$C:$H,5,FALSE)=0,"",VLOOKUP($C$3&amp;"-"&amp;$E54,Import!$C:$H,5,FALSE))</f>
        <v>5.30</v>
      </c>
      <c r="T54" s="911" t="str">
        <f>IF(VLOOKUP($C$3&amp;"-"&amp;$E54,Import!$C:$H,6,FALSE)=0,"",VLOOKUP($C$3&amp;"-"&amp;$E54,Import!$C:$H,6,FALSE))</f>
        <v/>
      </c>
      <c r="U54" s="294"/>
      <c r="V54" s="304"/>
    </row>
    <row r="55" spans="1:22" s="295" customFormat="1" ht="48.6" customHeight="1" x14ac:dyDescent="0.25">
      <c r="A55" s="304"/>
      <c r="B55" s="1746"/>
      <c r="C55" s="1753">
        <v>3</v>
      </c>
      <c r="D55" s="1427"/>
      <c r="E55" s="393" t="s">
        <v>28</v>
      </c>
      <c r="F55" s="416" t="str">
        <f>IF(VLOOKUP(CONCATENATE($C$3,"-",$E55),Languages!$A:$D,1,TRUE)=CONCATENATE($C$3,"-",$E55),VLOOKUP(CONCATENATE($C$3,"-",$E55),Languages!$A:$D,Summary!$C$7,TRUE),NA())</f>
        <v>Hallintasuunnitelma on dokumentoitu ja integroitu osaksi organisaation laajempaa liiketoiminnan ja toimitusketjujen jatkuvuudenhallintaa.</v>
      </c>
      <c r="G55" s="1682">
        <f t="shared" si="2"/>
        <v>3</v>
      </c>
      <c r="H55" s="441" t="s">
        <v>414</v>
      </c>
      <c r="I55" s="442"/>
      <c r="J55" s="442"/>
      <c r="K55" s="442"/>
      <c r="L55" s="443"/>
      <c r="M55" s="294"/>
      <c r="N55" s="304"/>
      <c r="O55" s="1746"/>
      <c r="P55" s="932" t="str">
        <f>VLOOKUP(VLOOKUP($C$3&amp;"-"&amp;$E55,Import!$C:$D,2,FALSE),Parameters!$C$18:$F$22,Summary!$C$7,FALSE)</f>
        <v xml:space="preserve">0 - Vastaus puuttuu </v>
      </c>
      <c r="Q55" s="908" t="str">
        <f>IF(VLOOKUP($C$3&amp;"-"&amp;$E55,Import!$C:$H,3,FALSE)=0,"",VLOOKUP($C$3&amp;"-"&amp;$E55,Import!$C:$H,3,FALSE))</f>
        <v/>
      </c>
      <c r="R55" s="908" t="str">
        <f>IF(VLOOKUP($C$3&amp;"-"&amp;$E55,Import!$C:$H,4,FALSE)=0,"",VLOOKUP($C$3&amp;"-"&amp;$E55,Import!$C:$H,4,FALSE))</f>
        <v>A5.30</v>
      </c>
      <c r="S55" s="908" t="str">
        <f>IF(VLOOKUP($C$3&amp;"-"&amp;$E55,Import!$C:$H,5,FALSE)=0,"",VLOOKUP($C$3&amp;"-"&amp;$E55,Import!$C:$H,5,FALSE))</f>
        <v>5.30</v>
      </c>
      <c r="T55" s="909" t="str">
        <f>IF(VLOOKUP($C$3&amp;"-"&amp;$E55,Import!$C:$H,6,FALSE)=0,"",VLOOKUP($C$3&amp;"-"&amp;$E55,Import!$C:$H,6,FALSE))</f>
        <v/>
      </c>
      <c r="U55" s="294"/>
      <c r="V55" s="304"/>
    </row>
    <row r="56" spans="1:22" s="295" customFormat="1" ht="45" customHeight="1" x14ac:dyDescent="0.25">
      <c r="A56" s="304"/>
      <c r="B56" s="1746"/>
      <c r="C56" s="1754"/>
      <c r="D56" s="1428"/>
      <c r="E56" s="394" t="s">
        <v>232</v>
      </c>
      <c r="F56" s="417" t="str">
        <f>IF(VLOOKUP(CONCATENATE($C$3,"-",$E56),Languages!$A:$D,1,TRUE)=CONCATENATE($C$3,"-",$E56),VLOOKUP(CONCATENATE($C$3,"-",$E56),Languages!$A:$D,Summary!$C$7,TRUE),NA())</f>
        <v>Kaikki yhteiskunnalle kriittisten palveluiden tuottamiseen osallistuvat organisaation liiketoimintayksiköt ovat saaneet ja sisäistäneet hallintasuunnitelman.</v>
      </c>
      <c r="G56" s="1682">
        <f t="shared" si="2"/>
        <v>0</v>
      </c>
      <c r="H56" s="445" t="s">
        <v>2466</v>
      </c>
      <c r="I56" s="437"/>
      <c r="J56" s="437"/>
      <c r="K56" s="437"/>
      <c r="L56" s="446"/>
      <c r="M56" s="294"/>
      <c r="N56" s="304"/>
      <c r="O56" s="1746"/>
      <c r="P56" s="934" t="str">
        <f>VLOOKUP(VLOOKUP($C$3&amp;"-"&amp;$E56,Import!$C:$D,2,FALSE),Parameters!$C$18:$F$22,Summary!$C$7,FALSE)</f>
        <v xml:space="preserve">0 - Vastaus puuttuu </v>
      </c>
      <c r="Q56" s="910" t="str">
        <f>IF(VLOOKUP($C$3&amp;"-"&amp;$E56,Import!$C:$H,3,FALSE)=0,"",VLOOKUP($C$3&amp;"-"&amp;$E56,Import!$C:$H,3,FALSE))</f>
        <v/>
      </c>
      <c r="R56" s="910" t="str">
        <f>IF(VLOOKUP($C$3&amp;"-"&amp;$E56,Import!$C:$H,4,FALSE)=0,"",VLOOKUP($C$3&amp;"-"&amp;$E56,Import!$C:$H,4,FALSE))</f>
        <v>A5.30</v>
      </c>
      <c r="S56" s="910" t="str">
        <f>IF(VLOOKUP($C$3&amp;"-"&amp;$E56,Import!$C:$H,5,FALSE)=0,"",VLOOKUP($C$3&amp;"-"&amp;$E56,Import!$C:$H,5,FALSE))</f>
        <v>5.30</v>
      </c>
      <c r="T56" s="911" t="str">
        <f>IF(VLOOKUP($C$3&amp;"-"&amp;$E56,Import!$C:$H,6,FALSE)=0,"",VLOOKUP($C$3&amp;"-"&amp;$E56,Import!$C:$H,6,FALSE))</f>
        <v/>
      </c>
      <c r="U56" s="294"/>
      <c r="V56" s="304"/>
    </row>
    <row r="57" spans="1:22" x14ac:dyDescent="0.25">
      <c r="A57" s="235"/>
      <c r="B57" s="236"/>
      <c r="C57" s="297"/>
      <c r="D57" s="297"/>
      <c r="E57" s="237"/>
      <c r="F57" s="238"/>
      <c r="G57" s="240"/>
      <c r="H57" s="241"/>
      <c r="I57" s="298"/>
      <c r="J57" s="298"/>
      <c r="K57" s="298"/>
      <c r="L57" s="298"/>
      <c r="M57" s="242"/>
      <c r="N57" s="235"/>
      <c r="O57" s="236"/>
      <c r="P57" s="241"/>
      <c r="Q57" s="298"/>
      <c r="R57" s="298"/>
      <c r="S57" s="298"/>
      <c r="T57" s="298"/>
      <c r="U57" s="242"/>
      <c r="V57" s="235"/>
    </row>
    <row r="58" spans="1:22" x14ac:dyDescent="0.25">
      <c r="A58" s="235"/>
      <c r="B58" s="235"/>
      <c r="C58" s="235"/>
      <c r="D58" s="235"/>
      <c r="E58" s="235"/>
      <c r="F58" s="235"/>
      <c r="G58" s="244"/>
      <c r="H58" s="235"/>
      <c r="I58" s="235"/>
      <c r="J58" s="235"/>
      <c r="K58" s="235"/>
      <c r="L58" s="235"/>
      <c r="M58" s="235"/>
      <c r="N58" s="235"/>
      <c r="O58" s="235"/>
      <c r="P58" s="244"/>
      <c r="Q58" s="235"/>
      <c r="R58" s="235"/>
      <c r="S58" s="235"/>
      <c r="T58" s="235"/>
      <c r="U58" s="235"/>
      <c r="V58" s="235"/>
    </row>
  </sheetData>
  <sheetProtection sheet="1" formatCells="0" formatColumns="0" formatRows="0"/>
  <mergeCells count="44">
    <mergeCell ref="R17:R18"/>
    <mergeCell ref="S17:S18"/>
    <mergeCell ref="T17:T18"/>
    <mergeCell ref="B30:B31"/>
    <mergeCell ref="C28:C30"/>
    <mergeCell ref="B26:B29"/>
    <mergeCell ref="C24:C27"/>
    <mergeCell ref="J10:K11"/>
    <mergeCell ref="B24:B25"/>
    <mergeCell ref="C17:L17"/>
    <mergeCell ref="B35:B36"/>
    <mergeCell ref="C35:C36"/>
    <mergeCell ref="B37:B45"/>
    <mergeCell ref="C37:C43"/>
    <mergeCell ref="C44:C45"/>
    <mergeCell ref="B53:B56"/>
    <mergeCell ref="C53:C54"/>
    <mergeCell ref="C55:C56"/>
    <mergeCell ref="B49:B52"/>
    <mergeCell ref="C49:C52"/>
    <mergeCell ref="O53:O56"/>
    <mergeCell ref="C13:L13"/>
    <mergeCell ref="O24:O25"/>
    <mergeCell ref="O26:O29"/>
    <mergeCell ref="O30:O31"/>
    <mergeCell ref="O35:O36"/>
    <mergeCell ref="O37:O45"/>
    <mergeCell ref="C15:L15"/>
    <mergeCell ref="P3:T11"/>
    <mergeCell ref="P13:P14"/>
    <mergeCell ref="C6:L6"/>
    <mergeCell ref="J8:K8"/>
    <mergeCell ref="O49:O52"/>
    <mergeCell ref="Q13:Q14"/>
    <mergeCell ref="R13:R14"/>
    <mergeCell ref="S13:S14"/>
    <mergeCell ref="T13:T14"/>
    <mergeCell ref="P15:P16"/>
    <mergeCell ref="Q15:Q16"/>
    <mergeCell ref="R15:R16"/>
    <mergeCell ref="S15:S16"/>
    <mergeCell ref="T15:T16"/>
    <mergeCell ref="P17:P18"/>
    <mergeCell ref="Q17:Q18"/>
  </mergeCells>
  <conditionalFormatting sqref="G24:G31 G35:G45 G49:G56">
    <cfRule type="containsText" dxfId="204" priority="15" operator="containsText" text="0">
      <formula>NOT(ISERROR(SEARCH("0",G24)))</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56 P45 P31 P24:Q24 P25 P26 P27 P28 P29 P30 P35 P36 P37 P38 P39 P40 P41 P42 P43 P44 P49 P50 P51 P52 P53 P54 P55 R24:T31 Q25:Q31 Q35:T45 Q49:T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G35:G45 G49:G56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H24:H31 H35:H45 H49:H56 P24:P31 P35:P45 P49:P56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92D050"/>
  </sheetPr>
  <dimension ref="A1:V847"/>
  <sheetViews>
    <sheetView zoomScale="80" zoomScaleNormal="80" workbookViewId="0">
      <selection activeCell="Q1" sqref="Q1"/>
    </sheetView>
  </sheetViews>
  <sheetFormatPr defaultRowHeight="13.8" x14ac:dyDescent="0.25"/>
  <cols>
    <col min="1" max="1" width="15.36328125" customWidth="1"/>
    <col min="2" max="2" width="6.6328125" style="551"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46" t="s">
        <v>446</v>
      </c>
      <c r="K1" s="547" t="s">
        <v>1462</v>
      </c>
      <c r="L1" s="548" t="s">
        <v>1463</v>
      </c>
      <c r="M1" s="549" t="s">
        <v>1464</v>
      </c>
      <c r="N1" s="550" t="s">
        <v>1465</v>
      </c>
    </row>
    <row r="2" spans="1:22" x14ac:dyDescent="0.25">
      <c r="A2" t="s">
        <v>150</v>
      </c>
      <c r="B2" s="551">
        <v>1</v>
      </c>
      <c r="C2" t="s">
        <v>1462</v>
      </c>
      <c r="D2" s="1047" t="s">
        <v>1475</v>
      </c>
      <c r="E2" s="551">
        <f ca="1">VLOOKUP($A2,Data!$C:$I,7,FALSE)</f>
        <v>1</v>
      </c>
      <c r="F2" s="631" t="str">
        <f>CONCATENATE($D2,$B2)</f>
        <v>PR.AC-11</v>
      </c>
      <c r="G2" s="631" t="str">
        <f ca="1">_xlfn.IFNA(CONCATENATE(F2,$E2),CONCATENATE(F2,$E2,0))</f>
        <v>PR.AC-111</v>
      </c>
      <c r="H2" s="631"/>
      <c r="J2" s="551">
        <f>COUNTIFS($C:$C,J$1)</f>
        <v>222</v>
      </c>
      <c r="K2" s="551">
        <f>COUNTIFS($C:$C,K$1)</f>
        <v>367</v>
      </c>
      <c r="L2" s="551">
        <f>COUNTIFS($C:$C,L$1)</f>
        <v>107</v>
      </c>
      <c r="M2" s="551">
        <f>COUNTIFS($C:$C,M$1)</f>
        <v>92</v>
      </c>
      <c r="N2" s="551">
        <f>COUNTIFS($C:$C,N$1)</f>
        <v>24</v>
      </c>
    </row>
    <row r="3" spans="1:22" x14ac:dyDescent="0.25">
      <c r="A3" t="s">
        <v>150</v>
      </c>
      <c r="B3" s="551">
        <v>1</v>
      </c>
      <c r="C3" t="s">
        <v>1462</v>
      </c>
      <c r="D3" s="1047" t="s">
        <v>1476</v>
      </c>
      <c r="E3" s="551">
        <f ca="1">VLOOKUP(A3,Data!C:I,7,FALSE)</f>
        <v>1</v>
      </c>
      <c r="F3" s="631" t="str">
        <f t="shared" ref="F3:F66" si="0">CONCATENATE($D3,$B3)</f>
        <v>PR.AC-61</v>
      </c>
      <c r="G3" s="631" t="str">
        <f t="shared" ref="G3:G66" ca="1" si="1">_xlfn.IFNA(CONCATENATE(F3,$E3),CONCATENATE(F3,$E3,0))</f>
        <v>PR.AC-611</v>
      </c>
      <c r="J3" s="551">
        <f ca="1">COUNTIFS($C:$C,J$1,$E:$E,1)</f>
        <v>115</v>
      </c>
      <c r="K3" s="551">
        <f ca="1">COUNTIFS($C:$C,K$1,$E:$E,1)</f>
        <v>212</v>
      </c>
      <c r="L3" s="551">
        <f ca="1">COUNTIFS($C:$C,L$1,$E:$E,1)</f>
        <v>70</v>
      </c>
      <c r="M3" s="551">
        <f ca="1">COUNTIFS($C:$C,M$1,$E:$E,1)</f>
        <v>62</v>
      </c>
      <c r="N3" s="551">
        <f ca="1">COUNTIFS($C:$C,N$1,$E:$E,1)</f>
        <v>14</v>
      </c>
    </row>
    <row r="4" spans="1:22" x14ac:dyDescent="0.25">
      <c r="A4" t="s">
        <v>152</v>
      </c>
      <c r="B4" s="551">
        <v>1</v>
      </c>
      <c r="C4" t="s">
        <v>1462</v>
      </c>
      <c r="D4" s="1047" t="s">
        <v>1475</v>
      </c>
      <c r="E4" s="551">
        <f ca="1">VLOOKUP(A4,Data!C:I,7,FALSE)</f>
        <v>1</v>
      </c>
      <c r="F4" s="631" t="str">
        <f t="shared" si="0"/>
        <v>PR.AC-11</v>
      </c>
      <c r="G4" s="631" t="str">
        <f t="shared" ca="1" si="1"/>
        <v>PR.AC-111</v>
      </c>
    </row>
    <row r="5" spans="1:22" x14ac:dyDescent="0.25">
      <c r="A5" t="s">
        <v>152</v>
      </c>
      <c r="B5" s="551">
        <v>1</v>
      </c>
      <c r="C5" t="s">
        <v>1462</v>
      </c>
      <c r="D5" s="1047" t="s">
        <v>1476</v>
      </c>
      <c r="E5" s="551">
        <f ca="1">VLOOKUP(A5,Data!C:I,7,FALSE)</f>
        <v>1</v>
      </c>
      <c r="F5" s="631" t="str">
        <f t="shared" si="0"/>
        <v>PR.AC-61</v>
      </c>
      <c r="G5" s="631" t="str">
        <f t="shared" ca="1" si="1"/>
        <v>PR.AC-611</v>
      </c>
      <c r="J5" t="s">
        <v>1581</v>
      </c>
      <c r="K5" t="s">
        <v>1582</v>
      </c>
      <c r="L5" t="s">
        <v>1583</v>
      </c>
      <c r="M5" t="s">
        <v>1584</v>
      </c>
      <c r="N5" t="s">
        <v>1585</v>
      </c>
      <c r="P5" s="552" t="s">
        <v>789</v>
      </c>
      <c r="Q5" s="553" t="s">
        <v>790</v>
      </c>
      <c r="R5" s="553" t="s">
        <v>791</v>
      </c>
      <c r="S5" s="554" t="s">
        <v>792</v>
      </c>
    </row>
    <row r="6" spans="1:22" x14ac:dyDescent="0.25">
      <c r="A6" t="s">
        <v>153</v>
      </c>
      <c r="B6" s="551">
        <v>1</v>
      </c>
      <c r="C6" t="s">
        <v>1462</v>
      </c>
      <c r="D6" s="1047" t="s">
        <v>1475</v>
      </c>
      <c r="E6" s="551">
        <f ca="1">VLOOKUP(A6,Data!C:I,7,FALSE)</f>
        <v>1</v>
      </c>
      <c r="F6" s="631" t="str">
        <f t="shared" si="0"/>
        <v>PR.AC-11</v>
      </c>
      <c r="G6" s="631" t="str">
        <f t="shared" ca="1" si="1"/>
        <v>PR.AC-111</v>
      </c>
      <c r="J6" s="551" t="str">
        <f>IF(VLOOKUP(J$5,Languages!$A:$D,1,TRUE)=J$5,VLOOKUP(J$5,Languages!$A:$D,Summary!$C$7,TRUE),NA())</f>
        <v>Tunnistaminen</v>
      </c>
      <c r="K6" s="551" t="str">
        <f>IF(VLOOKUP(K$5,Languages!$A:$D,1,TRUE)=K$5,VLOOKUP(K$5,Languages!$A:$D,Summary!$C$7,TRUE),NA())</f>
        <v>Suojautuminen</v>
      </c>
      <c r="L6" s="551" t="str">
        <f>IF(VLOOKUP(L$5,Languages!$A:$D,1,TRUE)=L$5,VLOOKUP(L$5,Languages!$A:$D,Summary!$C$7,TRUE),NA())</f>
        <v>Havainnointi</v>
      </c>
      <c r="M6" s="551" t="str">
        <f>IF(VLOOKUP(M$5,Languages!$A:$D,1,TRUE)=M$5,VLOOKUP(M$5,Languages!$A:$D,Summary!$C$7,TRUE),NA())</f>
        <v>Vaste</v>
      </c>
      <c r="N6" s="551" t="str">
        <f>IF(VLOOKUP(N$5,Languages!$A:$D,1,TRUE)=N$5,VLOOKUP(N$5,Languages!$A:$D,Summary!$C$7,TRUE),NA())</f>
        <v>Palautuminen</v>
      </c>
      <c r="P6" s="555">
        <v>0.3</v>
      </c>
      <c r="Q6" s="556">
        <v>0.3</v>
      </c>
      <c r="R6" s="556">
        <v>0.3</v>
      </c>
      <c r="S6" s="557">
        <v>0.1</v>
      </c>
    </row>
    <row r="7" spans="1:22" x14ac:dyDescent="0.25">
      <c r="A7" t="s">
        <v>153</v>
      </c>
      <c r="B7" s="551">
        <v>1</v>
      </c>
      <c r="C7" t="s">
        <v>1462</v>
      </c>
      <c r="D7" s="1047" t="s">
        <v>1578</v>
      </c>
      <c r="E7" s="551">
        <f ca="1">VLOOKUP(A7,Data!C:I,7,FALSE)</f>
        <v>1</v>
      </c>
      <c r="F7" s="631" t="str">
        <f t="shared" si="0"/>
        <v>PR.IP-111</v>
      </c>
      <c r="G7" s="631" t="str">
        <f t="shared" ca="1" si="1"/>
        <v>PR.IP-1111</v>
      </c>
      <c r="I7" t="s">
        <v>1466</v>
      </c>
      <c r="J7" s="560">
        <f ca="1">J3/J2</f>
        <v>0.51801801801801806</v>
      </c>
      <c r="K7" s="560">
        <f ca="1">K3/K2</f>
        <v>0.57765667574931878</v>
      </c>
      <c r="L7" s="560">
        <f ca="1">L3/L2</f>
        <v>0.65420560747663548</v>
      </c>
      <c r="M7" s="560">
        <f ca="1">M3/M2</f>
        <v>0.67391304347826086</v>
      </c>
      <c r="N7" s="560">
        <f ca="1">N3/N2</f>
        <v>0.58333333333333337</v>
      </c>
      <c r="P7" s="117">
        <v>0.3</v>
      </c>
      <c r="Q7" s="95">
        <v>0.3</v>
      </c>
      <c r="R7" s="95">
        <v>0.3</v>
      </c>
      <c r="S7" s="106">
        <v>0.1</v>
      </c>
    </row>
    <row r="8" spans="1:22" x14ac:dyDescent="0.25">
      <c r="A8" t="s">
        <v>154</v>
      </c>
      <c r="B8" s="551">
        <v>2</v>
      </c>
      <c r="C8" t="s">
        <v>1462</v>
      </c>
      <c r="D8" s="1047" t="s">
        <v>1475</v>
      </c>
      <c r="E8" s="551">
        <f ca="1">VLOOKUP(A8,Data!C:I,7,FALSE)</f>
        <v>1</v>
      </c>
      <c r="F8" s="631" t="str">
        <f t="shared" si="0"/>
        <v>PR.AC-12</v>
      </c>
      <c r="G8" s="631" t="str">
        <f t="shared" ca="1" si="1"/>
        <v>PR.AC-121</v>
      </c>
      <c r="J8" s="551"/>
      <c r="K8" s="551"/>
      <c r="L8" s="551"/>
      <c r="M8" s="551"/>
      <c r="N8" s="551"/>
      <c r="P8" s="117">
        <v>0.3</v>
      </c>
      <c r="Q8" s="95">
        <v>0.3</v>
      </c>
      <c r="R8" s="95">
        <v>0.3</v>
      </c>
      <c r="S8" s="106">
        <v>0.1</v>
      </c>
    </row>
    <row r="9" spans="1:22" x14ac:dyDescent="0.25">
      <c r="A9" t="s">
        <v>155</v>
      </c>
      <c r="B9" s="551">
        <v>2</v>
      </c>
      <c r="C9" t="s">
        <v>1462</v>
      </c>
      <c r="D9" s="1047" t="s">
        <v>1475</v>
      </c>
      <c r="E9" s="551">
        <f ca="1">VLOOKUP(A9,Data!C:I,7,FALSE)</f>
        <v>1</v>
      </c>
      <c r="F9" s="631" t="str">
        <f t="shared" si="0"/>
        <v>PR.AC-12</v>
      </c>
      <c r="G9" s="631" t="str">
        <f t="shared" ca="1" si="1"/>
        <v>PR.AC-121</v>
      </c>
      <c r="I9" t="s">
        <v>787</v>
      </c>
      <c r="J9" s="561">
        <f>Import!K12</f>
        <v>0.4</v>
      </c>
      <c r="K9" s="561">
        <f>Import!K13</f>
        <v>0.5</v>
      </c>
      <c r="L9" s="561">
        <f>Import!K14</f>
        <v>0.34</v>
      </c>
      <c r="M9" s="561">
        <f>Import!K15</f>
        <v>0.33</v>
      </c>
      <c r="N9" s="561">
        <f>Import!K16</f>
        <v>0.45</v>
      </c>
      <c r="P9" s="117">
        <v>0.3</v>
      </c>
      <c r="Q9" s="95">
        <v>0.3</v>
      </c>
      <c r="R9" s="95">
        <v>0.3</v>
      </c>
      <c r="S9" s="106">
        <v>0.1</v>
      </c>
    </row>
    <row r="10" spans="1:22" x14ac:dyDescent="0.25">
      <c r="A10" t="s">
        <v>155</v>
      </c>
      <c r="B10" s="551">
        <v>2</v>
      </c>
      <c r="C10" t="s">
        <v>1462</v>
      </c>
      <c r="D10" s="1047" t="s">
        <v>1578</v>
      </c>
      <c r="E10" s="551">
        <f ca="1">VLOOKUP(A10,Data!C:I,7,FALSE)</f>
        <v>1</v>
      </c>
      <c r="F10" s="631" t="str">
        <f t="shared" si="0"/>
        <v>PR.IP-112</v>
      </c>
      <c r="G10" s="631" t="str">
        <f t="shared" ca="1" si="1"/>
        <v>PR.IP-1121</v>
      </c>
      <c r="I10" t="s">
        <v>1472</v>
      </c>
      <c r="J10" s="561">
        <f>Import!N12</f>
        <v>0.45</v>
      </c>
      <c r="K10" s="561">
        <f>Import!N13</f>
        <v>0.55000000000000004</v>
      </c>
      <c r="L10" s="561">
        <f>Import!N14</f>
        <v>0.5</v>
      </c>
      <c r="M10" s="561">
        <f>Import!N15</f>
        <v>0.6</v>
      </c>
      <c r="N10" s="561">
        <f>Import!N16</f>
        <v>0.65</v>
      </c>
      <c r="P10" s="118">
        <v>0.3</v>
      </c>
      <c r="Q10" s="114">
        <v>0.3</v>
      </c>
      <c r="R10" s="114">
        <v>0.3</v>
      </c>
      <c r="S10" s="115">
        <v>0.1</v>
      </c>
    </row>
    <row r="11" spans="1:22" x14ac:dyDescent="0.25">
      <c r="A11" t="s">
        <v>156</v>
      </c>
      <c r="B11" s="551">
        <v>2</v>
      </c>
      <c r="C11" t="s">
        <v>1462</v>
      </c>
      <c r="D11" s="1047" t="s">
        <v>1475</v>
      </c>
      <c r="E11" s="551">
        <f ca="1">VLOOKUP(A11,Data!C:I,7,FALSE)</f>
        <v>1</v>
      </c>
      <c r="F11" s="631" t="str">
        <f t="shared" si="0"/>
        <v>PR.AC-12</v>
      </c>
      <c r="G11" s="631" t="str">
        <f t="shared" ca="1" si="1"/>
        <v>PR.AC-121</v>
      </c>
    </row>
    <row r="12" spans="1:22" x14ac:dyDescent="0.25">
      <c r="A12" t="s">
        <v>156</v>
      </c>
      <c r="B12" s="551">
        <v>2</v>
      </c>
      <c r="C12" t="s">
        <v>1462</v>
      </c>
      <c r="D12" s="1047" t="s">
        <v>1578</v>
      </c>
      <c r="E12" s="551">
        <f ca="1">VLOOKUP(A12,Data!C:I,7,FALSE)</f>
        <v>1</v>
      </c>
      <c r="F12" s="631" t="str">
        <f t="shared" si="0"/>
        <v>PR.IP-112</v>
      </c>
      <c r="G12" s="631" t="str">
        <f t="shared" ca="1" si="1"/>
        <v>PR.IP-1121</v>
      </c>
    </row>
    <row r="13" spans="1:22" x14ac:dyDescent="0.25">
      <c r="A13" t="s">
        <v>157</v>
      </c>
      <c r="B13" s="551">
        <v>2</v>
      </c>
      <c r="C13" t="s">
        <v>1462</v>
      </c>
      <c r="D13" s="1047" t="s">
        <v>1482</v>
      </c>
      <c r="E13" s="551">
        <f ca="1">VLOOKUP(A13,Data!C:I,7,FALSE)</f>
        <v>0</v>
      </c>
      <c r="F13" s="631" t="str">
        <f t="shared" si="0"/>
        <v>PR.AC-42</v>
      </c>
      <c r="G13" s="631" t="str">
        <f t="shared" ca="1" si="1"/>
        <v>PR.AC-420</v>
      </c>
    </row>
    <row r="14" spans="1:22" x14ac:dyDescent="0.25">
      <c r="A14" t="s">
        <v>2527</v>
      </c>
      <c r="B14" s="551">
        <v>2</v>
      </c>
      <c r="C14" t="s">
        <v>1462</v>
      </c>
      <c r="D14" s="1047" t="s">
        <v>1475</v>
      </c>
      <c r="E14" s="551">
        <f ca="1">VLOOKUP(A14,Data!C:I,7,FALSE)</f>
        <v>0</v>
      </c>
      <c r="F14" s="631" t="str">
        <f t="shared" si="0"/>
        <v>PR.AC-12</v>
      </c>
      <c r="G14" s="631" t="str">
        <f t="shared" ca="1" si="1"/>
        <v>PR.AC-120</v>
      </c>
    </row>
    <row r="15" spans="1:22" x14ac:dyDescent="0.25">
      <c r="A15" t="s">
        <v>2527</v>
      </c>
      <c r="B15" s="551">
        <v>2</v>
      </c>
      <c r="C15" t="s">
        <v>1462</v>
      </c>
      <c r="D15" s="1047" t="s">
        <v>1478</v>
      </c>
      <c r="E15" s="551">
        <f ca="1">VLOOKUP(A15,Data!C:I,7,FALSE)</f>
        <v>0</v>
      </c>
      <c r="F15" s="631" t="str">
        <f t="shared" si="0"/>
        <v>PR.AC-32</v>
      </c>
      <c r="G15" s="631" t="str">
        <f t="shared" ca="1" si="1"/>
        <v>PR.AC-320</v>
      </c>
      <c r="I15" s="101" t="s">
        <v>600</v>
      </c>
      <c r="J15" s="626" t="s">
        <v>446</v>
      </c>
      <c r="K15" s="626" t="s">
        <v>1804</v>
      </c>
      <c r="L15" s="626" t="s">
        <v>1806</v>
      </c>
      <c r="M15" s="626" t="s">
        <v>1805</v>
      </c>
      <c r="N15" s="627">
        <v>1</v>
      </c>
      <c r="O15" s="626" t="s">
        <v>1806</v>
      </c>
      <c r="P15" s="626" t="s">
        <v>1805</v>
      </c>
      <c r="Q15" s="627">
        <v>2</v>
      </c>
      <c r="R15" s="626" t="s">
        <v>1806</v>
      </c>
      <c r="S15" s="626" t="s">
        <v>1805</v>
      </c>
      <c r="T15" s="627">
        <v>3</v>
      </c>
      <c r="U15" s="626" t="s">
        <v>1806</v>
      </c>
      <c r="V15" s="626" t="s">
        <v>1805</v>
      </c>
    </row>
    <row r="16" spans="1:22" x14ac:dyDescent="0.25">
      <c r="A16" t="s">
        <v>2527</v>
      </c>
      <c r="B16" s="551">
        <v>2</v>
      </c>
      <c r="C16" t="s">
        <v>1462</v>
      </c>
      <c r="D16" s="1047" t="s">
        <v>1477</v>
      </c>
      <c r="E16" s="551">
        <f ca="1">VLOOKUP(A16,Data!C:I,7,FALSE)</f>
        <v>0</v>
      </c>
      <c r="F16" s="631" t="str">
        <f t="shared" si="0"/>
        <v>PR.AC-72</v>
      </c>
      <c r="G16" s="631" t="str">
        <f t="shared" ca="1" si="1"/>
        <v>PR.AC-720</v>
      </c>
      <c r="I16" s="1050" t="s">
        <v>1625</v>
      </c>
      <c r="J16" s="1051" t="s">
        <v>1508</v>
      </c>
      <c r="K16" s="632">
        <f ca="1">IF(L16=0,0,M16/L16)</f>
        <v>0.25</v>
      </c>
      <c r="L16" s="633">
        <f>SUM(O16+R16+U16)</f>
        <v>4</v>
      </c>
      <c r="M16" s="633">
        <f ca="1">SUM(P16+S16+V16)</f>
        <v>1</v>
      </c>
      <c r="N16" s="632">
        <f ca="1">IF(O16=0,0,P16/O16)</f>
        <v>1</v>
      </c>
      <c r="O16" s="633">
        <f t="shared" ref="O16:O47" si="2">COUNTIF($F:$F,CONCATENATE($J16,N$15))</f>
        <v>1</v>
      </c>
      <c r="P16" s="633">
        <f t="shared" ref="P16:P47" ca="1" si="3">COUNTIF($G:$G,CONCATENATE($J16,N$15,1))</f>
        <v>1</v>
      </c>
      <c r="Q16" s="632">
        <f ca="1">IF(R16=0,0,S16/R16)</f>
        <v>0</v>
      </c>
      <c r="R16" s="633">
        <f t="shared" ref="R16:R47" si="4">COUNTIF($F:$F,CONCATENATE($J16,Q$15))</f>
        <v>1</v>
      </c>
      <c r="S16" s="633">
        <f t="shared" ref="S16:S47" ca="1" si="5">COUNTIF($G:$G,CONCATENATE($J16,Q$15,1))</f>
        <v>0</v>
      </c>
      <c r="T16" s="632">
        <f ca="1">IF(U16=0,0,V16/U16)</f>
        <v>0</v>
      </c>
      <c r="U16" s="633">
        <f t="shared" ref="U16:U47" si="6">COUNTIF($F:$F,CONCATENATE($J16,T$15))</f>
        <v>2</v>
      </c>
      <c r="V16" s="633">
        <f t="shared" ref="V16:V47" ca="1" si="7">COUNTIF($G:$G,CONCATENATE($J16,T$15,1))</f>
        <v>0</v>
      </c>
    </row>
    <row r="17" spans="1:22" x14ac:dyDescent="0.25">
      <c r="A17" t="s">
        <v>2528</v>
      </c>
      <c r="B17" s="551">
        <v>3</v>
      </c>
      <c r="C17" t="s">
        <v>1462</v>
      </c>
      <c r="D17" s="1047" t="s">
        <v>1477</v>
      </c>
      <c r="E17" s="551">
        <f ca="1">VLOOKUP(A17,Data!C:I,7,FALSE)</f>
        <v>1</v>
      </c>
      <c r="F17" s="631" t="str">
        <f t="shared" si="0"/>
        <v>PR.AC-73</v>
      </c>
      <c r="G17" s="631" t="str">
        <f t="shared" ca="1" si="1"/>
        <v>PR.AC-731</v>
      </c>
      <c r="I17" s="1050" t="s">
        <v>1625</v>
      </c>
      <c r="J17" s="1051" t="s">
        <v>1509</v>
      </c>
      <c r="K17" s="632">
        <f t="shared" ref="K17:K79" ca="1" si="8">IF(L17=0,0,M17/L17)</f>
        <v>0.25</v>
      </c>
      <c r="L17" s="633">
        <f t="shared" ref="L17:L79" si="9">SUM(O17+R17+U17)</f>
        <v>4</v>
      </c>
      <c r="M17" s="633">
        <f t="shared" ref="M17:M79" ca="1" si="10">SUM(P17+S17+V17)</f>
        <v>1</v>
      </c>
      <c r="N17" s="632">
        <f t="shared" ref="N17:N79" ca="1" si="11">IF(O17=0,0,P17/O17)</f>
        <v>1</v>
      </c>
      <c r="O17" s="633">
        <f t="shared" si="2"/>
        <v>1</v>
      </c>
      <c r="P17" s="633">
        <f t="shared" ca="1" si="3"/>
        <v>1</v>
      </c>
      <c r="Q17" s="632">
        <f t="shared" ref="Q17:Q79" ca="1" si="12">IF(R17=0,0,S17/R17)</f>
        <v>0</v>
      </c>
      <c r="R17" s="633">
        <f t="shared" si="4"/>
        <v>1</v>
      </c>
      <c r="S17" s="633">
        <f t="shared" ca="1" si="5"/>
        <v>0</v>
      </c>
      <c r="T17" s="632">
        <f t="shared" ref="T17:T79" ca="1" si="13">IF(U17=0,0,V17/U17)</f>
        <v>0</v>
      </c>
      <c r="U17" s="633">
        <f t="shared" si="6"/>
        <v>2</v>
      </c>
      <c r="V17" s="633">
        <f t="shared" ca="1" si="7"/>
        <v>0</v>
      </c>
    </row>
    <row r="18" spans="1:22" x14ac:dyDescent="0.25">
      <c r="A18" t="s">
        <v>2529</v>
      </c>
      <c r="B18" s="551">
        <v>3</v>
      </c>
      <c r="C18" t="s">
        <v>1462</v>
      </c>
      <c r="D18" s="1047" t="s">
        <v>1475</v>
      </c>
      <c r="E18" s="551">
        <f ca="1">VLOOKUP(A18,Data!C:I,7,FALSE)</f>
        <v>1</v>
      </c>
      <c r="F18" s="631" t="str">
        <f t="shared" si="0"/>
        <v>PR.AC-13</v>
      </c>
      <c r="G18" s="631" t="str">
        <f t="shared" ca="1" si="1"/>
        <v>PR.AC-131</v>
      </c>
      <c r="I18" s="1050" t="s">
        <v>1625</v>
      </c>
      <c r="J18" s="1051" t="s">
        <v>1514</v>
      </c>
      <c r="K18" s="632">
        <f t="shared" ca="1" si="8"/>
        <v>0</v>
      </c>
      <c r="L18" s="633">
        <f t="shared" si="9"/>
        <v>1</v>
      </c>
      <c r="M18" s="633">
        <f t="shared" ca="1" si="10"/>
        <v>0</v>
      </c>
      <c r="N18" s="632">
        <f t="shared" si="11"/>
        <v>0</v>
      </c>
      <c r="O18" s="633">
        <f t="shared" si="2"/>
        <v>0</v>
      </c>
      <c r="P18" s="633">
        <f t="shared" ca="1" si="3"/>
        <v>0</v>
      </c>
      <c r="Q18" s="632">
        <f t="shared" ca="1" si="12"/>
        <v>0</v>
      </c>
      <c r="R18" s="633">
        <f t="shared" si="4"/>
        <v>1</v>
      </c>
      <c r="S18" s="633">
        <f t="shared" ca="1" si="5"/>
        <v>0</v>
      </c>
      <c r="T18" s="632">
        <f t="shared" si="13"/>
        <v>0</v>
      </c>
      <c r="U18" s="633">
        <f t="shared" si="6"/>
        <v>0</v>
      </c>
      <c r="V18" s="633">
        <f t="shared" ca="1" si="7"/>
        <v>0</v>
      </c>
    </row>
    <row r="19" spans="1:22" x14ac:dyDescent="0.25">
      <c r="A19" t="s">
        <v>2529</v>
      </c>
      <c r="B19" s="551">
        <v>3</v>
      </c>
      <c r="C19" t="s">
        <v>1462</v>
      </c>
      <c r="D19" s="1047" t="s">
        <v>1578</v>
      </c>
      <c r="E19" s="551">
        <f ca="1">VLOOKUP(A19,Data!C:I,7,FALSE)</f>
        <v>1</v>
      </c>
      <c r="F19" s="631" t="str">
        <f t="shared" si="0"/>
        <v>PR.IP-113</v>
      </c>
      <c r="G19" s="631" t="str">
        <f t="shared" ca="1" si="1"/>
        <v>PR.IP-1131</v>
      </c>
      <c r="I19" s="1050" t="s">
        <v>1625</v>
      </c>
      <c r="J19" s="1051" t="s">
        <v>1520</v>
      </c>
      <c r="K19" s="632">
        <f t="shared" ca="1" si="8"/>
        <v>0.42857142857142855</v>
      </c>
      <c r="L19" s="633">
        <f t="shared" si="9"/>
        <v>7</v>
      </c>
      <c r="M19" s="633">
        <f t="shared" ca="1" si="10"/>
        <v>3</v>
      </c>
      <c r="N19" s="632">
        <f t="shared" ca="1" si="11"/>
        <v>1</v>
      </c>
      <c r="O19" s="633">
        <f t="shared" si="2"/>
        <v>2</v>
      </c>
      <c r="P19" s="633">
        <f t="shared" ca="1" si="3"/>
        <v>2</v>
      </c>
      <c r="Q19" s="632">
        <f t="shared" ca="1" si="12"/>
        <v>0.5</v>
      </c>
      <c r="R19" s="633">
        <f t="shared" si="4"/>
        <v>2</v>
      </c>
      <c r="S19" s="633">
        <f t="shared" ca="1" si="5"/>
        <v>1</v>
      </c>
      <c r="T19" s="632">
        <f t="shared" ca="1" si="13"/>
        <v>0</v>
      </c>
      <c r="U19" s="633">
        <f t="shared" si="6"/>
        <v>3</v>
      </c>
      <c r="V19" s="633">
        <f t="shared" ca="1" si="7"/>
        <v>0</v>
      </c>
    </row>
    <row r="20" spans="1:22" x14ac:dyDescent="0.25">
      <c r="A20" t="s">
        <v>158</v>
      </c>
      <c r="B20" s="551">
        <v>1</v>
      </c>
      <c r="C20" t="s">
        <v>1462</v>
      </c>
      <c r="D20" s="1047" t="s">
        <v>1478</v>
      </c>
      <c r="E20" s="551">
        <f ca="1">VLOOKUP(A20,Data!C:I,7,FALSE)</f>
        <v>1</v>
      </c>
      <c r="F20" s="631" t="str">
        <f t="shared" si="0"/>
        <v>PR.AC-31</v>
      </c>
      <c r="G20" s="631" t="str">
        <f t="shared" ca="1" si="1"/>
        <v>PR.AC-311</v>
      </c>
      <c r="I20" s="1050" t="s">
        <v>1625</v>
      </c>
      <c r="J20" s="1051" t="s">
        <v>1510</v>
      </c>
      <c r="K20" s="632">
        <f t="shared" ca="1" si="8"/>
        <v>0.4</v>
      </c>
      <c r="L20" s="633">
        <f t="shared" si="9"/>
        <v>5</v>
      </c>
      <c r="M20" s="633">
        <f t="shared" ca="1" si="10"/>
        <v>2</v>
      </c>
      <c r="N20" s="632">
        <f t="shared" si="11"/>
        <v>0</v>
      </c>
      <c r="O20" s="633">
        <f t="shared" si="2"/>
        <v>0</v>
      </c>
      <c r="P20" s="633">
        <f t="shared" ca="1" si="3"/>
        <v>0</v>
      </c>
      <c r="Q20" s="632">
        <f t="shared" ca="1" si="12"/>
        <v>0.4</v>
      </c>
      <c r="R20" s="633">
        <f t="shared" si="4"/>
        <v>5</v>
      </c>
      <c r="S20" s="633">
        <f t="shared" ca="1" si="5"/>
        <v>2</v>
      </c>
      <c r="T20" s="632">
        <f t="shared" si="13"/>
        <v>0</v>
      </c>
      <c r="U20" s="633">
        <f t="shared" si="6"/>
        <v>0</v>
      </c>
      <c r="V20" s="633">
        <f t="shared" ca="1" si="7"/>
        <v>0</v>
      </c>
    </row>
    <row r="21" spans="1:22" x14ac:dyDescent="0.25">
      <c r="A21" t="s">
        <v>158</v>
      </c>
      <c r="B21" s="551">
        <v>1</v>
      </c>
      <c r="C21" t="s">
        <v>1462</v>
      </c>
      <c r="D21" s="1047" t="s">
        <v>1482</v>
      </c>
      <c r="E21" s="551">
        <f ca="1">VLOOKUP(A21,Data!C:I,7,FALSE)</f>
        <v>1</v>
      </c>
      <c r="F21" s="631" t="str">
        <f t="shared" si="0"/>
        <v>PR.AC-41</v>
      </c>
      <c r="G21" s="631" t="str">
        <f t="shared" ca="1" si="1"/>
        <v>PR.AC-411</v>
      </c>
      <c r="I21" s="1050" t="s">
        <v>1625</v>
      </c>
      <c r="J21" s="1051" t="s">
        <v>1489</v>
      </c>
      <c r="K21" s="632">
        <f t="shared" ca="1" si="8"/>
        <v>0.52941176470588236</v>
      </c>
      <c r="L21" s="633">
        <f t="shared" si="9"/>
        <v>17</v>
      </c>
      <c r="M21" s="633">
        <f t="shared" ca="1" si="10"/>
        <v>9</v>
      </c>
      <c r="N21" s="632">
        <f t="shared" ca="1" si="11"/>
        <v>1</v>
      </c>
      <c r="O21" s="633">
        <f t="shared" si="2"/>
        <v>2</v>
      </c>
      <c r="P21" s="633">
        <f t="shared" ca="1" si="3"/>
        <v>2</v>
      </c>
      <c r="Q21" s="632">
        <f t="shared" ca="1" si="12"/>
        <v>0.6</v>
      </c>
      <c r="R21" s="633">
        <f t="shared" si="4"/>
        <v>5</v>
      </c>
      <c r="S21" s="633">
        <f t="shared" ca="1" si="5"/>
        <v>3</v>
      </c>
      <c r="T21" s="632">
        <f t="shared" ca="1" si="13"/>
        <v>0.4</v>
      </c>
      <c r="U21" s="633">
        <f t="shared" si="6"/>
        <v>10</v>
      </c>
      <c r="V21" s="633">
        <f t="shared" ca="1" si="7"/>
        <v>4</v>
      </c>
    </row>
    <row r="22" spans="1:22" x14ac:dyDescent="0.25">
      <c r="A22" t="s">
        <v>158</v>
      </c>
      <c r="B22" s="551">
        <v>1</v>
      </c>
      <c r="C22" t="s">
        <v>1462</v>
      </c>
      <c r="D22" s="1047" t="s">
        <v>1476</v>
      </c>
      <c r="E22" s="551">
        <f ca="1">VLOOKUP(A22,Data!C:I,7,FALSE)</f>
        <v>1</v>
      </c>
      <c r="F22" s="631" t="str">
        <f t="shared" si="0"/>
        <v>PR.AC-61</v>
      </c>
      <c r="G22" s="631" t="str">
        <f t="shared" ca="1" si="1"/>
        <v>PR.AC-611</v>
      </c>
      <c r="I22" s="1050" t="s">
        <v>1635</v>
      </c>
      <c r="J22" s="1051" t="s">
        <v>1521</v>
      </c>
      <c r="K22" s="632">
        <f t="shared" ca="1" si="8"/>
        <v>0.33333333333333331</v>
      </c>
      <c r="L22" s="633">
        <f t="shared" si="9"/>
        <v>3</v>
      </c>
      <c r="M22" s="633">
        <f t="shared" ca="1" si="10"/>
        <v>1</v>
      </c>
      <c r="N22" s="632">
        <f t="shared" ca="1" si="11"/>
        <v>1</v>
      </c>
      <c r="O22" s="633">
        <f t="shared" si="2"/>
        <v>1</v>
      </c>
      <c r="P22" s="633">
        <f t="shared" ca="1" si="3"/>
        <v>1</v>
      </c>
      <c r="Q22" s="632">
        <f t="shared" ca="1" si="12"/>
        <v>0</v>
      </c>
      <c r="R22" s="633">
        <f t="shared" si="4"/>
        <v>1</v>
      </c>
      <c r="S22" s="633">
        <f t="shared" ca="1" si="5"/>
        <v>0</v>
      </c>
      <c r="T22" s="632">
        <f t="shared" ca="1" si="13"/>
        <v>0</v>
      </c>
      <c r="U22" s="633">
        <f t="shared" si="6"/>
        <v>1</v>
      </c>
      <c r="V22" s="633">
        <f t="shared" ca="1" si="7"/>
        <v>0</v>
      </c>
    </row>
    <row r="23" spans="1:22" x14ac:dyDescent="0.25">
      <c r="A23" t="s">
        <v>158</v>
      </c>
      <c r="B23" s="551">
        <v>1</v>
      </c>
      <c r="C23" t="s">
        <v>1462</v>
      </c>
      <c r="D23" s="1047" t="s">
        <v>1477</v>
      </c>
      <c r="E23" s="551">
        <f ca="1">VLOOKUP(A23,Data!C:I,7,FALSE)</f>
        <v>1</v>
      </c>
      <c r="F23" s="631" t="str">
        <f t="shared" si="0"/>
        <v>PR.AC-71</v>
      </c>
      <c r="G23" s="631" t="str">
        <f t="shared" ca="1" si="1"/>
        <v>PR.AC-711</v>
      </c>
      <c r="I23" s="1050" t="s">
        <v>1635</v>
      </c>
      <c r="J23" s="1051" t="s">
        <v>1519</v>
      </c>
      <c r="K23" s="632">
        <f t="shared" ca="1" si="8"/>
        <v>0.33333333333333331</v>
      </c>
      <c r="L23" s="633">
        <f t="shared" si="9"/>
        <v>3</v>
      </c>
      <c r="M23" s="633">
        <f t="shared" ca="1" si="10"/>
        <v>1</v>
      </c>
      <c r="N23" s="632">
        <f t="shared" ca="1" si="11"/>
        <v>1</v>
      </c>
      <c r="O23" s="633">
        <f t="shared" si="2"/>
        <v>1</v>
      </c>
      <c r="P23" s="633">
        <f t="shared" ca="1" si="3"/>
        <v>1</v>
      </c>
      <c r="Q23" s="632">
        <f t="shared" ca="1" si="12"/>
        <v>0</v>
      </c>
      <c r="R23" s="633">
        <f t="shared" si="4"/>
        <v>1</v>
      </c>
      <c r="S23" s="633">
        <f t="shared" ca="1" si="5"/>
        <v>0</v>
      </c>
      <c r="T23" s="632">
        <f t="shared" ca="1" si="13"/>
        <v>0</v>
      </c>
      <c r="U23" s="633">
        <f t="shared" si="6"/>
        <v>1</v>
      </c>
      <c r="V23" s="633">
        <f t="shared" ca="1" si="7"/>
        <v>0</v>
      </c>
    </row>
    <row r="24" spans="1:22" x14ac:dyDescent="0.25">
      <c r="A24" t="s">
        <v>158</v>
      </c>
      <c r="B24" s="551">
        <v>1</v>
      </c>
      <c r="C24" t="s">
        <v>1462</v>
      </c>
      <c r="D24" s="1047" t="s">
        <v>1495</v>
      </c>
      <c r="E24" s="551">
        <f ca="1">VLOOKUP(A24,Data!C:I,7,FALSE)</f>
        <v>1</v>
      </c>
      <c r="F24" s="631" t="str">
        <f t="shared" si="0"/>
        <v>PR.DS-51</v>
      </c>
      <c r="G24" s="631" t="str">
        <f t="shared" ca="1" si="1"/>
        <v>PR.DS-511</v>
      </c>
      <c r="I24" s="1050" t="s">
        <v>1635</v>
      </c>
      <c r="J24" s="1051" t="s">
        <v>1524</v>
      </c>
      <c r="K24" s="632">
        <f t="shared" ca="1" si="8"/>
        <v>0.33333333333333331</v>
      </c>
      <c r="L24" s="633">
        <f t="shared" si="9"/>
        <v>3</v>
      </c>
      <c r="M24" s="633">
        <f t="shared" ca="1" si="10"/>
        <v>1</v>
      </c>
      <c r="N24" s="632">
        <f t="shared" ca="1" si="11"/>
        <v>1</v>
      </c>
      <c r="O24" s="633">
        <f t="shared" si="2"/>
        <v>1</v>
      </c>
      <c r="P24" s="633">
        <f t="shared" ca="1" si="3"/>
        <v>1</v>
      </c>
      <c r="Q24" s="632">
        <f t="shared" ca="1" si="12"/>
        <v>0</v>
      </c>
      <c r="R24" s="633">
        <f t="shared" si="4"/>
        <v>2</v>
      </c>
      <c r="S24" s="633">
        <f t="shared" ca="1" si="5"/>
        <v>0</v>
      </c>
      <c r="T24" s="632">
        <f t="shared" si="13"/>
        <v>0</v>
      </c>
      <c r="U24" s="633">
        <f t="shared" si="6"/>
        <v>0</v>
      </c>
      <c r="V24" s="633">
        <f t="shared" ca="1" si="7"/>
        <v>0</v>
      </c>
    </row>
    <row r="25" spans="1:22" x14ac:dyDescent="0.25">
      <c r="A25" t="s">
        <v>159</v>
      </c>
      <c r="B25" s="551">
        <v>1</v>
      </c>
      <c r="C25" t="s">
        <v>1462</v>
      </c>
      <c r="D25" s="1047" t="s">
        <v>1475</v>
      </c>
      <c r="E25" s="551">
        <f ca="1">VLOOKUP(A25,Data!C:I,7,FALSE)</f>
        <v>1</v>
      </c>
      <c r="F25" s="631" t="str">
        <f t="shared" si="0"/>
        <v>PR.AC-11</v>
      </c>
      <c r="G25" s="631" t="str">
        <f t="shared" ca="1" si="1"/>
        <v>PR.AC-111</v>
      </c>
      <c r="I25" s="1050" t="s">
        <v>1635</v>
      </c>
      <c r="J25" s="1051" t="s">
        <v>1511</v>
      </c>
      <c r="K25" s="632">
        <f t="shared" ca="1" si="8"/>
        <v>0.5</v>
      </c>
      <c r="L25" s="633">
        <f t="shared" si="9"/>
        <v>4</v>
      </c>
      <c r="M25" s="633">
        <f t="shared" ca="1" si="10"/>
        <v>2</v>
      </c>
      <c r="N25" s="632">
        <f t="shared" ca="1" si="11"/>
        <v>1</v>
      </c>
      <c r="O25" s="633">
        <f t="shared" si="2"/>
        <v>1</v>
      </c>
      <c r="P25" s="633">
        <f t="shared" ca="1" si="3"/>
        <v>1</v>
      </c>
      <c r="Q25" s="632">
        <f t="shared" ca="1" si="12"/>
        <v>0.5</v>
      </c>
      <c r="R25" s="633">
        <f t="shared" si="4"/>
        <v>2</v>
      </c>
      <c r="S25" s="633">
        <f t="shared" ca="1" si="5"/>
        <v>1</v>
      </c>
      <c r="T25" s="632">
        <f t="shared" ca="1" si="13"/>
        <v>0</v>
      </c>
      <c r="U25" s="633">
        <f t="shared" si="6"/>
        <v>1</v>
      </c>
      <c r="V25" s="633">
        <f t="shared" ca="1" si="7"/>
        <v>0</v>
      </c>
    </row>
    <row r="26" spans="1:22" x14ac:dyDescent="0.25">
      <c r="A26" t="s">
        <v>159</v>
      </c>
      <c r="B26" s="551">
        <v>1</v>
      </c>
      <c r="C26" t="s">
        <v>1462</v>
      </c>
      <c r="D26" s="1047" t="s">
        <v>1478</v>
      </c>
      <c r="E26" s="551">
        <f ca="1">VLOOKUP(A26,Data!C:I,7,FALSE)</f>
        <v>1</v>
      </c>
      <c r="F26" s="631" t="str">
        <f t="shared" si="0"/>
        <v>PR.AC-31</v>
      </c>
      <c r="G26" s="631" t="str">
        <f t="shared" ca="1" si="1"/>
        <v>PR.AC-311</v>
      </c>
      <c r="I26" s="1050" t="s">
        <v>1635</v>
      </c>
      <c r="J26" s="1051" t="s">
        <v>1528</v>
      </c>
      <c r="K26" s="632">
        <f t="shared" ca="1" si="8"/>
        <v>0.5714285714285714</v>
      </c>
      <c r="L26" s="633">
        <f t="shared" si="9"/>
        <v>7</v>
      </c>
      <c r="M26" s="633">
        <f t="shared" ca="1" si="10"/>
        <v>4</v>
      </c>
      <c r="N26" s="632">
        <f t="shared" ca="1" si="11"/>
        <v>1</v>
      </c>
      <c r="O26" s="633">
        <f t="shared" si="2"/>
        <v>1</v>
      </c>
      <c r="P26" s="633">
        <f t="shared" ca="1" si="3"/>
        <v>1</v>
      </c>
      <c r="Q26" s="632">
        <f t="shared" ca="1" si="12"/>
        <v>0.5</v>
      </c>
      <c r="R26" s="633">
        <f t="shared" si="4"/>
        <v>4</v>
      </c>
      <c r="S26" s="633">
        <f t="shared" ca="1" si="5"/>
        <v>2</v>
      </c>
      <c r="T26" s="632">
        <f t="shared" ca="1" si="13"/>
        <v>0.5</v>
      </c>
      <c r="U26" s="633">
        <f t="shared" si="6"/>
        <v>2</v>
      </c>
      <c r="V26" s="633">
        <f t="shared" ca="1" si="7"/>
        <v>1</v>
      </c>
    </row>
    <row r="27" spans="1:22" x14ac:dyDescent="0.25">
      <c r="A27" t="s">
        <v>159</v>
      </c>
      <c r="B27" s="551">
        <v>1</v>
      </c>
      <c r="C27" t="s">
        <v>1462</v>
      </c>
      <c r="D27" s="1047" t="s">
        <v>1482</v>
      </c>
      <c r="E27" s="551">
        <f ca="1">VLOOKUP(A27,Data!C:I,7,FALSE)</f>
        <v>1</v>
      </c>
      <c r="F27" s="631" t="str">
        <f t="shared" si="0"/>
        <v>PR.AC-41</v>
      </c>
      <c r="G27" s="631" t="str">
        <f t="shared" ca="1" si="1"/>
        <v>PR.AC-411</v>
      </c>
      <c r="I27" s="1050" t="s">
        <v>1643</v>
      </c>
      <c r="J27" s="1051" t="s">
        <v>1522</v>
      </c>
      <c r="K27" s="632">
        <f t="shared" ca="1" si="8"/>
        <v>0.5714285714285714</v>
      </c>
      <c r="L27" s="633">
        <f t="shared" si="9"/>
        <v>28</v>
      </c>
      <c r="M27" s="633">
        <f t="shared" ca="1" si="10"/>
        <v>16</v>
      </c>
      <c r="N27" s="632">
        <f t="shared" si="11"/>
        <v>0</v>
      </c>
      <c r="O27" s="633">
        <f t="shared" si="2"/>
        <v>0</v>
      </c>
      <c r="P27" s="633">
        <f t="shared" ca="1" si="3"/>
        <v>0</v>
      </c>
      <c r="Q27" s="632">
        <f t="shared" ca="1" si="12"/>
        <v>0.5714285714285714</v>
      </c>
      <c r="R27" s="633">
        <f t="shared" si="4"/>
        <v>7</v>
      </c>
      <c r="S27" s="633">
        <f t="shared" ca="1" si="5"/>
        <v>4</v>
      </c>
      <c r="T27" s="632">
        <f t="shared" ca="1" si="13"/>
        <v>0.5714285714285714</v>
      </c>
      <c r="U27" s="633">
        <f t="shared" si="6"/>
        <v>21</v>
      </c>
      <c r="V27" s="633">
        <f t="shared" ca="1" si="7"/>
        <v>12</v>
      </c>
    </row>
    <row r="28" spans="1:22" x14ac:dyDescent="0.25">
      <c r="A28" t="s">
        <v>159</v>
      </c>
      <c r="B28" s="551">
        <v>1</v>
      </c>
      <c r="C28" t="s">
        <v>1462</v>
      </c>
      <c r="D28" s="1047" t="s">
        <v>1578</v>
      </c>
      <c r="E28" s="551">
        <f ca="1">VLOOKUP(A28,Data!C:I,7,FALSE)</f>
        <v>1</v>
      </c>
      <c r="F28" s="631" t="str">
        <f t="shared" si="0"/>
        <v>PR.IP-111</v>
      </c>
      <c r="G28" s="631" t="str">
        <f t="shared" ca="1" si="1"/>
        <v>PR.IP-1111</v>
      </c>
      <c r="I28" s="1050" t="s">
        <v>1643</v>
      </c>
      <c r="J28" s="1051" t="s">
        <v>1490</v>
      </c>
      <c r="K28" s="632">
        <f t="shared" ca="1" si="8"/>
        <v>0.5</v>
      </c>
      <c r="L28" s="633">
        <f t="shared" si="9"/>
        <v>16</v>
      </c>
      <c r="M28" s="633">
        <f t="shared" ca="1" si="10"/>
        <v>8</v>
      </c>
      <c r="N28" s="632">
        <f t="shared" ca="1" si="11"/>
        <v>1</v>
      </c>
      <c r="O28" s="633">
        <f t="shared" si="2"/>
        <v>1</v>
      </c>
      <c r="P28" s="633">
        <f t="shared" ca="1" si="3"/>
        <v>1</v>
      </c>
      <c r="Q28" s="632">
        <f t="shared" ca="1" si="12"/>
        <v>0.5</v>
      </c>
      <c r="R28" s="633">
        <f t="shared" si="4"/>
        <v>4</v>
      </c>
      <c r="S28" s="633">
        <f t="shared" ca="1" si="5"/>
        <v>2</v>
      </c>
      <c r="T28" s="632">
        <f t="shared" ca="1" si="13"/>
        <v>0.45454545454545453</v>
      </c>
      <c r="U28" s="633">
        <f t="shared" si="6"/>
        <v>11</v>
      </c>
      <c r="V28" s="633">
        <f t="shared" ca="1" si="7"/>
        <v>5</v>
      </c>
    </row>
    <row r="29" spans="1:22" x14ac:dyDescent="0.25">
      <c r="A29" t="s">
        <v>160</v>
      </c>
      <c r="B29" s="551">
        <v>2</v>
      </c>
      <c r="C29" t="s">
        <v>1462</v>
      </c>
      <c r="D29" s="1047" t="s">
        <v>1478</v>
      </c>
      <c r="E29" s="551">
        <f ca="1">VLOOKUP(A29,Data!C:I,7,FALSE)</f>
        <v>1</v>
      </c>
      <c r="F29" s="631" t="str">
        <f t="shared" si="0"/>
        <v>PR.AC-32</v>
      </c>
      <c r="G29" s="631" t="str">
        <f t="shared" ca="1" si="1"/>
        <v>PR.AC-321</v>
      </c>
      <c r="I29" s="1050" t="s">
        <v>1643</v>
      </c>
      <c r="J29" s="1051" t="s">
        <v>1536</v>
      </c>
      <c r="K29" s="632">
        <f t="shared" ca="1" si="8"/>
        <v>0.59259259259259256</v>
      </c>
      <c r="L29" s="633">
        <f t="shared" si="9"/>
        <v>27</v>
      </c>
      <c r="M29" s="633">
        <f t="shared" ca="1" si="10"/>
        <v>16</v>
      </c>
      <c r="N29" s="632">
        <f t="shared" ca="1" si="11"/>
        <v>1</v>
      </c>
      <c r="O29" s="633">
        <f t="shared" si="2"/>
        <v>2</v>
      </c>
      <c r="P29" s="633">
        <f t="shared" ca="1" si="3"/>
        <v>2</v>
      </c>
      <c r="Q29" s="632">
        <f t="shared" ca="1" si="12"/>
        <v>0.5</v>
      </c>
      <c r="R29" s="633">
        <f t="shared" si="4"/>
        <v>4</v>
      </c>
      <c r="S29" s="633">
        <f t="shared" ca="1" si="5"/>
        <v>2</v>
      </c>
      <c r="T29" s="632">
        <f t="shared" ca="1" si="13"/>
        <v>0.5714285714285714</v>
      </c>
      <c r="U29" s="633">
        <f t="shared" si="6"/>
        <v>21</v>
      </c>
      <c r="V29" s="633">
        <f t="shared" ca="1" si="7"/>
        <v>12</v>
      </c>
    </row>
    <row r="30" spans="1:22" x14ac:dyDescent="0.25">
      <c r="A30" t="s">
        <v>160</v>
      </c>
      <c r="B30" s="551">
        <v>2</v>
      </c>
      <c r="C30" t="s">
        <v>1462</v>
      </c>
      <c r="D30" s="1047" t="s">
        <v>1482</v>
      </c>
      <c r="E30" s="551">
        <f ca="1">VLOOKUP(A30,Data!C:I,7,FALSE)</f>
        <v>1</v>
      </c>
      <c r="F30" s="631" t="str">
        <f t="shared" si="0"/>
        <v>PR.AC-42</v>
      </c>
      <c r="G30" s="631" t="str">
        <f t="shared" ca="1" si="1"/>
        <v>PR.AC-421</v>
      </c>
      <c r="I30" s="1050" t="s">
        <v>1643</v>
      </c>
      <c r="J30" s="1051" t="s">
        <v>1526</v>
      </c>
      <c r="K30" s="632">
        <f t="shared" ca="1" si="8"/>
        <v>0.72727272727272729</v>
      </c>
      <c r="L30" s="633">
        <f t="shared" si="9"/>
        <v>11</v>
      </c>
      <c r="M30" s="633">
        <f t="shared" ca="1" si="10"/>
        <v>8</v>
      </c>
      <c r="N30" s="632">
        <f t="shared" ca="1" si="11"/>
        <v>1</v>
      </c>
      <c r="O30" s="633">
        <f t="shared" si="2"/>
        <v>3</v>
      </c>
      <c r="P30" s="633">
        <f t="shared" ca="1" si="3"/>
        <v>3</v>
      </c>
      <c r="Q30" s="632">
        <f t="shared" ca="1" si="12"/>
        <v>0.6</v>
      </c>
      <c r="R30" s="633">
        <f t="shared" si="4"/>
        <v>5</v>
      </c>
      <c r="S30" s="633">
        <f t="shared" ca="1" si="5"/>
        <v>3</v>
      </c>
      <c r="T30" s="632">
        <f t="shared" ca="1" si="13"/>
        <v>0.66666666666666663</v>
      </c>
      <c r="U30" s="633">
        <f t="shared" si="6"/>
        <v>3</v>
      </c>
      <c r="V30" s="633">
        <f t="shared" ca="1" si="7"/>
        <v>2</v>
      </c>
    </row>
    <row r="31" spans="1:22" x14ac:dyDescent="0.25">
      <c r="A31" t="s">
        <v>160</v>
      </c>
      <c r="B31" s="551">
        <v>2</v>
      </c>
      <c r="C31" t="s">
        <v>1462</v>
      </c>
      <c r="D31" s="1047" t="s">
        <v>1476</v>
      </c>
      <c r="E31" s="551">
        <f ca="1">VLOOKUP(A31,Data!C:I,7,FALSE)</f>
        <v>1</v>
      </c>
      <c r="F31" s="631" t="str">
        <f t="shared" si="0"/>
        <v>PR.AC-62</v>
      </c>
      <c r="G31" s="631" t="str">
        <f t="shared" ca="1" si="1"/>
        <v>PR.AC-621</v>
      </c>
      <c r="I31" s="1050" t="s">
        <v>1650</v>
      </c>
      <c r="J31" s="1051" t="s">
        <v>1569</v>
      </c>
      <c r="K31" s="632">
        <f t="shared" ca="1" si="8"/>
        <v>0.5</v>
      </c>
      <c r="L31" s="633">
        <f t="shared" si="9"/>
        <v>6</v>
      </c>
      <c r="M31" s="633">
        <f t="shared" ca="1" si="10"/>
        <v>3</v>
      </c>
      <c r="N31" s="632">
        <f t="shared" ca="1" si="11"/>
        <v>0.33333333333333331</v>
      </c>
      <c r="O31" s="633">
        <f t="shared" si="2"/>
        <v>3</v>
      </c>
      <c r="P31" s="633">
        <f t="shared" ca="1" si="3"/>
        <v>1</v>
      </c>
      <c r="Q31" s="632">
        <f t="shared" ca="1" si="12"/>
        <v>1</v>
      </c>
      <c r="R31" s="633">
        <f t="shared" si="4"/>
        <v>2</v>
      </c>
      <c r="S31" s="633">
        <f t="shared" ca="1" si="5"/>
        <v>2</v>
      </c>
      <c r="T31" s="632">
        <f t="shared" ca="1" si="13"/>
        <v>0</v>
      </c>
      <c r="U31" s="633">
        <f t="shared" si="6"/>
        <v>1</v>
      </c>
      <c r="V31" s="633">
        <f t="shared" ca="1" si="7"/>
        <v>0</v>
      </c>
    </row>
    <row r="32" spans="1:22" x14ac:dyDescent="0.25">
      <c r="A32" t="s">
        <v>160</v>
      </c>
      <c r="B32" s="551">
        <v>2</v>
      </c>
      <c r="C32" t="s">
        <v>1462</v>
      </c>
      <c r="D32" s="1047" t="s">
        <v>1477</v>
      </c>
      <c r="E32" s="551">
        <f ca="1">VLOOKUP(A32,Data!C:I,7,FALSE)</f>
        <v>1</v>
      </c>
      <c r="F32" s="631" t="str">
        <f t="shared" si="0"/>
        <v>PR.AC-72</v>
      </c>
      <c r="G32" s="631" t="str">
        <f t="shared" ca="1" si="1"/>
        <v>PR.AC-721</v>
      </c>
      <c r="I32" s="1050" t="s">
        <v>1650</v>
      </c>
      <c r="J32" s="1051" t="s">
        <v>1570</v>
      </c>
      <c r="K32" s="632">
        <f t="shared" ca="1" si="8"/>
        <v>0.66666666666666663</v>
      </c>
      <c r="L32" s="633">
        <f t="shared" si="9"/>
        <v>9</v>
      </c>
      <c r="M32" s="633">
        <f t="shared" ca="1" si="10"/>
        <v>6</v>
      </c>
      <c r="N32" s="632">
        <f t="shared" ca="1" si="11"/>
        <v>0.66666666666666663</v>
      </c>
      <c r="O32" s="633">
        <f t="shared" si="2"/>
        <v>3</v>
      </c>
      <c r="P32" s="633">
        <f t="shared" ca="1" si="3"/>
        <v>2</v>
      </c>
      <c r="Q32" s="632">
        <f t="shared" ca="1" si="12"/>
        <v>0</v>
      </c>
      <c r="R32" s="633">
        <f t="shared" si="4"/>
        <v>1</v>
      </c>
      <c r="S32" s="633">
        <f t="shared" ca="1" si="5"/>
        <v>0</v>
      </c>
      <c r="T32" s="632">
        <f t="shared" ca="1" si="13"/>
        <v>0.8</v>
      </c>
      <c r="U32" s="633">
        <f t="shared" si="6"/>
        <v>5</v>
      </c>
      <c r="V32" s="633">
        <f t="shared" ca="1" si="7"/>
        <v>4</v>
      </c>
    </row>
    <row r="33" spans="1:22" x14ac:dyDescent="0.25">
      <c r="A33" t="s">
        <v>160</v>
      </c>
      <c r="B33" s="551">
        <v>2</v>
      </c>
      <c r="C33" t="s">
        <v>1462</v>
      </c>
      <c r="D33" s="1047" t="s">
        <v>1481</v>
      </c>
      <c r="E33" s="551">
        <f ca="1">VLOOKUP(A33,Data!C:I,7,FALSE)</f>
        <v>1</v>
      </c>
      <c r="F33" s="631" t="str">
        <f t="shared" si="0"/>
        <v>PR.MA-22</v>
      </c>
      <c r="G33" s="631" t="str">
        <f t="shared" ca="1" si="1"/>
        <v>PR.MA-221</v>
      </c>
      <c r="I33" s="1050" t="s">
        <v>1650</v>
      </c>
      <c r="J33" s="1051" t="s">
        <v>1572</v>
      </c>
      <c r="K33" s="632">
        <f t="shared" ca="1" si="8"/>
        <v>0.83333333333333337</v>
      </c>
      <c r="L33" s="633">
        <f t="shared" si="9"/>
        <v>6</v>
      </c>
      <c r="M33" s="633">
        <f t="shared" ca="1" si="10"/>
        <v>5</v>
      </c>
      <c r="N33" s="632">
        <f t="shared" ca="1" si="11"/>
        <v>1</v>
      </c>
      <c r="O33" s="633">
        <f t="shared" si="2"/>
        <v>3</v>
      </c>
      <c r="P33" s="633">
        <f t="shared" ca="1" si="3"/>
        <v>3</v>
      </c>
      <c r="Q33" s="632">
        <f t="shared" ca="1" si="12"/>
        <v>0</v>
      </c>
      <c r="R33" s="633">
        <f t="shared" si="4"/>
        <v>1</v>
      </c>
      <c r="S33" s="633">
        <f t="shared" ca="1" si="5"/>
        <v>0</v>
      </c>
      <c r="T33" s="632">
        <f t="shared" ca="1" si="13"/>
        <v>1</v>
      </c>
      <c r="U33" s="633">
        <f t="shared" si="6"/>
        <v>2</v>
      </c>
      <c r="V33" s="633">
        <f t="shared" ca="1" si="7"/>
        <v>2</v>
      </c>
    </row>
    <row r="34" spans="1:22" x14ac:dyDescent="0.25">
      <c r="A34" t="s">
        <v>161</v>
      </c>
      <c r="B34" s="551">
        <v>2</v>
      </c>
      <c r="C34" t="s">
        <v>1462</v>
      </c>
      <c r="D34" s="1047" t="s">
        <v>1482</v>
      </c>
      <c r="E34" s="551">
        <f ca="1">VLOOKUP(A34,Data!C:I,7,FALSE)</f>
        <v>1</v>
      </c>
      <c r="F34" s="631" t="str">
        <f t="shared" si="0"/>
        <v>PR.AC-42</v>
      </c>
      <c r="G34" s="631" t="str">
        <f t="shared" ca="1" si="1"/>
        <v>PR.AC-421</v>
      </c>
      <c r="I34" s="1050" t="s">
        <v>1650</v>
      </c>
      <c r="J34" s="1051" t="s">
        <v>1573</v>
      </c>
      <c r="K34" s="632">
        <f t="shared" ca="1" si="8"/>
        <v>0.5</v>
      </c>
      <c r="L34" s="633">
        <f t="shared" si="9"/>
        <v>6</v>
      </c>
      <c r="M34" s="633">
        <f t="shared" ca="1" si="10"/>
        <v>3</v>
      </c>
      <c r="N34" s="632">
        <f t="shared" ca="1" si="11"/>
        <v>1</v>
      </c>
      <c r="O34" s="633">
        <f t="shared" si="2"/>
        <v>1</v>
      </c>
      <c r="P34" s="633">
        <f t="shared" ca="1" si="3"/>
        <v>1</v>
      </c>
      <c r="Q34" s="632">
        <f t="shared" ca="1" si="12"/>
        <v>0.4</v>
      </c>
      <c r="R34" s="633">
        <f t="shared" si="4"/>
        <v>5</v>
      </c>
      <c r="S34" s="633">
        <f t="shared" ca="1" si="5"/>
        <v>2</v>
      </c>
      <c r="T34" s="632">
        <f t="shared" si="13"/>
        <v>0</v>
      </c>
      <c r="U34" s="633">
        <f t="shared" si="6"/>
        <v>0</v>
      </c>
      <c r="V34" s="633">
        <f t="shared" ca="1" si="7"/>
        <v>0</v>
      </c>
    </row>
    <row r="35" spans="1:22" x14ac:dyDescent="0.25">
      <c r="A35" t="s">
        <v>162</v>
      </c>
      <c r="B35" s="551">
        <v>2</v>
      </c>
      <c r="C35" t="s">
        <v>1462</v>
      </c>
      <c r="D35" s="1047" t="s">
        <v>1482</v>
      </c>
      <c r="E35" s="551">
        <f ca="1">VLOOKUP(A35,Data!C:I,7,FALSE)</f>
        <v>0</v>
      </c>
      <c r="F35" s="631" t="str">
        <f t="shared" si="0"/>
        <v>PR.AC-42</v>
      </c>
      <c r="G35" s="631" t="str">
        <f t="shared" ca="1" si="1"/>
        <v>PR.AC-420</v>
      </c>
      <c r="I35" s="1050" t="s">
        <v>1650</v>
      </c>
      <c r="J35" s="1051" t="s">
        <v>1512</v>
      </c>
      <c r="K35" s="632">
        <f t="shared" ca="1" si="8"/>
        <v>0.4</v>
      </c>
      <c r="L35" s="633">
        <f t="shared" si="9"/>
        <v>10</v>
      </c>
      <c r="M35" s="633">
        <f t="shared" ca="1" si="10"/>
        <v>4</v>
      </c>
      <c r="N35" s="632">
        <f t="shared" ca="1" si="11"/>
        <v>1</v>
      </c>
      <c r="O35" s="633">
        <f t="shared" si="2"/>
        <v>2</v>
      </c>
      <c r="P35" s="633">
        <f t="shared" ca="1" si="3"/>
        <v>2</v>
      </c>
      <c r="Q35" s="632">
        <f t="shared" ca="1" si="12"/>
        <v>0.4</v>
      </c>
      <c r="R35" s="633">
        <f t="shared" si="4"/>
        <v>5</v>
      </c>
      <c r="S35" s="633">
        <f t="shared" ca="1" si="5"/>
        <v>2</v>
      </c>
      <c r="T35" s="632">
        <f t="shared" ca="1" si="13"/>
        <v>0</v>
      </c>
      <c r="U35" s="633">
        <f t="shared" si="6"/>
        <v>3</v>
      </c>
      <c r="V35" s="633">
        <f t="shared" ca="1" si="7"/>
        <v>0</v>
      </c>
    </row>
    <row r="36" spans="1:22" x14ac:dyDescent="0.25">
      <c r="A36" t="s">
        <v>163</v>
      </c>
      <c r="B36" s="551">
        <v>2</v>
      </c>
      <c r="C36" t="s">
        <v>1462</v>
      </c>
      <c r="D36" s="1047" t="s">
        <v>1482</v>
      </c>
      <c r="E36" s="551">
        <f ca="1">VLOOKUP(A36,Data!C:I,7,FALSE)</f>
        <v>1</v>
      </c>
      <c r="F36" s="631" t="str">
        <f t="shared" si="0"/>
        <v>PR.AC-42</v>
      </c>
      <c r="G36" s="631" t="str">
        <f t="shared" ca="1" si="1"/>
        <v>PR.AC-421</v>
      </c>
      <c r="I36" s="1050" t="s">
        <v>1650</v>
      </c>
      <c r="J36" s="1051" t="s">
        <v>1562</v>
      </c>
      <c r="K36" s="632">
        <f t="shared" ca="1" si="8"/>
        <v>0.5</v>
      </c>
      <c r="L36" s="633">
        <f t="shared" si="9"/>
        <v>2</v>
      </c>
      <c r="M36" s="633">
        <f t="shared" ca="1" si="10"/>
        <v>1</v>
      </c>
      <c r="N36" s="632">
        <f t="shared" ca="1" si="11"/>
        <v>1</v>
      </c>
      <c r="O36" s="633">
        <f t="shared" si="2"/>
        <v>1</v>
      </c>
      <c r="P36" s="633">
        <f t="shared" ca="1" si="3"/>
        <v>1</v>
      </c>
      <c r="Q36" s="632">
        <f t="shared" ca="1" si="12"/>
        <v>0</v>
      </c>
      <c r="R36" s="633">
        <f t="shared" si="4"/>
        <v>1</v>
      </c>
      <c r="S36" s="633">
        <f t="shared" ca="1" si="5"/>
        <v>0</v>
      </c>
      <c r="T36" s="632">
        <f t="shared" si="13"/>
        <v>0</v>
      </c>
      <c r="U36" s="633">
        <f t="shared" si="6"/>
        <v>0</v>
      </c>
      <c r="V36" s="633">
        <f t="shared" ca="1" si="7"/>
        <v>0</v>
      </c>
    </row>
    <row r="37" spans="1:22" x14ac:dyDescent="0.25">
      <c r="A37" t="s">
        <v>164</v>
      </c>
      <c r="B37" s="551">
        <v>2</v>
      </c>
      <c r="C37" t="s">
        <v>1462</v>
      </c>
      <c r="D37" s="1047" t="s">
        <v>1478</v>
      </c>
      <c r="E37" s="551">
        <f ca="1">VLOOKUP(A37,Data!C:I,7,FALSE)</f>
        <v>0</v>
      </c>
      <c r="F37" s="631" t="str">
        <f t="shared" si="0"/>
        <v>PR.AC-32</v>
      </c>
      <c r="G37" s="631" t="str">
        <f t="shared" ca="1" si="1"/>
        <v>PR.AC-320</v>
      </c>
      <c r="I37" s="1050" t="s">
        <v>1659</v>
      </c>
      <c r="J37" s="1051" t="s">
        <v>1527</v>
      </c>
      <c r="K37" s="632">
        <f t="shared" ca="1" si="8"/>
        <v>0.38461538461538464</v>
      </c>
      <c r="L37" s="633">
        <f t="shared" si="9"/>
        <v>13</v>
      </c>
      <c r="M37" s="633">
        <f t="shared" ca="1" si="10"/>
        <v>5</v>
      </c>
      <c r="N37" s="632">
        <f t="shared" ca="1" si="11"/>
        <v>1</v>
      </c>
      <c r="O37" s="633">
        <f t="shared" si="2"/>
        <v>1</v>
      </c>
      <c r="P37" s="633">
        <f t="shared" ca="1" si="3"/>
        <v>1</v>
      </c>
      <c r="Q37" s="632">
        <f t="shared" ca="1" si="12"/>
        <v>0.3</v>
      </c>
      <c r="R37" s="633">
        <f t="shared" si="4"/>
        <v>10</v>
      </c>
      <c r="S37" s="633">
        <f t="shared" ca="1" si="5"/>
        <v>3</v>
      </c>
      <c r="T37" s="632">
        <f t="shared" ca="1" si="13"/>
        <v>0.5</v>
      </c>
      <c r="U37" s="633">
        <f t="shared" si="6"/>
        <v>2</v>
      </c>
      <c r="V37" s="633">
        <f t="shared" ca="1" si="7"/>
        <v>1</v>
      </c>
    </row>
    <row r="38" spans="1:22" x14ac:dyDescent="0.25">
      <c r="A38" t="s">
        <v>164</v>
      </c>
      <c r="B38" s="551">
        <v>2</v>
      </c>
      <c r="C38" t="s">
        <v>1462</v>
      </c>
      <c r="D38" s="1047" t="s">
        <v>1482</v>
      </c>
      <c r="E38" s="551">
        <f ca="1">VLOOKUP(A38,Data!C:I,7,FALSE)</f>
        <v>0</v>
      </c>
      <c r="F38" s="631" t="str">
        <f t="shared" si="0"/>
        <v>PR.AC-42</v>
      </c>
      <c r="G38" s="631" t="str">
        <f t="shared" ca="1" si="1"/>
        <v>PR.AC-420</v>
      </c>
      <c r="I38" s="1050" t="s">
        <v>1659</v>
      </c>
      <c r="J38" s="1051" t="s">
        <v>1564</v>
      </c>
      <c r="K38" s="632">
        <f t="shared" ca="1" si="8"/>
        <v>0.25</v>
      </c>
      <c r="L38" s="633">
        <f t="shared" si="9"/>
        <v>4</v>
      </c>
      <c r="M38" s="633">
        <f t="shared" ca="1" si="10"/>
        <v>1</v>
      </c>
      <c r="N38" s="632">
        <f t="shared" ca="1" si="11"/>
        <v>1</v>
      </c>
      <c r="O38" s="633">
        <f t="shared" si="2"/>
        <v>1</v>
      </c>
      <c r="P38" s="633">
        <f t="shared" ca="1" si="3"/>
        <v>1</v>
      </c>
      <c r="Q38" s="632">
        <f t="shared" ca="1" si="12"/>
        <v>0</v>
      </c>
      <c r="R38" s="633">
        <f t="shared" si="4"/>
        <v>3</v>
      </c>
      <c r="S38" s="633">
        <f t="shared" ca="1" si="5"/>
        <v>0</v>
      </c>
      <c r="T38" s="632">
        <f t="shared" si="13"/>
        <v>0</v>
      </c>
      <c r="U38" s="633">
        <f t="shared" si="6"/>
        <v>0</v>
      </c>
      <c r="V38" s="633">
        <f t="shared" ca="1" si="7"/>
        <v>0</v>
      </c>
    </row>
    <row r="39" spans="1:22" x14ac:dyDescent="0.25">
      <c r="A39" t="s">
        <v>164</v>
      </c>
      <c r="B39" s="551">
        <v>2</v>
      </c>
      <c r="C39" t="s">
        <v>1462</v>
      </c>
      <c r="D39" s="1047" t="s">
        <v>1481</v>
      </c>
      <c r="E39" s="551">
        <f ca="1">VLOOKUP(A39,Data!C:I,7,FALSE)</f>
        <v>0</v>
      </c>
      <c r="F39" s="631" t="str">
        <f t="shared" si="0"/>
        <v>PR.MA-22</v>
      </c>
      <c r="G39" s="631" t="str">
        <f t="shared" ca="1" si="1"/>
        <v>PR.MA-220</v>
      </c>
      <c r="I39" s="1050" t="s">
        <v>1659</v>
      </c>
      <c r="J39" s="1051" t="s">
        <v>1664</v>
      </c>
      <c r="K39" s="632">
        <f t="shared" ca="1" si="8"/>
        <v>0.2</v>
      </c>
      <c r="L39" s="633">
        <f t="shared" si="9"/>
        <v>5</v>
      </c>
      <c r="M39" s="633">
        <f t="shared" ca="1" si="10"/>
        <v>1</v>
      </c>
      <c r="N39" s="632">
        <f t="shared" ca="1" si="11"/>
        <v>1</v>
      </c>
      <c r="O39" s="633">
        <f t="shared" si="2"/>
        <v>1</v>
      </c>
      <c r="P39" s="633">
        <f t="shared" ca="1" si="3"/>
        <v>1</v>
      </c>
      <c r="Q39" s="632">
        <f t="shared" ca="1" si="12"/>
        <v>0</v>
      </c>
      <c r="R39" s="633">
        <f t="shared" si="4"/>
        <v>3</v>
      </c>
      <c r="S39" s="633">
        <f t="shared" ca="1" si="5"/>
        <v>0</v>
      </c>
      <c r="T39" s="632">
        <f t="shared" ca="1" si="13"/>
        <v>0</v>
      </c>
      <c r="U39" s="633">
        <f t="shared" si="6"/>
        <v>1</v>
      </c>
      <c r="V39" s="633">
        <f t="shared" ca="1" si="7"/>
        <v>0</v>
      </c>
    </row>
    <row r="40" spans="1:22" x14ac:dyDescent="0.25">
      <c r="A40" t="s">
        <v>164</v>
      </c>
      <c r="B40" s="551">
        <v>2</v>
      </c>
      <c r="C40" t="s">
        <v>1463</v>
      </c>
      <c r="D40" s="1048" t="s">
        <v>1483</v>
      </c>
      <c r="E40" s="551">
        <f ca="1">VLOOKUP(A40,Data!C:I,7,FALSE)</f>
        <v>0</v>
      </c>
      <c r="F40" s="631" t="str">
        <f t="shared" si="0"/>
        <v>DE.CM-32</v>
      </c>
      <c r="G40" s="631" t="str">
        <f t="shared" ca="1" si="1"/>
        <v>DE.CM-320</v>
      </c>
      <c r="I40" s="1050" t="s">
        <v>1666</v>
      </c>
      <c r="J40" s="1051" t="s">
        <v>1523</v>
      </c>
      <c r="K40" s="632">
        <f t="shared" ca="1" si="8"/>
        <v>0.33333333333333331</v>
      </c>
      <c r="L40" s="633">
        <f t="shared" si="9"/>
        <v>6</v>
      </c>
      <c r="M40" s="633">
        <f t="shared" ca="1" si="10"/>
        <v>2</v>
      </c>
      <c r="N40" s="632">
        <f t="shared" si="11"/>
        <v>0</v>
      </c>
      <c r="O40" s="633">
        <f t="shared" si="2"/>
        <v>0</v>
      </c>
      <c r="P40" s="633">
        <f t="shared" ca="1" si="3"/>
        <v>0</v>
      </c>
      <c r="Q40" s="632">
        <f t="shared" ca="1" si="12"/>
        <v>0.33333333333333331</v>
      </c>
      <c r="R40" s="633">
        <f t="shared" si="4"/>
        <v>3</v>
      </c>
      <c r="S40" s="633">
        <f t="shared" ca="1" si="5"/>
        <v>1</v>
      </c>
      <c r="T40" s="632">
        <f t="shared" ca="1" si="13"/>
        <v>0.33333333333333331</v>
      </c>
      <c r="U40" s="633">
        <f t="shared" si="6"/>
        <v>3</v>
      </c>
      <c r="V40" s="633">
        <f t="shared" ca="1" si="7"/>
        <v>1</v>
      </c>
    </row>
    <row r="41" spans="1:22" x14ac:dyDescent="0.25">
      <c r="A41" t="s">
        <v>164</v>
      </c>
      <c r="B41" s="551">
        <v>2</v>
      </c>
      <c r="C41" t="s">
        <v>1463</v>
      </c>
      <c r="D41" s="1048" t="s">
        <v>1484</v>
      </c>
      <c r="E41" s="551">
        <f ca="1">VLOOKUP(A41,Data!C:I,7,FALSE)</f>
        <v>0</v>
      </c>
      <c r="F41" s="631" t="str">
        <f t="shared" si="0"/>
        <v>DE.CM-62</v>
      </c>
      <c r="G41" s="631" t="str">
        <f t="shared" ca="1" si="1"/>
        <v>DE.CM-620</v>
      </c>
      <c r="I41" s="1050" t="s">
        <v>1666</v>
      </c>
      <c r="J41" s="1051" t="s">
        <v>1503</v>
      </c>
      <c r="K41" s="632">
        <f t="shared" ca="1" si="8"/>
        <v>0.83333333333333337</v>
      </c>
      <c r="L41" s="633">
        <f t="shared" si="9"/>
        <v>6</v>
      </c>
      <c r="M41" s="633">
        <f t="shared" ca="1" si="10"/>
        <v>5</v>
      </c>
      <c r="N41" s="632">
        <f t="shared" ca="1" si="11"/>
        <v>1</v>
      </c>
      <c r="O41" s="633">
        <f t="shared" si="2"/>
        <v>2</v>
      </c>
      <c r="P41" s="633">
        <f t="shared" ca="1" si="3"/>
        <v>2</v>
      </c>
      <c r="Q41" s="632">
        <f t="shared" ca="1" si="12"/>
        <v>0.66666666666666663</v>
      </c>
      <c r="R41" s="633">
        <f t="shared" si="4"/>
        <v>3</v>
      </c>
      <c r="S41" s="633">
        <f t="shared" ca="1" si="5"/>
        <v>2</v>
      </c>
      <c r="T41" s="632">
        <f t="shared" ca="1" si="13"/>
        <v>1</v>
      </c>
      <c r="U41" s="633">
        <f t="shared" si="6"/>
        <v>1</v>
      </c>
      <c r="V41" s="633">
        <f t="shared" ca="1" si="7"/>
        <v>1</v>
      </c>
    </row>
    <row r="42" spans="1:22" x14ac:dyDescent="0.25">
      <c r="A42" t="s">
        <v>164</v>
      </c>
      <c r="B42" s="551">
        <v>2</v>
      </c>
      <c r="C42" t="s">
        <v>1463</v>
      </c>
      <c r="D42" s="1048" t="s">
        <v>1485</v>
      </c>
      <c r="E42" s="551">
        <f ca="1">VLOOKUP(A42,Data!C:I,7,FALSE)</f>
        <v>0</v>
      </c>
      <c r="F42" s="631" t="str">
        <f t="shared" si="0"/>
        <v>DE.CM-72</v>
      </c>
      <c r="G42" s="631" t="str">
        <f t="shared" ca="1" si="1"/>
        <v>DE.CM-720</v>
      </c>
      <c r="I42" s="1050" t="s">
        <v>1666</v>
      </c>
      <c r="J42" s="1051" t="s">
        <v>1567</v>
      </c>
      <c r="K42" s="632">
        <f t="shared" ca="1" si="8"/>
        <v>0.5</v>
      </c>
      <c r="L42" s="633">
        <f t="shared" si="9"/>
        <v>2</v>
      </c>
      <c r="M42" s="633">
        <f t="shared" ca="1" si="10"/>
        <v>1</v>
      </c>
      <c r="N42" s="632">
        <f t="shared" si="11"/>
        <v>0</v>
      </c>
      <c r="O42" s="633">
        <f t="shared" si="2"/>
        <v>0</v>
      </c>
      <c r="P42" s="633">
        <f t="shared" ca="1" si="3"/>
        <v>0</v>
      </c>
      <c r="Q42" s="632">
        <f t="shared" ca="1" si="12"/>
        <v>0</v>
      </c>
      <c r="R42" s="633">
        <f t="shared" si="4"/>
        <v>1</v>
      </c>
      <c r="S42" s="633">
        <f t="shared" ca="1" si="5"/>
        <v>0</v>
      </c>
      <c r="T42" s="632">
        <f t="shared" ca="1" si="13"/>
        <v>1</v>
      </c>
      <c r="U42" s="633">
        <f t="shared" si="6"/>
        <v>1</v>
      </c>
      <c r="V42" s="633">
        <f t="shared" ca="1" si="7"/>
        <v>1</v>
      </c>
    </row>
    <row r="43" spans="1:22" x14ac:dyDescent="0.25">
      <c r="A43" t="s">
        <v>166</v>
      </c>
      <c r="B43" s="551">
        <v>3</v>
      </c>
      <c r="C43" t="s">
        <v>1462</v>
      </c>
      <c r="D43" s="1047" t="s">
        <v>1482</v>
      </c>
      <c r="E43" s="551">
        <f ca="1">VLOOKUP(A43,Data!C:I,7,FALSE)</f>
        <v>1</v>
      </c>
      <c r="F43" s="631" t="str">
        <f t="shared" si="0"/>
        <v>PR.AC-43</v>
      </c>
      <c r="G43" s="631" t="str">
        <f t="shared" ca="1" si="1"/>
        <v>PR.AC-431</v>
      </c>
      <c r="I43" s="1050" t="s">
        <v>1666</v>
      </c>
      <c r="J43" s="1051" t="s">
        <v>1568</v>
      </c>
      <c r="K43" s="632">
        <f t="shared" ca="1" si="8"/>
        <v>0.5</v>
      </c>
      <c r="L43" s="633">
        <f t="shared" si="9"/>
        <v>2</v>
      </c>
      <c r="M43" s="633">
        <f t="shared" ca="1" si="10"/>
        <v>1</v>
      </c>
      <c r="N43" s="632">
        <f t="shared" si="11"/>
        <v>0</v>
      </c>
      <c r="O43" s="633">
        <f t="shared" si="2"/>
        <v>0</v>
      </c>
      <c r="P43" s="633">
        <f t="shared" ca="1" si="3"/>
        <v>0</v>
      </c>
      <c r="Q43" s="632">
        <f t="shared" ca="1" si="12"/>
        <v>1</v>
      </c>
      <c r="R43" s="633">
        <f t="shared" si="4"/>
        <v>1</v>
      </c>
      <c r="S43" s="633">
        <f t="shared" ca="1" si="5"/>
        <v>1</v>
      </c>
      <c r="T43" s="632">
        <f t="shared" ca="1" si="13"/>
        <v>0</v>
      </c>
      <c r="U43" s="633">
        <f t="shared" si="6"/>
        <v>1</v>
      </c>
      <c r="V43" s="633">
        <f t="shared" ca="1" si="7"/>
        <v>0</v>
      </c>
    </row>
    <row r="44" spans="1:22" x14ac:dyDescent="0.25">
      <c r="A44" t="s">
        <v>933</v>
      </c>
      <c r="B44" s="551">
        <v>3</v>
      </c>
      <c r="C44" t="s">
        <v>1463</v>
      </c>
      <c r="D44" s="1048" t="s">
        <v>1497</v>
      </c>
      <c r="E44" s="551">
        <f ca="1">VLOOKUP(A44,Data!C:I,7,FALSE)</f>
        <v>0</v>
      </c>
      <c r="F44" s="631" t="str">
        <f t="shared" si="0"/>
        <v>DE.CM-13</v>
      </c>
      <c r="G44" s="631" t="str">
        <f t="shared" ca="1" si="1"/>
        <v>DE.CM-130</v>
      </c>
      <c r="I44" s="1050" t="s">
        <v>1666</v>
      </c>
      <c r="J44" s="1051" t="s">
        <v>1532</v>
      </c>
      <c r="K44" s="632">
        <f t="shared" ca="1" si="8"/>
        <v>0.8</v>
      </c>
      <c r="L44" s="633">
        <f t="shared" si="9"/>
        <v>5</v>
      </c>
      <c r="M44" s="633">
        <f t="shared" ca="1" si="10"/>
        <v>4</v>
      </c>
      <c r="N44" s="632">
        <f t="shared" si="11"/>
        <v>0</v>
      </c>
      <c r="O44" s="633">
        <f t="shared" si="2"/>
        <v>0</v>
      </c>
      <c r="P44" s="633">
        <f t="shared" ca="1" si="3"/>
        <v>0</v>
      </c>
      <c r="Q44" s="632">
        <f t="shared" ca="1" si="12"/>
        <v>1</v>
      </c>
      <c r="R44" s="633">
        <f t="shared" si="4"/>
        <v>3</v>
      </c>
      <c r="S44" s="633">
        <f t="shared" ca="1" si="5"/>
        <v>3</v>
      </c>
      <c r="T44" s="632">
        <f t="shared" ca="1" si="13"/>
        <v>0.5</v>
      </c>
      <c r="U44" s="633">
        <f t="shared" si="6"/>
        <v>2</v>
      </c>
      <c r="V44" s="633">
        <f t="shared" ca="1" si="7"/>
        <v>1</v>
      </c>
    </row>
    <row r="45" spans="1:22" x14ac:dyDescent="0.25">
      <c r="A45" t="s">
        <v>933</v>
      </c>
      <c r="B45" s="551">
        <v>3</v>
      </c>
      <c r="C45" t="s">
        <v>1463</v>
      </c>
      <c r="D45" s="1048" t="s">
        <v>1483</v>
      </c>
      <c r="E45" s="551">
        <f ca="1">VLOOKUP(A45,Data!C:I,7,FALSE)</f>
        <v>0</v>
      </c>
      <c r="F45" s="631" t="str">
        <f t="shared" si="0"/>
        <v>DE.CM-33</v>
      </c>
      <c r="G45" s="631" t="str">
        <f t="shared" ca="1" si="1"/>
        <v>DE.CM-330</v>
      </c>
      <c r="I45" s="1050" t="s">
        <v>1674</v>
      </c>
      <c r="J45" s="1047" t="s">
        <v>1475</v>
      </c>
      <c r="K45" s="632">
        <f t="shared" ca="1" si="8"/>
        <v>0.9</v>
      </c>
      <c r="L45" s="633">
        <f t="shared" si="9"/>
        <v>10</v>
      </c>
      <c r="M45" s="633">
        <f t="shared" ca="1" si="10"/>
        <v>9</v>
      </c>
      <c r="N45" s="632">
        <f t="shared" ca="1" si="11"/>
        <v>1</v>
      </c>
      <c r="O45" s="633">
        <f t="shared" si="2"/>
        <v>5</v>
      </c>
      <c r="P45" s="633">
        <f t="shared" ca="1" si="3"/>
        <v>5</v>
      </c>
      <c r="Q45" s="632">
        <f t="shared" ca="1" si="12"/>
        <v>0.75</v>
      </c>
      <c r="R45" s="633">
        <f t="shared" si="4"/>
        <v>4</v>
      </c>
      <c r="S45" s="633">
        <f t="shared" ca="1" si="5"/>
        <v>3</v>
      </c>
      <c r="T45" s="632">
        <f t="shared" ca="1" si="13"/>
        <v>1</v>
      </c>
      <c r="U45" s="633">
        <f t="shared" si="6"/>
        <v>1</v>
      </c>
      <c r="V45" s="633">
        <f t="shared" ca="1" si="7"/>
        <v>1</v>
      </c>
    </row>
    <row r="46" spans="1:22" x14ac:dyDescent="0.25">
      <c r="A46" t="s">
        <v>933</v>
      </c>
      <c r="B46" s="551">
        <v>3</v>
      </c>
      <c r="C46" t="s">
        <v>1463</v>
      </c>
      <c r="D46" s="1048" t="s">
        <v>1484</v>
      </c>
      <c r="E46" s="551">
        <f ca="1">VLOOKUP(A46,Data!C:I,7,FALSE)</f>
        <v>0</v>
      </c>
      <c r="F46" s="631" t="str">
        <f t="shared" si="0"/>
        <v>DE.CM-63</v>
      </c>
      <c r="G46" s="631" t="str">
        <f t="shared" ca="1" si="1"/>
        <v>DE.CM-630</v>
      </c>
      <c r="I46" s="1050" t="s">
        <v>1674</v>
      </c>
      <c r="J46" s="1047" t="s">
        <v>1486</v>
      </c>
      <c r="K46" s="632">
        <f t="shared" ca="1" si="8"/>
        <v>0.6428571428571429</v>
      </c>
      <c r="L46" s="633">
        <f t="shared" si="9"/>
        <v>14</v>
      </c>
      <c r="M46" s="633">
        <f t="shared" ca="1" si="10"/>
        <v>9</v>
      </c>
      <c r="N46" s="632">
        <f t="shared" ca="1" si="11"/>
        <v>1</v>
      </c>
      <c r="O46" s="633">
        <f t="shared" si="2"/>
        <v>5</v>
      </c>
      <c r="P46" s="633">
        <f t="shared" ca="1" si="3"/>
        <v>5</v>
      </c>
      <c r="Q46" s="632">
        <f t="shared" ca="1" si="12"/>
        <v>0.5714285714285714</v>
      </c>
      <c r="R46" s="633">
        <f t="shared" si="4"/>
        <v>7</v>
      </c>
      <c r="S46" s="633">
        <f t="shared" ca="1" si="5"/>
        <v>4</v>
      </c>
      <c r="T46" s="632">
        <f t="shared" ca="1" si="13"/>
        <v>0</v>
      </c>
      <c r="U46" s="633">
        <f t="shared" si="6"/>
        <v>2</v>
      </c>
      <c r="V46" s="633">
        <f t="shared" ca="1" si="7"/>
        <v>0</v>
      </c>
    </row>
    <row r="47" spans="1:22" x14ac:dyDescent="0.25">
      <c r="A47" t="s">
        <v>933</v>
      </c>
      <c r="B47" s="551">
        <v>3</v>
      </c>
      <c r="C47" t="s">
        <v>1463</v>
      </c>
      <c r="D47" s="1048" t="s">
        <v>1485</v>
      </c>
      <c r="E47" s="551">
        <f ca="1">VLOOKUP(A47,Data!C:I,7,FALSE)</f>
        <v>0</v>
      </c>
      <c r="F47" s="631" t="str">
        <f t="shared" si="0"/>
        <v>DE.CM-73</v>
      </c>
      <c r="G47" s="631" t="str">
        <f t="shared" ca="1" si="1"/>
        <v>DE.CM-730</v>
      </c>
      <c r="I47" s="1050" t="s">
        <v>1674</v>
      </c>
      <c r="J47" s="1047" t="s">
        <v>1478</v>
      </c>
      <c r="K47" s="632">
        <f t="shared" ca="1" si="8"/>
        <v>0.7142857142857143</v>
      </c>
      <c r="L47" s="633">
        <f t="shared" si="9"/>
        <v>7</v>
      </c>
      <c r="M47" s="633">
        <f t="shared" ca="1" si="10"/>
        <v>5</v>
      </c>
      <c r="N47" s="632">
        <f t="shared" ca="1" si="11"/>
        <v>1</v>
      </c>
      <c r="O47" s="633">
        <f t="shared" si="2"/>
        <v>3</v>
      </c>
      <c r="P47" s="633">
        <f t="shared" ca="1" si="3"/>
        <v>3</v>
      </c>
      <c r="Q47" s="632">
        <f t="shared" ca="1" si="12"/>
        <v>0.5</v>
      </c>
      <c r="R47" s="633">
        <f t="shared" si="4"/>
        <v>4</v>
      </c>
      <c r="S47" s="633">
        <f t="shared" ca="1" si="5"/>
        <v>2</v>
      </c>
      <c r="T47" s="632">
        <f t="shared" si="13"/>
        <v>0</v>
      </c>
      <c r="U47" s="633">
        <f t="shared" si="6"/>
        <v>0</v>
      </c>
      <c r="V47" s="633">
        <f t="shared" ca="1" si="7"/>
        <v>0</v>
      </c>
    </row>
    <row r="48" spans="1:22" x14ac:dyDescent="0.25">
      <c r="A48" t="s">
        <v>168</v>
      </c>
      <c r="B48" s="551">
        <v>1</v>
      </c>
      <c r="C48" t="s">
        <v>1462</v>
      </c>
      <c r="D48" s="1047" t="s">
        <v>1486</v>
      </c>
      <c r="E48" s="551">
        <f ca="1">VLOOKUP(A48,Data!C:I,7,FALSE)</f>
        <v>1</v>
      </c>
      <c r="F48" s="631" t="str">
        <f t="shared" si="0"/>
        <v>PR.AC-21</v>
      </c>
      <c r="G48" s="631" t="str">
        <f t="shared" ca="1" si="1"/>
        <v>PR.AC-211</v>
      </c>
      <c r="I48" s="1050" t="s">
        <v>1674</v>
      </c>
      <c r="J48" s="1047" t="s">
        <v>1482</v>
      </c>
      <c r="K48" s="632">
        <f t="shared" ca="1" si="8"/>
        <v>0.5625</v>
      </c>
      <c r="L48" s="633">
        <f t="shared" si="9"/>
        <v>16</v>
      </c>
      <c r="M48" s="633">
        <f t="shared" ca="1" si="10"/>
        <v>9</v>
      </c>
      <c r="N48" s="632">
        <f t="shared" ca="1" si="11"/>
        <v>1</v>
      </c>
      <c r="O48" s="633">
        <f t="shared" ref="O48:O79" si="14">COUNTIF($F:$F,CONCATENATE($J48,N$15))</f>
        <v>2</v>
      </c>
      <c r="P48" s="633">
        <f t="shared" ref="P48:P79" ca="1" si="15">COUNTIF($G:$G,CONCATENATE($J48,N$15,1))</f>
        <v>2</v>
      </c>
      <c r="Q48" s="632">
        <f t="shared" ca="1" si="12"/>
        <v>0.5</v>
      </c>
      <c r="R48" s="633">
        <f t="shared" ref="R48:R79" si="16">COUNTIF($F:$F,CONCATENATE($J48,Q$15))</f>
        <v>12</v>
      </c>
      <c r="S48" s="633">
        <f t="shared" ref="S48:S79" ca="1" si="17">COUNTIF($G:$G,CONCATENATE($J48,Q$15,1))</f>
        <v>6</v>
      </c>
      <c r="T48" s="632">
        <f t="shared" ca="1" si="13"/>
        <v>0.5</v>
      </c>
      <c r="U48" s="633">
        <f t="shared" ref="U48:U79" si="18">COUNTIF($F:$F,CONCATENATE($J48,T$15))</f>
        <v>2</v>
      </c>
      <c r="V48" s="633">
        <f t="shared" ref="V48:V79" ca="1" si="19">COUNTIF($G:$G,CONCATENATE($J48,T$15,1))</f>
        <v>1</v>
      </c>
    </row>
    <row r="49" spans="1:22" x14ac:dyDescent="0.25">
      <c r="A49" t="s">
        <v>168</v>
      </c>
      <c r="B49" s="551">
        <v>1</v>
      </c>
      <c r="C49" t="s">
        <v>1462</v>
      </c>
      <c r="D49" s="1047" t="s">
        <v>1495</v>
      </c>
      <c r="E49" s="551">
        <f ca="1">VLOOKUP(A49,Data!C:I,7,FALSE)</f>
        <v>1</v>
      </c>
      <c r="F49" s="631" t="str">
        <f t="shared" si="0"/>
        <v>PR.DS-51</v>
      </c>
      <c r="G49" s="631" t="str">
        <f t="shared" ca="1" si="1"/>
        <v>PR.DS-511</v>
      </c>
      <c r="I49" s="1050" t="s">
        <v>1674</v>
      </c>
      <c r="J49" s="1047" t="s">
        <v>1492</v>
      </c>
      <c r="K49" s="632">
        <f t="shared" ca="1" si="8"/>
        <v>0.7</v>
      </c>
      <c r="L49" s="633">
        <f t="shared" si="9"/>
        <v>10</v>
      </c>
      <c r="M49" s="633">
        <f t="shared" ca="1" si="10"/>
        <v>7</v>
      </c>
      <c r="N49" s="632">
        <f t="shared" ca="1" si="11"/>
        <v>1</v>
      </c>
      <c r="O49" s="633">
        <f t="shared" si="14"/>
        <v>2</v>
      </c>
      <c r="P49" s="633">
        <f t="shared" ca="1" si="15"/>
        <v>2</v>
      </c>
      <c r="Q49" s="632">
        <f t="shared" ca="1" si="12"/>
        <v>0.75</v>
      </c>
      <c r="R49" s="633">
        <f t="shared" si="16"/>
        <v>4</v>
      </c>
      <c r="S49" s="633">
        <f t="shared" ca="1" si="17"/>
        <v>3</v>
      </c>
      <c r="T49" s="632">
        <f t="shared" ca="1" si="13"/>
        <v>0.5</v>
      </c>
      <c r="U49" s="633">
        <f t="shared" si="18"/>
        <v>4</v>
      </c>
      <c r="V49" s="633">
        <f t="shared" ca="1" si="19"/>
        <v>2</v>
      </c>
    </row>
    <row r="50" spans="1:22" x14ac:dyDescent="0.25">
      <c r="A50" t="s">
        <v>168</v>
      </c>
      <c r="B50" s="551">
        <v>1</v>
      </c>
      <c r="C50" t="s">
        <v>1462</v>
      </c>
      <c r="D50" s="1047" t="s">
        <v>1518</v>
      </c>
      <c r="E50" s="551">
        <f ca="1">VLOOKUP(A50,Data!C:I,7,FALSE)</f>
        <v>1</v>
      </c>
      <c r="F50" s="631" t="str">
        <f t="shared" si="0"/>
        <v>PR.IP-51</v>
      </c>
      <c r="G50" s="631" t="str">
        <f t="shared" ca="1" si="1"/>
        <v>PR.IP-511</v>
      </c>
      <c r="I50" s="1050" t="s">
        <v>1674</v>
      </c>
      <c r="J50" s="1047" t="s">
        <v>1476</v>
      </c>
      <c r="K50" s="632">
        <f t="shared" ca="1" si="8"/>
        <v>1</v>
      </c>
      <c r="L50" s="633">
        <f t="shared" si="9"/>
        <v>4</v>
      </c>
      <c r="M50" s="633">
        <f t="shared" ca="1" si="10"/>
        <v>4</v>
      </c>
      <c r="N50" s="632">
        <f t="shared" ca="1" si="11"/>
        <v>1</v>
      </c>
      <c r="O50" s="633">
        <f t="shared" si="14"/>
        <v>3</v>
      </c>
      <c r="P50" s="633">
        <f t="shared" ca="1" si="15"/>
        <v>3</v>
      </c>
      <c r="Q50" s="632">
        <f t="shared" ca="1" si="12"/>
        <v>1</v>
      </c>
      <c r="R50" s="633">
        <f t="shared" si="16"/>
        <v>1</v>
      </c>
      <c r="S50" s="633">
        <f t="shared" ca="1" si="17"/>
        <v>1</v>
      </c>
      <c r="T50" s="632">
        <f t="shared" si="13"/>
        <v>0</v>
      </c>
      <c r="U50" s="633">
        <f t="shared" si="18"/>
        <v>0</v>
      </c>
      <c r="V50" s="633">
        <f t="shared" ca="1" si="19"/>
        <v>0</v>
      </c>
    </row>
    <row r="51" spans="1:22" x14ac:dyDescent="0.25">
      <c r="A51" t="s">
        <v>169</v>
      </c>
      <c r="B51" s="551">
        <v>1</v>
      </c>
      <c r="C51" t="s">
        <v>1462</v>
      </c>
      <c r="D51" s="1047" t="s">
        <v>1475</v>
      </c>
      <c r="E51" s="551">
        <f ca="1">VLOOKUP(A51,Data!C:I,7,FALSE)</f>
        <v>1</v>
      </c>
      <c r="F51" s="631" t="str">
        <f t="shared" si="0"/>
        <v>PR.AC-11</v>
      </c>
      <c r="G51" s="631" t="str">
        <f t="shared" ca="1" si="1"/>
        <v>PR.AC-111</v>
      </c>
      <c r="I51" s="1050" t="s">
        <v>1674</v>
      </c>
      <c r="J51" s="1047" t="s">
        <v>1477</v>
      </c>
      <c r="K51" s="632">
        <f t="shared" ca="1" si="8"/>
        <v>0.66666666666666663</v>
      </c>
      <c r="L51" s="633">
        <f t="shared" si="9"/>
        <v>6</v>
      </c>
      <c r="M51" s="633">
        <f t="shared" ca="1" si="10"/>
        <v>4</v>
      </c>
      <c r="N51" s="632">
        <f t="shared" ca="1" si="11"/>
        <v>1</v>
      </c>
      <c r="O51" s="633">
        <f t="shared" si="14"/>
        <v>2</v>
      </c>
      <c r="P51" s="633">
        <f t="shared" ca="1" si="15"/>
        <v>2</v>
      </c>
      <c r="Q51" s="632">
        <f t="shared" ca="1" si="12"/>
        <v>0.5</v>
      </c>
      <c r="R51" s="633">
        <f t="shared" si="16"/>
        <v>2</v>
      </c>
      <c r="S51" s="633">
        <f t="shared" ca="1" si="17"/>
        <v>1</v>
      </c>
      <c r="T51" s="632">
        <f t="shared" ca="1" si="13"/>
        <v>0.5</v>
      </c>
      <c r="U51" s="633">
        <f t="shared" si="18"/>
        <v>2</v>
      </c>
      <c r="V51" s="633">
        <f t="shared" ca="1" si="19"/>
        <v>1</v>
      </c>
    </row>
    <row r="52" spans="1:22" x14ac:dyDescent="0.25">
      <c r="A52" t="s">
        <v>169</v>
      </c>
      <c r="B52" s="551">
        <v>1</v>
      </c>
      <c r="C52" t="s">
        <v>1462</v>
      </c>
      <c r="D52" s="1047" t="s">
        <v>1486</v>
      </c>
      <c r="E52" s="551">
        <f ca="1">VLOOKUP(A52,Data!C:I,7,FALSE)</f>
        <v>1</v>
      </c>
      <c r="F52" s="631" t="str">
        <f t="shared" si="0"/>
        <v>PR.AC-21</v>
      </c>
      <c r="G52" s="631" t="str">
        <f t="shared" ca="1" si="1"/>
        <v>PR.AC-211</v>
      </c>
      <c r="I52" s="1050" t="s">
        <v>1684</v>
      </c>
      <c r="J52" s="1047" t="s">
        <v>1579</v>
      </c>
      <c r="K52" s="632">
        <f t="shared" ca="1" si="8"/>
        <v>0.625</v>
      </c>
      <c r="L52" s="633">
        <f t="shared" si="9"/>
        <v>16</v>
      </c>
      <c r="M52" s="633">
        <f t="shared" ca="1" si="10"/>
        <v>10</v>
      </c>
      <c r="N52" s="632">
        <f t="shared" ca="1" si="11"/>
        <v>1</v>
      </c>
      <c r="O52" s="633">
        <f t="shared" si="14"/>
        <v>2</v>
      </c>
      <c r="P52" s="633">
        <f t="shared" ca="1" si="15"/>
        <v>2</v>
      </c>
      <c r="Q52" s="632">
        <f t="shared" ca="1" si="12"/>
        <v>0.33333333333333331</v>
      </c>
      <c r="R52" s="633">
        <f t="shared" si="16"/>
        <v>3</v>
      </c>
      <c r="S52" s="633">
        <f t="shared" ca="1" si="17"/>
        <v>1</v>
      </c>
      <c r="T52" s="632">
        <f t="shared" ca="1" si="13"/>
        <v>0.63636363636363635</v>
      </c>
      <c r="U52" s="633">
        <f t="shared" si="18"/>
        <v>11</v>
      </c>
      <c r="V52" s="633">
        <f t="shared" ca="1" si="19"/>
        <v>7</v>
      </c>
    </row>
    <row r="53" spans="1:22" x14ac:dyDescent="0.25">
      <c r="A53" t="s">
        <v>169</v>
      </c>
      <c r="B53" s="551">
        <v>1</v>
      </c>
      <c r="C53" t="s">
        <v>1462</v>
      </c>
      <c r="D53" s="1047" t="s">
        <v>1578</v>
      </c>
      <c r="E53" s="551">
        <f ca="1">VLOOKUP(A53,Data!C:I,7,FALSE)</f>
        <v>1</v>
      </c>
      <c r="F53" s="631" t="str">
        <f t="shared" si="0"/>
        <v>PR.IP-111</v>
      </c>
      <c r="G53" s="631" t="str">
        <f t="shared" ca="1" si="1"/>
        <v>PR.IP-1111</v>
      </c>
      <c r="I53" s="1050" t="s">
        <v>1684</v>
      </c>
      <c r="J53" s="1047" t="s">
        <v>1575</v>
      </c>
      <c r="K53" s="632">
        <f t="shared" ca="1" si="8"/>
        <v>0.46666666666666667</v>
      </c>
      <c r="L53" s="633">
        <f t="shared" si="9"/>
        <v>15</v>
      </c>
      <c r="M53" s="633">
        <f t="shared" ca="1" si="10"/>
        <v>7</v>
      </c>
      <c r="N53" s="632">
        <f t="shared" ca="1" si="11"/>
        <v>1</v>
      </c>
      <c r="O53" s="633">
        <f t="shared" si="14"/>
        <v>1</v>
      </c>
      <c r="P53" s="633">
        <f t="shared" ca="1" si="15"/>
        <v>1</v>
      </c>
      <c r="Q53" s="632">
        <f t="shared" ca="1" si="12"/>
        <v>0.5</v>
      </c>
      <c r="R53" s="633">
        <f t="shared" si="16"/>
        <v>4</v>
      </c>
      <c r="S53" s="633">
        <f t="shared" ca="1" si="17"/>
        <v>2</v>
      </c>
      <c r="T53" s="632">
        <f t="shared" ca="1" si="13"/>
        <v>0.4</v>
      </c>
      <c r="U53" s="633">
        <f t="shared" si="18"/>
        <v>10</v>
      </c>
      <c r="V53" s="633">
        <f t="shared" ca="1" si="19"/>
        <v>4</v>
      </c>
    </row>
    <row r="54" spans="1:22" x14ac:dyDescent="0.25">
      <c r="A54" t="s">
        <v>170</v>
      </c>
      <c r="B54" s="551">
        <v>1</v>
      </c>
      <c r="C54" t="s">
        <v>1462</v>
      </c>
      <c r="D54" s="1047" t="s">
        <v>1486</v>
      </c>
      <c r="E54" s="551">
        <f ca="1">VLOOKUP(A54,Data!C:I,7,FALSE)</f>
        <v>1</v>
      </c>
      <c r="F54" s="631" t="str">
        <f t="shared" si="0"/>
        <v>PR.AC-21</v>
      </c>
      <c r="G54" s="631" t="str">
        <f t="shared" ca="1" si="1"/>
        <v>PR.AC-211</v>
      </c>
      <c r="I54" s="1050" t="s">
        <v>1684</v>
      </c>
      <c r="J54" s="1047" t="s">
        <v>1576</v>
      </c>
      <c r="K54" s="632">
        <f t="shared" ca="1" si="8"/>
        <v>0.47058823529411764</v>
      </c>
      <c r="L54" s="633">
        <f t="shared" si="9"/>
        <v>17</v>
      </c>
      <c r="M54" s="633">
        <f t="shared" ca="1" si="10"/>
        <v>8</v>
      </c>
      <c r="N54" s="632">
        <f t="shared" ca="1" si="11"/>
        <v>1</v>
      </c>
      <c r="O54" s="633">
        <f t="shared" si="14"/>
        <v>2</v>
      </c>
      <c r="P54" s="633">
        <f t="shared" ca="1" si="15"/>
        <v>2</v>
      </c>
      <c r="Q54" s="632">
        <f t="shared" ca="1" si="12"/>
        <v>0.4</v>
      </c>
      <c r="R54" s="633">
        <f t="shared" si="16"/>
        <v>5</v>
      </c>
      <c r="S54" s="633">
        <f t="shared" ca="1" si="17"/>
        <v>2</v>
      </c>
      <c r="T54" s="632">
        <f t="shared" ca="1" si="13"/>
        <v>0.4</v>
      </c>
      <c r="U54" s="633">
        <f t="shared" si="18"/>
        <v>10</v>
      </c>
      <c r="V54" s="633">
        <f t="shared" ca="1" si="19"/>
        <v>4</v>
      </c>
    </row>
    <row r="55" spans="1:22" x14ac:dyDescent="0.25">
      <c r="A55" t="s">
        <v>170</v>
      </c>
      <c r="B55" s="551">
        <v>1</v>
      </c>
      <c r="C55" t="s">
        <v>1462</v>
      </c>
      <c r="D55" s="1049" t="s">
        <v>1488</v>
      </c>
      <c r="E55" s="551">
        <f ca="1">VLOOKUP(A55,Data!C:I,7,FALSE)</f>
        <v>1</v>
      </c>
      <c r="F55" s="631" t="str">
        <f t="shared" si="0"/>
        <v>PR.PT-11</v>
      </c>
      <c r="G55" s="631" t="str">
        <f t="shared" ca="1" si="1"/>
        <v>PR.PT-111</v>
      </c>
      <c r="I55" s="1050" t="s">
        <v>1684</v>
      </c>
      <c r="J55" s="1047" t="s">
        <v>1525</v>
      </c>
      <c r="K55" s="632">
        <f t="shared" ca="1" si="8"/>
        <v>0.5</v>
      </c>
      <c r="L55" s="633">
        <f t="shared" si="9"/>
        <v>16</v>
      </c>
      <c r="M55" s="633">
        <f t="shared" ca="1" si="10"/>
        <v>8</v>
      </c>
      <c r="N55" s="632">
        <f t="shared" ca="1" si="11"/>
        <v>1</v>
      </c>
      <c r="O55" s="633">
        <f t="shared" si="14"/>
        <v>1</v>
      </c>
      <c r="P55" s="633">
        <f t="shared" ca="1" si="15"/>
        <v>1</v>
      </c>
      <c r="Q55" s="632">
        <f t="shared" ca="1" si="12"/>
        <v>0.6</v>
      </c>
      <c r="R55" s="633">
        <f t="shared" si="16"/>
        <v>5</v>
      </c>
      <c r="S55" s="633">
        <f t="shared" ca="1" si="17"/>
        <v>3</v>
      </c>
      <c r="T55" s="632">
        <f t="shared" ca="1" si="13"/>
        <v>0.4</v>
      </c>
      <c r="U55" s="633">
        <f t="shared" si="18"/>
        <v>10</v>
      </c>
      <c r="V55" s="633">
        <f t="shared" ca="1" si="19"/>
        <v>4</v>
      </c>
    </row>
    <row r="56" spans="1:22" x14ac:dyDescent="0.25">
      <c r="A56" t="s">
        <v>171</v>
      </c>
      <c r="B56" s="551">
        <v>2</v>
      </c>
      <c r="C56" t="s">
        <v>1462</v>
      </c>
      <c r="D56" s="1047" t="s">
        <v>1486</v>
      </c>
      <c r="E56" s="551">
        <f ca="1">VLOOKUP(A56,Data!C:I,7,FALSE)</f>
        <v>1</v>
      </c>
      <c r="F56" s="631" t="str">
        <f t="shared" si="0"/>
        <v>PR.AC-22</v>
      </c>
      <c r="G56" s="631" t="str">
        <f t="shared" ca="1" si="1"/>
        <v>PR.AC-221</v>
      </c>
      <c r="I56" s="1050" t="s">
        <v>1684</v>
      </c>
      <c r="J56" s="1047" t="s">
        <v>1577</v>
      </c>
      <c r="K56" s="632">
        <f t="shared" ca="1" si="8"/>
        <v>0.46666666666666667</v>
      </c>
      <c r="L56" s="633">
        <f t="shared" si="9"/>
        <v>15</v>
      </c>
      <c r="M56" s="633">
        <f t="shared" ca="1" si="10"/>
        <v>7</v>
      </c>
      <c r="N56" s="632">
        <f t="shared" ca="1" si="11"/>
        <v>1</v>
      </c>
      <c r="O56" s="633">
        <f t="shared" si="14"/>
        <v>1</v>
      </c>
      <c r="P56" s="633">
        <f t="shared" ca="1" si="15"/>
        <v>1</v>
      </c>
      <c r="Q56" s="632">
        <f t="shared" ca="1" si="12"/>
        <v>0.5</v>
      </c>
      <c r="R56" s="633">
        <f t="shared" si="16"/>
        <v>4</v>
      </c>
      <c r="S56" s="633">
        <f t="shared" ca="1" si="17"/>
        <v>2</v>
      </c>
      <c r="T56" s="632">
        <f t="shared" ca="1" si="13"/>
        <v>0.4</v>
      </c>
      <c r="U56" s="633">
        <f t="shared" si="18"/>
        <v>10</v>
      </c>
      <c r="V56" s="633">
        <f t="shared" ca="1" si="19"/>
        <v>4</v>
      </c>
    </row>
    <row r="57" spans="1:22" x14ac:dyDescent="0.25">
      <c r="A57" t="s">
        <v>171</v>
      </c>
      <c r="B57" s="551">
        <v>2</v>
      </c>
      <c r="C57" t="s">
        <v>1462</v>
      </c>
      <c r="D57" s="1047" t="s">
        <v>1518</v>
      </c>
      <c r="E57" s="551">
        <f ca="1">VLOOKUP(A57,Data!C:I,7,FALSE)</f>
        <v>1</v>
      </c>
      <c r="F57" s="631" t="str">
        <f t="shared" si="0"/>
        <v>PR.IP-52</v>
      </c>
      <c r="G57" s="631" t="str">
        <f t="shared" ca="1" si="1"/>
        <v>PR.IP-521</v>
      </c>
      <c r="I57" s="1050" t="s">
        <v>1692</v>
      </c>
      <c r="J57" s="1047" t="s">
        <v>1506</v>
      </c>
      <c r="K57" s="632">
        <f t="shared" ca="1" si="8"/>
        <v>0.5</v>
      </c>
      <c r="L57" s="633">
        <f t="shared" si="9"/>
        <v>10</v>
      </c>
      <c r="M57" s="633">
        <f t="shared" ca="1" si="10"/>
        <v>5</v>
      </c>
      <c r="N57" s="632">
        <f t="shared" ca="1" si="11"/>
        <v>1</v>
      </c>
      <c r="O57" s="633">
        <f t="shared" si="14"/>
        <v>1</v>
      </c>
      <c r="P57" s="633">
        <f t="shared" ca="1" si="15"/>
        <v>1</v>
      </c>
      <c r="Q57" s="632">
        <f t="shared" ca="1" si="12"/>
        <v>0.5</v>
      </c>
      <c r="R57" s="633">
        <f t="shared" si="16"/>
        <v>6</v>
      </c>
      <c r="S57" s="633">
        <f t="shared" ca="1" si="17"/>
        <v>3</v>
      </c>
      <c r="T57" s="632">
        <f t="shared" ca="1" si="13"/>
        <v>0.33333333333333331</v>
      </c>
      <c r="U57" s="633">
        <f t="shared" si="18"/>
        <v>3</v>
      </c>
      <c r="V57" s="633">
        <f t="shared" ca="1" si="19"/>
        <v>1</v>
      </c>
    </row>
    <row r="58" spans="1:22" x14ac:dyDescent="0.25">
      <c r="A58" t="s">
        <v>172</v>
      </c>
      <c r="B58" s="551">
        <v>2</v>
      </c>
      <c r="C58" t="s">
        <v>1462</v>
      </c>
      <c r="D58" s="1047" t="s">
        <v>1486</v>
      </c>
      <c r="E58" s="551">
        <f ca="1">VLOOKUP(A58,Data!C:I,7,FALSE)</f>
        <v>0</v>
      </c>
      <c r="F58" s="631" t="str">
        <f t="shared" si="0"/>
        <v>PR.AC-22</v>
      </c>
      <c r="G58" s="631" t="str">
        <f t="shared" ca="1" si="1"/>
        <v>PR.AC-220</v>
      </c>
      <c r="I58" s="1050" t="s">
        <v>1692</v>
      </c>
      <c r="J58" s="1047" t="s">
        <v>1507</v>
      </c>
      <c r="K58" s="632">
        <f t="shared" ca="1" si="8"/>
        <v>0.33333333333333331</v>
      </c>
      <c r="L58" s="633">
        <f t="shared" si="9"/>
        <v>6</v>
      </c>
      <c r="M58" s="633">
        <f t="shared" ca="1" si="10"/>
        <v>2</v>
      </c>
      <c r="N58" s="632">
        <f t="shared" si="11"/>
        <v>0</v>
      </c>
      <c r="O58" s="633">
        <f t="shared" si="14"/>
        <v>0</v>
      </c>
      <c r="P58" s="633">
        <f t="shared" ca="1" si="15"/>
        <v>0</v>
      </c>
      <c r="Q58" s="632">
        <f t="shared" ca="1" si="12"/>
        <v>0.25</v>
      </c>
      <c r="R58" s="633">
        <f t="shared" si="16"/>
        <v>4</v>
      </c>
      <c r="S58" s="633">
        <f t="shared" ca="1" si="17"/>
        <v>1</v>
      </c>
      <c r="T58" s="632">
        <f t="shared" ca="1" si="13"/>
        <v>0.5</v>
      </c>
      <c r="U58" s="633">
        <f t="shared" si="18"/>
        <v>2</v>
      </c>
      <c r="V58" s="633">
        <f t="shared" ca="1" si="19"/>
        <v>1</v>
      </c>
    </row>
    <row r="59" spans="1:22" x14ac:dyDescent="0.25">
      <c r="A59" t="s">
        <v>172</v>
      </c>
      <c r="B59" s="551">
        <v>2</v>
      </c>
      <c r="C59" t="s">
        <v>1462</v>
      </c>
      <c r="D59" s="1049" t="s">
        <v>1482</v>
      </c>
      <c r="E59" s="551">
        <f ca="1">VLOOKUP(A59,Data!C:I,7,FALSE)</f>
        <v>0</v>
      </c>
      <c r="F59" s="631" t="str">
        <f t="shared" si="0"/>
        <v>PR.AC-42</v>
      </c>
      <c r="G59" s="631" t="str">
        <f t="shared" ca="1" si="1"/>
        <v>PR.AC-420</v>
      </c>
      <c r="I59" s="1050" t="s">
        <v>1692</v>
      </c>
      <c r="J59" s="1047" t="s">
        <v>1500</v>
      </c>
      <c r="K59" s="632">
        <f t="shared" ca="1" si="8"/>
        <v>0.35714285714285715</v>
      </c>
      <c r="L59" s="633">
        <f t="shared" si="9"/>
        <v>14</v>
      </c>
      <c r="M59" s="633">
        <f t="shared" ca="1" si="10"/>
        <v>5</v>
      </c>
      <c r="N59" s="632">
        <f t="shared" ca="1" si="11"/>
        <v>1</v>
      </c>
      <c r="O59" s="633">
        <f t="shared" si="14"/>
        <v>4</v>
      </c>
      <c r="P59" s="633">
        <f t="shared" ca="1" si="15"/>
        <v>4</v>
      </c>
      <c r="Q59" s="632">
        <f t="shared" ca="1" si="12"/>
        <v>0.25</v>
      </c>
      <c r="R59" s="633">
        <f t="shared" si="16"/>
        <v>4</v>
      </c>
      <c r="S59" s="633">
        <f t="shared" ca="1" si="17"/>
        <v>1</v>
      </c>
      <c r="T59" s="632">
        <f t="shared" ca="1" si="13"/>
        <v>0</v>
      </c>
      <c r="U59" s="633">
        <f t="shared" si="18"/>
        <v>6</v>
      </c>
      <c r="V59" s="633">
        <f t="shared" ca="1" si="19"/>
        <v>0</v>
      </c>
    </row>
    <row r="60" spans="1:22" x14ac:dyDescent="0.25">
      <c r="A60" t="s">
        <v>173</v>
      </c>
      <c r="B60" s="551">
        <v>2</v>
      </c>
      <c r="C60" t="s">
        <v>1462</v>
      </c>
      <c r="D60" s="1047" t="s">
        <v>1486</v>
      </c>
      <c r="E60" s="551">
        <f ca="1">VLOOKUP(A60,Data!C:I,7,FALSE)</f>
        <v>1</v>
      </c>
      <c r="F60" s="631" t="str">
        <f t="shared" si="0"/>
        <v>PR.AC-22</v>
      </c>
      <c r="G60" s="631" t="str">
        <f t="shared" ca="1" si="1"/>
        <v>PR.AC-221</v>
      </c>
      <c r="I60" s="1050" t="s">
        <v>1692</v>
      </c>
      <c r="J60" s="1047" t="s">
        <v>1494</v>
      </c>
      <c r="K60" s="632">
        <f t="shared" ca="1" si="8"/>
        <v>0.625</v>
      </c>
      <c r="L60" s="633">
        <f t="shared" si="9"/>
        <v>8</v>
      </c>
      <c r="M60" s="633">
        <f t="shared" ca="1" si="10"/>
        <v>5</v>
      </c>
      <c r="N60" s="632">
        <f t="shared" ca="1" si="11"/>
        <v>1</v>
      </c>
      <c r="O60" s="633">
        <f t="shared" si="14"/>
        <v>3</v>
      </c>
      <c r="P60" s="633">
        <f t="shared" ca="1" si="15"/>
        <v>3</v>
      </c>
      <c r="Q60" s="632">
        <f t="shared" ca="1" si="12"/>
        <v>0.4</v>
      </c>
      <c r="R60" s="633">
        <f t="shared" si="16"/>
        <v>5</v>
      </c>
      <c r="S60" s="633">
        <f t="shared" ca="1" si="17"/>
        <v>2</v>
      </c>
      <c r="T60" s="632">
        <f t="shared" si="13"/>
        <v>0</v>
      </c>
      <c r="U60" s="633">
        <f t="shared" si="18"/>
        <v>0</v>
      </c>
      <c r="V60" s="633">
        <f t="shared" ca="1" si="19"/>
        <v>0</v>
      </c>
    </row>
    <row r="61" spans="1:22" x14ac:dyDescent="0.25">
      <c r="A61" t="s">
        <v>173</v>
      </c>
      <c r="B61" s="551">
        <v>2</v>
      </c>
      <c r="C61" t="s">
        <v>1462</v>
      </c>
      <c r="D61" s="1049" t="s">
        <v>1482</v>
      </c>
      <c r="E61" s="551">
        <f ca="1">VLOOKUP(A61,Data!C:I,7,FALSE)</f>
        <v>1</v>
      </c>
      <c r="F61" s="631" t="str">
        <f t="shared" si="0"/>
        <v>PR.AC-42</v>
      </c>
      <c r="G61" s="631" t="str">
        <f t="shared" ca="1" si="1"/>
        <v>PR.AC-421</v>
      </c>
      <c r="I61" s="1050" t="s">
        <v>1692</v>
      </c>
      <c r="J61" s="1047" t="s">
        <v>1495</v>
      </c>
      <c r="K61" s="632">
        <f t="shared" ca="1" si="8"/>
        <v>0.63636363636363635</v>
      </c>
      <c r="L61" s="633">
        <f t="shared" si="9"/>
        <v>11</v>
      </c>
      <c r="M61" s="633">
        <f t="shared" ca="1" si="10"/>
        <v>7</v>
      </c>
      <c r="N61" s="632">
        <f t="shared" ca="1" si="11"/>
        <v>1</v>
      </c>
      <c r="O61" s="633">
        <f t="shared" si="14"/>
        <v>3</v>
      </c>
      <c r="P61" s="633">
        <f t="shared" ca="1" si="15"/>
        <v>3</v>
      </c>
      <c r="Q61" s="632">
        <f t="shared" ca="1" si="12"/>
        <v>0.6</v>
      </c>
      <c r="R61" s="633">
        <f t="shared" si="16"/>
        <v>5</v>
      </c>
      <c r="S61" s="633">
        <f t="shared" ca="1" si="17"/>
        <v>3</v>
      </c>
      <c r="T61" s="632">
        <f t="shared" ca="1" si="13"/>
        <v>0.33333333333333331</v>
      </c>
      <c r="U61" s="633">
        <f t="shared" si="18"/>
        <v>3</v>
      </c>
      <c r="V61" s="633">
        <f t="shared" ca="1" si="19"/>
        <v>1</v>
      </c>
    </row>
    <row r="62" spans="1:22" x14ac:dyDescent="0.25">
      <c r="A62" t="s">
        <v>173</v>
      </c>
      <c r="B62" s="551">
        <v>2</v>
      </c>
      <c r="C62" t="s">
        <v>1462</v>
      </c>
      <c r="D62" s="1047" t="s">
        <v>1518</v>
      </c>
      <c r="E62" s="551">
        <f ca="1">VLOOKUP(A62,Data!C:I,7,FALSE)</f>
        <v>1</v>
      </c>
      <c r="F62" s="631" t="str">
        <f t="shared" si="0"/>
        <v>PR.IP-52</v>
      </c>
      <c r="G62" s="631" t="str">
        <f t="shared" ca="1" si="1"/>
        <v>PR.IP-521</v>
      </c>
      <c r="I62" s="1050" t="s">
        <v>1692</v>
      </c>
      <c r="J62" s="1047" t="s">
        <v>1498</v>
      </c>
      <c r="K62" s="632">
        <f t="shared" ca="1" si="8"/>
        <v>0.4</v>
      </c>
      <c r="L62" s="633">
        <f t="shared" si="9"/>
        <v>5</v>
      </c>
      <c r="M62" s="633">
        <f t="shared" ca="1" si="10"/>
        <v>2</v>
      </c>
      <c r="N62" s="632">
        <f t="shared" si="11"/>
        <v>0</v>
      </c>
      <c r="O62" s="633">
        <f t="shared" si="14"/>
        <v>0</v>
      </c>
      <c r="P62" s="633">
        <f t="shared" ca="1" si="15"/>
        <v>0</v>
      </c>
      <c r="Q62" s="632">
        <f t="shared" ca="1" si="12"/>
        <v>0</v>
      </c>
      <c r="R62" s="633">
        <f t="shared" si="16"/>
        <v>1</v>
      </c>
      <c r="S62" s="633">
        <f t="shared" ca="1" si="17"/>
        <v>0</v>
      </c>
      <c r="T62" s="632">
        <f t="shared" ca="1" si="13"/>
        <v>0.5</v>
      </c>
      <c r="U62" s="633">
        <f t="shared" si="18"/>
        <v>4</v>
      </c>
      <c r="V62" s="633">
        <f t="shared" ca="1" si="19"/>
        <v>2</v>
      </c>
    </row>
    <row r="63" spans="1:22" x14ac:dyDescent="0.25">
      <c r="A63" t="s">
        <v>174</v>
      </c>
      <c r="B63" s="551">
        <v>2</v>
      </c>
      <c r="C63" t="s">
        <v>1462</v>
      </c>
      <c r="D63" s="1047" t="s">
        <v>1486</v>
      </c>
      <c r="E63" s="551">
        <f ca="1">VLOOKUP(A63,Data!C:I,7,FALSE)</f>
        <v>0</v>
      </c>
      <c r="F63" s="631" t="str">
        <f t="shared" si="0"/>
        <v>PR.AC-22</v>
      </c>
      <c r="G63" s="631" t="str">
        <f t="shared" ca="1" si="1"/>
        <v>PR.AC-220</v>
      </c>
      <c r="I63" s="1050" t="s">
        <v>1692</v>
      </c>
      <c r="J63" s="1047" t="s">
        <v>1502</v>
      </c>
      <c r="K63" s="632">
        <f t="shared" ca="1" si="8"/>
        <v>0.5</v>
      </c>
      <c r="L63" s="633">
        <f t="shared" si="9"/>
        <v>4</v>
      </c>
      <c r="M63" s="633">
        <f t="shared" ca="1" si="10"/>
        <v>2</v>
      </c>
      <c r="N63" s="632">
        <f t="shared" si="11"/>
        <v>0</v>
      </c>
      <c r="O63" s="633">
        <f t="shared" si="14"/>
        <v>0</v>
      </c>
      <c r="P63" s="633">
        <f t="shared" ca="1" si="15"/>
        <v>0</v>
      </c>
      <c r="Q63" s="632">
        <f t="shared" ca="1" si="12"/>
        <v>0.5</v>
      </c>
      <c r="R63" s="633">
        <f t="shared" si="16"/>
        <v>2</v>
      </c>
      <c r="S63" s="633">
        <f t="shared" ca="1" si="17"/>
        <v>1</v>
      </c>
      <c r="T63" s="632">
        <f t="shared" ca="1" si="13"/>
        <v>0.5</v>
      </c>
      <c r="U63" s="633">
        <f t="shared" si="18"/>
        <v>2</v>
      </c>
      <c r="V63" s="633">
        <f t="shared" ca="1" si="19"/>
        <v>1</v>
      </c>
    </row>
    <row r="64" spans="1:22" x14ac:dyDescent="0.25">
      <c r="A64" t="s">
        <v>174</v>
      </c>
      <c r="B64" s="551">
        <v>2</v>
      </c>
      <c r="C64" t="s">
        <v>1462</v>
      </c>
      <c r="D64" s="1049" t="s">
        <v>1482</v>
      </c>
      <c r="E64" s="551">
        <f ca="1">VLOOKUP(A64,Data!C:I,7,FALSE)</f>
        <v>0</v>
      </c>
      <c r="F64" s="631" t="str">
        <f t="shared" si="0"/>
        <v>PR.AC-42</v>
      </c>
      <c r="G64" s="631" t="str">
        <f t="shared" ca="1" si="1"/>
        <v>PR.AC-420</v>
      </c>
      <c r="I64" s="1050" t="s">
        <v>1692</v>
      </c>
      <c r="J64" s="1047" t="s">
        <v>1499</v>
      </c>
      <c r="K64" s="632">
        <f t="shared" ca="1" si="8"/>
        <v>0</v>
      </c>
      <c r="L64" s="633">
        <f t="shared" si="9"/>
        <v>1</v>
      </c>
      <c r="M64" s="633">
        <f t="shared" ca="1" si="10"/>
        <v>0</v>
      </c>
      <c r="N64" s="632">
        <f t="shared" si="11"/>
        <v>0</v>
      </c>
      <c r="O64" s="633">
        <f t="shared" si="14"/>
        <v>0</v>
      </c>
      <c r="P64" s="633">
        <f t="shared" ca="1" si="15"/>
        <v>0</v>
      </c>
      <c r="Q64" s="632">
        <f t="shared" si="12"/>
        <v>0</v>
      </c>
      <c r="R64" s="633">
        <f t="shared" si="16"/>
        <v>0</v>
      </c>
      <c r="S64" s="633">
        <f t="shared" ca="1" si="17"/>
        <v>0</v>
      </c>
      <c r="T64" s="632">
        <f t="shared" ca="1" si="13"/>
        <v>0</v>
      </c>
      <c r="U64" s="633">
        <f t="shared" si="18"/>
        <v>1</v>
      </c>
      <c r="V64" s="633">
        <f t="shared" ca="1" si="19"/>
        <v>0</v>
      </c>
    </row>
    <row r="65" spans="1:22" x14ac:dyDescent="0.25">
      <c r="A65" t="s">
        <v>934</v>
      </c>
      <c r="B65" s="551">
        <v>2</v>
      </c>
      <c r="C65" t="s">
        <v>1462</v>
      </c>
      <c r="D65" s="1047" t="s">
        <v>1486</v>
      </c>
      <c r="E65" s="551">
        <f ca="1">VLOOKUP(A65,Data!C:I,7,FALSE)</f>
        <v>1</v>
      </c>
      <c r="F65" s="631" t="str">
        <f t="shared" si="0"/>
        <v>PR.AC-22</v>
      </c>
      <c r="G65" s="631" t="str">
        <f t="shared" ca="1" si="1"/>
        <v>PR.AC-221</v>
      </c>
      <c r="I65" s="1050" t="s">
        <v>1703</v>
      </c>
      <c r="J65" s="1047" t="s">
        <v>1515</v>
      </c>
      <c r="K65" s="632">
        <f t="shared" ca="1" si="8"/>
        <v>0.55555555555555558</v>
      </c>
      <c r="L65" s="633">
        <f t="shared" si="9"/>
        <v>9</v>
      </c>
      <c r="M65" s="633">
        <f t="shared" ca="1" si="10"/>
        <v>5</v>
      </c>
      <c r="N65" s="632">
        <f t="shared" ca="1" si="11"/>
        <v>1</v>
      </c>
      <c r="O65" s="633">
        <f t="shared" si="14"/>
        <v>2</v>
      </c>
      <c r="P65" s="633">
        <f t="shared" ca="1" si="15"/>
        <v>2</v>
      </c>
      <c r="Q65" s="632">
        <f t="shared" ca="1" si="12"/>
        <v>0.5</v>
      </c>
      <c r="R65" s="633">
        <f t="shared" si="16"/>
        <v>6</v>
      </c>
      <c r="S65" s="633">
        <f t="shared" ca="1" si="17"/>
        <v>3</v>
      </c>
      <c r="T65" s="632">
        <f t="shared" ca="1" si="13"/>
        <v>0</v>
      </c>
      <c r="U65" s="633">
        <f t="shared" si="18"/>
        <v>1</v>
      </c>
      <c r="V65" s="633">
        <f t="shared" ca="1" si="19"/>
        <v>0</v>
      </c>
    </row>
    <row r="66" spans="1:22" x14ac:dyDescent="0.25">
      <c r="A66" t="s">
        <v>934</v>
      </c>
      <c r="B66" s="551">
        <v>2</v>
      </c>
      <c r="C66" t="s">
        <v>1462</v>
      </c>
      <c r="D66" s="1049" t="s">
        <v>1482</v>
      </c>
      <c r="E66" s="551">
        <f ca="1">VLOOKUP(A66,Data!C:I,7,FALSE)</f>
        <v>1</v>
      </c>
      <c r="F66" s="631" t="str">
        <f t="shared" si="0"/>
        <v>PR.AC-42</v>
      </c>
      <c r="G66" s="631" t="str">
        <f t="shared" ca="1" si="1"/>
        <v>PR.AC-421</v>
      </c>
      <c r="I66" s="1050" t="s">
        <v>1703</v>
      </c>
      <c r="J66" s="1050" t="s">
        <v>1517</v>
      </c>
      <c r="K66" s="632">
        <f t="shared" ca="1" si="8"/>
        <v>0.5714285714285714</v>
      </c>
      <c r="L66" s="633">
        <f t="shared" si="9"/>
        <v>7</v>
      </c>
      <c r="M66" s="633">
        <f t="shared" ca="1" si="10"/>
        <v>4</v>
      </c>
      <c r="N66" s="632">
        <f t="shared" si="11"/>
        <v>0</v>
      </c>
      <c r="O66" s="633">
        <f t="shared" si="14"/>
        <v>0</v>
      </c>
      <c r="P66" s="633">
        <f t="shared" ca="1" si="15"/>
        <v>0</v>
      </c>
      <c r="Q66" s="632">
        <f t="shared" ca="1" si="12"/>
        <v>0.5</v>
      </c>
      <c r="R66" s="633">
        <f t="shared" si="16"/>
        <v>2</v>
      </c>
      <c r="S66" s="633">
        <f t="shared" ca="1" si="17"/>
        <v>1</v>
      </c>
      <c r="T66" s="632">
        <f t="shared" ca="1" si="13"/>
        <v>0.6</v>
      </c>
      <c r="U66" s="633">
        <f t="shared" si="18"/>
        <v>5</v>
      </c>
      <c r="V66" s="633">
        <f t="shared" ca="1" si="19"/>
        <v>3</v>
      </c>
    </row>
    <row r="67" spans="1:22" x14ac:dyDescent="0.25">
      <c r="A67" t="s">
        <v>934</v>
      </c>
      <c r="B67" s="551">
        <v>2</v>
      </c>
      <c r="C67" t="s">
        <v>1463</v>
      </c>
      <c r="D67" s="1048" t="s">
        <v>1487</v>
      </c>
      <c r="E67" s="551">
        <f ca="1">VLOOKUP(A67,Data!C:I,7,FALSE)</f>
        <v>1</v>
      </c>
      <c r="F67" s="631" t="str">
        <f t="shared" ref="F67:F130" si="20">CONCATENATE($D67,$B67)</f>
        <v>DE.CM-22</v>
      </c>
      <c r="G67" s="631" t="str">
        <f t="shared" ref="G67:G130" ca="1" si="21">_xlfn.IFNA(CONCATENATE(F67,$E67),CONCATENATE(F67,$E67,0))</f>
        <v>DE.CM-221</v>
      </c>
      <c r="I67" s="1050" t="s">
        <v>1703</v>
      </c>
      <c r="J67" s="1047" t="s">
        <v>1504</v>
      </c>
      <c r="K67" s="632">
        <f t="shared" ca="1" si="8"/>
        <v>0.46666666666666667</v>
      </c>
      <c r="L67" s="633">
        <f t="shared" si="9"/>
        <v>15</v>
      </c>
      <c r="M67" s="633">
        <f t="shared" ca="1" si="10"/>
        <v>7</v>
      </c>
      <c r="N67" s="632">
        <f t="shared" ca="1" si="11"/>
        <v>1</v>
      </c>
      <c r="O67" s="633">
        <f t="shared" si="14"/>
        <v>3</v>
      </c>
      <c r="P67" s="633">
        <f t="shared" ca="1" si="15"/>
        <v>3</v>
      </c>
      <c r="Q67" s="632">
        <f t="shared" ca="1" si="12"/>
        <v>0.25</v>
      </c>
      <c r="R67" s="633">
        <f t="shared" si="16"/>
        <v>8</v>
      </c>
      <c r="S67" s="633">
        <f t="shared" ca="1" si="17"/>
        <v>2</v>
      </c>
      <c r="T67" s="632">
        <f t="shared" ca="1" si="13"/>
        <v>0.5</v>
      </c>
      <c r="U67" s="633">
        <f t="shared" si="18"/>
        <v>4</v>
      </c>
      <c r="V67" s="633">
        <f t="shared" ca="1" si="19"/>
        <v>2</v>
      </c>
    </row>
    <row r="68" spans="1:22" x14ac:dyDescent="0.25">
      <c r="A68" t="s">
        <v>934</v>
      </c>
      <c r="B68" s="551">
        <v>2</v>
      </c>
      <c r="C68" t="s">
        <v>1463</v>
      </c>
      <c r="D68" s="1048" t="s">
        <v>1483</v>
      </c>
      <c r="E68" s="551">
        <f ca="1">VLOOKUP(A68,Data!C:I,7,FALSE)</f>
        <v>1</v>
      </c>
      <c r="F68" s="631" t="str">
        <f t="shared" si="20"/>
        <v>DE.CM-32</v>
      </c>
      <c r="G68" s="631" t="str">
        <f t="shared" ca="1" si="21"/>
        <v>DE.CM-321</v>
      </c>
      <c r="I68" s="1050" t="s">
        <v>1703</v>
      </c>
      <c r="J68" s="1047" t="s">
        <v>1560</v>
      </c>
      <c r="K68" s="632">
        <f t="shared" ca="1" si="8"/>
        <v>1</v>
      </c>
      <c r="L68" s="633">
        <f t="shared" si="9"/>
        <v>1</v>
      </c>
      <c r="M68" s="633">
        <f t="shared" ca="1" si="10"/>
        <v>1</v>
      </c>
      <c r="N68" s="632">
        <f t="shared" ca="1" si="11"/>
        <v>1</v>
      </c>
      <c r="O68" s="633">
        <f t="shared" si="14"/>
        <v>1</v>
      </c>
      <c r="P68" s="633">
        <f t="shared" ca="1" si="15"/>
        <v>1</v>
      </c>
      <c r="Q68" s="632">
        <f t="shared" si="12"/>
        <v>0</v>
      </c>
      <c r="R68" s="633">
        <f t="shared" si="16"/>
        <v>0</v>
      </c>
      <c r="S68" s="633">
        <f t="shared" ca="1" si="17"/>
        <v>0</v>
      </c>
      <c r="T68" s="632">
        <f t="shared" si="13"/>
        <v>0</v>
      </c>
      <c r="U68" s="633">
        <f t="shared" si="18"/>
        <v>0</v>
      </c>
      <c r="V68" s="633">
        <f t="shared" ca="1" si="19"/>
        <v>0</v>
      </c>
    </row>
    <row r="69" spans="1:22" x14ac:dyDescent="0.25">
      <c r="A69" t="s">
        <v>934</v>
      </c>
      <c r="B69" s="551">
        <v>2</v>
      </c>
      <c r="C69" t="s">
        <v>1463</v>
      </c>
      <c r="D69" s="1048" t="s">
        <v>1484</v>
      </c>
      <c r="E69" s="551">
        <f ca="1">VLOOKUP(A69,Data!C:I,7,FALSE)</f>
        <v>1</v>
      </c>
      <c r="F69" s="631" t="str">
        <f t="shared" si="20"/>
        <v>DE.CM-62</v>
      </c>
      <c r="G69" s="631" t="str">
        <f t="shared" ca="1" si="21"/>
        <v>DE.CM-621</v>
      </c>
      <c r="I69" s="1050" t="s">
        <v>1703</v>
      </c>
      <c r="J69" s="1047" t="s">
        <v>1518</v>
      </c>
      <c r="K69" s="632">
        <f t="shared" ca="1" si="8"/>
        <v>0.66666666666666663</v>
      </c>
      <c r="L69" s="633">
        <f t="shared" si="9"/>
        <v>9</v>
      </c>
      <c r="M69" s="633">
        <f t="shared" ca="1" si="10"/>
        <v>6</v>
      </c>
      <c r="N69" s="632">
        <f t="shared" ca="1" si="11"/>
        <v>1</v>
      </c>
      <c r="O69" s="633">
        <f t="shared" si="14"/>
        <v>1</v>
      </c>
      <c r="P69" s="633">
        <f t="shared" ca="1" si="15"/>
        <v>1</v>
      </c>
      <c r="Q69" s="632">
        <f t="shared" ca="1" si="12"/>
        <v>0.6</v>
      </c>
      <c r="R69" s="633">
        <f t="shared" si="16"/>
        <v>5</v>
      </c>
      <c r="S69" s="633">
        <f t="shared" ca="1" si="17"/>
        <v>3</v>
      </c>
      <c r="T69" s="632">
        <f t="shared" ca="1" si="13"/>
        <v>0.66666666666666663</v>
      </c>
      <c r="U69" s="633">
        <f t="shared" si="18"/>
        <v>3</v>
      </c>
      <c r="V69" s="633">
        <f t="shared" ca="1" si="19"/>
        <v>2</v>
      </c>
    </row>
    <row r="70" spans="1:22" x14ac:dyDescent="0.25">
      <c r="A70" t="s">
        <v>934</v>
      </c>
      <c r="B70" s="551">
        <v>2</v>
      </c>
      <c r="C70" t="s">
        <v>1463</v>
      </c>
      <c r="D70" s="1048" t="s">
        <v>1485</v>
      </c>
      <c r="E70" s="551">
        <f ca="1">VLOOKUP(A70,Data!C:I,7,FALSE)</f>
        <v>1</v>
      </c>
      <c r="F70" s="631" t="str">
        <f t="shared" si="20"/>
        <v>DE.CM-72</v>
      </c>
      <c r="G70" s="631" t="str">
        <f t="shared" ca="1" si="21"/>
        <v>DE.CM-721</v>
      </c>
      <c r="I70" s="1050" t="s">
        <v>1703</v>
      </c>
      <c r="J70" s="1047" t="s">
        <v>1513</v>
      </c>
      <c r="K70" s="632">
        <f t="shared" ca="1" si="8"/>
        <v>0</v>
      </c>
      <c r="L70" s="633">
        <f t="shared" si="9"/>
        <v>3</v>
      </c>
      <c r="M70" s="633">
        <f t="shared" ca="1" si="10"/>
        <v>0</v>
      </c>
      <c r="N70" s="632">
        <f t="shared" si="11"/>
        <v>0</v>
      </c>
      <c r="O70" s="633">
        <f t="shared" si="14"/>
        <v>0</v>
      </c>
      <c r="P70" s="633">
        <f t="shared" ca="1" si="15"/>
        <v>0</v>
      </c>
      <c r="Q70" s="632">
        <f t="shared" ca="1" si="12"/>
        <v>0</v>
      </c>
      <c r="R70" s="633">
        <f t="shared" si="16"/>
        <v>1</v>
      </c>
      <c r="S70" s="633">
        <f t="shared" ca="1" si="17"/>
        <v>0</v>
      </c>
      <c r="T70" s="632">
        <f t="shared" ca="1" si="13"/>
        <v>0</v>
      </c>
      <c r="U70" s="633">
        <f t="shared" si="18"/>
        <v>2</v>
      </c>
      <c r="V70" s="633">
        <f t="shared" ca="1" si="19"/>
        <v>0</v>
      </c>
    </row>
    <row r="71" spans="1:22" x14ac:dyDescent="0.25">
      <c r="A71" t="s">
        <v>935</v>
      </c>
      <c r="B71" s="551">
        <v>3</v>
      </c>
      <c r="C71" t="s">
        <v>1462</v>
      </c>
      <c r="D71" s="1047" t="s">
        <v>1486</v>
      </c>
      <c r="E71" s="551">
        <f ca="1">VLOOKUP(A71,Data!C:I,7,FALSE)</f>
        <v>0</v>
      </c>
      <c r="F71" s="631" t="str">
        <f t="shared" si="20"/>
        <v>PR.AC-23</v>
      </c>
      <c r="G71" s="631" t="str">
        <f t="shared" ca="1" si="21"/>
        <v>PR.AC-230</v>
      </c>
      <c r="I71" s="1050" t="s">
        <v>1703</v>
      </c>
      <c r="J71" s="1047" t="s">
        <v>1712</v>
      </c>
      <c r="K71" s="632">
        <f t="shared" ca="1" si="8"/>
        <v>0.47368421052631576</v>
      </c>
      <c r="L71" s="633">
        <f t="shared" si="9"/>
        <v>19</v>
      </c>
      <c r="M71" s="633">
        <f t="shared" ca="1" si="10"/>
        <v>9</v>
      </c>
      <c r="N71" s="632">
        <f t="shared" si="11"/>
        <v>0</v>
      </c>
      <c r="O71" s="633">
        <f t="shared" si="14"/>
        <v>0</v>
      </c>
      <c r="P71" s="633">
        <f t="shared" ca="1" si="15"/>
        <v>0</v>
      </c>
      <c r="Q71" s="632">
        <f t="shared" ca="1" si="12"/>
        <v>0.33333333333333331</v>
      </c>
      <c r="R71" s="633">
        <f t="shared" si="16"/>
        <v>3</v>
      </c>
      <c r="S71" s="633">
        <f t="shared" ca="1" si="17"/>
        <v>1</v>
      </c>
      <c r="T71" s="632">
        <f t="shared" ca="1" si="13"/>
        <v>0.5</v>
      </c>
      <c r="U71" s="633">
        <f t="shared" si="18"/>
        <v>16</v>
      </c>
      <c r="V71" s="633">
        <f t="shared" ca="1" si="19"/>
        <v>8</v>
      </c>
    </row>
    <row r="72" spans="1:22" x14ac:dyDescent="0.25">
      <c r="A72" t="s">
        <v>935</v>
      </c>
      <c r="B72" s="551">
        <v>3</v>
      </c>
      <c r="C72" t="s">
        <v>1462</v>
      </c>
      <c r="D72" s="1049" t="s">
        <v>1482</v>
      </c>
      <c r="E72" s="551">
        <f ca="1">VLOOKUP(A72,Data!C:I,7,FALSE)</f>
        <v>0</v>
      </c>
      <c r="F72" s="631" t="str">
        <f t="shared" si="20"/>
        <v>PR.AC-43</v>
      </c>
      <c r="G72" s="631" t="str">
        <f t="shared" ca="1" si="21"/>
        <v>PR.AC-430</v>
      </c>
      <c r="I72" s="1050" t="s">
        <v>1703</v>
      </c>
      <c r="J72" s="1047" t="s">
        <v>1491</v>
      </c>
      <c r="K72" s="632">
        <f t="shared" ca="1" si="8"/>
        <v>0.66666666666666663</v>
      </c>
      <c r="L72" s="633">
        <f t="shared" si="9"/>
        <v>3</v>
      </c>
      <c r="M72" s="633">
        <f t="shared" ca="1" si="10"/>
        <v>2</v>
      </c>
      <c r="N72" s="632">
        <f t="shared" si="11"/>
        <v>0</v>
      </c>
      <c r="O72" s="633">
        <f t="shared" si="14"/>
        <v>0</v>
      </c>
      <c r="P72" s="633">
        <f t="shared" ca="1" si="15"/>
        <v>0</v>
      </c>
      <c r="Q72" s="632">
        <f t="shared" ca="1" si="12"/>
        <v>1</v>
      </c>
      <c r="R72" s="633">
        <f t="shared" si="16"/>
        <v>1</v>
      </c>
      <c r="S72" s="633">
        <f t="shared" ca="1" si="17"/>
        <v>1</v>
      </c>
      <c r="T72" s="632">
        <f t="shared" ca="1" si="13"/>
        <v>0.5</v>
      </c>
      <c r="U72" s="633">
        <f t="shared" si="18"/>
        <v>2</v>
      </c>
      <c r="V72" s="633">
        <f t="shared" ca="1" si="19"/>
        <v>1</v>
      </c>
    </row>
    <row r="73" spans="1:22" x14ac:dyDescent="0.25">
      <c r="A73" t="s">
        <v>2530</v>
      </c>
      <c r="B73" s="551">
        <v>3</v>
      </c>
      <c r="C73" t="s">
        <v>1462</v>
      </c>
      <c r="D73" s="1047" t="s">
        <v>1486</v>
      </c>
      <c r="E73" s="551">
        <f ca="1">VLOOKUP(A73,Data!C:I,7,FALSE)</f>
        <v>0</v>
      </c>
      <c r="F73" s="631" t="str">
        <f t="shared" si="20"/>
        <v>PR.AC-23</v>
      </c>
      <c r="G73" s="631" t="str">
        <f t="shared" ca="1" si="21"/>
        <v>PR.AC-230</v>
      </c>
      <c r="I73" s="1050" t="s">
        <v>1703</v>
      </c>
      <c r="J73" s="1047" t="s">
        <v>1529</v>
      </c>
      <c r="K73" s="632">
        <f t="shared" ca="1" si="8"/>
        <v>0.66666666666666663</v>
      </c>
      <c r="L73" s="633">
        <f t="shared" si="9"/>
        <v>15</v>
      </c>
      <c r="M73" s="633">
        <f t="shared" ca="1" si="10"/>
        <v>10</v>
      </c>
      <c r="N73" s="632">
        <f t="shared" ca="1" si="11"/>
        <v>1</v>
      </c>
      <c r="O73" s="633">
        <f t="shared" si="14"/>
        <v>2</v>
      </c>
      <c r="P73" s="633">
        <f t="shared" ca="1" si="15"/>
        <v>2</v>
      </c>
      <c r="Q73" s="632">
        <f t="shared" ca="1" si="12"/>
        <v>0.6</v>
      </c>
      <c r="R73" s="633">
        <f t="shared" si="16"/>
        <v>10</v>
      </c>
      <c r="S73" s="633">
        <f t="shared" ca="1" si="17"/>
        <v>6</v>
      </c>
      <c r="T73" s="632">
        <f t="shared" ca="1" si="13"/>
        <v>0.66666666666666663</v>
      </c>
      <c r="U73" s="633">
        <f t="shared" si="18"/>
        <v>3</v>
      </c>
      <c r="V73" s="633">
        <f t="shared" ca="1" si="19"/>
        <v>2</v>
      </c>
    </row>
    <row r="74" spans="1:22" x14ac:dyDescent="0.25">
      <c r="A74" t="s">
        <v>2530</v>
      </c>
      <c r="B74" s="551">
        <v>3</v>
      </c>
      <c r="C74" t="s">
        <v>1463</v>
      </c>
      <c r="D74" s="1048" t="s">
        <v>1487</v>
      </c>
      <c r="E74" s="551">
        <f ca="1">VLOOKUP(A74,Data!C:I,7,FALSE)</f>
        <v>0</v>
      </c>
      <c r="F74" s="631" t="str">
        <f t="shared" si="20"/>
        <v>DE.CM-23</v>
      </c>
      <c r="G74" s="631" t="str">
        <f t="shared" ca="1" si="21"/>
        <v>DE.CM-230</v>
      </c>
      <c r="I74" s="1050" t="s">
        <v>1703</v>
      </c>
      <c r="J74" s="1047" t="s">
        <v>1554</v>
      </c>
      <c r="K74" s="632">
        <f t="shared" ca="1" si="8"/>
        <v>1</v>
      </c>
      <c r="L74" s="633">
        <f t="shared" si="9"/>
        <v>5</v>
      </c>
      <c r="M74" s="633">
        <f t="shared" ca="1" si="10"/>
        <v>5</v>
      </c>
      <c r="N74" s="632">
        <f t="shared" si="11"/>
        <v>0</v>
      </c>
      <c r="O74" s="633">
        <f t="shared" si="14"/>
        <v>0</v>
      </c>
      <c r="P74" s="633">
        <f t="shared" ca="1" si="15"/>
        <v>0</v>
      </c>
      <c r="Q74" s="632">
        <f t="shared" ca="1" si="12"/>
        <v>1</v>
      </c>
      <c r="R74" s="633">
        <f t="shared" si="16"/>
        <v>3</v>
      </c>
      <c r="S74" s="633">
        <f t="shared" ca="1" si="17"/>
        <v>3</v>
      </c>
      <c r="T74" s="632">
        <f t="shared" ca="1" si="13"/>
        <v>1</v>
      </c>
      <c r="U74" s="633">
        <f t="shared" si="18"/>
        <v>2</v>
      </c>
      <c r="V74" s="633">
        <f t="shared" ca="1" si="19"/>
        <v>2</v>
      </c>
    </row>
    <row r="75" spans="1:22" x14ac:dyDescent="0.25">
      <c r="A75" t="s">
        <v>2530</v>
      </c>
      <c r="B75" s="551">
        <v>3</v>
      </c>
      <c r="C75" t="s">
        <v>1463</v>
      </c>
      <c r="D75" s="1050" t="s">
        <v>1483</v>
      </c>
      <c r="E75" s="551">
        <f ca="1">VLOOKUP(A75,Data!C:I,7,FALSE)</f>
        <v>0</v>
      </c>
      <c r="F75" s="631" t="str">
        <f t="shared" si="20"/>
        <v>DE.CM-33</v>
      </c>
      <c r="G75" s="631" t="str">
        <f t="shared" ca="1" si="21"/>
        <v>DE.CM-330</v>
      </c>
      <c r="I75" s="1050" t="s">
        <v>1703</v>
      </c>
      <c r="J75" s="1047" t="s">
        <v>1578</v>
      </c>
      <c r="K75" s="632">
        <f t="shared" ca="1" si="8"/>
        <v>0.68</v>
      </c>
      <c r="L75" s="633">
        <f t="shared" si="9"/>
        <v>25</v>
      </c>
      <c r="M75" s="633">
        <f t="shared" ca="1" si="10"/>
        <v>17</v>
      </c>
      <c r="N75" s="632">
        <f t="shared" ca="1" si="11"/>
        <v>1</v>
      </c>
      <c r="O75" s="633">
        <f t="shared" si="14"/>
        <v>9</v>
      </c>
      <c r="P75" s="633">
        <f t="shared" ca="1" si="15"/>
        <v>9</v>
      </c>
      <c r="Q75" s="632">
        <f t="shared" ca="1" si="12"/>
        <v>0.6</v>
      </c>
      <c r="R75" s="633">
        <f t="shared" si="16"/>
        <v>10</v>
      </c>
      <c r="S75" s="633">
        <f t="shared" ca="1" si="17"/>
        <v>6</v>
      </c>
      <c r="T75" s="632">
        <f t="shared" ca="1" si="13"/>
        <v>0.33333333333333331</v>
      </c>
      <c r="U75" s="633">
        <f t="shared" si="18"/>
        <v>6</v>
      </c>
      <c r="V75" s="633">
        <f t="shared" ca="1" si="19"/>
        <v>2</v>
      </c>
    </row>
    <row r="76" spans="1:22" x14ac:dyDescent="0.25">
      <c r="A76" t="s">
        <v>2530</v>
      </c>
      <c r="B76" s="551">
        <v>3</v>
      </c>
      <c r="C76" t="s">
        <v>1463</v>
      </c>
      <c r="D76" s="1048" t="s">
        <v>1485</v>
      </c>
      <c r="E76" s="551">
        <f ca="1">VLOOKUP(A76,Data!C:I,7,FALSE)</f>
        <v>0</v>
      </c>
      <c r="F76" s="631" t="str">
        <f t="shared" si="20"/>
        <v>DE.CM-73</v>
      </c>
      <c r="G76" s="631" t="str">
        <f t="shared" ca="1" si="21"/>
        <v>DE.CM-730</v>
      </c>
      <c r="I76" s="1050" t="s">
        <v>1703</v>
      </c>
      <c r="J76" s="1047" t="s">
        <v>1574</v>
      </c>
      <c r="K76" s="632">
        <f t="shared" ca="1" si="8"/>
        <v>0</v>
      </c>
      <c r="L76" s="633">
        <f t="shared" si="9"/>
        <v>2</v>
      </c>
      <c r="M76" s="633">
        <f t="shared" ca="1" si="10"/>
        <v>0</v>
      </c>
      <c r="N76" s="632">
        <f t="shared" si="11"/>
        <v>0</v>
      </c>
      <c r="O76" s="633">
        <f t="shared" si="14"/>
        <v>0</v>
      </c>
      <c r="P76" s="633">
        <f t="shared" ca="1" si="15"/>
        <v>0</v>
      </c>
      <c r="Q76" s="632">
        <f t="shared" ca="1" si="12"/>
        <v>0</v>
      </c>
      <c r="R76" s="633">
        <f t="shared" si="16"/>
        <v>1</v>
      </c>
      <c r="S76" s="633">
        <f t="shared" ca="1" si="17"/>
        <v>0</v>
      </c>
      <c r="T76" s="632">
        <f t="shared" ca="1" si="13"/>
        <v>0</v>
      </c>
      <c r="U76" s="633">
        <f t="shared" si="18"/>
        <v>1</v>
      </c>
      <c r="V76" s="633">
        <f t="shared" ca="1" si="19"/>
        <v>0</v>
      </c>
    </row>
    <row r="77" spans="1:22" x14ac:dyDescent="0.25">
      <c r="A77" t="s">
        <v>938</v>
      </c>
      <c r="B77" s="551">
        <v>3</v>
      </c>
      <c r="C77" t="s">
        <v>446</v>
      </c>
      <c r="D77" s="1051" t="s">
        <v>1522</v>
      </c>
      <c r="E77" s="551">
        <f ca="1">VLOOKUP(A77,Data!C:I,7,FALSE)</f>
        <v>1</v>
      </c>
      <c r="F77" s="631" t="str">
        <f t="shared" si="20"/>
        <v>ID.GV-13</v>
      </c>
      <c r="G77" s="631" t="str">
        <f t="shared" ca="1" si="21"/>
        <v>ID.GV-131</v>
      </c>
      <c r="I77" s="1050" t="s">
        <v>1719</v>
      </c>
      <c r="J77" s="1047" t="s">
        <v>1516</v>
      </c>
      <c r="K77" s="632">
        <f t="shared" ca="1" si="8"/>
        <v>0.5</v>
      </c>
      <c r="L77" s="633">
        <f t="shared" si="9"/>
        <v>8</v>
      </c>
      <c r="M77" s="633">
        <f t="shared" ca="1" si="10"/>
        <v>4</v>
      </c>
      <c r="N77" s="632">
        <f t="shared" ca="1" si="11"/>
        <v>1</v>
      </c>
      <c r="O77" s="633">
        <f t="shared" si="14"/>
        <v>2</v>
      </c>
      <c r="P77" s="633">
        <f t="shared" ca="1" si="15"/>
        <v>2</v>
      </c>
      <c r="Q77" s="632">
        <f t="shared" ca="1" si="12"/>
        <v>0.5</v>
      </c>
      <c r="R77" s="633">
        <f t="shared" si="16"/>
        <v>4</v>
      </c>
      <c r="S77" s="633">
        <f t="shared" ca="1" si="17"/>
        <v>2</v>
      </c>
      <c r="T77" s="632">
        <f t="shared" ca="1" si="13"/>
        <v>0</v>
      </c>
      <c r="U77" s="633">
        <f t="shared" si="18"/>
        <v>2</v>
      </c>
      <c r="V77" s="633">
        <f t="shared" ca="1" si="19"/>
        <v>0</v>
      </c>
    </row>
    <row r="78" spans="1:22" x14ac:dyDescent="0.25">
      <c r="A78" t="s">
        <v>938</v>
      </c>
      <c r="B78" s="551">
        <v>3</v>
      </c>
      <c r="C78" t="s">
        <v>446</v>
      </c>
      <c r="D78" s="1051" t="s">
        <v>1536</v>
      </c>
      <c r="E78" s="551">
        <f ca="1">VLOOKUP(A78,Data!C:I,7,FALSE)</f>
        <v>1</v>
      </c>
      <c r="F78" s="631" t="str">
        <f t="shared" si="20"/>
        <v>ID.GV-33</v>
      </c>
      <c r="G78" s="631" t="str">
        <f t="shared" ca="1" si="21"/>
        <v>ID.GV-331</v>
      </c>
      <c r="I78" s="1050" t="s">
        <v>1719</v>
      </c>
      <c r="J78" s="1047" t="s">
        <v>1481</v>
      </c>
      <c r="K78" s="632">
        <f t="shared" ca="1" si="8"/>
        <v>0.66666666666666663</v>
      </c>
      <c r="L78" s="633">
        <f t="shared" si="9"/>
        <v>3</v>
      </c>
      <c r="M78" s="633">
        <f t="shared" ca="1" si="10"/>
        <v>2</v>
      </c>
      <c r="N78" s="632">
        <f t="shared" si="11"/>
        <v>0</v>
      </c>
      <c r="O78" s="633">
        <f t="shared" si="14"/>
        <v>0</v>
      </c>
      <c r="P78" s="633">
        <f t="shared" ca="1" si="15"/>
        <v>0</v>
      </c>
      <c r="Q78" s="632">
        <f t="shared" ca="1" si="12"/>
        <v>0.66666666666666663</v>
      </c>
      <c r="R78" s="633">
        <f t="shared" si="16"/>
        <v>3</v>
      </c>
      <c r="S78" s="633">
        <f t="shared" ca="1" si="17"/>
        <v>2</v>
      </c>
      <c r="T78" s="632">
        <f t="shared" si="13"/>
        <v>0</v>
      </c>
      <c r="U78" s="633">
        <f t="shared" si="18"/>
        <v>0</v>
      </c>
      <c r="V78" s="633">
        <f t="shared" ca="1" si="19"/>
        <v>0</v>
      </c>
    </row>
    <row r="79" spans="1:22" x14ac:dyDescent="0.25">
      <c r="A79" t="s">
        <v>938</v>
      </c>
      <c r="B79" s="551">
        <v>3</v>
      </c>
      <c r="C79" t="s">
        <v>1462</v>
      </c>
      <c r="D79" s="1047" t="s">
        <v>1518</v>
      </c>
      <c r="E79" s="551">
        <f ca="1">VLOOKUP(A79,Data!C:I,7,FALSE)</f>
        <v>1</v>
      </c>
      <c r="F79" s="631" t="str">
        <f t="shared" si="20"/>
        <v>PR.IP-53</v>
      </c>
      <c r="G79" s="631" t="str">
        <f t="shared" ca="1" si="21"/>
        <v>PR.IP-531</v>
      </c>
      <c r="I79" s="1050" t="s">
        <v>1724</v>
      </c>
      <c r="J79" s="1049" t="s">
        <v>1488</v>
      </c>
      <c r="K79" s="632">
        <f t="shared" ca="1" si="8"/>
        <v>0.77777777777777779</v>
      </c>
      <c r="L79" s="633">
        <f t="shared" si="9"/>
        <v>9</v>
      </c>
      <c r="M79" s="633">
        <f t="shared" ca="1" si="10"/>
        <v>7</v>
      </c>
      <c r="N79" s="632">
        <f t="shared" ca="1" si="11"/>
        <v>1</v>
      </c>
      <c r="O79" s="633">
        <f t="shared" si="14"/>
        <v>4</v>
      </c>
      <c r="P79" s="633">
        <f t="shared" ca="1" si="15"/>
        <v>4</v>
      </c>
      <c r="Q79" s="632">
        <f t="shared" ca="1" si="12"/>
        <v>0.5</v>
      </c>
      <c r="R79" s="633">
        <f t="shared" si="16"/>
        <v>4</v>
      </c>
      <c r="S79" s="633">
        <f t="shared" ca="1" si="17"/>
        <v>2</v>
      </c>
      <c r="T79" s="632">
        <f t="shared" ca="1" si="13"/>
        <v>1</v>
      </c>
      <c r="U79" s="633">
        <f t="shared" si="18"/>
        <v>1</v>
      </c>
      <c r="V79" s="633">
        <f t="shared" ca="1" si="19"/>
        <v>1</v>
      </c>
    </row>
    <row r="80" spans="1:22" x14ac:dyDescent="0.25">
      <c r="A80" t="s">
        <v>939</v>
      </c>
      <c r="B80" s="551">
        <v>3</v>
      </c>
      <c r="C80" t="s">
        <v>446</v>
      </c>
      <c r="D80" s="1051" t="s">
        <v>1489</v>
      </c>
      <c r="E80" s="551">
        <f ca="1">VLOOKUP(A80,Data!C:I,7,FALSE)</f>
        <v>0</v>
      </c>
      <c r="F80" s="631" t="str">
        <f t="shared" si="20"/>
        <v>ID.AM-63</v>
      </c>
      <c r="G80" s="631" t="str">
        <f t="shared" ca="1" si="21"/>
        <v>ID.AM-630</v>
      </c>
      <c r="I80" s="1050" t="s">
        <v>1724</v>
      </c>
      <c r="J80" s="1047" t="s">
        <v>1479</v>
      </c>
      <c r="K80" s="632">
        <f t="shared" ref="K80:K121" ca="1" si="22">IF(L80=0,0,M80/L80)</f>
        <v>0.33333333333333331</v>
      </c>
      <c r="L80" s="633">
        <f t="shared" ref="L80:L121" si="23">SUM(O80+R80+U80)</f>
        <v>3</v>
      </c>
      <c r="M80" s="633">
        <f t="shared" ref="M80:M121" ca="1" si="24">SUM(P80+S80+V80)</f>
        <v>1</v>
      </c>
      <c r="N80" s="632">
        <f t="shared" ref="N80:N121" si="25">IF(O80=0,0,P80/O80)</f>
        <v>0</v>
      </c>
      <c r="O80" s="633">
        <f t="shared" ref="O80:O111" si="26">COUNTIF($F:$F,CONCATENATE($J80,N$15))</f>
        <v>0</v>
      </c>
      <c r="P80" s="633">
        <f t="shared" ref="P80:P111" ca="1" si="27">COUNTIF($G:$G,CONCATENATE($J80,N$15,1))</f>
        <v>0</v>
      </c>
      <c r="Q80" s="632">
        <f t="shared" ref="Q80:Q121" ca="1" si="28">IF(R80=0,0,S80/R80)</f>
        <v>0</v>
      </c>
      <c r="R80" s="633">
        <f t="shared" ref="R80:R111" si="29">COUNTIF($F:$F,CONCATENATE($J80,Q$15))</f>
        <v>1</v>
      </c>
      <c r="S80" s="633">
        <f t="shared" ref="S80:S111" ca="1" si="30">COUNTIF($G:$G,CONCATENATE($J80,Q$15,1))</f>
        <v>0</v>
      </c>
      <c r="T80" s="632">
        <f t="shared" ref="T80:T121" ca="1" si="31">IF(U80=0,0,V80/U80)</f>
        <v>0.5</v>
      </c>
      <c r="U80" s="633">
        <f t="shared" ref="U80:U111" si="32">COUNTIF($F:$F,CONCATENATE($J80,T$15))</f>
        <v>2</v>
      </c>
      <c r="V80" s="633">
        <f t="shared" ref="V80:V111" ca="1" si="33">COUNTIF($G:$G,CONCATENATE($J80,T$15,1))</f>
        <v>1</v>
      </c>
    </row>
    <row r="81" spans="1:22" x14ac:dyDescent="0.25">
      <c r="A81" t="s">
        <v>939</v>
      </c>
      <c r="B81" s="551">
        <v>3</v>
      </c>
      <c r="C81" t="s">
        <v>446</v>
      </c>
      <c r="D81" s="1051" t="s">
        <v>1522</v>
      </c>
      <c r="E81" s="551">
        <f ca="1">VLOOKUP(A81,Data!C:I,7,FALSE)</f>
        <v>0</v>
      </c>
      <c r="F81" s="631" t="str">
        <f t="shared" si="20"/>
        <v>ID.GV-13</v>
      </c>
      <c r="G81" s="631" t="str">
        <f t="shared" ca="1" si="21"/>
        <v>ID.GV-130</v>
      </c>
      <c r="I81" s="1050" t="s">
        <v>1724</v>
      </c>
      <c r="J81" s="1047" t="s">
        <v>1480</v>
      </c>
      <c r="K81" s="632">
        <f t="shared" ca="1" si="22"/>
        <v>0.6</v>
      </c>
      <c r="L81" s="633">
        <f t="shared" si="23"/>
        <v>5</v>
      </c>
      <c r="M81" s="633">
        <f t="shared" ca="1" si="24"/>
        <v>3</v>
      </c>
      <c r="N81" s="632">
        <f t="shared" si="25"/>
        <v>0</v>
      </c>
      <c r="O81" s="633">
        <f t="shared" si="26"/>
        <v>0</v>
      </c>
      <c r="P81" s="633">
        <f t="shared" ca="1" si="27"/>
        <v>0</v>
      </c>
      <c r="Q81" s="632">
        <f t="shared" ca="1" si="28"/>
        <v>0.75</v>
      </c>
      <c r="R81" s="633">
        <f t="shared" si="29"/>
        <v>4</v>
      </c>
      <c r="S81" s="633">
        <f t="shared" ca="1" si="30"/>
        <v>3</v>
      </c>
      <c r="T81" s="632">
        <f t="shared" ca="1" si="31"/>
        <v>0</v>
      </c>
      <c r="U81" s="633">
        <f t="shared" si="32"/>
        <v>1</v>
      </c>
      <c r="V81" s="633">
        <f t="shared" ca="1" si="33"/>
        <v>0</v>
      </c>
    </row>
    <row r="82" spans="1:22" x14ac:dyDescent="0.25">
      <c r="A82" t="s">
        <v>939</v>
      </c>
      <c r="B82" s="551">
        <v>3</v>
      </c>
      <c r="C82" t="s">
        <v>446</v>
      </c>
      <c r="D82" s="1051" t="s">
        <v>1490</v>
      </c>
      <c r="E82" s="551">
        <f ca="1">VLOOKUP(A82,Data!C:I,7,FALSE)</f>
        <v>0</v>
      </c>
      <c r="F82" s="631" t="str">
        <f t="shared" si="20"/>
        <v>ID.GV-23</v>
      </c>
      <c r="G82" s="631" t="str">
        <f t="shared" ca="1" si="21"/>
        <v>ID.GV-230</v>
      </c>
      <c r="I82" s="1050" t="s">
        <v>1724</v>
      </c>
      <c r="J82" s="1047" t="s">
        <v>1493</v>
      </c>
      <c r="K82" s="632">
        <f t="shared" ca="1" si="22"/>
        <v>0.66666666666666663</v>
      </c>
      <c r="L82" s="633">
        <f t="shared" si="23"/>
        <v>12</v>
      </c>
      <c r="M82" s="633">
        <f t="shared" ca="1" si="24"/>
        <v>8</v>
      </c>
      <c r="N82" s="632">
        <f t="shared" ca="1" si="25"/>
        <v>1</v>
      </c>
      <c r="O82" s="633">
        <f t="shared" si="26"/>
        <v>2</v>
      </c>
      <c r="P82" s="633">
        <f t="shared" ca="1" si="27"/>
        <v>2</v>
      </c>
      <c r="Q82" s="632">
        <f t="shared" ca="1" si="28"/>
        <v>0.8</v>
      </c>
      <c r="R82" s="633">
        <f t="shared" si="29"/>
        <v>5</v>
      </c>
      <c r="S82" s="633">
        <f t="shared" ca="1" si="30"/>
        <v>4</v>
      </c>
      <c r="T82" s="632">
        <f t="shared" ca="1" si="31"/>
        <v>0.4</v>
      </c>
      <c r="U82" s="633">
        <f t="shared" si="32"/>
        <v>5</v>
      </c>
      <c r="V82" s="633">
        <f t="shared" ca="1" si="33"/>
        <v>2</v>
      </c>
    </row>
    <row r="83" spans="1:22" x14ac:dyDescent="0.25">
      <c r="A83" t="s">
        <v>939</v>
      </c>
      <c r="B83" s="551">
        <v>3</v>
      </c>
      <c r="C83" t="s">
        <v>446</v>
      </c>
      <c r="D83" s="1051" t="s">
        <v>1536</v>
      </c>
      <c r="E83" s="551">
        <f ca="1">VLOOKUP(A83,Data!C:I,7,FALSE)</f>
        <v>0</v>
      </c>
      <c r="F83" s="631" t="str">
        <f t="shared" si="20"/>
        <v>ID.GV-33</v>
      </c>
      <c r="G83" s="631" t="str">
        <f t="shared" ca="1" si="21"/>
        <v>ID.GV-330</v>
      </c>
      <c r="I83" s="1050" t="s">
        <v>1724</v>
      </c>
      <c r="J83" s="1047" t="s">
        <v>1496</v>
      </c>
      <c r="K83" s="632">
        <f t="shared" ca="1" si="22"/>
        <v>0.66666666666666663</v>
      </c>
      <c r="L83" s="633">
        <f t="shared" si="23"/>
        <v>9</v>
      </c>
      <c r="M83" s="633">
        <f t="shared" ca="1" si="24"/>
        <v>6</v>
      </c>
      <c r="N83" s="632">
        <f t="shared" ca="1" si="25"/>
        <v>1</v>
      </c>
      <c r="O83" s="633">
        <f t="shared" si="26"/>
        <v>3</v>
      </c>
      <c r="P83" s="633">
        <f t="shared" ca="1" si="27"/>
        <v>3</v>
      </c>
      <c r="Q83" s="632">
        <f t="shared" ca="1" si="28"/>
        <v>0.5</v>
      </c>
      <c r="R83" s="633">
        <f t="shared" si="29"/>
        <v>4</v>
      </c>
      <c r="S83" s="633">
        <f t="shared" ca="1" si="30"/>
        <v>2</v>
      </c>
      <c r="T83" s="632">
        <f t="shared" ca="1" si="31"/>
        <v>0.5</v>
      </c>
      <c r="U83" s="633">
        <f t="shared" si="32"/>
        <v>2</v>
      </c>
      <c r="V83" s="633">
        <f t="shared" ca="1" si="33"/>
        <v>1</v>
      </c>
    </row>
    <row r="84" spans="1:22" x14ac:dyDescent="0.25">
      <c r="A84" t="s">
        <v>939</v>
      </c>
      <c r="B84" s="551">
        <v>3</v>
      </c>
      <c r="C84" t="s">
        <v>1462</v>
      </c>
      <c r="D84" s="1047" t="s">
        <v>1575</v>
      </c>
      <c r="E84" s="551">
        <f ca="1">VLOOKUP(A84,Data!C:I,7,FALSE)</f>
        <v>0</v>
      </c>
      <c r="F84" s="631" t="str">
        <f t="shared" si="20"/>
        <v>PR.AT-23</v>
      </c>
      <c r="G84" s="631" t="str">
        <f t="shared" ca="1" si="21"/>
        <v>PR.AT-230</v>
      </c>
      <c r="I84" s="1050" t="s">
        <v>1732</v>
      </c>
      <c r="J84" s="1048" t="s">
        <v>1565</v>
      </c>
      <c r="K84" s="632">
        <f t="shared" ca="1" si="22"/>
        <v>0</v>
      </c>
      <c r="L84" s="633">
        <f t="shared" si="23"/>
        <v>2</v>
      </c>
      <c r="M84" s="633">
        <f t="shared" ca="1" si="24"/>
        <v>0</v>
      </c>
      <c r="N84" s="632">
        <f t="shared" si="25"/>
        <v>0</v>
      </c>
      <c r="O84" s="633">
        <f t="shared" si="26"/>
        <v>0</v>
      </c>
      <c r="P84" s="633">
        <f t="shared" ca="1" si="27"/>
        <v>0</v>
      </c>
      <c r="Q84" s="632">
        <f t="shared" ca="1" si="28"/>
        <v>0</v>
      </c>
      <c r="R84" s="633">
        <f t="shared" si="29"/>
        <v>1</v>
      </c>
      <c r="S84" s="633">
        <f t="shared" ca="1" si="30"/>
        <v>0</v>
      </c>
      <c r="T84" s="632">
        <f t="shared" ca="1" si="31"/>
        <v>0</v>
      </c>
      <c r="U84" s="633">
        <f t="shared" si="32"/>
        <v>1</v>
      </c>
      <c r="V84" s="633">
        <f t="shared" ca="1" si="33"/>
        <v>0</v>
      </c>
    </row>
    <row r="85" spans="1:22" x14ac:dyDescent="0.25">
      <c r="A85" t="s">
        <v>939</v>
      </c>
      <c r="B85" s="551">
        <v>3</v>
      </c>
      <c r="C85" t="s">
        <v>1462</v>
      </c>
      <c r="D85" s="1047" t="s">
        <v>1576</v>
      </c>
      <c r="E85" s="551">
        <f ca="1">VLOOKUP(A85,Data!C:I,7,FALSE)</f>
        <v>0</v>
      </c>
      <c r="F85" s="631" t="str">
        <f t="shared" si="20"/>
        <v>PR.AT-33</v>
      </c>
      <c r="G85" s="631" t="str">
        <f t="shared" ca="1" si="21"/>
        <v>PR.AT-330</v>
      </c>
      <c r="I85" s="1050" t="s">
        <v>1732</v>
      </c>
      <c r="J85" s="1048" t="s">
        <v>1542</v>
      </c>
      <c r="K85" s="632">
        <f t="shared" ca="1" si="22"/>
        <v>1</v>
      </c>
      <c r="L85" s="633">
        <f t="shared" si="23"/>
        <v>3</v>
      </c>
      <c r="M85" s="633">
        <f t="shared" ca="1" si="24"/>
        <v>3</v>
      </c>
      <c r="N85" s="632">
        <f t="shared" si="25"/>
        <v>0</v>
      </c>
      <c r="O85" s="633">
        <f t="shared" si="26"/>
        <v>0</v>
      </c>
      <c r="P85" s="633">
        <f t="shared" ca="1" si="27"/>
        <v>0</v>
      </c>
      <c r="Q85" s="632">
        <f t="shared" si="28"/>
        <v>0</v>
      </c>
      <c r="R85" s="633">
        <f t="shared" si="29"/>
        <v>0</v>
      </c>
      <c r="S85" s="633">
        <f t="shared" ca="1" si="30"/>
        <v>0</v>
      </c>
      <c r="T85" s="632">
        <f t="shared" ca="1" si="31"/>
        <v>1</v>
      </c>
      <c r="U85" s="633">
        <f t="shared" si="32"/>
        <v>3</v>
      </c>
      <c r="V85" s="633">
        <f t="shared" ca="1" si="33"/>
        <v>3</v>
      </c>
    </row>
    <row r="86" spans="1:22" x14ac:dyDescent="0.25">
      <c r="A86" t="s">
        <v>939</v>
      </c>
      <c r="B86" s="551">
        <v>3</v>
      </c>
      <c r="C86" t="s">
        <v>1462</v>
      </c>
      <c r="D86" s="1047" t="s">
        <v>1525</v>
      </c>
      <c r="E86" s="551">
        <f ca="1">VLOOKUP(A86,Data!C:I,7,FALSE)</f>
        <v>0</v>
      </c>
      <c r="F86" s="631" t="str">
        <f t="shared" si="20"/>
        <v>PR.AT-43</v>
      </c>
      <c r="G86" s="631" t="str">
        <f t="shared" ca="1" si="21"/>
        <v>PR.AT-430</v>
      </c>
      <c r="I86" s="1050" t="s">
        <v>1732</v>
      </c>
      <c r="J86" s="1048" t="s">
        <v>1537</v>
      </c>
      <c r="K86" s="632">
        <f t="shared" ca="1" si="22"/>
        <v>1</v>
      </c>
      <c r="L86" s="633">
        <f t="shared" si="23"/>
        <v>7</v>
      </c>
      <c r="M86" s="633">
        <f t="shared" ca="1" si="24"/>
        <v>7</v>
      </c>
      <c r="N86" s="632">
        <f t="shared" ca="1" si="25"/>
        <v>1</v>
      </c>
      <c r="O86" s="633">
        <f t="shared" si="26"/>
        <v>1</v>
      </c>
      <c r="P86" s="633">
        <f t="shared" ca="1" si="27"/>
        <v>1</v>
      </c>
      <c r="Q86" s="632">
        <f t="shared" ca="1" si="28"/>
        <v>1</v>
      </c>
      <c r="R86" s="633">
        <f t="shared" si="29"/>
        <v>3</v>
      </c>
      <c r="S86" s="633">
        <f t="shared" ca="1" si="30"/>
        <v>3</v>
      </c>
      <c r="T86" s="632">
        <f t="shared" ca="1" si="31"/>
        <v>1</v>
      </c>
      <c r="U86" s="633">
        <f t="shared" si="32"/>
        <v>3</v>
      </c>
      <c r="V86" s="633">
        <f t="shared" ca="1" si="33"/>
        <v>3</v>
      </c>
    </row>
    <row r="87" spans="1:22" x14ac:dyDescent="0.25">
      <c r="A87" t="s">
        <v>939</v>
      </c>
      <c r="B87" s="551">
        <v>3</v>
      </c>
      <c r="C87" t="s">
        <v>1462</v>
      </c>
      <c r="D87" s="1047" t="s">
        <v>1577</v>
      </c>
      <c r="E87" s="551">
        <f ca="1">VLOOKUP(A87,Data!C:I,7,FALSE)</f>
        <v>0</v>
      </c>
      <c r="F87" s="631" t="str">
        <f t="shared" si="20"/>
        <v>PR.AT-53</v>
      </c>
      <c r="G87" s="631" t="str">
        <f t="shared" ca="1" si="21"/>
        <v>PR.AT-530</v>
      </c>
      <c r="I87" s="1050" t="s">
        <v>1732</v>
      </c>
      <c r="J87" s="1048" t="s">
        <v>1546</v>
      </c>
      <c r="K87" s="632">
        <f t="shared" ca="1" si="22"/>
        <v>0.33333333333333331</v>
      </c>
      <c r="L87" s="633">
        <f t="shared" si="23"/>
        <v>3</v>
      </c>
      <c r="M87" s="633">
        <f t="shared" ca="1" si="24"/>
        <v>1</v>
      </c>
      <c r="N87" s="632">
        <f t="shared" ca="1" si="25"/>
        <v>0</v>
      </c>
      <c r="O87" s="633">
        <f t="shared" si="26"/>
        <v>1</v>
      </c>
      <c r="P87" s="633">
        <f t="shared" ca="1" si="27"/>
        <v>0</v>
      </c>
      <c r="Q87" s="632">
        <f t="shared" ca="1" si="28"/>
        <v>0.5</v>
      </c>
      <c r="R87" s="633">
        <f t="shared" si="29"/>
        <v>2</v>
      </c>
      <c r="S87" s="633">
        <f t="shared" ca="1" si="30"/>
        <v>1</v>
      </c>
      <c r="T87" s="632">
        <f t="shared" si="31"/>
        <v>0</v>
      </c>
      <c r="U87" s="633">
        <f t="shared" si="32"/>
        <v>0</v>
      </c>
      <c r="V87" s="633">
        <f t="shared" ca="1" si="33"/>
        <v>0</v>
      </c>
    </row>
    <row r="88" spans="1:22" x14ac:dyDescent="0.25">
      <c r="A88" t="s">
        <v>940</v>
      </c>
      <c r="B88" s="551">
        <v>3</v>
      </c>
      <c r="C88" t="s">
        <v>1462</v>
      </c>
      <c r="D88" s="1047" t="s">
        <v>1579</v>
      </c>
      <c r="E88" s="551">
        <f ca="1">VLOOKUP(A88,Data!C:I,7,FALSE)</f>
        <v>1</v>
      </c>
      <c r="F88" s="631" t="str">
        <f t="shared" si="20"/>
        <v>PR.AT-13</v>
      </c>
      <c r="G88" s="631" t="str">
        <f t="shared" ca="1" si="21"/>
        <v>PR.AT-131</v>
      </c>
      <c r="I88" s="1050" t="s">
        <v>1732</v>
      </c>
      <c r="J88" s="1048" t="s">
        <v>1544</v>
      </c>
      <c r="K88" s="632">
        <f t="shared" ca="1" si="22"/>
        <v>0.6</v>
      </c>
      <c r="L88" s="633">
        <f t="shared" si="23"/>
        <v>5</v>
      </c>
      <c r="M88" s="633">
        <f t="shared" ca="1" si="24"/>
        <v>3</v>
      </c>
      <c r="N88" s="632">
        <f t="shared" ca="1" si="25"/>
        <v>1</v>
      </c>
      <c r="O88" s="633">
        <f t="shared" si="26"/>
        <v>1</v>
      </c>
      <c r="P88" s="633">
        <f t="shared" ca="1" si="27"/>
        <v>1</v>
      </c>
      <c r="Q88" s="632">
        <f t="shared" ca="1" si="28"/>
        <v>0.66666666666666663</v>
      </c>
      <c r="R88" s="633">
        <f t="shared" si="29"/>
        <v>3</v>
      </c>
      <c r="S88" s="633">
        <f t="shared" ca="1" si="30"/>
        <v>2</v>
      </c>
      <c r="T88" s="632">
        <f t="shared" ca="1" si="31"/>
        <v>0</v>
      </c>
      <c r="U88" s="633">
        <f t="shared" si="32"/>
        <v>1</v>
      </c>
      <c r="V88" s="633">
        <f t="shared" ca="1" si="33"/>
        <v>0</v>
      </c>
    </row>
    <row r="89" spans="1:22" x14ac:dyDescent="0.25">
      <c r="A89" t="s">
        <v>941</v>
      </c>
      <c r="B89" s="551">
        <v>3</v>
      </c>
      <c r="C89" t="s">
        <v>1462</v>
      </c>
      <c r="D89" s="1047" t="s">
        <v>1712</v>
      </c>
      <c r="E89" s="551">
        <f ca="1">VLOOKUP(A89,Data!C:I,7,FALSE)</f>
        <v>0</v>
      </c>
      <c r="F89" s="631" t="str">
        <f t="shared" si="20"/>
        <v>PR.IP-73</v>
      </c>
      <c r="G89" s="631" t="str">
        <f t="shared" ca="1" si="21"/>
        <v>PR.IP-730</v>
      </c>
      <c r="I89" s="1050" t="s">
        <v>1740</v>
      </c>
      <c r="J89" s="1048" t="s">
        <v>1497</v>
      </c>
      <c r="K89" s="632">
        <f t="shared" ca="1" si="22"/>
        <v>0.77777777777777779</v>
      </c>
      <c r="L89" s="633">
        <f t="shared" si="23"/>
        <v>9</v>
      </c>
      <c r="M89" s="633">
        <f t="shared" ca="1" si="24"/>
        <v>7</v>
      </c>
      <c r="N89" s="632">
        <f t="shared" ca="1" si="25"/>
        <v>1</v>
      </c>
      <c r="O89" s="633">
        <f t="shared" si="26"/>
        <v>3</v>
      </c>
      <c r="P89" s="633">
        <f t="shared" ca="1" si="27"/>
        <v>3</v>
      </c>
      <c r="Q89" s="632">
        <f t="shared" ca="1" si="28"/>
        <v>0.5</v>
      </c>
      <c r="R89" s="633">
        <f t="shared" si="29"/>
        <v>2</v>
      </c>
      <c r="S89" s="633">
        <f t="shared" ca="1" si="30"/>
        <v>1</v>
      </c>
      <c r="T89" s="632">
        <f t="shared" ca="1" si="31"/>
        <v>0.75</v>
      </c>
      <c r="U89" s="633">
        <f t="shared" si="32"/>
        <v>4</v>
      </c>
      <c r="V89" s="633">
        <f t="shared" ca="1" si="33"/>
        <v>3</v>
      </c>
    </row>
    <row r="90" spans="1:22" x14ac:dyDescent="0.25">
      <c r="A90" t="s">
        <v>305</v>
      </c>
      <c r="B90" s="551">
        <v>2</v>
      </c>
      <c r="C90" t="s">
        <v>446</v>
      </c>
      <c r="D90" s="1051" t="s">
        <v>1514</v>
      </c>
      <c r="E90" s="551">
        <f ca="1">VLOOKUP(A90,Data!C:I,7,FALSE)</f>
        <v>0</v>
      </c>
      <c r="F90" s="631" t="str">
        <f t="shared" si="20"/>
        <v>ID.AM-32</v>
      </c>
      <c r="G90" s="631" t="str">
        <f t="shared" ca="1" si="21"/>
        <v>ID.AM-320</v>
      </c>
      <c r="I90" s="1050" t="s">
        <v>1740</v>
      </c>
      <c r="J90" s="1048" t="s">
        <v>1487</v>
      </c>
      <c r="K90" s="632">
        <f t="shared" ca="1" si="22"/>
        <v>0.7142857142857143</v>
      </c>
      <c r="L90" s="633">
        <f t="shared" si="23"/>
        <v>7</v>
      </c>
      <c r="M90" s="633">
        <f t="shared" ca="1" si="24"/>
        <v>5</v>
      </c>
      <c r="N90" s="632">
        <f t="shared" ca="1" si="25"/>
        <v>1</v>
      </c>
      <c r="O90" s="633">
        <f t="shared" si="26"/>
        <v>1</v>
      </c>
      <c r="P90" s="633">
        <f t="shared" ca="1" si="27"/>
        <v>1</v>
      </c>
      <c r="Q90" s="632">
        <f t="shared" ca="1" si="28"/>
        <v>0.5</v>
      </c>
      <c r="R90" s="633">
        <f t="shared" si="29"/>
        <v>2</v>
      </c>
      <c r="S90" s="633">
        <f t="shared" ca="1" si="30"/>
        <v>1</v>
      </c>
      <c r="T90" s="632">
        <f t="shared" ca="1" si="31"/>
        <v>0.75</v>
      </c>
      <c r="U90" s="633">
        <f t="shared" si="32"/>
        <v>4</v>
      </c>
      <c r="V90" s="633">
        <f t="shared" ca="1" si="33"/>
        <v>3</v>
      </c>
    </row>
    <row r="91" spans="1:22" x14ac:dyDescent="0.25">
      <c r="A91" t="s">
        <v>305</v>
      </c>
      <c r="B91" s="551">
        <v>2</v>
      </c>
      <c r="C91" t="s">
        <v>1463</v>
      </c>
      <c r="D91" s="1048" t="s">
        <v>1565</v>
      </c>
      <c r="E91" s="551">
        <f ca="1">VLOOKUP(A91,Data!C:I,7,FALSE)</f>
        <v>0</v>
      </c>
      <c r="F91" s="631" t="str">
        <f t="shared" si="20"/>
        <v>DE.AE-12</v>
      </c>
      <c r="G91" s="631" t="str">
        <f t="shared" ca="1" si="21"/>
        <v>DE.AE-120</v>
      </c>
      <c r="I91" s="1050" t="s">
        <v>1740</v>
      </c>
      <c r="J91" s="1048" t="s">
        <v>1483</v>
      </c>
      <c r="K91" s="632">
        <f t="shared" ca="1" si="22"/>
        <v>0.625</v>
      </c>
      <c r="L91" s="633">
        <f t="shared" si="23"/>
        <v>8</v>
      </c>
      <c r="M91" s="633">
        <f t="shared" ca="1" si="24"/>
        <v>5</v>
      </c>
      <c r="N91" s="632">
        <f t="shared" ca="1" si="25"/>
        <v>1</v>
      </c>
      <c r="O91" s="633">
        <f t="shared" si="26"/>
        <v>1</v>
      </c>
      <c r="P91" s="633">
        <f t="shared" ca="1" si="27"/>
        <v>1</v>
      </c>
      <c r="Q91" s="632">
        <f t="shared" ca="1" si="28"/>
        <v>0.66666666666666663</v>
      </c>
      <c r="R91" s="633">
        <f t="shared" si="29"/>
        <v>3</v>
      </c>
      <c r="S91" s="633">
        <f t="shared" ca="1" si="30"/>
        <v>2</v>
      </c>
      <c r="T91" s="632">
        <f t="shared" ca="1" si="31"/>
        <v>0.5</v>
      </c>
      <c r="U91" s="633">
        <f t="shared" si="32"/>
        <v>4</v>
      </c>
      <c r="V91" s="633">
        <f t="shared" ca="1" si="33"/>
        <v>2</v>
      </c>
    </row>
    <row r="92" spans="1:22" x14ac:dyDescent="0.25">
      <c r="A92" t="s">
        <v>306</v>
      </c>
      <c r="B92" s="551">
        <v>2</v>
      </c>
      <c r="C92" t="s">
        <v>446</v>
      </c>
      <c r="D92" s="1051" t="s">
        <v>1526</v>
      </c>
      <c r="E92" s="551">
        <f ca="1">VLOOKUP(A92,Data!C:I,7,FALSE)</f>
        <v>0</v>
      </c>
      <c r="F92" s="631" t="str">
        <f t="shared" si="20"/>
        <v>ID.GV-42</v>
      </c>
      <c r="G92" s="631" t="str">
        <f t="shared" ca="1" si="21"/>
        <v>ID.GV-420</v>
      </c>
      <c r="I92" s="1050" t="s">
        <v>1740</v>
      </c>
      <c r="J92" s="1048" t="s">
        <v>1501</v>
      </c>
      <c r="K92" s="632">
        <f t="shared" ca="1" si="22"/>
        <v>0.8</v>
      </c>
      <c r="L92" s="633">
        <f t="shared" si="23"/>
        <v>5</v>
      </c>
      <c r="M92" s="633">
        <f t="shared" ca="1" si="24"/>
        <v>4</v>
      </c>
      <c r="N92" s="632">
        <f t="shared" ca="1" si="25"/>
        <v>1</v>
      </c>
      <c r="O92" s="633">
        <f t="shared" si="26"/>
        <v>2</v>
      </c>
      <c r="P92" s="633">
        <f t="shared" ca="1" si="27"/>
        <v>2</v>
      </c>
      <c r="Q92" s="632">
        <f t="shared" ca="1" si="28"/>
        <v>1</v>
      </c>
      <c r="R92" s="633">
        <f t="shared" si="29"/>
        <v>1</v>
      </c>
      <c r="S92" s="633">
        <f t="shared" ca="1" si="30"/>
        <v>1</v>
      </c>
      <c r="T92" s="632">
        <f t="shared" ca="1" si="31"/>
        <v>0.5</v>
      </c>
      <c r="U92" s="633">
        <f t="shared" si="32"/>
        <v>2</v>
      </c>
      <c r="V92" s="633">
        <f t="shared" ca="1" si="33"/>
        <v>1</v>
      </c>
    </row>
    <row r="93" spans="1:22" x14ac:dyDescent="0.25">
      <c r="A93" t="s">
        <v>308</v>
      </c>
      <c r="B93" s="551">
        <v>2</v>
      </c>
      <c r="C93" t="s">
        <v>446</v>
      </c>
      <c r="D93" s="1051" t="s">
        <v>1528</v>
      </c>
      <c r="E93" s="551">
        <f ca="1">VLOOKUP(A93,Data!C:I,7,FALSE)</f>
        <v>0</v>
      </c>
      <c r="F93" s="631" t="str">
        <f t="shared" si="20"/>
        <v>ID.BE-52</v>
      </c>
      <c r="G93" s="631" t="str">
        <f t="shared" ca="1" si="21"/>
        <v>ID.BE-520</v>
      </c>
      <c r="I93" s="1050" t="s">
        <v>1740</v>
      </c>
      <c r="J93" s="1048" t="s">
        <v>1505</v>
      </c>
      <c r="K93" s="632">
        <f t="shared" ca="1" si="22"/>
        <v>0.75</v>
      </c>
      <c r="L93" s="633">
        <f t="shared" si="23"/>
        <v>4</v>
      </c>
      <c r="M93" s="633">
        <f t="shared" ca="1" si="24"/>
        <v>3</v>
      </c>
      <c r="N93" s="632">
        <f t="shared" ca="1" si="25"/>
        <v>1</v>
      </c>
      <c r="O93" s="633">
        <f t="shared" si="26"/>
        <v>2</v>
      </c>
      <c r="P93" s="633">
        <f t="shared" ca="1" si="27"/>
        <v>2</v>
      </c>
      <c r="Q93" s="632">
        <f t="shared" si="28"/>
        <v>0</v>
      </c>
      <c r="R93" s="633">
        <f t="shared" si="29"/>
        <v>0</v>
      </c>
      <c r="S93" s="633">
        <f t="shared" ca="1" si="30"/>
        <v>0</v>
      </c>
      <c r="T93" s="632">
        <f t="shared" ca="1" si="31"/>
        <v>0.5</v>
      </c>
      <c r="U93" s="633">
        <f t="shared" si="32"/>
        <v>2</v>
      </c>
      <c r="V93" s="633">
        <f t="shared" ca="1" si="33"/>
        <v>1</v>
      </c>
    </row>
    <row r="94" spans="1:22" x14ac:dyDescent="0.25">
      <c r="A94" t="s">
        <v>308</v>
      </c>
      <c r="B94" s="551">
        <v>2</v>
      </c>
      <c r="C94" t="s">
        <v>446</v>
      </c>
      <c r="D94" s="1051" t="s">
        <v>1536</v>
      </c>
      <c r="E94" s="551">
        <f ca="1">VLOOKUP(A94,Data!C:I,7,FALSE)</f>
        <v>0</v>
      </c>
      <c r="F94" s="631" t="str">
        <f t="shared" si="20"/>
        <v>ID.GV-32</v>
      </c>
      <c r="G94" s="631" t="str">
        <f t="shared" ca="1" si="21"/>
        <v>ID.GV-320</v>
      </c>
      <c r="I94" s="1050" t="s">
        <v>1740</v>
      </c>
      <c r="J94" s="1048" t="s">
        <v>1484</v>
      </c>
      <c r="K94" s="632">
        <f t="shared" ca="1" si="22"/>
        <v>0.7142857142857143</v>
      </c>
      <c r="L94" s="633">
        <f t="shared" si="23"/>
        <v>7</v>
      </c>
      <c r="M94" s="633">
        <f t="shared" ca="1" si="24"/>
        <v>5</v>
      </c>
      <c r="N94" s="632">
        <f t="shared" ca="1" si="25"/>
        <v>1</v>
      </c>
      <c r="O94" s="633">
        <f t="shared" si="26"/>
        <v>1</v>
      </c>
      <c r="P94" s="633">
        <f t="shared" ca="1" si="27"/>
        <v>1</v>
      </c>
      <c r="Q94" s="632">
        <f t="shared" ca="1" si="28"/>
        <v>0.5</v>
      </c>
      <c r="R94" s="633">
        <f t="shared" si="29"/>
        <v>2</v>
      </c>
      <c r="S94" s="633">
        <f t="shared" ca="1" si="30"/>
        <v>1</v>
      </c>
      <c r="T94" s="632">
        <f t="shared" ca="1" si="31"/>
        <v>0.75</v>
      </c>
      <c r="U94" s="633">
        <f t="shared" si="32"/>
        <v>4</v>
      </c>
      <c r="V94" s="633">
        <f t="shared" ca="1" si="33"/>
        <v>3</v>
      </c>
    </row>
    <row r="95" spans="1:22" x14ac:dyDescent="0.25">
      <c r="A95" t="s">
        <v>961</v>
      </c>
      <c r="B95" s="551">
        <v>3</v>
      </c>
      <c r="C95" t="s">
        <v>446</v>
      </c>
      <c r="D95" s="1051" t="s">
        <v>1528</v>
      </c>
      <c r="E95" s="551">
        <f ca="1">VLOOKUP(A95,Data!C:I,7,FALSE)</f>
        <v>1</v>
      </c>
      <c r="F95" s="631" t="str">
        <f t="shared" si="20"/>
        <v>ID.BE-53</v>
      </c>
      <c r="G95" s="631" t="str">
        <f t="shared" ca="1" si="21"/>
        <v>ID.BE-531</v>
      </c>
      <c r="I95" s="1050" t="s">
        <v>1740</v>
      </c>
      <c r="J95" s="1048" t="s">
        <v>1485</v>
      </c>
      <c r="K95" s="632">
        <f t="shared" ca="1" si="22"/>
        <v>0.42857142857142855</v>
      </c>
      <c r="L95" s="633">
        <f t="shared" si="23"/>
        <v>14</v>
      </c>
      <c r="M95" s="633">
        <f t="shared" ca="1" si="24"/>
        <v>6</v>
      </c>
      <c r="N95" s="632">
        <f t="shared" ca="1" si="25"/>
        <v>1</v>
      </c>
      <c r="O95" s="633">
        <f t="shared" si="26"/>
        <v>2</v>
      </c>
      <c r="P95" s="633">
        <f t="shared" ca="1" si="27"/>
        <v>2</v>
      </c>
      <c r="Q95" s="632">
        <f t="shared" ca="1" si="28"/>
        <v>0.2</v>
      </c>
      <c r="R95" s="633">
        <f t="shared" si="29"/>
        <v>5</v>
      </c>
      <c r="S95" s="633">
        <f t="shared" ca="1" si="30"/>
        <v>1</v>
      </c>
      <c r="T95" s="632">
        <f t="shared" ca="1" si="31"/>
        <v>0.42857142857142855</v>
      </c>
      <c r="U95" s="633">
        <f t="shared" si="32"/>
        <v>7</v>
      </c>
      <c r="V95" s="633">
        <f t="shared" ca="1" si="33"/>
        <v>3</v>
      </c>
    </row>
    <row r="96" spans="1:22" x14ac:dyDescent="0.25">
      <c r="A96" t="s">
        <v>312</v>
      </c>
      <c r="B96" s="551">
        <v>1</v>
      </c>
      <c r="C96" t="s">
        <v>1462</v>
      </c>
      <c r="D96" s="1049" t="s">
        <v>1486</v>
      </c>
      <c r="E96" s="551">
        <f ca="1">VLOOKUP(A96,Data!C:I,7,FALSE)</f>
        <v>1</v>
      </c>
      <c r="F96" s="631" t="str">
        <f t="shared" si="20"/>
        <v>PR.AC-21</v>
      </c>
      <c r="G96" s="631" t="str">
        <f t="shared" ca="1" si="21"/>
        <v>PR.AC-211</v>
      </c>
      <c r="I96" s="1050" t="s">
        <v>1740</v>
      </c>
      <c r="J96" s="1048" t="s">
        <v>1563</v>
      </c>
      <c r="K96" s="632">
        <f t="shared" ca="1" si="22"/>
        <v>1</v>
      </c>
      <c r="L96" s="633">
        <f t="shared" si="23"/>
        <v>2</v>
      </c>
      <c r="M96" s="633">
        <f t="shared" ca="1" si="24"/>
        <v>2</v>
      </c>
      <c r="N96" s="632">
        <f t="shared" ca="1" si="25"/>
        <v>1</v>
      </c>
      <c r="O96" s="633">
        <f t="shared" si="26"/>
        <v>1</v>
      </c>
      <c r="P96" s="633">
        <f t="shared" ca="1" si="27"/>
        <v>1</v>
      </c>
      <c r="Q96" s="632">
        <f t="shared" ca="1" si="28"/>
        <v>1</v>
      </c>
      <c r="R96" s="633">
        <f t="shared" si="29"/>
        <v>1</v>
      </c>
      <c r="S96" s="633">
        <f t="shared" ca="1" si="30"/>
        <v>1</v>
      </c>
      <c r="T96" s="632">
        <f t="shared" si="31"/>
        <v>0</v>
      </c>
      <c r="U96" s="633">
        <f t="shared" si="32"/>
        <v>0</v>
      </c>
      <c r="V96" s="633">
        <f t="shared" ca="1" si="33"/>
        <v>0</v>
      </c>
    </row>
    <row r="97" spans="1:22" x14ac:dyDescent="0.25">
      <c r="A97" t="s">
        <v>312</v>
      </c>
      <c r="B97" s="551">
        <v>1</v>
      </c>
      <c r="C97" t="s">
        <v>1462</v>
      </c>
      <c r="D97" s="1047" t="s">
        <v>1492</v>
      </c>
      <c r="E97" s="551">
        <f ca="1">VLOOKUP(A97,Data!C:I,7,FALSE)</f>
        <v>1</v>
      </c>
      <c r="F97" s="631" t="str">
        <f t="shared" si="20"/>
        <v>PR.AC-51</v>
      </c>
      <c r="G97" s="631" t="str">
        <f t="shared" ca="1" si="21"/>
        <v>PR.AC-511</v>
      </c>
      <c r="I97" s="1050" t="s">
        <v>1751</v>
      </c>
      <c r="J97" s="1048" t="s">
        <v>1538</v>
      </c>
      <c r="K97" s="632">
        <f t="shared" ca="1" si="22"/>
        <v>0.77777777777777779</v>
      </c>
      <c r="L97" s="633">
        <f t="shared" si="23"/>
        <v>9</v>
      </c>
      <c r="M97" s="633">
        <f t="shared" ca="1" si="24"/>
        <v>7</v>
      </c>
      <c r="N97" s="632">
        <f t="shared" ca="1" si="25"/>
        <v>1</v>
      </c>
      <c r="O97" s="633">
        <f t="shared" si="26"/>
        <v>3</v>
      </c>
      <c r="P97" s="633">
        <f t="shared" ca="1" si="27"/>
        <v>3</v>
      </c>
      <c r="Q97" s="632">
        <f t="shared" ca="1" si="28"/>
        <v>0.66666666666666663</v>
      </c>
      <c r="R97" s="633">
        <f t="shared" si="29"/>
        <v>3</v>
      </c>
      <c r="S97" s="633">
        <f t="shared" ca="1" si="30"/>
        <v>2</v>
      </c>
      <c r="T97" s="632">
        <f t="shared" ca="1" si="31"/>
        <v>0.66666666666666663</v>
      </c>
      <c r="U97" s="633">
        <f t="shared" si="32"/>
        <v>3</v>
      </c>
      <c r="V97" s="633">
        <f t="shared" ca="1" si="33"/>
        <v>2</v>
      </c>
    </row>
    <row r="98" spans="1:22" x14ac:dyDescent="0.25">
      <c r="A98" t="s">
        <v>312</v>
      </c>
      <c r="B98" s="551">
        <v>1</v>
      </c>
      <c r="C98" t="s">
        <v>1462</v>
      </c>
      <c r="D98" s="1047" t="s">
        <v>1493</v>
      </c>
      <c r="E98" s="551">
        <f ca="1">VLOOKUP(A98,Data!C:I,7,FALSE)</f>
        <v>1</v>
      </c>
      <c r="F98" s="631" t="str">
        <f t="shared" si="20"/>
        <v>PR.PT-41</v>
      </c>
      <c r="G98" s="631" t="str">
        <f t="shared" ca="1" si="21"/>
        <v>PR.PT-411</v>
      </c>
      <c r="I98" s="1050" t="s">
        <v>1751</v>
      </c>
      <c r="J98" s="1048" t="s">
        <v>1540</v>
      </c>
      <c r="K98" s="632">
        <f t="shared" ca="1" si="22"/>
        <v>0.66666666666666663</v>
      </c>
      <c r="L98" s="633">
        <f t="shared" si="23"/>
        <v>6</v>
      </c>
      <c r="M98" s="633">
        <f t="shared" ca="1" si="24"/>
        <v>4</v>
      </c>
      <c r="N98" s="632">
        <f t="shared" si="25"/>
        <v>0</v>
      </c>
      <c r="O98" s="633">
        <f t="shared" si="26"/>
        <v>0</v>
      </c>
      <c r="P98" s="633">
        <f t="shared" ca="1" si="27"/>
        <v>0</v>
      </c>
      <c r="Q98" s="632">
        <f t="shared" ca="1" si="28"/>
        <v>0.5</v>
      </c>
      <c r="R98" s="633">
        <f t="shared" si="29"/>
        <v>4</v>
      </c>
      <c r="S98" s="633">
        <f t="shared" ca="1" si="30"/>
        <v>2</v>
      </c>
      <c r="T98" s="632">
        <f t="shared" ca="1" si="31"/>
        <v>1</v>
      </c>
      <c r="U98" s="633">
        <f t="shared" si="32"/>
        <v>2</v>
      </c>
      <c r="V98" s="633">
        <f t="shared" ca="1" si="33"/>
        <v>2</v>
      </c>
    </row>
    <row r="99" spans="1:22" x14ac:dyDescent="0.25">
      <c r="A99" t="s">
        <v>313</v>
      </c>
      <c r="B99" s="551">
        <v>1</v>
      </c>
      <c r="C99" t="s">
        <v>1462</v>
      </c>
      <c r="D99" s="1047" t="s">
        <v>1492</v>
      </c>
      <c r="E99" s="551">
        <f ca="1">VLOOKUP(A99,Data!C:I,7,FALSE)</f>
        <v>1</v>
      </c>
      <c r="F99" s="631" t="str">
        <f t="shared" si="20"/>
        <v>PR.AC-51</v>
      </c>
      <c r="G99" s="631" t="str">
        <f t="shared" ca="1" si="21"/>
        <v>PR.AC-511</v>
      </c>
      <c r="I99" s="1050" t="s">
        <v>1751</v>
      </c>
      <c r="J99" s="1048" t="s">
        <v>1548</v>
      </c>
      <c r="K99" s="632">
        <f t="shared" ca="1" si="22"/>
        <v>0.6</v>
      </c>
      <c r="L99" s="633">
        <f t="shared" si="23"/>
        <v>5</v>
      </c>
      <c r="M99" s="633">
        <f t="shared" ca="1" si="24"/>
        <v>3</v>
      </c>
      <c r="N99" s="632">
        <f t="shared" ca="1" si="25"/>
        <v>1</v>
      </c>
      <c r="O99" s="633">
        <f t="shared" si="26"/>
        <v>1</v>
      </c>
      <c r="P99" s="633">
        <f t="shared" ca="1" si="27"/>
        <v>1</v>
      </c>
      <c r="Q99" s="632">
        <f t="shared" ca="1" si="28"/>
        <v>1</v>
      </c>
      <c r="R99" s="633">
        <f t="shared" si="29"/>
        <v>2</v>
      </c>
      <c r="S99" s="633">
        <f t="shared" ca="1" si="30"/>
        <v>2</v>
      </c>
      <c r="T99" s="632">
        <f t="shared" ca="1" si="31"/>
        <v>0</v>
      </c>
      <c r="U99" s="633">
        <f t="shared" si="32"/>
        <v>2</v>
      </c>
      <c r="V99" s="633">
        <f t="shared" ca="1" si="33"/>
        <v>0</v>
      </c>
    </row>
    <row r="100" spans="1:22" x14ac:dyDescent="0.25">
      <c r="A100" t="s">
        <v>313</v>
      </c>
      <c r="B100" s="551">
        <v>1</v>
      </c>
      <c r="C100" t="s">
        <v>1462</v>
      </c>
      <c r="D100" s="1047" t="s">
        <v>1493</v>
      </c>
      <c r="E100" s="551">
        <f ca="1">VLOOKUP(A100,Data!C:I,7,FALSE)</f>
        <v>1</v>
      </c>
      <c r="F100" s="631" t="str">
        <f t="shared" si="20"/>
        <v>PR.PT-41</v>
      </c>
      <c r="G100" s="631" t="str">
        <f t="shared" ca="1" si="21"/>
        <v>PR.PT-411</v>
      </c>
      <c r="I100" s="1050" t="s">
        <v>1751</v>
      </c>
      <c r="J100" s="1048" t="s">
        <v>1539</v>
      </c>
      <c r="K100" s="632">
        <f t="shared" ca="1" si="22"/>
        <v>0.2</v>
      </c>
      <c r="L100" s="633">
        <f t="shared" si="23"/>
        <v>5</v>
      </c>
      <c r="M100" s="633">
        <f t="shared" ca="1" si="24"/>
        <v>1</v>
      </c>
      <c r="N100" s="632">
        <f t="shared" ca="1" si="25"/>
        <v>0</v>
      </c>
      <c r="O100" s="633">
        <f t="shared" si="26"/>
        <v>1</v>
      </c>
      <c r="P100" s="633">
        <f t="shared" ca="1" si="27"/>
        <v>0</v>
      </c>
      <c r="Q100" s="632">
        <f t="shared" ca="1" si="28"/>
        <v>0.5</v>
      </c>
      <c r="R100" s="633">
        <f t="shared" si="29"/>
        <v>2</v>
      </c>
      <c r="S100" s="633">
        <f t="shared" ca="1" si="30"/>
        <v>1</v>
      </c>
      <c r="T100" s="632">
        <f t="shared" ca="1" si="31"/>
        <v>0</v>
      </c>
      <c r="U100" s="633">
        <f t="shared" si="32"/>
        <v>2</v>
      </c>
      <c r="V100" s="633">
        <f t="shared" ca="1" si="33"/>
        <v>0</v>
      </c>
    </row>
    <row r="101" spans="1:22" x14ac:dyDescent="0.25">
      <c r="A101" t="s">
        <v>314</v>
      </c>
      <c r="B101" s="551">
        <v>2</v>
      </c>
      <c r="C101" t="s">
        <v>1462</v>
      </c>
      <c r="D101" s="1047" t="s">
        <v>1478</v>
      </c>
      <c r="E101" s="551">
        <f ca="1">VLOOKUP(A101,Data!C:I,7,FALSE)</f>
        <v>1</v>
      </c>
      <c r="F101" s="631" t="str">
        <f t="shared" si="20"/>
        <v>PR.AC-32</v>
      </c>
      <c r="G101" s="631" t="str">
        <f t="shared" ca="1" si="21"/>
        <v>PR.AC-321</v>
      </c>
      <c r="I101" s="1050" t="s">
        <v>1751</v>
      </c>
      <c r="J101" s="1048" t="s">
        <v>1543</v>
      </c>
      <c r="K101" s="632">
        <f t="shared" ca="1" si="22"/>
        <v>0.66666666666666663</v>
      </c>
      <c r="L101" s="633">
        <f t="shared" si="23"/>
        <v>6</v>
      </c>
      <c r="M101" s="633">
        <f t="shared" ca="1" si="24"/>
        <v>4</v>
      </c>
      <c r="N101" s="632">
        <f t="shared" si="25"/>
        <v>0</v>
      </c>
      <c r="O101" s="633">
        <f t="shared" si="26"/>
        <v>0</v>
      </c>
      <c r="P101" s="633">
        <f t="shared" ca="1" si="27"/>
        <v>0</v>
      </c>
      <c r="Q101" s="632">
        <f t="shared" ca="1" si="28"/>
        <v>0.5</v>
      </c>
      <c r="R101" s="633">
        <f t="shared" si="29"/>
        <v>2</v>
      </c>
      <c r="S101" s="633">
        <f t="shared" ca="1" si="30"/>
        <v>1</v>
      </c>
      <c r="T101" s="632">
        <f t="shared" ca="1" si="31"/>
        <v>0.75</v>
      </c>
      <c r="U101" s="633">
        <f t="shared" si="32"/>
        <v>4</v>
      </c>
      <c r="V101" s="633">
        <f t="shared" ca="1" si="33"/>
        <v>3</v>
      </c>
    </row>
    <row r="102" spans="1:22" x14ac:dyDescent="0.25">
      <c r="A102" t="s">
        <v>314</v>
      </c>
      <c r="B102" s="551">
        <v>2</v>
      </c>
      <c r="C102" t="s">
        <v>1462</v>
      </c>
      <c r="D102" s="1047" t="s">
        <v>1492</v>
      </c>
      <c r="E102" s="551">
        <f ca="1">VLOOKUP(A102,Data!C:I,7,FALSE)</f>
        <v>1</v>
      </c>
      <c r="F102" s="631" t="str">
        <f t="shared" si="20"/>
        <v>PR.AC-52</v>
      </c>
      <c r="G102" s="631" t="str">
        <f t="shared" ca="1" si="21"/>
        <v>PR.AC-521</v>
      </c>
      <c r="I102" s="1050" t="s">
        <v>1759</v>
      </c>
      <c r="J102" s="1052" t="s">
        <v>1530</v>
      </c>
      <c r="K102" s="632">
        <f t="shared" ca="1" si="22"/>
        <v>0.83333333333333337</v>
      </c>
      <c r="L102" s="633">
        <f t="shared" si="23"/>
        <v>6</v>
      </c>
      <c r="M102" s="633">
        <f t="shared" ca="1" si="24"/>
        <v>5</v>
      </c>
      <c r="N102" s="632">
        <f t="shared" ca="1" si="25"/>
        <v>1</v>
      </c>
      <c r="O102" s="633">
        <f t="shared" si="26"/>
        <v>2</v>
      </c>
      <c r="P102" s="633">
        <f t="shared" ca="1" si="27"/>
        <v>2</v>
      </c>
      <c r="Q102" s="632">
        <f t="shared" ca="1" si="28"/>
        <v>1</v>
      </c>
      <c r="R102" s="633">
        <f t="shared" si="29"/>
        <v>2</v>
      </c>
      <c r="S102" s="633">
        <f t="shared" ca="1" si="30"/>
        <v>2</v>
      </c>
      <c r="T102" s="632">
        <f t="shared" ca="1" si="31"/>
        <v>0.5</v>
      </c>
      <c r="U102" s="633">
        <f t="shared" si="32"/>
        <v>2</v>
      </c>
      <c r="V102" s="633">
        <f t="shared" ca="1" si="33"/>
        <v>1</v>
      </c>
    </row>
    <row r="103" spans="1:22" x14ac:dyDescent="0.25">
      <c r="A103" t="s">
        <v>314</v>
      </c>
      <c r="B103" s="551">
        <v>2</v>
      </c>
      <c r="C103" t="s">
        <v>1462</v>
      </c>
      <c r="D103" s="1047" t="s">
        <v>1493</v>
      </c>
      <c r="E103" s="551">
        <f ca="1">VLOOKUP(A103,Data!C:I,7,FALSE)</f>
        <v>1</v>
      </c>
      <c r="F103" s="631" t="str">
        <f t="shared" si="20"/>
        <v>PR.PT-42</v>
      </c>
      <c r="G103" s="631" t="str">
        <f t="shared" ca="1" si="21"/>
        <v>PR.PT-421</v>
      </c>
      <c r="I103" s="1050" t="s">
        <v>1763</v>
      </c>
      <c r="J103" s="1052" t="s">
        <v>1531</v>
      </c>
      <c r="K103" s="632">
        <f t="shared" ca="1" si="22"/>
        <v>0.66666666666666663</v>
      </c>
      <c r="L103" s="633">
        <f t="shared" si="23"/>
        <v>9</v>
      </c>
      <c r="M103" s="633">
        <f t="shared" ca="1" si="24"/>
        <v>6</v>
      </c>
      <c r="N103" s="632">
        <f t="shared" ca="1" si="25"/>
        <v>1</v>
      </c>
      <c r="O103" s="633">
        <f t="shared" si="26"/>
        <v>3</v>
      </c>
      <c r="P103" s="633">
        <f t="shared" ca="1" si="27"/>
        <v>3</v>
      </c>
      <c r="Q103" s="632">
        <f t="shared" ca="1" si="28"/>
        <v>0.66666666666666663</v>
      </c>
      <c r="R103" s="633">
        <f t="shared" si="29"/>
        <v>3</v>
      </c>
      <c r="S103" s="633">
        <f t="shared" ca="1" si="30"/>
        <v>2</v>
      </c>
      <c r="T103" s="632">
        <f t="shared" ca="1" si="31"/>
        <v>0.33333333333333331</v>
      </c>
      <c r="U103" s="633">
        <f t="shared" si="32"/>
        <v>3</v>
      </c>
      <c r="V103" s="633">
        <f t="shared" ca="1" si="33"/>
        <v>1</v>
      </c>
    </row>
    <row r="104" spans="1:22" x14ac:dyDescent="0.25">
      <c r="A104" t="s">
        <v>962</v>
      </c>
      <c r="B104" s="551">
        <v>2</v>
      </c>
      <c r="C104" t="s">
        <v>1462</v>
      </c>
      <c r="D104" s="1047" t="s">
        <v>1492</v>
      </c>
      <c r="E104" s="551">
        <f ca="1">VLOOKUP(A104,Data!C:I,7,FALSE)</f>
        <v>1</v>
      </c>
      <c r="F104" s="631" t="str">
        <f t="shared" si="20"/>
        <v>PR.AC-52</v>
      </c>
      <c r="G104" s="631" t="str">
        <f t="shared" ca="1" si="21"/>
        <v>PR.AC-521</v>
      </c>
      <c r="I104" s="1050" t="s">
        <v>1763</v>
      </c>
      <c r="J104" s="1052" t="s">
        <v>1534</v>
      </c>
      <c r="K104" s="632">
        <f t="shared" ca="1" si="22"/>
        <v>0.7142857142857143</v>
      </c>
      <c r="L104" s="633">
        <f t="shared" si="23"/>
        <v>7</v>
      </c>
      <c r="M104" s="633">
        <f t="shared" ca="1" si="24"/>
        <v>5</v>
      </c>
      <c r="N104" s="632">
        <f t="shared" ca="1" si="25"/>
        <v>0.5</v>
      </c>
      <c r="O104" s="633">
        <f t="shared" si="26"/>
        <v>2</v>
      </c>
      <c r="P104" s="633">
        <f t="shared" ca="1" si="27"/>
        <v>1</v>
      </c>
      <c r="Q104" s="632">
        <f t="shared" ca="1" si="28"/>
        <v>1</v>
      </c>
      <c r="R104" s="633">
        <f t="shared" si="29"/>
        <v>4</v>
      </c>
      <c r="S104" s="633">
        <f t="shared" ca="1" si="30"/>
        <v>4</v>
      </c>
      <c r="T104" s="632">
        <f t="shared" ca="1" si="31"/>
        <v>0</v>
      </c>
      <c r="U104" s="633">
        <f t="shared" si="32"/>
        <v>1</v>
      </c>
      <c r="V104" s="633">
        <f t="shared" ca="1" si="33"/>
        <v>0</v>
      </c>
    </row>
    <row r="105" spans="1:22" x14ac:dyDescent="0.25">
      <c r="A105" t="s">
        <v>962</v>
      </c>
      <c r="B105" s="551">
        <v>2</v>
      </c>
      <c r="C105" t="s">
        <v>1462</v>
      </c>
      <c r="D105" s="1047" t="s">
        <v>1493</v>
      </c>
      <c r="E105" s="551">
        <f ca="1">VLOOKUP(A105,Data!C:I,7,FALSE)</f>
        <v>1</v>
      </c>
      <c r="F105" s="631" t="str">
        <f t="shared" si="20"/>
        <v>PR.PT-42</v>
      </c>
      <c r="G105" s="631" t="str">
        <f t="shared" ca="1" si="21"/>
        <v>PR.PT-421</v>
      </c>
      <c r="I105" s="1050" t="s">
        <v>1763</v>
      </c>
      <c r="J105" s="1052" t="s">
        <v>1535</v>
      </c>
      <c r="K105" s="632">
        <f t="shared" ca="1" si="22"/>
        <v>0.75</v>
      </c>
      <c r="L105" s="633">
        <f t="shared" si="23"/>
        <v>8</v>
      </c>
      <c r="M105" s="633">
        <f t="shared" ca="1" si="24"/>
        <v>6</v>
      </c>
      <c r="N105" s="632">
        <f t="shared" ca="1" si="25"/>
        <v>1</v>
      </c>
      <c r="O105" s="633">
        <f t="shared" si="26"/>
        <v>1</v>
      </c>
      <c r="P105" s="633">
        <f t="shared" ca="1" si="27"/>
        <v>1</v>
      </c>
      <c r="Q105" s="632">
        <f t="shared" ca="1" si="28"/>
        <v>1</v>
      </c>
      <c r="R105" s="633">
        <f t="shared" si="29"/>
        <v>5</v>
      </c>
      <c r="S105" s="633">
        <f t="shared" ca="1" si="30"/>
        <v>5</v>
      </c>
      <c r="T105" s="632">
        <f t="shared" ca="1" si="31"/>
        <v>0</v>
      </c>
      <c r="U105" s="633">
        <f t="shared" si="32"/>
        <v>2</v>
      </c>
      <c r="V105" s="633">
        <f t="shared" ca="1" si="33"/>
        <v>0</v>
      </c>
    </row>
    <row r="106" spans="1:22" x14ac:dyDescent="0.25">
      <c r="A106" t="s">
        <v>963</v>
      </c>
      <c r="B106" s="551">
        <v>2</v>
      </c>
      <c r="C106" t="s">
        <v>1462</v>
      </c>
      <c r="D106" s="1047" t="s">
        <v>1482</v>
      </c>
      <c r="E106" s="551">
        <f ca="1">VLOOKUP(A106,Data!C:I,7,FALSE)</f>
        <v>1</v>
      </c>
      <c r="F106" s="631" t="str">
        <f t="shared" si="20"/>
        <v>PR.AC-42</v>
      </c>
      <c r="G106" s="631" t="str">
        <f t="shared" ca="1" si="21"/>
        <v>PR.AC-421</v>
      </c>
      <c r="I106" s="1050" t="s">
        <v>1763</v>
      </c>
      <c r="J106" s="1052" t="s">
        <v>1533</v>
      </c>
      <c r="K106" s="632">
        <f t="shared" ca="1" si="22"/>
        <v>0.6</v>
      </c>
      <c r="L106" s="633">
        <f t="shared" si="23"/>
        <v>5</v>
      </c>
      <c r="M106" s="633">
        <f t="shared" ca="1" si="24"/>
        <v>3</v>
      </c>
      <c r="N106" s="632">
        <f t="shared" ca="1" si="25"/>
        <v>1</v>
      </c>
      <c r="O106" s="633">
        <f t="shared" si="26"/>
        <v>1</v>
      </c>
      <c r="P106" s="633">
        <f t="shared" ca="1" si="27"/>
        <v>1</v>
      </c>
      <c r="Q106" s="632">
        <f t="shared" ca="1" si="28"/>
        <v>1</v>
      </c>
      <c r="R106" s="633">
        <f t="shared" si="29"/>
        <v>2</v>
      </c>
      <c r="S106" s="633">
        <f t="shared" ca="1" si="30"/>
        <v>2</v>
      </c>
      <c r="T106" s="632">
        <f t="shared" ca="1" si="31"/>
        <v>0</v>
      </c>
      <c r="U106" s="633">
        <f t="shared" si="32"/>
        <v>2</v>
      </c>
      <c r="V106" s="633">
        <f t="shared" ca="1" si="33"/>
        <v>0</v>
      </c>
    </row>
    <row r="107" spans="1:22" x14ac:dyDescent="0.25">
      <c r="A107" t="s">
        <v>963</v>
      </c>
      <c r="B107" s="551">
        <v>2</v>
      </c>
      <c r="C107" t="s">
        <v>1462</v>
      </c>
      <c r="D107" s="1047" t="s">
        <v>1492</v>
      </c>
      <c r="E107" s="551">
        <f ca="1">VLOOKUP(A107,Data!C:I,7,FALSE)</f>
        <v>1</v>
      </c>
      <c r="F107" s="631" t="str">
        <f t="shared" si="20"/>
        <v>PR.AC-52</v>
      </c>
      <c r="G107" s="631" t="str">
        <f t="shared" ca="1" si="21"/>
        <v>PR.AC-521</v>
      </c>
      <c r="I107" s="1050" t="s">
        <v>1763</v>
      </c>
      <c r="J107" s="1052" t="s">
        <v>1566</v>
      </c>
      <c r="K107" s="632">
        <f t="shared" ca="1" si="22"/>
        <v>0.66666666666666663</v>
      </c>
      <c r="L107" s="633">
        <f t="shared" si="23"/>
        <v>9</v>
      </c>
      <c r="M107" s="633">
        <f t="shared" ca="1" si="24"/>
        <v>6</v>
      </c>
      <c r="N107" s="632">
        <f t="shared" ca="1" si="25"/>
        <v>1</v>
      </c>
      <c r="O107" s="633">
        <f t="shared" si="26"/>
        <v>1</v>
      </c>
      <c r="P107" s="633">
        <f t="shared" ca="1" si="27"/>
        <v>1</v>
      </c>
      <c r="Q107" s="632">
        <f t="shared" ca="1" si="28"/>
        <v>0.75</v>
      </c>
      <c r="R107" s="633">
        <f t="shared" si="29"/>
        <v>4</v>
      </c>
      <c r="S107" s="633">
        <f t="shared" ca="1" si="30"/>
        <v>3</v>
      </c>
      <c r="T107" s="632">
        <f t="shared" ca="1" si="31"/>
        <v>0.5</v>
      </c>
      <c r="U107" s="633">
        <f t="shared" si="32"/>
        <v>4</v>
      </c>
      <c r="V107" s="633">
        <f t="shared" ca="1" si="33"/>
        <v>2</v>
      </c>
    </row>
    <row r="108" spans="1:22" x14ac:dyDescent="0.25">
      <c r="A108" t="s">
        <v>963</v>
      </c>
      <c r="B108" s="551">
        <v>2</v>
      </c>
      <c r="C108" t="s">
        <v>1462</v>
      </c>
      <c r="D108" s="1047" t="s">
        <v>1480</v>
      </c>
      <c r="E108" s="551">
        <f ca="1">VLOOKUP(A108,Data!C:I,7,FALSE)</f>
        <v>1</v>
      </c>
      <c r="F108" s="631" t="str">
        <f t="shared" si="20"/>
        <v>PR.PT-32</v>
      </c>
      <c r="G108" s="631" t="str">
        <f t="shared" ca="1" si="21"/>
        <v>PR.PT-321</v>
      </c>
      <c r="I108" s="1050" t="s">
        <v>1771</v>
      </c>
      <c r="J108" s="1052" t="s">
        <v>1541</v>
      </c>
      <c r="K108" s="632">
        <f t="shared" ca="1" si="22"/>
        <v>0.75</v>
      </c>
      <c r="L108" s="633">
        <f t="shared" si="23"/>
        <v>4</v>
      </c>
      <c r="M108" s="633">
        <f t="shared" ca="1" si="24"/>
        <v>3</v>
      </c>
      <c r="N108" s="632">
        <f t="shared" ca="1" si="25"/>
        <v>0.5</v>
      </c>
      <c r="O108" s="633">
        <f t="shared" si="26"/>
        <v>2</v>
      </c>
      <c r="P108" s="633">
        <f t="shared" ca="1" si="27"/>
        <v>1</v>
      </c>
      <c r="Q108" s="632">
        <f t="shared" si="28"/>
        <v>0</v>
      </c>
      <c r="R108" s="633">
        <f t="shared" si="29"/>
        <v>0</v>
      </c>
      <c r="S108" s="633">
        <f t="shared" ca="1" si="30"/>
        <v>0</v>
      </c>
      <c r="T108" s="632">
        <f t="shared" ca="1" si="31"/>
        <v>1</v>
      </c>
      <c r="U108" s="633">
        <f t="shared" si="32"/>
        <v>2</v>
      </c>
      <c r="V108" s="633">
        <f t="shared" ca="1" si="33"/>
        <v>2</v>
      </c>
    </row>
    <row r="109" spans="1:22" x14ac:dyDescent="0.25">
      <c r="A109" t="s">
        <v>963</v>
      </c>
      <c r="B109" s="551">
        <v>2</v>
      </c>
      <c r="C109" t="s">
        <v>1462</v>
      </c>
      <c r="D109" s="1047" t="s">
        <v>1493</v>
      </c>
      <c r="E109" s="551">
        <f ca="1">VLOOKUP(A109,Data!C:I,7,FALSE)</f>
        <v>1</v>
      </c>
      <c r="F109" s="631" t="str">
        <f t="shared" si="20"/>
        <v>PR.PT-42</v>
      </c>
      <c r="G109" s="631" t="str">
        <f t="shared" ca="1" si="21"/>
        <v>PR.PT-421</v>
      </c>
      <c r="I109" s="1050" t="s">
        <v>1771</v>
      </c>
      <c r="J109" s="1052" t="s">
        <v>1547</v>
      </c>
      <c r="K109" s="632">
        <f t="shared" ca="1" si="22"/>
        <v>0.5</v>
      </c>
      <c r="L109" s="633">
        <f t="shared" si="23"/>
        <v>4</v>
      </c>
      <c r="M109" s="633">
        <f t="shared" ca="1" si="24"/>
        <v>2</v>
      </c>
      <c r="N109" s="632">
        <f t="shared" si="25"/>
        <v>0</v>
      </c>
      <c r="O109" s="633">
        <f t="shared" si="26"/>
        <v>0</v>
      </c>
      <c r="P109" s="633">
        <f t="shared" ca="1" si="27"/>
        <v>0</v>
      </c>
      <c r="Q109" s="632">
        <f t="shared" ca="1" si="28"/>
        <v>0.5</v>
      </c>
      <c r="R109" s="633">
        <f t="shared" si="29"/>
        <v>2</v>
      </c>
      <c r="S109" s="633">
        <f t="shared" ca="1" si="30"/>
        <v>1</v>
      </c>
      <c r="T109" s="632">
        <f t="shared" ca="1" si="31"/>
        <v>0.5</v>
      </c>
      <c r="U109" s="633">
        <f t="shared" si="32"/>
        <v>2</v>
      </c>
      <c r="V109" s="633">
        <f t="shared" ca="1" si="33"/>
        <v>1</v>
      </c>
    </row>
    <row r="110" spans="1:22" x14ac:dyDescent="0.25">
      <c r="A110" t="s">
        <v>964</v>
      </c>
      <c r="B110" s="551">
        <v>2</v>
      </c>
      <c r="C110" t="s">
        <v>1462</v>
      </c>
      <c r="D110" s="1047" t="s">
        <v>1492</v>
      </c>
      <c r="E110" s="551">
        <f ca="1">VLOOKUP(A110,Data!C:I,7,FALSE)</f>
        <v>0</v>
      </c>
      <c r="F110" s="631" t="str">
        <f t="shared" si="20"/>
        <v>PR.AC-52</v>
      </c>
      <c r="G110" s="631" t="str">
        <f t="shared" ca="1" si="21"/>
        <v>PR.AC-520</v>
      </c>
      <c r="I110" s="1050" t="s">
        <v>1771</v>
      </c>
      <c r="J110" s="1052" t="s">
        <v>1559</v>
      </c>
      <c r="K110" s="632">
        <f t="shared" ca="1" si="22"/>
        <v>0.66666666666666663</v>
      </c>
      <c r="L110" s="633">
        <f t="shared" si="23"/>
        <v>3</v>
      </c>
      <c r="M110" s="633">
        <f t="shared" ca="1" si="24"/>
        <v>2</v>
      </c>
      <c r="N110" s="632">
        <f t="shared" si="25"/>
        <v>0</v>
      </c>
      <c r="O110" s="633">
        <f t="shared" si="26"/>
        <v>0</v>
      </c>
      <c r="P110" s="633">
        <f t="shared" ca="1" si="27"/>
        <v>0</v>
      </c>
      <c r="Q110" s="632">
        <f t="shared" ca="1" si="28"/>
        <v>1</v>
      </c>
      <c r="R110" s="633">
        <f t="shared" si="29"/>
        <v>1</v>
      </c>
      <c r="S110" s="633">
        <f t="shared" ca="1" si="30"/>
        <v>1</v>
      </c>
      <c r="T110" s="632">
        <f t="shared" ca="1" si="31"/>
        <v>0.5</v>
      </c>
      <c r="U110" s="633">
        <f t="shared" si="32"/>
        <v>2</v>
      </c>
      <c r="V110" s="633">
        <f t="shared" ca="1" si="33"/>
        <v>1</v>
      </c>
    </row>
    <row r="111" spans="1:22" x14ac:dyDescent="0.25">
      <c r="A111" t="s">
        <v>964</v>
      </c>
      <c r="B111" s="551">
        <v>2</v>
      </c>
      <c r="C111" t="s">
        <v>1462</v>
      </c>
      <c r="D111" s="1047" t="s">
        <v>1493</v>
      </c>
      <c r="E111" s="551">
        <f ca="1">VLOOKUP(A111,Data!C:I,7,FALSE)</f>
        <v>0</v>
      </c>
      <c r="F111" s="631" t="str">
        <f t="shared" si="20"/>
        <v>PR.PT-42</v>
      </c>
      <c r="G111" s="631" t="str">
        <f t="shared" ca="1" si="21"/>
        <v>PR.PT-420</v>
      </c>
      <c r="I111" s="1050" t="s">
        <v>1771</v>
      </c>
      <c r="J111" s="1052" t="s">
        <v>1545</v>
      </c>
      <c r="K111" s="632">
        <f t="shared" ca="1" si="22"/>
        <v>0.75</v>
      </c>
      <c r="L111" s="633">
        <f t="shared" si="23"/>
        <v>4</v>
      </c>
      <c r="M111" s="633">
        <f t="shared" ca="1" si="24"/>
        <v>3</v>
      </c>
      <c r="N111" s="632">
        <f t="shared" ca="1" si="25"/>
        <v>1</v>
      </c>
      <c r="O111" s="633">
        <f t="shared" si="26"/>
        <v>1</v>
      </c>
      <c r="P111" s="633">
        <f t="shared" ca="1" si="27"/>
        <v>1</v>
      </c>
      <c r="Q111" s="632">
        <f t="shared" ca="1" si="28"/>
        <v>0.5</v>
      </c>
      <c r="R111" s="633">
        <f t="shared" si="29"/>
        <v>2</v>
      </c>
      <c r="S111" s="633">
        <f t="shared" ca="1" si="30"/>
        <v>1</v>
      </c>
      <c r="T111" s="632">
        <f t="shared" ca="1" si="31"/>
        <v>1</v>
      </c>
      <c r="U111" s="633">
        <f t="shared" si="32"/>
        <v>1</v>
      </c>
      <c r="V111" s="633">
        <f t="shared" ca="1" si="33"/>
        <v>1</v>
      </c>
    </row>
    <row r="112" spans="1:22" x14ac:dyDescent="0.25">
      <c r="A112" t="s">
        <v>964</v>
      </c>
      <c r="B112" s="551">
        <v>2</v>
      </c>
      <c r="C112" t="s">
        <v>1463</v>
      </c>
      <c r="D112" s="1048" t="s">
        <v>1497</v>
      </c>
      <c r="E112" s="551">
        <f ca="1">VLOOKUP(A112,Data!C:I,7,FALSE)</f>
        <v>0</v>
      </c>
      <c r="F112" s="631" t="str">
        <f t="shared" si="20"/>
        <v>DE.CM-12</v>
      </c>
      <c r="G112" s="631" t="str">
        <f t="shared" ca="1" si="21"/>
        <v>DE.CM-120</v>
      </c>
      <c r="I112" s="1050" t="s">
        <v>1771</v>
      </c>
      <c r="J112" s="1052" t="s">
        <v>1571</v>
      </c>
      <c r="K112" s="632">
        <f t="shared" ca="1" si="22"/>
        <v>0.58333333333333337</v>
      </c>
      <c r="L112" s="633">
        <f t="shared" si="23"/>
        <v>12</v>
      </c>
      <c r="M112" s="633">
        <f t="shared" ca="1" si="24"/>
        <v>7</v>
      </c>
      <c r="N112" s="632">
        <f t="shared" ca="1" si="25"/>
        <v>0.5</v>
      </c>
      <c r="O112" s="633">
        <f t="shared" ref="O112:O121" si="34">COUNTIF($F:$F,CONCATENATE($J112,N$15))</f>
        <v>4</v>
      </c>
      <c r="P112" s="633">
        <f t="shared" ref="P112:P121" ca="1" si="35">COUNTIF($G:$G,CONCATENATE($J112,N$15,1))</f>
        <v>2</v>
      </c>
      <c r="Q112" s="632">
        <f t="shared" ca="1" si="28"/>
        <v>0.66666666666666663</v>
      </c>
      <c r="R112" s="633">
        <f t="shared" ref="R112:R121" si="36">COUNTIF($F:$F,CONCATENATE($J112,Q$15))</f>
        <v>3</v>
      </c>
      <c r="S112" s="633">
        <f t="shared" ref="S112:S121" ca="1" si="37">COUNTIF($G:$G,CONCATENATE($J112,Q$15,1))</f>
        <v>2</v>
      </c>
      <c r="T112" s="632">
        <f t="shared" ca="1" si="31"/>
        <v>0.6</v>
      </c>
      <c r="U112" s="633">
        <f t="shared" ref="U112:U121" si="38">COUNTIF($F:$F,CONCATENATE($J112,T$15))</f>
        <v>5</v>
      </c>
      <c r="V112" s="633">
        <f t="shared" ref="V112:V121" ca="1" si="39">COUNTIF($G:$G,CONCATENATE($J112,T$15,1))</f>
        <v>3</v>
      </c>
    </row>
    <row r="113" spans="1:22" x14ac:dyDescent="0.25">
      <c r="A113" t="s">
        <v>964</v>
      </c>
      <c r="B113" s="551">
        <v>2</v>
      </c>
      <c r="C113" t="s">
        <v>1463</v>
      </c>
      <c r="D113" s="1048" t="s">
        <v>1485</v>
      </c>
      <c r="E113" s="551">
        <f ca="1">VLOOKUP(A113,Data!C:I,7,FALSE)</f>
        <v>0</v>
      </c>
      <c r="F113" s="631" t="str">
        <f t="shared" si="20"/>
        <v>DE.CM-72</v>
      </c>
      <c r="G113" s="631" t="str">
        <f t="shared" ca="1" si="21"/>
        <v>DE.CM-720</v>
      </c>
      <c r="I113" s="1050" t="s">
        <v>1779</v>
      </c>
      <c r="J113" s="1052" t="s">
        <v>1551</v>
      </c>
      <c r="K113" s="632">
        <f t="shared" ca="1" si="22"/>
        <v>0.66666666666666663</v>
      </c>
      <c r="L113" s="633">
        <f t="shared" si="23"/>
        <v>3</v>
      </c>
      <c r="M113" s="633">
        <f t="shared" ca="1" si="24"/>
        <v>2</v>
      </c>
      <c r="N113" s="632">
        <f t="shared" ca="1" si="25"/>
        <v>1</v>
      </c>
      <c r="O113" s="633">
        <f t="shared" si="34"/>
        <v>1</v>
      </c>
      <c r="P113" s="633">
        <f t="shared" ca="1" si="35"/>
        <v>1</v>
      </c>
      <c r="Q113" s="632">
        <f t="shared" ca="1" si="28"/>
        <v>1</v>
      </c>
      <c r="R113" s="633">
        <f t="shared" si="36"/>
        <v>1</v>
      </c>
      <c r="S113" s="633">
        <f t="shared" ca="1" si="37"/>
        <v>1</v>
      </c>
      <c r="T113" s="632">
        <f t="shared" ca="1" si="31"/>
        <v>0</v>
      </c>
      <c r="U113" s="633">
        <f t="shared" si="38"/>
        <v>1</v>
      </c>
      <c r="V113" s="633">
        <f t="shared" ca="1" si="39"/>
        <v>0</v>
      </c>
    </row>
    <row r="114" spans="1:22" x14ac:dyDescent="0.25">
      <c r="A114" t="s">
        <v>965</v>
      </c>
      <c r="B114" s="551">
        <v>2</v>
      </c>
      <c r="C114" t="s">
        <v>1462</v>
      </c>
      <c r="D114" s="1047" t="s">
        <v>1493</v>
      </c>
      <c r="E114" s="551">
        <f ca="1">VLOOKUP(A114,Data!C:I,7,FALSE)</f>
        <v>1</v>
      </c>
      <c r="F114" s="631" t="str">
        <f t="shared" si="20"/>
        <v>PR.PT-42</v>
      </c>
      <c r="G114" s="631" t="str">
        <f t="shared" ca="1" si="21"/>
        <v>PR.PT-421</v>
      </c>
      <c r="I114" s="1050" t="s">
        <v>1779</v>
      </c>
      <c r="J114" s="1052" t="s">
        <v>1552</v>
      </c>
      <c r="K114" s="632">
        <f t="shared" ca="1" si="22"/>
        <v>1</v>
      </c>
      <c r="L114" s="633">
        <f t="shared" si="23"/>
        <v>2</v>
      </c>
      <c r="M114" s="633">
        <f t="shared" ca="1" si="24"/>
        <v>2</v>
      </c>
      <c r="N114" s="632">
        <f t="shared" ca="1" si="25"/>
        <v>1</v>
      </c>
      <c r="O114" s="633">
        <f t="shared" si="34"/>
        <v>1</v>
      </c>
      <c r="P114" s="633">
        <f t="shared" ca="1" si="35"/>
        <v>1</v>
      </c>
      <c r="Q114" s="632">
        <f t="shared" ca="1" si="28"/>
        <v>1</v>
      </c>
      <c r="R114" s="633">
        <f t="shared" si="36"/>
        <v>1</v>
      </c>
      <c r="S114" s="633">
        <f t="shared" ca="1" si="37"/>
        <v>1</v>
      </c>
      <c r="T114" s="632">
        <f t="shared" si="31"/>
        <v>0</v>
      </c>
      <c r="U114" s="633">
        <f t="shared" si="38"/>
        <v>0</v>
      </c>
      <c r="V114" s="633">
        <f t="shared" ca="1" si="39"/>
        <v>0</v>
      </c>
    </row>
    <row r="115" spans="1:22" x14ac:dyDescent="0.25">
      <c r="A115" t="s">
        <v>965</v>
      </c>
      <c r="B115" s="551">
        <v>2</v>
      </c>
      <c r="C115" t="s">
        <v>1463</v>
      </c>
      <c r="D115" s="1048" t="s">
        <v>1497</v>
      </c>
      <c r="E115" s="551">
        <f ca="1">VLOOKUP(A115,Data!C:I,7,FALSE)</f>
        <v>1</v>
      </c>
      <c r="F115" s="631" t="str">
        <f t="shared" si="20"/>
        <v>DE.CM-12</v>
      </c>
      <c r="G115" s="631" t="str">
        <f t="shared" ca="1" si="21"/>
        <v>DE.CM-121</v>
      </c>
      <c r="I115" s="1050" t="s">
        <v>1779</v>
      </c>
      <c r="J115" s="1052" t="s">
        <v>1561</v>
      </c>
      <c r="K115" s="632">
        <f t="shared" ca="1" si="22"/>
        <v>0.66666666666666663</v>
      </c>
      <c r="L115" s="633">
        <f t="shared" si="23"/>
        <v>3</v>
      </c>
      <c r="M115" s="633">
        <f t="shared" ca="1" si="24"/>
        <v>2</v>
      </c>
      <c r="N115" s="632">
        <f t="shared" ca="1" si="25"/>
        <v>1</v>
      </c>
      <c r="O115" s="633">
        <f t="shared" si="34"/>
        <v>1</v>
      </c>
      <c r="P115" s="633">
        <f t="shared" ca="1" si="35"/>
        <v>1</v>
      </c>
      <c r="Q115" s="632">
        <f t="shared" ca="1" si="28"/>
        <v>1</v>
      </c>
      <c r="R115" s="633">
        <f t="shared" si="36"/>
        <v>1</v>
      </c>
      <c r="S115" s="633">
        <f t="shared" ca="1" si="37"/>
        <v>1</v>
      </c>
      <c r="T115" s="632">
        <f t="shared" ca="1" si="31"/>
        <v>0</v>
      </c>
      <c r="U115" s="633">
        <f t="shared" si="38"/>
        <v>1</v>
      </c>
      <c r="V115" s="633">
        <f t="shared" ca="1" si="39"/>
        <v>0</v>
      </c>
    </row>
    <row r="116" spans="1:22" x14ac:dyDescent="0.25">
      <c r="A116" t="s">
        <v>965</v>
      </c>
      <c r="B116" s="551">
        <v>2</v>
      </c>
      <c r="C116" t="s">
        <v>1463</v>
      </c>
      <c r="D116" s="1048" t="s">
        <v>1483</v>
      </c>
      <c r="E116" s="551">
        <f ca="1">VLOOKUP(A116,Data!C:I,7,FALSE)</f>
        <v>1</v>
      </c>
      <c r="F116" s="631" t="str">
        <f t="shared" si="20"/>
        <v>DE.CM-32</v>
      </c>
      <c r="G116" s="631" t="str">
        <f t="shared" ca="1" si="21"/>
        <v>DE.CM-321</v>
      </c>
      <c r="I116" s="1050" t="s">
        <v>1785</v>
      </c>
      <c r="J116" s="1052" t="s">
        <v>1557</v>
      </c>
      <c r="K116" s="632">
        <f t="shared" ca="1" si="22"/>
        <v>0.5</v>
      </c>
      <c r="L116" s="633">
        <f t="shared" si="23"/>
        <v>6</v>
      </c>
      <c r="M116" s="633">
        <f t="shared" ca="1" si="24"/>
        <v>3</v>
      </c>
      <c r="N116" s="632">
        <f t="shared" si="25"/>
        <v>0</v>
      </c>
      <c r="O116" s="633">
        <f t="shared" si="34"/>
        <v>0</v>
      </c>
      <c r="P116" s="633">
        <f t="shared" ca="1" si="35"/>
        <v>0</v>
      </c>
      <c r="Q116" s="632">
        <f t="shared" ca="1" si="28"/>
        <v>0.33333333333333331</v>
      </c>
      <c r="R116" s="633">
        <f t="shared" si="36"/>
        <v>3</v>
      </c>
      <c r="S116" s="633">
        <f t="shared" ca="1" si="37"/>
        <v>1</v>
      </c>
      <c r="T116" s="632">
        <f t="shared" ca="1" si="31"/>
        <v>0.66666666666666663</v>
      </c>
      <c r="U116" s="633">
        <f t="shared" si="38"/>
        <v>3</v>
      </c>
      <c r="V116" s="633">
        <f t="shared" ca="1" si="39"/>
        <v>2</v>
      </c>
    </row>
    <row r="117" spans="1:22" x14ac:dyDescent="0.25">
      <c r="A117" t="s">
        <v>966</v>
      </c>
      <c r="B117" s="551">
        <v>3</v>
      </c>
      <c r="C117" t="s">
        <v>1462</v>
      </c>
      <c r="D117" s="1047" t="s">
        <v>1492</v>
      </c>
      <c r="E117" s="551">
        <f ca="1">VLOOKUP(A117,Data!C:I,7,FALSE)</f>
        <v>0</v>
      </c>
      <c r="F117" s="631" t="str">
        <f t="shared" si="20"/>
        <v>PR.AC-53</v>
      </c>
      <c r="G117" s="631" t="str">
        <f t="shared" ca="1" si="21"/>
        <v>PR.AC-530</v>
      </c>
      <c r="I117" s="1050" t="s">
        <v>1785</v>
      </c>
      <c r="J117" s="1050" t="s">
        <v>1558</v>
      </c>
      <c r="K117" s="632">
        <f t="shared" ca="1" si="22"/>
        <v>0.7142857142857143</v>
      </c>
      <c r="L117" s="633">
        <f t="shared" si="23"/>
        <v>7</v>
      </c>
      <c r="M117" s="633">
        <f t="shared" ca="1" si="24"/>
        <v>5</v>
      </c>
      <c r="N117" s="632">
        <f t="shared" si="25"/>
        <v>0</v>
      </c>
      <c r="O117" s="633">
        <f t="shared" si="34"/>
        <v>0</v>
      </c>
      <c r="P117" s="633">
        <f t="shared" ca="1" si="35"/>
        <v>0</v>
      </c>
      <c r="Q117" s="632">
        <f t="shared" ca="1" si="28"/>
        <v>0.66666666666666663</v>
      </c>
      <c r="R117" s="633">
        <f t="shared" si="36"/>
        <v>3</v>
      </c>
      <c r="S117" s="633">
        <f t="shared" ca="1" si="37"/>
        <v>2</v>
      </c>
      <c r="T117" s="632">
        <f t="shared" ca="1" si="31"/>
        <v>0.75</v>
      </c>
      <c r="U117" s="633">
        <f t="shared" si="38"/>
        <v>4</v>
      </c>
      <c r="V117" s="633">
        <f t="shared" ca="1" si="39"/>
        <v>3</v>
      </c>
    </row>
    <row r="118" spans="1:22" x14ac:dyDescent="0.25">
      <c r="A118" t="s">
        <v>966</v>
      </c>
      <c r="B118" s="551">
        <v>3</v>
      </c>
      <c r="C118" t="s">
        <v>1462</v>
      </c>
      <c r="D118" s="1047" t="s">
        <v>1493</v>
      </c>
      <c r="E118" s="551">
        <f ca="1">VLOOKUP(A118,Data!C:I,7,FALSE)</f>
        <v>0</v>
      </c>
      <c r="F118" s="631" t="str">
        <f t="shared" si="20"/>
        <v>PR.PT-43</v>
      </c>
      <c r="G118" s="631" t="str">
        <f t="shared" ca="1" si="21"/>
        <v>PR.PT-430</v>
      </c>
      <c r="I118" s="1050" t="s">
        <v>1790</v>
      </c>
      <c r="J118" s="1056" t="s">
        <v>1550</v>
      </c>
      <c r="K118" s="632">
        <f t="shared" ca="1" si="22"/>
        <v>0.8</v>
      </c>
      <c r="L118" s="633">
        <f t="shared" si="23"/>
        <v>5</v>
      </c>
      <c r="M118" s="633">
        <f t="shared" ca="1" si="24"/>
        <v>4</v>
      </c>
      <c r="N118" s="632">
        <f t="shared" ca="1" si="25"/>
        <v>1</v>
      </c>
      <c r="O118" s="633">
        <f t="shared" si="34"/>
        <v>2</v>
      </c>
      <c r="P118" s="633">
        <f t="shared" ca="1" si="35"/>
        <v>2</v>
      </c>
      <c r="Q118" s="632">
        <f t="shared" ca="1" si="28"/>
        <v>1</v>
      </c>
      <c r="R118" s="633">
        <f t="shared" si="36"/>
        <v>2</v>
      </c>
      <c r="S118" s="633">
        <f t="shared" ca="1" si="37"/>
        <v>2</v>
      </c>
      <c r="T118" s="632">
        <f t="shared" ca="1" si="31"/>
        <v>0</v>
      </c>
      <c r="U118" s="633">
        <f t="shared" si="38"/>
        <v>1</v>
      </c>
      <c r="V118" s="633">
        <f t="shared" ca="1" si="39"/>
        <v>0</v>
      </c>
    </row>
    <row r="119" spans="1:22" x14ac:dyDescent="0.25">
      <c r="A119" t="s">
        <v>967</v>
      </c>
      <c r="B119" s="551">
        <v>3</v>
      </c>
      <c r="C119" t="s">
        <v>1462</v>
      </c>
      <c r="D119" s="1047" t="s">
        <v>1492</v>
      </c>
      <c r="E119" s="551">
        <f ca="1">VLOOKUP(A119,Data!C:I,7,FALSE)</f>
        <v>1</v>
      </c>
      <c r="F119" s="631" t="str">
        <f t="shared" si="20"/>
        <v>PR.AC-53</v>
      </c>
      <c r="G119" s="631" t="str">
        <f t="shared" ca="1" si="21"/>
        <v>PR.AC-531</v>
      </c>
      <c r="I119" s="1050" t="s">
        <v>1794</v>
      </c>
      <c r="J119" s="1056" t="s">
        <v>1555</v>
      </c>
      <c r="K119" s="632">
        <f t="shared" ca="1" si="22"/>
        <v>0.7142857142857143</v>
      </c>
      <c r="L119" s="633">
        <f t="shared" si="23"/>
        <v>7</v>
      </c>
      <c r="M119" s="633">
        <f t="shared" ca="1" si="24"/>
        <v>5</v>
      </c>
      <c r="N119" s="632">
        <f t="shared" si="25"/>
        <v>0</v>
      </c>
      <c r="O119" s="633">
        <f t="shared" si="34"/>
        <v>0</v>
      </c>
      <c r="P119" s="633">
        <f t="shared" ca="1" si="35"/>
        <v>0</v>
      </c>
      <c r="Q119" s="632">
        <f t="shared" ca="1" si="28"/>
        <v>0.75</v>
      </c>
      <c r="R119" s="633">
        <f t="shared" si="36"/>
        <v>4</v>
      </c>
      <c r="S119" s="633">
        <f t="shared" ca="1" si="37"/>
        <v>3</v>
      </c>
      <c r="T119" s="632">
        <f t="shared" ca="1" si="31"/>
        <v>0.66666666666666663</v>
      </c>
      <c r="U119" s="633">
        <f t="shared" si="38"/>
        <v>3</v>
      </c>
      <c r="V119" s="633">
        <f t="shared" ca="1" si="39"/>
        <v>2</v>
      </c>
    </row>
    <row r="120" spans="1:22" x14ac:dyDescent="0.25">
      <c r="A120" t="s">
        <v>967</v>
      </c>
      <c r="B120" s="551">
        <v>3</v>
      </c>
      <c r="C120" t="s">
        <v>1462</v>
      </c>
      <c r="D120" s="1047" t="s">
        <v>1493</v>
      </c>
      <c r="E120" s="551">
        <f ca="1">VLOOKUP(A120,Data!C:I,7,FALSE)</f>
        <v>1</v>
      </c>
      <c r="F120" s="631" t="str">
        <f t="shared" si="20"/>
        <v>PR.PT-43</v>
      </c>
      <c r="G120" s="631" t="str">
        <f t="shared" ca="1" si="21"/>
        <v>PR.PT-431</v>
      </c>
      <c r="I120" s="1050" t="s">
        <v>1794</v>
      </c>
      <c r="J120" s="1056" t="s">
        <v>1556</v>
      </c>
      <c r="K120" s="632">
        <f t="shared" ca="1" si="22"/>
        <v>0.66666666666666663</v>
      </c>
      <c r="L120" s="633">
        <f t="shared" si="23"/>
        <v>6</v>
      </c>
      <c r="M120" s="633">
        <f t="shared" ca="1" si="24"/>
        <v>4</v>
      </c>
      <c r="N120" s="632">
        <f t="shared" si="25"/>
        <v>0</v>
      </c>
      <c r="O120" s="633">
        <f t="shared" si="34"/>
        <v>0</v>
      </c>
      <c r="P120" s="633">
        <f t="shared" ca="1" si="35"/>
        <v>0</v>
      </c>
      <c r="Q120" s="632">
        <f t="shared" ca="1" si="28"/>
        <v>0.5</v>
      </c>
      <c r="R120" s="633">
        <f t="shared" si="36"/>
        <v>2</v>
      </c>
      <c r="S120" s="633">
        <f t="shared" ca="1" si="37"/>
        <v>1</v>
      </c>
      <c r="T120" s="632">
        <f t="shared" ca="1" si="31"/>
        <v>0.75</v>
      </c>
      <c r="U120" s="633">
        <f t="shared" si="38"/>
        <v>4</v>
      </c>
      <c r="V120" s="633">
        <f t="shared" ca="1" si="39"/>
        <v>3</v>
      </c>
    </row>
    <row r="121" spans="1:22" x14ac:dyDescent="0.25">
      <c r="A121" t="s">
        <v>968</v>
      </c>
      <c r="B121" s="551">
        <v>3</v>
      </c>
      <c r="C121" t="s">
        <v>1462</v>
      </c>
      <c r="D121" s="1047" t="s">
        <v>1492</v>
      </c>
      <c r="E121" s="551">
        <f ca="1">VLOOKUP(A121,Data!C:I,7,FALSE)</f>
        <v>1</v>
      </c>
      <c r="F121" s="631" t="str">
        <f t="shared" si="20"/>
        <v>PR.AC-53</v>
      </c>
      <c r="G121" s="631" t="str">
        <f t="shared" ca="1" si="21"/>
        <v>PR.AC-531</v>
      </c>
      <c r="I121" s="1050" t="s">
        <v>1798</v>
      </c>
      <c r="J121" s="1056" t="s">
        <v>1800</v>
      </c>
      <c r="K121" s="632">
        <f t="shared" ca="1" si="22"/>
        <v>0</v>
      </c>
      <c r="L121" s="633">
        <f t="shared" si="23"/>
        <v>1</v>
      </c>
      <c r="M121" s="633">
        <f t="shared" ca="1" si="24"/>
        <v>0</v>
      </c>
      <c r="N121" s="632">
        <f t="shared" si="25"/>
        <v>0</v>
      </c>
      <c r="O121" s="633">
        <f t="shared" si="34"/>
        <v>0</v>
      </c>
      <c r="P121" s="633">
        <f t="shared" ca="1" si="35"/>
        <v>0</v>
      </c>
      <c r="Q121" s="632">
        <f t="shared" ca="1" si="28"/>
        <v>0</v>
      </c>
      <c r="R121" s="633">
        <f t="shared" si="36"/>
        <v>1</v>
      </c>
      <c r="S121" s="633">
        <f t="shared" ca="1" si="37"/>
        <v>0</v>
      </c>
      <c r="T121" s="632">
        <f t="shared" si="31"/>
        <v>0</v>
      </c>
      <c r="U121" s="633">
        <f t="shared" si="38"/>
        <v>0</v>
      </c>
      <c r="V121" s="633">
        <f t="shared" ca="1" si="39"/>
        <v>0</v>
      </c>
    </row>
    <row r="122" spans="1:22" x14ac:dyDescent="0.25">
      <c r="A122" t="s">
        <v>968</v>
      </c>
      <c r="B122" s="551">
        <v>3</v>
      </c>
      <c r="C122" t="s">
        <v>1462</v>
      </c>
      <c r="D122" s="1047" t="s">
        <v>1493</v>
      </c>
      <c r="E122" s="551">
        <f ca="1">VLOOKUP(A122,Data!C:I,7,FALSE)</f>
        <v>1</v>
      </c>
      <c r="F122" s="631" t="str">
        <f t="shared" si="20"/>
        <v>PR.PT-43</v>
      </c>
      <c r="G122" s="631" t="str">
        <f t="shared" ca="1" si="21"/>
        <v>PR.PT-431</v>
      </c>
      <c r="I122" s="1050" t="s">
        <v>1798</v>
      </c>
      <c r="J122" s="1056" t="s">
        <v>1553</v>
      </c>
      <c r="K122" s="632">
        <f t="shared" ref="K122:K123" ca="1" si="40">IF(L122=0,0,M122/L122)</f>
        <v>0</v>
      </c>
      <c r="L122" s="633">
        <f t="shared" ref="L122:L123" si="41">SUM(O122+R122+U122)</f>
        <v>1</v>
      </c>
      <c r="M122" s="633">
        <f t="shared" ref="M122:M123" ca="1" si="42">SUM(P122+S122+V122)</f>
        <v>0</v>
      </c>
      <c r="N122" s="632">
        <f t="shared" ref="N122:N123" si="43">IF(O122=0,0,P122/O122)</f>
        <v>0</v>
      </c>
      <c r="O122" s="633">
        <f t="shared" ref="O122:O123" si="44">COUNTIF($F:$F,CONCATENATE($J122,N$15))</f>
        <v>0</v>
      </c>
      <c r="P122" s="633">
        <f t="shared" ref="P122:P123" ca="1" si="45">COUNTIF($G:$G,CONCATENATE($J122,N$15,1))</f>
        <v>0</v>
      </c>
      <c r="Q122" s="632">
        <f t="shared" ref="Q122:Q123" ca="1" si="46">IF(R122=0,0,S122/R122)</f>
        <v>0</v>
      </c>
      <c r="R122" s="633">
        <f t="shared" ref="R122:R123" si="47">COUNTIF($F:$F,CONCATENATE($J122,Q$15))</f>
        <v>1</v>
      </c>
      <c r="S122" s="633">
        <f t="shared" ref="S122:S123" ca="1" si="48">COUNTIF($G:$G,CONCATENATE($J122,Q$15,1))</f>
        <v>0</v>
      </c>
      <c r="T122" s="632">
        <f t="shared" ref="T122:T123" si="49">IF(U122=0,0,V122/U122)</f>
        <v>0</v>
      </c>
      <c r="U122" s="633">
        <f t="shared" ref="U122:U123" si="50">COUNTIF($F:$F,CONCATENATE($J122,T$15))</f>
        <v>0</v>
      </c>
      <c r="V122" s="633">
        <f t="shared" ref="V122:V123" ca="1" si="51">COUNTIF($G:$G,CONCATENATE($J122,T$15,1))</f>
        <v>0</v>
      </c>
    </row>
    <row r="123" spans="1:22" x14ac:dyDescent="0.25">
      <c r="A123" t="s">
        <v>969</v>
      </c>
      <c r="B123" s="551">
        <v>3</v>
      </c>
      <c r="C123" t="s">
        <v>1462</v>
      </c>
      <c r="D123" s="1047" t="s">
        <v>1492</v>
      </c>
      <c r="E123" s="551">
        <f ca="1">VLOOKUP(A123,Data!C:I,7,FALSE)</f>
        <v>0</v>
      </c>
      <c r="F123" s="631" t="str">
        <f t="shared" si="20"/>
        <v>PR.AC-53</v>
      </c>
      <c r="G123" s="631" t="str">
        <f t="shared" ca="1" si="21"/>
        <v>PR.AC-530</v>
      </c>
      <c r="I123" s="1050" t="s">
        <v>1798</v>
      </c>
      <c r="J123" s="1056" t="s">
        <v>1549</v>
      </c>
      <c r="K123" s="632">
        <f t="shared" ca="1" si="40"/>
        <v>0.25</v>
      </c>
      <c r="L123" s="633">
        <f t="shared" si="41"/>
        <v>4</v>
      </c>
      <c r="M123" s="633">
        <f t="shared" ca="1" si="42"/>
        <v>1</v>
      </c>
      <c r="N123" s="632">
        <f t="shared" si="43"/>
        <v>0</v>
      </c>
      <c r="O123" s="633">
        <f t="shared" si="44"/>
        <v>0</v>
      </c>
      <c r="P123" s="633">
        <f t="shared" ca="1" si="45"/>
        <v>0</v>
      </c>
      <c r="Q123" s="632">
        <f t="shared" ca="1" si="46"/>
        <v>0.5</v>
      </c>
      <c r="R123" s="633">
        <f t="shared" si="47"/>
        <v>2</v>
      </c>
      <c r="S123" s="633">
        <f t="shared" ca="1" si="48"/>
        <v>1</v>
      </c>
      <c r="T123" s="632">
        <f t="shared" ca="1" si="49"/>
        <v>0</v>
      </c>
      <c r="U123" s="633">
        <f t="shared" si="50"/>
        <v>2</v>
      </c>
      <c r="V123" s="633">
        <f t="shared" ca="1" si="51"/>
        <v>0</v>
      </c>
    </row>
    <row r="124" spans="1:22" x14ac:dyDescent="0.25">
      <c r="A124" t="s">
        <v>969</v>
      </c>
      <c r="B124" s="551">
        <v>3</v>
      </c>
      <c r="C124" t="s">
        <v>1462</v>
      </c>
      <c r="D124" s="1047" t="s">
        <v>1477</v>
      </c>
      <c r="E124" s="551">
        <f ca="1">VLOOKUP(A124,Data!C:I,7,FALSE)</f>
        <v>0</v>
      </c>
      <c r="F124" s="631" t="str">
        <f t="shared" si="20"/>
        <v>PR.AC-73</v>
      </c>
      <c r="G124" s="631" t="str">
        <f t="shared" ca="1" si="21"/>
        <v>PR.AC-730</v>
      </c>
    </row>
    <row r="125" spans="1:22" x14ac:dyDescent="0.25">
      <c r="A125" t="s">
        <v>969</v>
      </c>
      <c r="B125" s="551">
        <v>3</v>
      </c>
      <c r="C125" t="s">
        <v>1462</v>
      </c>
      <c r="D125" s="1047" t="s">
        <v>1493</v>
      </c>
      <c r="E125" s="551">
        <f ca="1">VLOOKUP(A125,Data!C:I,7,FALSE)</f>
        <v>0</v>
      </c>
      <c r="F125" s="631" t="str">
        <f t="shared" si="20"/>
        <v>PR.PT-43</v>
      </c>
      <c r="G125" s="631" t="str">
        <f t="shared" ca="1" si="21"/>
        <v>PR.PT-430</v>
      </c>
    </row>
    <row r="126" spans="1:22" x14ac:dyDescent="0.25">
      <c r="A126" t="s">
        <v>969</v>
      </c>
      <c r="B126" s="551">
        <v>3</v>
      </c>
      <c r="C126" t="s">
        <v>1463</v>
      </c>
      <c r="D126" s="1048" t="s">
        <v>1485</v>
      </c>
      <c r="E126" s="551">
        <f ca="1">VLOOKUP(A126,Data!C:I,7,FALSE)</f>
        <v>0</v>
      </c>
      <c r="F126" s="631" t="str">
        <f t="shared" si="20"/>
        <v>DE.CM-73</v>
      </c>
      <c r="G126" s="631" t="str">
        <f t="shared" ca="1" si="21"/>
        <v>DE.CM-730</v>
      </c>
    </row>
    <row r="127" spans="1:22" x14ac:dyDescent="0.25">
      <c r="A127" t="s">
        <v>970</v>
      </c>
      <c r="B127" s="551">
        <v>3</v>
      </c>
      <c r="C127" t="s">
        <v>1462</v>
      </c>
      <c r="D127" s="1047" t="s">
        <v>1493</v>
      </c>
      <c r="E127" s="551">
        <f ca="1">VLOOKUP(A127,Data!C:I,7,FALSE)</f>
        <v>0</v>
      </c>
      <c r="F127" s="631" t="str">
        <f t="shared" si="20"/>
        <v>PR.PT-43</v>
      </c>
      <c r="G127" s="631" t="str">
        <f t="shared" ca="1" si="21"/>
        <v>PR.PT-430</v>
      </c>
    </row>
    <row r="128" spans="1:22" x14ac:dyDescent="0.25">
      <c r="A128" t="s">
        <v>970</v>
      </c>
      <c r="B128" s="551">
        <v>3</v>
      </c>
      <c r="C128" t="s">
        <v>1464</v>
      </c>
      <c r="D128" s="1052" t="s">
        <v>1551</v>
      </c>
      <c r="E128" s="551">
        <f ca="1">VLOOKUP(A128,Data!C:I,7,FALSE)</f>
        <v>0</v>
      </c>
      <c r="F128" s="631" t="str">
        <f t="shared" si="20"/>
        <v>RS.MI-13</v>
      </c>
      <c r="G128" s="631" t="str">
        <f t="shared" ca="1" si="21"/>
        <v>RS.MI-130</v>
      </c>
    </row>
    <row r="129" spans="1:7" x14ac:dyDescent="0.25">
      <c r="A129" t="s">
        <v>315</v>
      </c>
      <c r="B129" s="551">
        <v>1</v>
      </c>
      <c r="C129" t="s">
        <v>1462</v>
      </c>
      <c r="D129" s="1049" t="s">
        <v>1486</v>
      </c>
      <c r="E129" s="551">
        <f ca="1">VLOOKUP(A129,Data!C:I,7,FALSE)</f>
        <v>1</v>
      </c>
      <c r="F129" s="631" t="str">
        <f t="shared" si="20"/>
        <v>PR.AC-21</v>
      </c>
      <c r="G129" s="631" t="str">
        <f t="shared" ca="1" si="21"/>
        <v>PR.AC-211</v>
      </c>
    </row>
    <row r="130" spans="1:7" x14ac:dyDescent="0.25">
      <c r="A130" t="s">
        <v>315</v>
      </c>
      <c r="B130" s="551">
        <v>1</v>
      </c>
      <c r="C130" t="s">
        <v>1462</v>
      </c>
      <c r="D130" s="1047" t="s">
        <v>1478</v>
      </c>
      <c r="E130" s="551">
        <f ca="1">VLOOKUP(A130,Data!C:I,7,FALSE)</f>
        <v>1</v>
      </c>
      <c r="F130" s="631" t="str">
        <f t="shared" si="20"/>
        <v>PR.AC-31</v>
      </c>
      <c r="G130" s="631" t="str">
        <f t="shared" ca="1" si="21"/>
        <v>PR.AC-311</v>
      </c>
    </row>
    <row r="131" spans="1:7" x14ac:dyDescent="0.25">
      <c r="A131" t="s">
        <v>315</v>
      </c>
      <c r="B131" s="551">
        <v>1</v>
      </c>
      <c r="C131" t="s">
        <v>1462</v>
      </c>
      <c r="D131" s="1047" t="s">
        <v>1477</v>
      </c>
      <c r="E131" s="551">
        <f ca="1">VLOOKUP(A131,Data!C:I,7,FALSE)</f>
        <v>1</v>
      </c>
      <c r="F131" s="631" t="str">
        <f t="shared" ref="F131:F194" si="52">CONCATENATE($D131,$B131)</f>
        <v>PR.AC-71</v>
      </c>
      <c r="G131" s="631" t="str">
        <f t="shared" ref="G131:G194" ca="1" si="53">_xlfn.IFNA(CONCATENATE(F131,$E131),CONCATENATE(F131,$E131,0))</f>
        <v>PR.AC-711</v>
      </c>
    </row>
    <row r="132" spans="1:7" x14ac:dyDescent="0.25">
      <c r="A132" t="s">
        <v>316</v>
      </c>
      <c r="B132" s="551">
        <v>1</v>
      </c>
      <c r="C132" t="s">
        <v>1462</v>
      </c>
      <c r="D132" s="1047" t="s">
        <v>1515</v>
      </c>
      <c r="E132" s="551">
        <f ca="1">VLOOKUP(A132,Data!C:I,7,FALSE)</f>
        <v>1</v>
      </c>
      <c r="F132" s="631" t="str">
        <f t="shared" si="52"/>
        <v>PR.IP-11</v>
      </c>
      <c r="G132" s="631" t="str">
        <f t="shared" ca="1" si="53"/>
        <v>PR.IP-111</v>
      </c>
    </row>
    <row r="133" spans="1:7" x14ac:dyDescent="0.25">
      <c r="A133" t="s">
        <v>316</v>
      </c>
      <c r="B133" s="551">
        <v>1</v>
      </c>
      <c r="C133" t="s">
        <v>1463</v>
      </c>
      <c r="D133" s="1048" t="s">
        <v>1501</v>
      </c>
      <c r="E133" s="551">
        <f ca="1">VLOOKUP(A133,Data!C:I,7,FALSE)</f>
        <v>1</v>
      </c>
      <c r="F133" s="631" t="str">
        <f t="shared" si="52"/>
        <v>DE.CM-41</v>
      </c>
      <c r="G133" s="631" t="str">
        <f t="shared" ca="1" si="53"/>
        <v>DE.CM-411</v>
      </c>
    </row>
    <row r="134" spans="1:7" x14ac:dyDescent="0.25">
      <c r="A134" t="s">
        <v>316</v>
      </c>
      <c r="B134" s="551">
        <v>1</v>
      </c>
      <c r="C134" t="s">
        <v>1463</v>
      </c>
      <c r="D134" s="1048" t="s">
        <v>1505</v>
      </c>
      <c r="E134" s="551">
        <f ca="1">VLOOKUP(A134,Data!C:I,7,FALSE)</f>
        <v>1</v>
      </c>
      <c r="F134" s="631" t="str">
        <f t="shared" si="52"/>
        <v>DE.CM-51</v>
      </c>
      <c r="G134" s="631" t="str">
        <f t="shared" ca="1" si="53"/>
        <v>DE.CM-511</v>
      </c>
    </row>
    <row r="135" spans="1:7" x14ac:dyDescent="0.25">
      <c r="A135" t="s">
        <v>316</v>
      </c>
      <c r="B135" s="551">
        <v>1</v>
      </c>
      <c r="C135" t="s">
        <v>1463</v>
      </c>
      <c r="D135" s="1048" t="s">
        <v>1485</v>
      </c>
      <c r="E135" s="551">
        <f ca="1">VLOOKUP(A135,Data!C:I,7,FALSE)</f>
        <v>1</v>
      </c>
      <c r="F135" s="631" t="str">
        <f t="shared" si="52"/>
        <v>DE.CM-71</v>
      </c>
      <c r="G135" s="631" t="str">
        <f t="shared" ca="1" si="53"/>
        <v>DE.CM-711</v>
      </c>
    </row>
    <row r="136" spans="1:7" x14ac:dyDescent="0.25">
      <c r="A136" t="s">
        <v>317</v>
      </c>
      <c r="B136" s="551">
        <v>2</v>
      </c>
      <c r="C136" t="s">
        <v>1462</v>
      </c>
      <c r="D136" s="1047" t="s">
        <v>1482</v>
      </c>
      <c r="E136" s="551">
        <f ca="1">VLOOKUP(A136,Data!C:I,7,FALSE)</f>
        <v>0</v>
      </c>
      <c r="F136" s="631" t="str">
        <f t="shared" si="52"/>
        <v>PR.AC-42</v>
      </c>
      <c r="G136" s="631" t="str">
        <f t="shared" ca="1" si="53"/>
        <v>PR.AC-420</v>
      </c>
    </row>
    <row r="137" spans="1:7" x14ac:dyDescent="0.25">
      <c r="A137" t="s">
        <v>317</v>
      </c>
      <c r="B137" s="551">
        <v>2</v>
      </c>
      <c r="C137" t="s">
        <v>1462</v>
      </c>
      <c r="D137" s="1047" t="s">
        <v>1515</v>
      </c>
      <c r="E137" s="551">
        <f ca="1">VLOOKUP(A137,Data!C:I,7,FALSE)</f>
        <v>0</v>
      </c>
      <c r="F137" s="631" t="str">
        <f t="shared" si="52"/>
        <v>PR.IP-12</v>
      </c>
      <c r="G137" s="631" t="str">
        <f t="shared" ca="1" si="53"/>
        <v>PR.IP-120</v>
      </c>
    </row>
    <row r="138" spans="1:7" x14ac:dyDescent="0.25">
      <c r="A138" t="s">
        <v>318</v>
      </c>
      <c r="B138" s="551">
        <v>2</v>
      </c>
      <c r="C138" t="s">
        <v>1462</v>
      </c>
      <c r="D138" s="1047" t="s">
        <v>1515</v>
      </c>
      <c r="E138" s="551">
        <f ca="1">VLOOKUP(A138,Data!C:I,7,FALSE)</f>
        <v>0</v>
      </c>
      <c r="F138" s="631" t="str">
        <f t="shared" si="52"/>
        <v>PR.IP-12</v>
      </c>
      <c r="G138" s="631" t="str">
        <f t="shared" ca="1" si="53"/>
        <v>PR.IP-120</v>
      </c>
    </row>
    <row r="139" spans="1:7" x14ac:dyDescent="0.25">
      <c r="A139" t="s">
        <v>318</v>
      </c>
      <c r="B139" s="551">
        <v>2</v>
      </c>
      <c r="C139" t="s">
        <v>1462</v>
      </c>
      <c r="D139" s="1047" t="s">
        <v>1480</v>
      </c>
      <c r="E139" s="551">
        <f ca="1">VLOOKUP(A139,Data!C:I,7,FALSE)</f>
        <v>0</v>
      </c>
      <c r="F139" s="631" t="str">
        <f t="shared" si="52"/>
        <v>PR.PT-32</v>
      </c>
      <c r="G139" s="631" t="str">
        <f t="shared" ca="1" si="53"/>
        <v>PR.PT-320</v>
      </c>
    </row>
    <row r="140" spans="1:7" x14ac:dyDescent="0.25">
      <c r="A140" t="s">
        <v>971</v>
      </c>
      <c r="B140" s="551">
        <v>2</v>
      </c>
      <c r="C140" t="s">
        <v>1462</v>
      </c>
      <c r="D140" s="1047" t="s">
        <v>1515</v>
      </c>
      <c r="E140" s="551">
        <f ca="1">VLOOKUP(A140,Data!C:I,7,FALSE)</f>
        <v>1</v>
      </c>
      <c r="F140" s="631" t="str">
        <f t="shared" si="52"/>
        <v>PR.IP-12</v>
      </c>
      <c r="G140" s="631" t="str">
        <f t="shared" ca="1" si="53"/>
        <v>PR.IP-121</v>
      </c>
    </row>
    <row r="141" spans="1:7" x14ac:dyDescent="0.25">
      <c r="A141" t="s">
        <v>971</v>
      </c>
      <c r="B141" s="551">
        <v>2</v>
      </c>
      <c r="C141" t="s">
        <v>1462</v>
      </c>
      <c r="D141" s="1047" t="s">
        <v>1480</v>
      </c>
      <c r="E141" s="551">
        <f ca="1">VLOOKUP(A141,Data!C:I,7,FALSE)</f>
        <v>1</v>
      </c>
      <c r="F141" s="631" t="str">
        <f t="shared" si="52"/>
        <v>PR.PT-32</v>
      </c>
      <c r="G141" s="631" t="str">
        <f t="shared" ca="1" si="53"/>
        <v>PR.PT-321</v>
      </c>
    </row>
    <row r="142" spans="1:7" x14ac:dyDescent="0.25">
      <c r="A142" t="s">
        <v>972</v>
      </c>
      <c r="B142" s="551">
        <v>2</v>
      </c>
      <c r="C142" t="s">
        <v>1463</v>
      </c>
      <c r="D142" s="1048" t="s">
        <v>1501</v>
      </c>
      <c r="E142" s="551">
        <f ca="1">VLOOKUP(A142,Data!C:I,7,FALSE)</f>
        <v>1</v>
      </c>
      <c r="F142" s="631" t="str">
        <f t="shared" si="52"/>
        <v>DE.CM-42</v>
      </c>
      <c r="G142" s="631" t="str">
        <f t="shared" ca="1" si="53"/>
        <v>DE.CM-421</v>
      </c>
    </row>
    <row r="143" spans="1:7" x14ac:dyDescent="0.25">
      <c r="A143" t="s">
        <v>973</v>
      </c>
      <c r="B143" s="551">
        <v>2</v>
      </c>
      <c r="C143" t="s">
        <v>1462</v>
      </c>
      <c r="D143" s="1047" t="s">
        <v>1479</v>
      </c>
      <c r="E143" s="551">
        <f ca="1">VLOOKUP(A143,Data!C:I,7,FALSE)</f>
        <v>0</v>
      </c>
      <c r="F143" s="631" t="str">
        <f t="shared" si="52"/>
        <v>PR.PT-22</v>
      </c>
      <c r="G143" s="631" t="str">
        <f t="shared" ca="1" si="53"/>
        <v>PR.PT-220</v>
      </c>
    </row>
    <row r="144" spans="1:7" x14ac:dyDescent="0.25">
      <c r="A144" t="s">
        <v>973</v>
      </c>
      <c r="B144" s="551">
        <v>2</v>
      </c>
      <c r="C144" t="s">
        <v>1463</v>
      </c>
      <c r="D144" s="1048" t="s">
        <v>1485</v>
      </c>
      <c r="E144" s="551">
        <f ca="1">VLOOKUP(A144,Data!C:I,7,FALSE)</f>
        <v>0</v>
      </c>
      <c r="F144" s="631" t="str">
        <f t="shared" si="52"/>
        <v>DE.CM-72</v>
      </c>
      <c r="G144" s="631" t="str">
        <f t="shared" ca="1" si="53"/>
        <v>DE.CM-720</v>
      </c>
    </row>
    <row r="145" spans="1:7" x14ac:dyDescent="0.25">
      <c r="A145" t="s">
        <v>974</v>
      </c>
      <c r="B145" s="551">
        <v>2</v>
      </c>
      <c r="C145" t="s">
        <v>1462</v>
      </c>
      <c r="D145" s="1049" t="s">
        <v>1486</v>
      </c>
      <c r="E145" s="551">
        <f ca="1">VLOOKUP(A145,Data!C:I,7,FALSE)</f>
        <v>1</v>
      </c>
      <c r="F145" s="631" t="str">
        <f t="shared" si="52"/>
        <v>PR.AC-22</v>
      </c>
      <c r="G145" s="631" t="str">
        <f t="shared" ca="1" si="53"/>
        <v>PR.AC-221</v>
      </c>
    </row>
    <row r="146" spans="1:7" x14ac:dyDescent="0.25">
      <c r="A146" t="s">
        <v>975</v>
      </c>
      <c r="B146" s="551">
        <v>2</v>
      </c>
      <c r="C146" t="s">
        <v>1462</v>
      </c>
      <c r="D146" s="1047" t="s">
        <v>1500</v>
      </c>
      <c r="E146" s="551">
        <f ca="1">VLOOKUP(A146,Data!C:I,7,FALSE)</f>
        <v>1</v>
      </c>
      <c r="F146" s="631" t="str">
        <f t="shared" si="52"/>
        <v>PR.DS-32</v>
      </c>
      <c r="G146" s="631" t="str">
        <f t="shared" ca="1" si="53"/>
        <v>PR.DS-321</v>
      </c>
    </row>
    <row r="147" spans="1:7" x14ac:dyDescent="0.25">
      <c r="A147" t="s">
        <v>975</v>
      </c>
      <c r="B147" s="551">
        <v>2</v>
      </c>
      <c r="C147" t="s">
        <v>1462</v>
      </c>
      <c r="D147" s="1047" t="s">
        <v>1494</v>
      </c>
      <c r="E147" s="551">
        <f ca="1">VLOOKUP(A147,Data!C:I,7,FALSE)</f>
        <v>1</v>
      </c>
      <c r="F147" s="631" t="str">
        <f t="shared" si="52"/>
        <v>PR.DS-42</v>
      </c>
      <c r="G147" s="631" t="str">
        <f t="shared" ca="1" si="53"/>
        <v>PR.DS-421</v>
      </c>
    </row>
    <row r="148" spans="1:7" x14ac:dyDescent="0.25">
      <c r="A148" t="s">
        <v>975</v>
      </c>
      <c r="B148" s="551">
        <v>2</v>
      </c>
      <c r="C148" t="s">
        <v>1462</v>
      </c>
      <c r="D148" s="1047" t="s">
        <v>1516</v>
      </c>
      <c r="E148" s="551">
        <f ca="1">VLOOKUP(A148,Data!C:I,7,FALSE)</f>
        <v>1</v>
      </c>
      <c r="F148" s="631" t="str">
        <f t="shared" si="52"/>
        <v>PR.MA-12</v>
      </c>
      <c r="G148" s="631" t="str">
        <f t="shared" ca="1" si="53"/>
        <v>PR.MA-121</v>
      </c>
    </row>
    <row r="149" spans="1:7" x14ac:dyDescent="0.25">
      <c r="A149" t="s">
        <v>975</v>
      </c>
      <c r="B149" s="551">
        <v>2</v>
      </c>
      <c r="C149" t="s">
        <v>1462</v>
      </c>
      <c r="D149" s="1047" t="s">
        <v>1481</v>
      </c>
      <c r="E149" s="551">
        <f ca="1">VLOOKUP(A149,Data!C:I,7,FALSE)</f>
        <v>1</v>
      </c>
      <c r="F149" s="631" t="str">
        <f t="shared" si="52"/>
        <v>PR.MA-22</v>
      </c>
      <c r="G149" s="631" t="str">
        <f t="shared" ca="1" si="53"/>
        <v>PR.MA-221</v>
      </c>
    </row>
    <row r="150" spans="1:7" x14ac:dyDescent="0.25">
      <c r="A150" t="s">
        <v>976</v>
      </c>
      <c r="B150" s="551">
        <v>2</v>
      </c>
      <c r="C150" t="s">
        <v>1462</v>
      </c>
      <c r="D150" s="1049" t="s">
        <v>1486</v>
      </c>
      <c r="E150" s="551">
        <f ca="1">VLOOKUP(A150,Data!C:I,7,FALSE)</f>
        <v>0</v>
      </c>
      <c r="F150" s="631" t="str">
        <f t="shared" si="52"/>
        <v>PR.AC-22</v>
      </c>
      <c r="G150" s="631" t="str">
        <f t="shared" ca="1" si="53"/>
        <v>PR.AC-220</v>
      </c>
    </row>
    <row r="151" spans="1:7" x14ac:dyDescent="0.25">
      <c r="A151" t="s">
        <v>976</v>
      </c>
      <c r="B151" s="551">
        <v>2</v>
      </c>
      <c r="C151" t="s">
        <v>1462</v>
      </c>
      <c r="D151" s="1047" t="s">
        <v>1518</v>
      </c>
      <c r="E151" s="551">
        <f ca="1">VLOOKUP(A151,Data!C:I,7,FALSE)</f>
        <v>0</v>
      </c>
      <c r="F151" s="631" t="str">
        <f t="shared" si="52"/>
        <v>PR.IP-52</v>
      </c>
      <c r="G151" s="631" t="str">
        <f t="shared" ca="1" si="53"/>
        <v>PR.IP-520</v>
      </c>
    </row>
    <row r="152" spans="1:7" x14ac:dyDescent="0.25">
      <c r="A152" t="s">
        <v>976</v>
      </c>
      <c r="B152" s="551">
        <v>2</v>
      </c>
      <c r="C152" t="s">
        <v>1462</v>
      </c>
      <c r="D152" s="1047" t="s">
        <v>1488</v>
      </c>
      <c r="E152" s="551">
        <f ca="1">VLOOKUP(A152,Data!C:I,7,FALSE)</f>
        <v>0</v>
      </c>
      <c r="F152" s="631" t="str">
        <f t="shared" si="52"/>
        <v>PR.PT-12</v>
      </c>
      <c r="G152" s="631" t="str">
        <f t="shared" ca="1" si="53"/>
        <v>PR.PT-120</v>
      </c>
    </row>
    <row r="153" spans="1:7" x14ac:dyDescent="0.25">
      <c r="A153" t="s">
        <v>976</v>
      </c>
      <c r="B153" s="551">
        <v>2</v>
      </c>
      <c r="C153" t="s">
        <v>1463</v>
      </c>
      <c r="D153" s="1048" t="s">
        <v>1487</v>
      </c>
      <c r="E153" s="551">
        <f ca="1">VLOOKUP(A153,Data!C:I,7,FALSE)</f>
        <v>0</v>
      </c>
      <c r="F153" s="631" t="str">
        <f t="shared" si="52"/>
        <v>DE.CM-22</v>
      </c>
      <c r="G153" s="631" t="str">
        <f t="shared" ca="1" si="53"/>
        <v>DE.CM-220</v>
      </c>
    </row>
    <row r="154" spans="1:7" x14ac:dyDescent="0.25">
      <c r="A154" t="s">
        <v>976</v>
      </c>
      <c r="B154" s="551">
        <v>2</v>
      </c>
      <c r="C154" t="s">
        <v>1463</v>
      </c>
      <c r="D154" s="1048" t="s">
        <v>1485</v>
      </c>
      <c r="E154" s="551">
        <f ca="1">VLOOKUP(A154,Data!C:I,7,FALSE)</f>
        <v>0</v>
      </c>
      <c r="F154" s="631" t="str">
        <f t="shared" si="52"/>
        <v>DE.CM-72</v>
      </c>
      <c r="G154" s="631" t="str">
        <f t="shared" ca="1" si="53"/>
        <v>DE.CM-720</v>
      </c>
    </row>
    <row r="155" spans="1:7" x14ac:dyDescent="0.25">
      <c r="A155" t="s">
        <v>2533</v>
      </c>
      <c r="B155" s="551">
        <v>3</v>
      </c>
      <c r="C155" t="s">
        <v>1462</v>
      </c>
      <c r="D155" s="1049" t="s">
        <v>1498</v>
      </c>
      <c r="E155" s="551">
        <f ca="1">VLOOKUP(A155,Data!C:I,7,FALSE)</f>
        <v>1</v>
      </c>
      <c r="F155" s="631" t="str">
        <f t="shared" si="52"/>
        <v>PR.DS-63</v>
      </c>
      <c r="G155" s="631" t="str">
        <f t="shared" ca="1" si="53"/>
        <v>PR.DS-631</v>
      </c>
    </row>
    <row r="156" spans="1:7" x14ac:dyDescent="0.25">
      <c r="A156" t="s">
        <v>2533</v>
      </c>
      <c r="B156" s="551">
        <v>3</v>
      </c>
      <c r="C156" t="s">
        <v>1462</v>
      </c>
      <c r="D156" s="1047" t="s">
        <v>1517</v>
      </c>
      <c r="E156" s="551">
        <f ca="1">VLOOKUP(A156,Data!C:I,7,FALSE)</f>
        <v>1</v>
      </c>
      <c r="F156" s="631" t="str">
        <f t="shared" si="52"/>
        <v>PR.IP-23</v>
      </c>
      <c r="G156" s="631" t="str">
        <f t="shared" ca="1" si="53"/>
        <v>PR.IP-231</v>
      </c>
    </row>
    <row r="157" spans="1:7" x14ac:dyDescent="0.25">
      <c r="A157" t="s">
        <v>2533</v>
      </c>
      <c r="B157" s="551">
        <v>3</v>
      </c>
      <c r="C157" t="s">
        <v>1462</v>
      </c>
      <c r="D157" s="1047" t="s">
        <v>1504</v>
      </c>
      <c r="E157" s="551">
        <f ca="1">VLOOKUP(A157,Data!C:I,7,FALSE)</f>
        <v>1</v>
      </c>
      <c r="F157" s="631" t="str">
        <f t="shared" si="52"/>
        <v>PR.IP-33</v>
      </c>
      <c r="G157" s="631" t="str">
        <f t="shared" ca="1" si="53"/>
        <v>PR.IP-331</v>
      </c>
    </row>
    <row r="158" spans="1:7" x14ac:dyDescent="0.25">
      <c r="A158" t="s">
        <v>2534</v>
      </c>
      <c r="B158" s="551">
        <v>3</v>
      </c>
      <c r="C158" t="s">
        <v>1462</v>
      </c>
      <c r="D158" s="1047" t="s">
        <v>1480</v>
      </c>
      <c r="E158" s="551">
        <f ca="1">VLOOKUP(A158,Data!C:I,7,FALSE)</f>
        <v>0</v>
      </c>
      <c r="F158" s="631" t="str">
        <f t="shared" si="52"/>
        <v>PR.PT-33</v>
      </c>
      <c r="G158" s="631" t="str">
        <f t="shared" ca="1" si="53"/>
        <v>PR.PT-330</v>
      </c>
    </row>
    <row r="159" spans="1:7" x14ac:dyDescent="0.25">
      <c r="A159" t="s">
        <v>2534</v>
      </c>
      <c r="B159" s="551">
        <v>3</v>
      </c>
      <c r="C159" t="s">
        <v>1463</v>
      </c>
      <c r="D159" s="1048" t="s">
        <v>1501</v>
      </c>
      <c r="E159" s="551">
        <f ca="1">VLOOKUP(A159,Data!C:I,7,FALSE)</f>
        <v>0</v>
      </c>
      <c r="F159" s="631" t="str">
        <f t="shared" si="52"/>
        <v>DE.CM-43</v>
      </c>
      <c r="G159" s="631" t="str">
        <f t="shared" ca="1" si="53"/>
        <v>DE.CM-430</v>
      </c>
    </row>
    <row r="160" spans="1:7" x14ac:dyDescent="0.25">
      <c r="A160" t="s">
        <v>2534</v>
      </c>
      <c r="B160" s="551">
        <v>3</v>
      </c>
      <c r="C160" t="s">
        <v>1463</v>
      </c>
      <c r="D160" s="1048" t="s">
        <v>1505</v>
      </c>
      <c r="E160" s="551">
        <f ca="1">VLOOKUP(A160,Data!C:I,7,FALSE)</f>
        <v>0</v>
      </c>
      <c r="F160" s="631" t="str">
        <f t="shared" si="52"/>
        <v>DE.CM-53</v>
      </c>
      <c r="G160" s="631" t="str">
        <f t="shared" ca="1" si="53"/>
        <v>DE.CM-530</v>
      </c>
    </row>
    <row r="161" spans="1:7" x14ac:dyDescent="0.25">
      <c r="A161" t="s">
        <v>2534</v>
      </c>
      <c r="B161" s="551">
        <v>3</v>
      </c>
      <c r="C161" t="s">
        <v>1463</v>
      </c>
      <c r="D161" s="1048" t="s">
        <v>1485</v>
      </c>
      <c r="E161" s="551">
        <f ca="1">VLOOKUP(A161,Data!C:I,7,FALSE)</f>
        <v>0</v>
      </c>
      <c r="F161" s="631" t="str">
        <f t="shared" si="52"/>
        <v>DE.CM-73</v>
      </c>
      <c r="G161" s="631" t="str">
        <f t="shared" ca="1" si="53"/>
        <v>DE.CM-730</v>
      </c>
    </row>
    <row r="162" spans="1:7" x14ac:dyDescent="0.25">
      <c r="A162" t="s">
        <v>319</v>
      </c>
      <c r="B162" s="551">
        <v>2</v>
      </c>
      <c r="C162" t="s">
        <v>1462</v>
      </c>
      <c r="D162" s="1047" t="s">
        <v>1502</v>
      </c>
      <c r="E162" s="551">
        <f ca="1">VLOOKUP(A162,Data!C:I,7,FALSE)</f>
        <v>1</v>
      </c>
      <c r="F162" s="631" t="str">
        <f t="shared" si="52"/>
        <v>PR.DS-72</v>
      </c>
      <c r="G162" s="631" t="str">
        <f t="shared" ca="1" si="53"/>
        <v>PR.DS-721</v>
      </c>
    </row>
    <row r="163" spans="1:7" x14ac:dyDescent="0.25">
      <c r="A163" t="s">
        <v>320</v>
      </c>
      <c r="B163" s="551">
        <v>2</v>
      </c>
      <c r="C163" t="s">
        <v>1462</v>
      </c>
      <c r="D163" s="1047" t="s">
        <v>1502</v>
      </c>
      <c r="E163" s="551">
        <f ca="1">VLOOKUP(A163,Data!C:I,7,FALSE)</f>
        <v>0</v>
      </c>
      <c r="F163" s="631" t="str">
        <f t="shared" si="52"/>
        <v>PR.DS-72</v>
      </c>
      <c r="G163" s="631" t="str">
        <f t="shared" ca="1" si="53"/>
        <v>PR.DS-720</v>
      </c>
    </row>
    <row r="164" spans="1:7" x14ac:dyDescent="0.25">
      <c r="A164" t="s">
        <v>321</v>
      </c>
      <c r="B164" s="551">
        <v>2</v>
      </c>
      <c r="C164" t="s">
        <v>1462</v>
      </c>
      <c r="D164" s="1047" t="s">
        <v>1515</v>
      </c>
      <c r="E164" s="551">
        <f ca="1">VLOOKUP(A164,Data!C:I,7,FALSE)</f>
        <v>1</v>
      </c>
      <c r="F164" s="631" t="str">
        <f t="shared" si="52"/>
        <v>PR.IP-12</v>
      </c>
      <c r="G164" s="631" t="str">
        <f t="shared" ca="1" si="53"/>
        <v>PR.IP-121</v>
      </c>
    </row>
    <row r="165" spans="1:7" x14ac:dyDescent="0.25">
      <c r="A165" t="s">
        <v>322</v>
      </c>
      <c r="B165" s="551">
        <v>3</v>
      </c>
      <c r="C165" t="s">
        <v>1462</v>
      </c>
      <c r="D165" s="1047" t="s">
        <v>1502</v>
      </c>
      <c r="E165" s="551">
        <f ca="1">VLOOKUP(A165,Data!C:I,7,FALSE)</f>
        <v>1</v>
      </c>
      <c r="F165" s="631" t="str">
        <f t="shared" si="52"/>
        <v>PR.DS-73</v>
      </c>
      <c r="G165" s="631" t="str">
        <f t="shared" ca="1" si="53"/>
        <v>PR.DS-731</v>
      </c>
    </row>
    <row r="166" spans="1:7" x14ac:dyDescent="0.25">
      <c r="A166" t="s">
        <v>322</v>
      </c>
      <c r="B166" s="551">
        <v>3</v>
      </c>
      <c r="C166" t="s">
        <v>1462</v>
      </c>
      <c r="D166" s="1047" t="s">
        <v>1517</v>
      </c>
      <c r="E166" s="551">
        <f ca="1">VLOOKUP(A166,Data!C:I,7,FALSE)</f>
        <v>1</v>
      </c>
      <c r="F166" s="631" t="str">
        <f t="shared" si="52"/>
        <v>PR.IP-23</v>
      </c>
      <c r="G166" s="631" t="str">
        <f t="shared" ca="1" si="53"/>
        <v>PR.IP-231</v>
      </c>
    </row>
    <row r="167" spans="1:7" x14ac:dyDescent="0.25">
      <c r="A167" t="s">
        <v>323</v>
      </c>
      <c r="B167" s="551">
        <v>3</v>
      </c>
      <c r="C167" t="s">
        <v>1462</v>
      </c>
      <c r="D167" s="1047" t="s">
        <v>1502</v>
      </c>
      <c r="E167" s="551">
        <f ca="1">VLOOKUP(A167,Data!C:I,7,FALSE)</f>
        <v>0</v>
      </c>
      <c r="F167" s="631" t="str">
        <f t="shared" si="52"/>
        <v>PR.DS-73</v>
      </c>
      <c r="G167" s="631" t="str">
        <f t="shared" ca="1" si="53"/>
        <v>PR.DS-730</v>
      </c>
    </row>
    <row r="168" spans="1:7" x14ac:dyDescent="0.25">
      <c r="A168" t="s">
        <v>325</v>
      </c>
      <c r="B168" s="551">
        <v>3</v>
      </c>
      <c r="C168" t="s">
        <v>1462</v>
      </c>
      <c r="D168" s="1047" t="s">
        <v>1498</v>
      </c>
      <c r="E168" s="551">
        <f ca="1">VLOOKUP(A168,Data!C:I,7,FALSE)</f>
        <v>1</v>
      </c>
      <c r="F168" s="631" t="str">
        <f t="shared" si="52"/>
        <v>PR.DS-63</v>
      </c>
      <c r="G168" s="631" t="str">
        <f t="shared" ca="1" si="53"/>
        <v>PR.DS-631</v>
      </c>
    </row>
    <row r="169" spans="1:7" x14ac:dyDescent="0.25">
      <c r="A169" t="s">
        <v>329</v>
      </c>
      <c r="B169" s="551">
        <v>1</v>
      </c>
      <c r="C169" t="s">
        <v>1462</v>
      </c>
      <c r="D169" s="1047" t="s">
        <v>1506</v>
      </c>
      <c r="E169" s="551">
        <f ca="1">VLOOKUP(A169,Data!C:I,7,FALSE)</f>
        <v>1</v>
      </c>
      <c r="F169" s="631" t="str">
        <f t="shared" si="52"/>
        <v>PR.DS-11</v>
      </c>
      <c r="G169" s="631" t="str">
        <f t="shared" ca="1" si="53"/>
        <v>PR.DS-111</v>
      </c>
    </row>
    <row r="170" spans="1:7" x14ac:dyDescent="0.25">
      <c r="A170" t="s">
        <v>329</v>
      </c>
      <c r="B170" s="551">
        <v>1</v>
      </c>
      <c r="C170" t="s">
        <v>1462</v>
      </c>
      <c r="D170" s="1047" t="s">
        <v>1495</v>
      </c>
      <c r="E170" s="551">
        <f ca="1">VLOOKUP(A170,Data!C:I,7,FALSE)</f>
        <v>1</v>
      </c>
      <c r="F170" s="631" t="str">
        <f t="shared" si="52"/>
        <v>PR.DS-51</v>
      </c>
      <c r="G170" s="631" t="str">
        <f t="shared" ca="1" si="53"/>
        <v>PR.DS-511</v>
      </c>
    </row>
    <row r="171" spans="1:7" x14ac:dyDescent="0.25">
      <c r="A171" t="s">
        <v>330</v>
      </c>
      <c r="B171" s="551">
        <v>2</v>
      </c>
      <c r="C171" t="s">
        <v>1462</v>
      </c>
      <c r="D171" s="1047" t="s">
        <v>1506</v>
      </c>
      <c r="E171" s="551">
        <f ca="1">VLOOKUP(A171,Data!C:I,7,FALSE)</f>
        <v>1</v>
      </c>
      <c r="F171" s="631" t="str">
        <f t="shared" si="52"/>
        <v>PR.DS-12</v>
      </c>
      <c r="G171" s="631" t="str">
        <f t="shared" ca="1" si="53"/>
        <v>PR.DS-121</v>
      </c>
    </row>
    <row r="172" spans="1:7" x14ac:dyDescent="0.25">
      <c r="A172" t="s">
        <v>330</v>
      </c>
      <c r="B172" s="551">
        <v>2</v>
      </c>
      <c r="C172" t="s">
        <v>1462</v>
      </c>
      <c r="D172" s="1047" t="s">
        <v>1495</v>
      </c>
      <c r="E172" s="551">
        <f ca="1">VLOOKUP(A172,Data!C:I,7,FALSE)</f>
        <v>1</v>
      </c>
      <c r="F172" s="631" t="str">
        <f t="shared" si="52"/>
        <v>PR.DS-52</v>
      </c>
      <c r="G172" s="631" t="str">
        <f t="shared" ca="1" si="53"/>
        <v>PR.DS-521</v>
      </c>
    </row>
    <row r="173" spans="1:7" x14ac:dyDescent="0.25">
      <c r="A173" t="s">
        <v>331</v>
      </c>
      <c r="B173" s="551">
        <v>2</v>
      </c>
      <c r="C173" t="s">
        <v>1462</v>
      </c>
      <c r="D173" s="1047" t="s">
        <v>1507</v>
      </c>
      <c r="E173" s="551">
        <f ca="1">VLOOKUP(A173,Data!C:I,7,FALSE)</f>
        <v>0</v>
      </c>
      <c r="F173" s="631" t="str">
        <f t="shared" si="52"/>
        <v>PR.DS-22</v>
      </c>
      <c r="G173" s="631" t="str">
        <f t="shared" ca="1" si="53"/>
        <v>PR.DS-220</v>
      </c>
    </row>
    <row r="174" spans="1:7" x14ac:dyDescent="0.25">
      <c r="A174" t="s">
        <v>331</v>
      </c>
      <c r="B174" s="551">
        <v>2</v>
      </c>
      <c r="C174" t="s">
        <v>1462</v>
      </c>
      <c r="D174" s="1047" t="s">
        <v>1495</v>
      </c>
      <c r="E174" s="551">
        <f ca="1">VLOOKUP(A174,Data!C:I,7,FALSE)</f>
        <v>0</v>
      </c>
      <c r="F174" s="631" t="str">
        <f t="shared" si="52"/>
        <v>PR.DS-52</v>
      </c>
      <c r="G174" s="631" t="str">
        <f t="shared" ca="1" si="53"/>
        <v>PR.DS-520</v>
      </c>
    </row>
    <row r="175" spans="1:7" x14ac:dyDescent="0.25">
      <c r="A175" t="s">
        <v>332</v>
      </c>
      <c r="B175" s="551">
        <v>2</v>
      </c>
      <c r="C175" t="s">
        <v>1462</v>
      </c>
      <c r="D175" s="1047" t="s">
        <v>1506</v>
      </c>
      <c r="E175" s="551">
        <f ca="1">VLOOKUP(A175,Data!C:I,7,FALSE)</f>
        <v>1</v>
      </c>
      <c r="F175" s="631" t="str">
        <f t="shared" si="52"/>
        <v>PR.DS-12</v>
      </c>
      <c r="G175" s="631" t="str">
        <f t="shared" ca="1" si="53"/>
        <v>PR.DS-121</v>
      </c>
    </row>
    <row r="176" spans="1:7" x14ac:dyDescent="0.25">
      <c r="A176" t="s">
        <v>332</v>
      </c>
      <c r="B176" s="551">
        <v>2</v>
      </c>
      <c r="C176" t="s">
        <v>1462</v>
      </c>
      <c r="D176" s="1047" t="s">
        <v>1507</v>
      </c>
      <c r="E176" s="551">
        <f ca="1">VLOOKUP(A176,Data!C:I,7,FALSE)</f>
        <v>1</v>
      </c>
      <c r="F176" s="631" t="str">
        <f t="shared" si="52"/>
        <v>PR.DS-22</v>
      </c>
      <c r="G176" s="631" t="str">
        <f t="shared" ca="1" si="53"/>
        <v>PR.DS-221</v>
      </c>
    </row>
    <row r="177" spans="1:7" x14ac:dyDescent="0.25">
      <c r="A177" t="s">
        <v>332</v>
      </c>
      <c r="B177" s="551">
        <v>2</v>
      </c>
      <c r="C177" t="s">
        <v>1462</v>
      </c>
      <c r="D177" s="1047" t="s">
        <v>1495</v>
      </c>
      <c r="E177" s="551">
        <f ca="1">VLOOKUP(A177,Data!C:I,7,FALSE)</f>
        <v>1</v>
      </c>
      <c r="F177" s="631" t="str">
        <f t="shared" si="52"/>
        <v>PR.DS-52</v>
      </c>
      <c r="G177" s="631" t="str">
        <f t="shared" ca="1" si="53"/>
        <v>PR.DS-521</v>
      </c>
    </row>
    <row r="178" spans="1:7" x14ac:dyDescent="0.25">
      <c r="A178" t="s">
        <v>333</v>
      </c>
      <c r="B178" s="551">
        <v>2</v>
      </c>
      <c r="C178" t="s">
        <v>1462</v>
      </c>
      <c r="D178" s="1049" t="s">
        <v>1576</v>
      </c>
      <c r="E178" s="551">
        <f ca="1">VLOOKUP(A178,Data!C:I,7,FALSE)</f>
        <v>0</v>
      </c>
      <c r="F178" s="631" t="str">
        <f t="shared" si="52"/>
        <v>PR.AT-32</v>
      </c>
      <c r="G178" s="631" t="str">
        <f t="shared" ca="1" si="53"/>
        <v>PR.AT-320</v>
      </c>
    </row>
    <row r="179" spans="1:7" x14ac:dyDescent="0.25">
      <c r="A179" t="s">
        <v>333</v>
      </c>
      <c r="B179" s="551">
        <v>2</v>
      </c>
      <c r="C179" t="s">
        <v>1462</v>
      </c>
      <c r="D179" s="1047" t="s">
        <v>1506</v>
      </c>
      <c r="E179" s="551">
        <f ca="1">VLOOKUP(A179,Data!C:I,7,FALSE)</f>
        <v>0</v>
      </c>
      <c r="F179" s="631" t="str">
        <f t="shared" si="52"/>
        <v>PR.DS-12</v>
      </c>
      <c r="G179" s="631" t="str">
        <f t="shared" ca="1" si="53"/>
        <v>PR.DS-120</v>
      </c>
    </row>
    <row r="180" spans="1:7" x14ac:dyDescent="0.25">
      <c r="A180" t="s">
        <v>333</v>
      </c>
      <c r="B180" s="551">
        <v>2</v>
      </c>
      <c r="C180" t="s">
        <v>1462</v>
      </c>
      <c r="D180" s="1047" t="s">
        <v>1507</v>
      </c>
      <c r="E180" s="551">
        <f ca="1">VLOOKUP(A180,Data!C:I,7,FALSE)</f>
        <v>0</v>
      </c>
      <c r="F180" s="631" t="str">
        <f t="shared" si="52"/>
        <v>PR.DS-22</v>
      </c>
      <c r="G180" s="631" t="str">
        <f t="shared" ca="1" si="53"/>
        <v>PR.DS-220</v>
      </c>
    </row>
    <row r="181" spans="1:7" x14ac:dyDescent="0.25">
      <c r="A181" t="s">
        <v>334</v>
      </c>
      <c r="B181" s="551">
        <v>2</v>
      </c>
      <c r="C181" t="s">
        <v>1462</v>
      </c>
      <c r="D181" s="1047" t="s">
        <v>1506</v>
      </c>
      <c r="E181" s="551">
        <f ca="1">VLOOKUP(A181,Data!C:I,7,FALSE)</f>
        <v>0</v>
      </c>
      <c r="F181" s="631" t="str">
        <f t="shared" si="52"/>
        <v>PR.DS-12</v>
      </c>
      <c r="G181" s="631" t="str">
        <f t="shared" ca="1" si="53"/>
        <v>PR.DS-120</v>
      </c>
    </row>
    <row r="182" spans="1:7" x14ac:dyDescent="0.25">
      <c r="A182" t="s">
        <v>334</v>
      </c>
      <c r="B182" s="551">
        <v>2</v>
      </c>
      <c r="C182" t="s">
        <v>1462</v>
      </c>
      <c r="D182" s="1047" t="s">
        <v>1507</v>
      </c>
      <c r="E182" s="551">
        <f ca="1">VLOOKUP(A182,Data!C:I,7,FALSE)</f>
        <v>0</v>
      </c>
      <c r="F182" s="631" t="str">
        <f t="shared" si="52"/>
        <v>PR.DS-22</v>
      </c>
      <c r="G182" s="631" t="str">
        <f t="shared" ca="1" si="53"/>
        <v>PR.DS-220</v>
      </c>
    </row>
    <row r="183" spans="1:7" x14ac:dyDescent="0.25">
      <c r="A183" t="s">
        <v>334</v>
      </c>
      <c r="B183" s="551">
        <v>2</v>
      </c>
      <c r="C183" t="s">
        <v>1462</v>
      </c>
      <c r="D183" s="1047" t="s">
        <v>1495</v>
      </c>
      <c r="E183" s="551">
        <f ca="1">VLOOKUP(A183,Data!C:I,7,FALSE)</f>
        <v>0</v>
      </c>
      <c r="F183" s="631" t="str">
        <f t="shared" si="52"/>
        <v>PR.DS-52</v>
      </c>
      <c r="G183" s="631" t="str">
        <f t="shared" ca="1" si="53"/>
        <v>PR.DS-520</v>
      </c>
    </row>
    <row r="184" spans="1:7" x14ac:dyDescent="0.25">
      <c r="A184" t="s">
        <v>335</v>
      </c>
      <c r="B184" s="551">
        <v>3</v>
      </c>
      <c r="C184" t="s">
        <v>1462</v>
      </c>
      <c r="D184" s="1047" t="s">
        <v>1506</v>
      </c>
      <c r="E184" s="551">
        <f ca="1">VLOOKUP(A184,Data!C:I,7,FALSE)</f>
        <v>1</v>
      </c>
      <c r="F184" s="631" t="str">
        <f t="shared" si="52"/>
        <v>PR.DS-13</v>
      </c>
      <c r="G184" s="631" t="str">
        <f t="shared" ca="1" si="53"/>
        <v>PR.DS-131</v>
      </c>
    </row>
    <row r="185" spans="1:7" x14ac:dyDescent="0.25">
      <c r="A185" t="s">
        <v>335</v>
      </c>
      <c r="B185" s="551">
        <v>3</v>
      </c>
      <c r="C185" t="s">
        <v>1462</v>
      </c>
      <c r="D185" s="1047" t="s">
        <v>1507</v>
      </c>
      <c r="E185" s="551">
        <f ca="1">VLOOKUP(A185,Data!C:I,7,FALSE)</f>
        <v>1</v>
      </c>
      <c r="F185" s="631" t="str">
        <f t="shared" si="52"/>
        <v>PR.DS-23</v>
      </c>
      <c r="G185" s="631" t="str">
        <f t="shared" ca="1" si="53"/>
        <v>PR.DS-231</v>
      </c>
    </row>
    <row r="186" spans="1:7" x14ac:dyDescent="0.25">
      <c r="A186" t="s">
        <v>335</v>
      </c>
      <c r="B186" s="551">
        <v>3</v>
      </c>
      <c r="C186" t="s">
        <v>1462</v>
      </c>
      <c r="D186" s="1049" t="s">
        <v>1495</v>
      </c>
      <c r="E186" s="551">
        <f ca="1">VLOOKUP(A186,Data!C:I,7,FALSE)</f>
        <v>1</v>
      </c>
      <c r="F186" s="631" t="str">
        <f t="shared" si="52"/>
        <v>PR.DS-53</v>
      </c>
      <c r="G186" s="631" t="str">
        <f t="shared" ca="1" si="53"/>
        <v>PR.DS-531</v>
      </c>
    </row>
    <row r="187" spans="1:7" x14ac:dyDescent="0.25">
      <c r="A187" t="s">
        <v>335</v>
      </c>
      <c r="B187" s="551">
        <v>3</v>
      </c>
      <c r="C187" t="s">
        <v>1462</v>
      </c>
      <c r="D187" s="1047" t="s">
        <v>1479</v>
      </c>
      <c r="E187" s="551">
        <f ca="1">VLOOKUP(A187,Data!C:I,7,FALSE)</f>
        <v>1</v>
      </c>
      <c r="F187" s="631" t="str">
        <f t="shared" si="52"/>
        <v>PR.PT-23</v>
      </c>
      <c r="G187" s="631" t="str">
        <f t="shared" ca="1" si="53"/>
        <v>PR.PT-231</v>
      </c>
    </row>
    <row r="188" spans="1:7" x14ac:dyDescent="0.25">
      <c r="A188" t="s">
        <v>977</v>
      </c>
      <c r="B188" s="551">
        <v>3</v>
      </c>
      <c r="C188" t="s">
        <v>1462</v>
      </c>
      <c r="D188" s="1047" t="s">
        <v>1506</v>
      </c>
      <c r="E188" s="551">
        <f ca="1">VLOOKUP(A188,Data!C:I,7,FALSE)</f>
        <v>0</v>
      </c>
      <c r="F188" s="631" t="str">
        <f t="shared" si="52"/>
        <v>PR.DS-13</v>
      </c>
      <c r="G188" s="631" t="str">
        <f t="shared" ca="1" si="53"/>
        <v>PR.DS-130</v>
      </c>
    </row>
    <row r="189" spans="1:7" x14ac:dyDescent="0.25">
      <c r="A189" t="s">
        <v>977</v>
      </c>
      <c r="B189" s="551">
        <v>3</v>
      </c>
      <c r="C189" t="s">
        <v>1462</v>
      </c>
      <c r="D189" s="1047" t="s">
        <v>1507</v>
      </c>
      <c r="E189" s="551">
        <f ca="1">VLOOKUP(A189,Data!C:I,7,FALSE)</f>
        <v>0</v>
      </c>
      <c r="F189" s="631" t="str">
        <f t="shared" si="52"/>
        <v>PR.DS-23</v>
      </c>
      <c r="G189" s="631" t="str">
        <f t="shared" ca="1" si="53"/>
        <v>PR.DS-230</v>
      </c>
    </row>
    <row r="190" spans="1:7" x14ac:dyDescent="0.25">
      <c r="A190" t="s">
        <v>977</v>
      </c>
      <c r="B190" s="551">
        <v>3</v>
      </c>
      <c r="C190" t="s">
        <v>1462</v>
      </c>
      <c r="D190" s="1047" t="s">
        <v>1498</v>
      </c>
      <c r="E190" s="551">
        <f ca="1">VLOOKUP(A190,Data!C:I,7,FALSE)</f>
        <v>0</v>
      </c>
      <c r="F190" s="631" t="str">
        <f t="shared" si="52"/>
        <v>PR.DS-63</v>
      </c>
      <c r="G190" s="631" t="str">
        <f t="shared" ca="1" si="53"/>
        <v>PR.DS-630</v>
      </c>
    </row>
    <row r="191" spans="1:7" x14ac:dyDescent="0.25">
      <c r="A191" t="s">
        <v>980</v>
      </c>
      <c r="B191" s="551">
        <v>3</v>
      </c>
      <c r="C191" t="s">
        <v>446</v>
      </c>
      <c r="D191" s="1051" t="s">
        <v>1522</v>
      </c>
      <c r="E191" s="551">
        <f ca="1">VLOOKUP(A191,Data!C:I,7,FALSE)</f>
        <v>0</v>
      </c>
      <c r="F191" s="631" t="str">
        <f t="shared" si="52"/>
        <v>ID.GV-13</v>
      </c>
      <c r="G191" s="631" t="str">
        <f t="shared" ca="1" si="53"/>
        <v>ID.GV-130</v>
      </c>
    </row>
    <row r="192" spans="1:7" x14ac:dyDescent="0.25">
      <c r="A192" t="s">
        <v>980</v>
      </c>
      <c r="B192" s="551">
        <v>3</v>
      </c>
      <c r="C192" t="s">
        <v>446</v>
      </c>
      <c r="D192" s="1051" t="s">
        <v>1536</v>
      </c>
      <c r="E192" s="551">
        <f ca="1">VLOOKUP(A192,Data!C:I,7,FALSE)</f>
        <v>0</v>
      </c>
      <c r="F192" s="631" t="str">
        <f t="shared" si="52"/>
        <v>ID.GV-33</v>
      </c>
      <c r="G192" s="631" t="str">
        <f t="shared" ca="1" si="53"/>
        <v>ID.GV-330</v>
      </c>
    </row>
    <row r="193" spans="1:7" x14ac:dyDescent="0.25">
      <c r="A193" t="s">
        <v>980</v>
      </c>
      <c r="B193" s="551">
        <v>3</v>
      </c>
      <c r="C193" t="s">
        <v>1462</v>
      </c>
      <c r="D193" s="1047" t="s">
        <v>1518</v>
      </c>
      <c r="E193" s="551">
        <f ca="1">VLOOKUP(A193,Data!C:I,7,FALSE)</f>
        <v>0</v>
      </c>
      <c r="F193" s="631" t="str">
        <f t="shared" si="52"/>
        <v>PR.IP-53</v>
      </c>
      <c r="G193" s="631" t="str">
        <f t="shared" ca="1" si="53"/>
        <v>PR.IP-530</v>
      </c>
    </row>
    <row r="194" spans="1:7" x14ac:dyDescent="0.25">
      <c r="A194" t="s">
        <v>980</v>
      </c>
      <c r="B194" s="551">
        <v>3</v>
      </c>
      <c r="C194" t="s">
        <v>1462</v>
      </c>
      <c r="D194" s="1047" t="s">
        <v>1479</v>
      </c>
      <c r="E194" s="551">
        <f ca="1">VLOOKUP(A194,Data!C:I,7,FALSE)</f>
        <v>0</v>
      </c>
      <c r="F194" s="631" t="str">
        <f t="shared" si="52"/>
        <v>PR.PT-23</v>
      </c>
      <c r="G194" s="631" t="str">
        <f t="shared" ca="1" si="53"/>
        <v>PR.PT-230</v>
      </c>
    </row>
    <row r="195" spans="1:7" x14ac:dyDescent="0.25">
      <c r="A195" t="s">
        <v>981</v>
      </c>
      <c r="B195" s="551">
        <v>3</v>
      </c>
      <c r="C195" t="s">
        <v>446</v>
      </c>
      <c r="D195" s="1051" t="s">
        <v>1489</v>
      </c>
      <c r="E195" s="551">
        <f ca="1">VLOOKUP(A195,Data!C:I,7,FALSE)</f>
        <v>1</v>
      </c>
      <c r="F195" s="631" t="str">
        <f t="shared" ref="F195:F258" si="54">CONCATENATE($D195,$B195)</f>
        <v>ID.AM-63</v>
      </c>
      <c r="G195" s="631" t="str">
        <f t="shared" ref="G195:G258" ca="1" si="55">_xlfn.IFNA(CONCATENATE(F195,$E195),CONCATENATE(F195,$E195,0))</f>
        <v>ID.AM-631</v>
      </c>
    </row>
    <row r="196" spans="1:7" x14ac:dyDescent="0.25">
      <c r="A196" t="s">
        <v>981</v>
      </c>
      <c r="B196" s="551">
        <v>3</v>
      </c>
      <c r="C196" t="s">
        <v>446</v>
      </c>
      <c r="D196" s="1051" t="s">
        <v>1522</v>
      </c>
      <c r="E196" s="551">
        <f ca="1">VLOOKUP(A196,Data!C:I,7,FALSE)</f>
        <v>1</v>
      </c>
      <c r="F196" s="631" t="str">
        <f t="shared" si="54"/>
        <v>ID.GV-13</v>
      </c>
      <c r="G196" s="631" t="str">
        <f t="shared" ca="1" si="55"/>
        <v>ID.GV-131</v>
      </c>
    </row>
    <row r="197" spans="1:7" x14ac:dyDescent="0.25">
      <c r="A197" t="s">
        <v>981</v>
      </c>
      <c r="B197" s="551">
        <v>3</v>
      </c>
      <c r="C197" t="s">
        <v>446</v>
      </c>
      <c r="D197" s="1051" t="s">
        <v>1490</v>
      </c>
      <c r="E197" s="551">
        <f ca="1">VLOOKUP(A197,Data!C:I,7,FALSE)</f>
        <v>1</v>
      </c>
      <c r="F197" s="631" t="str">
        <f t="shared" si="54"/>
        <v>ID.GV-23</v>
      </c>
      <c r="G197" s="631" t="str">
        <f t="shared" ca="1" si="55"/>
        <v>ID.GV-231</v>
      </c>
    </row>
    <row r="198" spans="1:7" x14ac:dyDescent="0.25">
      <c r="A198" t="s">
        <v>981</v>
      </c>
      <c r="B198" s="551">
        <v>3</v>
      </c>
      <c r="C198" t="s">
        <v>446</v>
      </c>
      <c r="D198" s="1051" t="s">
        <v>1536</v>
      </c>
      <c r="E198" s="551">
        <f ca="1">VLOOKUP(A198,Data!C:I,7,FALSE)</f>
        <v>1</v>
      </c>
      <c r="F198" s="631" t="str">
        <f t="shared" si="54"/>
        <v>ID.GV-33</v>
      </c>
      <c r="G198" s="631" t="str">
        <f t="shared" ca="1" si="55"/>
        <v>ID.GV-331</v>
      </c>
    </row>
    <row r="199" spans="1:7" x14ac:dyDescent="0.25">
      <c r="A199" t="s">
        <v>981</v>
      </c>
      <c r="B199" s="551">
        <v>3</v>
      </c>
      <c r="C199" t="s">
        <v>1462</v>
      </c>
      <c r="D199" s="1047" t="s">
        <v>1575</v>
      </c>
      <c r="E199" s="551">
        <f ca="1">VLOOKUP(A199,Data!C:I,7,FALSE)</f>
        <v>1</v>
      </c>
      <c r="F199" s="631" t="str">
        <f t="shared" si="54"/>
        <v>PR.AT-23</v>
      </c>
      <c r="G199" s="631" t="str">
        <f t="shared" ca="1" si="55"/>
        <v>PR.AT-231</v>
      </c>
    </row>
    <row r="200" spans="1:7" x14ac:dyDescent="0.25">
      <c r="A200" t="s">
        <v>981</v>
      </c>
      <c r="B200" s="551">
        <v>3</v>
      </c>
      <c r="C200" t="s">
        <v>1462</v>
      </c>
      <c r="D200" s="1049" t="s">
        <v>1576</v>
      </c>
      <c r="E200" s="551">
        <f ca="1">VLOOKUP(A200,Data!C:I,7,FALSE)</f>
        <v>1</v>
      </c>
      <c r="F200" s="631" t="str">
        <f t="shared" si="54"/>
        <v>PR.AT-33</v>
      </c>
      <c r="G200" s="631" t="str">
        <f t="shared" ca="1" si="55"/>
        <v>PR.AT-331</v>
      </c>
    </row>
    <row r="201" spans="1:7" x14ac:dyDescent="0.25">
      <c r="A201" t="s">
        <v>981</v>
      </c>
      <c r="B201" s="551">
        <v>3</v>
      </c>
      <c r="C201" t="s">
        <v>1462</v>
      </c>
      <c r="D201" s="1047" t="s">
        <v>1525</v>
      </c>
      <c r="E201" s="551">
        <f ca="1">VLOOKUP(A201,Data!C:I,7,FALSE)</f>
        <v>1</v>
      </c>
      <c r="F201" s="631" t="str">
        <f t="shared" si="54"/>
        <v>PR.AT-43</v>
      </c>
      <c r="G201" s="631" t="str">
        <f t="shared" ca="1" si="55"/>
        <v>PR.AT-431</v>
      </c>
    </row>
    <row r="202" spans="1:7" x14ac:dyDescent="0.25">
      <c r="A202" t="s">
        <v>981</v>
      </c>
      <c r="B202" s="551">
        <v>3</v>
      </c>
      <c r="C202" t="s">
        <v>1462</v>
      </c>
      <c r="D202" s="1047" t="s">
        <v>1577</v>
      </c>
      <c r="E202" s="551">
        <f ca="1">VLOOKUP(A202,Data!C:I,7,FALSE)</f>
        <v>1</v>
      </c>
      <c r="F202" s="631" t="str">
        <f t="shared" si="54"/>
        <v>PR.AT-53</v>
      </c>
      <c r="G202" s="631" t="str">
        <f t="shared" ca="1" si="55"/>
        <v>PR.AT-531</v>
      </c>
    </row>
    <row r="203" spans="1:7" x14ac:dyDescent="0.25">
      <c r="A203" t="s">
        <v>982</v>
      </c>
      <c r="B203" s="551">
        <v>3</v>
      </c>
      <c r="C203" t="s">
        <v>1462</v>
      </c>
      <c r="D203" s="1047" t="s">
        <v>1579</v>
      </c>
      <c r="E203" s="551">
        <f ca="1">VLOOKUP(A203,Data!C:I,7,FALSE)</f>
        <v>0</v>
      </c>
      <c r="F203" s="631" t="str">
        <f t="shared" si="54"/>
        <v>PR.AT-13</v>
      </c>
      <c r="G203" s="631" t="str">
        <f t="shared" ca="1" si="55"/>
        <v>PR.AT-130</v>
      </c>
    </row>
    <row r="204" spans="1:7" x14ac:dyDescent="0.25">
      <c r="A204" t="s">
        <v>983</v>
      </c>
      <c r="B204" s="551">
        <v>3</v>
      </c>
      <c r="C204" t="s">
        <v>1462</v>
      </c>
      <c r="D204" s="1047" t="s">
        <v>1712</v>
      </c>
      <c r="E204" s="551">
        <f ca="1">VLOOKUP(A204,Data!C:I,7,FALSE)</f>
        <v>0</v>
      </c>
      <c r="F204" s="631" t="str">
        <f t="shared" si="54"/>
        <v>PR.IP-73</v>
      </c>
      <c r="G204" s="631" t="str">
        <f t="shared" ca="1" si="55"/>
        <v>PR.IP-730</v>
      </c>
    </row>
    <row r="205" spans="1:7" x14ac:dyDescent="0.25">
      <c r="A205" t="s">
        <v>86</v>
      </c>
      <c r="B205" s="551">
        <v>1</v>
      </c>
      <c r="C205" t="s">
        <v>446</v>
      </c>
      <c r="D205" s="1051" t="s">
        <v>1508</v>
      </c>
      <c r="E205" s="551">
        <f ca="1">VLOOKUP(A205,Data!C:I,7,FALSE)</f>
        <v>1</v>
      </c>
      <c r="F205" s="631" t="str">
        <f t="shared" si="54"/>
        <v>ID.AM-11</v>
      </c>
      <c r="G205" s="631" t="str">
        <f t="shared" ca="1" si="55"/>
        <v>ID.AM-111</v>
      </c>
    </row>
    <row r="206" spans="1:7" x14ac:dyDescent="0.25">
      <c r="A206" t="s">
        <v>86</v>
      </c>
      <c r="B206" s="551">
        <v>1</v>
      </c>
      <c r="C206" t="s">
        <v>446</v>
      </c>
      <c r="D206" s="1051" t="s">
        <v>1509</v>
      </c>
      <c r="E206" s="551">
        <f ca="1">VLOOKUP(A206,Data!C:I,7,FALSE)</f>
        <v>1</v>
      </c>
      <c r="F206" s="631" t="str">
        <f t="shared" si="54"/>
        <v>ID.AM-21</v>
      </c>
      <c r="G206" s="631" t="str">
        <f t="shared" ca="1" si="55"/>
        <v>ID.AM-211</v>
      </c>
    </row>
    <row r="207" spans="1:7" x14ac:dyDescent="0.25">
      <c r="A207" t="s">
        <v>86</v>
      </c>
      <c r="B207" s="551">
        <v>1</v>
      </c>
      <c r="C207" t="s">
        <v>446</v>
      </c>
      <c r="D207" s="1051" t="s">
        <v>1520</v>
      </c>
      <c r="E207" s="551">
        <f ca="1">VLOOKUP(A207,Data!C:I,7,FALSE)</f>
        <v>1</v>
      </c>
      <c r="F207" s="631" t="str">
        <f t="shared" si="54"/>
        <v>ID.AM-41</v>
      </c>
      <c r="G207" s="631" t="str">
        <f t="shared" ca="1" si="55"/>
        <v>ID.AM-411</v>
      </c>
    </row>
    <row r="208" spans="1:7" x14ac:dyDescent="0.25">
      <c r="A208" t="s">
        <v>86</v>
      </c>
      <c r="B208" s="551">
        <v>1</v>
      </c>
      <c r="C208" t="s">
        <v>1462</v>
      </c>
      <c r="D208" s="1047" t="s">
        <v>1500</v>
      </c>
      <c r="E208" s="551">
        <f ca="1">VLOOKUP(A208,Data!C:I,7,FALSE)</f>
        <v>1</v>
      </c>
      <c r="F208" s="631" t="str">
        <f t="shared" si="54"/>
        <v>PR.DS-31</v>
      </c>
      <c r="G208" s="631" t="str">
        <f t="shared" ca="1" si="55"/>
        <v>PR.DS-311</v>
      </c>
    </row>
    <row r="209" spans="1:7" x14ac:dyDescent="0.25">
      <c r="A209" t="s">
        <v>88</v>
      </c>
      <c r="B209" s="551">
        <v>2</v>
      </c>
      <c r="C209" t="s">
        <v>446</v>
      </c>
      <c r="D209" s="1051" t="s">
        <v>1508</v>
      </c>
      <c r="E209" s="551">
        <f ca="1">VLOOKUP(A209,Data!C:I,7,FALSE)</f>
        <v>0</v>
      </c>
      <c r="F209" s="631" t="str">
        <f t="shared" si="54"/>
        <v>ID.AM-12</v>
      </c>
      <c r="G209" s="631" t="str">
        <f t="shared" ca="1" si="55"/>
        <v>ID.AM-120</v>
      </c>
    </row>
    <row r="210" spans="1:7" x14ac:dyDescent="0.25">
      <c r="A210" t="s">
        <v>88</v>
      </c>
      <c r="B210" s="551">
        <v>2</v>
      </c>
      <c r="C210" t="s">
        <v>446</v>
      </c>
      <c r="D210" s="1051" t="s">
        <v>1509</v>
      </c>
      <c r="E210" s="551">
        <f ca="1">VLOOKUP(A210,Data!C:I,7,FALSE)</f>
        <v>0</v>
      </c>
      <c r="F210" s="631" t="str">
        <f t="shared" si="54"/>
        <v>ID.AM-22</v>
      </c>
      <c r="G210" s="631" t="str">
        <f t="shared" ca="1" si="55"/>
        <v>ID.AM-220</v>
      </c>
    </row>
    <row r="211" spans="1:7" x14ac:dyDescent="0.25">
      <c r="A211" t="s">
        <v>88</v>
      </c>
      <c r="B211" s="551">
        <v>2</v>
      </c>
      <c r="C211" t="s">
        <v>446</v>
      </c>
      <c r="D211" s="1051" t="s">
        <v>1520</v>
      </c>
      <c r="E211" s="551">
        <f ca="1">VLOOKUP(A211,Data!C:I,7,FALSE)</f>
        <v>0</v>
      </c>
      <c r="F211" s="631" t="str">
        <f t="shared" si="54"/>
        <v>ID.AM-42</v>
      </c>
      <c r="G211" s="631" t="str">
        <f t="shared" ca="1" si="55"/>
        <v>ID.AM-420</v>
      </c>
    </row>
    <row r="212" spans="1:7" x14ac:dyDescent="0.25">
      <c r="A212" t="s">
        <v>89</v>
      </c>
      <c r="B212" s="551">
        <v>2</v>
      </c>
      <c r="C212" t="s">
        <v>446</v>
      </c>
      <c r="D212" s="1051" t="s">
        <v>1510</v>
      </c>
      <c r="E212" s="551">
        <f ca="1">VLOOKUP(A212,Data!C:I,7,FALSE)</f>
        <v>0</v>
      </c>
      <c r="F212" s="631" t="str">
        <f t="shared" si="54"/>
        <v>ID.AM-52</v>
      </c>
      <c r="G212" s="631" t="str">
        <f t="shared" ca="1" si="55"/>
        <v>ID.AM-520</v>
      </c>
    </row>
    <row r="213" spans="1:7" x14ac:dyDescent="0.25">
      <c r="A213" t="s">
        <v>91</v>
      </c>
      <c r="B213" s="551">
        <v>2</v>
      </c>
      <c r="C213" t="s">
        <v>446</v>
      </c>
      <c r="D213" s="1051" t="s">
        <v>1510</v>
      </c>
      <c r="E213" s="551">
        <f ca="1">VLOOKUP(A213,Data!C:I,7,FALSE)</f>
        <v>0</v>
      </c>
      <c r="F213" s="631" t="str">
        <f t="shared" si="54"/>
        <v>ID.AM-52</v>
      </c>
      <c r="G213" s="631" t="str">
        <f t="shared" ca="1" si="55"/>
        <v>ID.AM-520</v>
      </c>
    </row>
    <row r="214" spans="1:7" x14ac:dyDescent="0.25">
      <c r="A214" t="s">
        <v>95</v>
      </c>
      <c r="B214" s="551">
        <v>3</v>
      </c>
      <c r="C214" t="s">
        <v>446</v>
      </c>
      <c r="D214" s="1051" t="s">
        <v>1508</v>
      </c>
      <c r="E214" s="551">
        <f ca="1">VLOOKUP(A214,Data!C:I,7,FALSE)</f>
        <v>0</v>
      </c>
      <c r="F214" s="631" t="str">
        <f t="shared" si="54"/>
        <v>ID.AM-13</v>
      </c>
      <c r="G214" s="631" t="str">
        <f t="shared" ca="1" si="55"/>
        <v>ID.AM-130</v>
      </c>
    </row>
    <row r="215" spans="1:7" x14ac:dyDescent="0.25">
      <c r="A215" t="s">
        <v>95</v>
      </c>
      <c r="B215" s="551">
        <v>3</v>
      </c>
      <c r="C215" t="s">
        <v>446</v>
      </c>
      <c r="D215" s="1051" t="s">
        <v>1509</v>
      </c>
      <c r="E215" s="551">
        <f ca="1">VLOOKUP(A215,Data!C:I,7,FALSE)</f>
        <v>0</v>
      </c>
      <c r="F215" s="631" t="str">
        <f t="shared" si="54"/>
        <v>ID.AM-23</v>
      </c>
      <c r="G215" s="631" t="str">
        <f t="shared" ca="1" si="55"/>
        <v>ID.AM-230</v>
      </c>
    </row>
    <row r="216" spans="1:7" x14ac:dyDescent="0.25">
      <c r="A216" t="s">
        <v>95</v>
      </c>
      <c r="B216" s="551">
        <v>3</v>
      </c>
      <c r="C216" t="s">
        <v>446</v>
      </c>
      <c r="D216" s="1051" t="s">
        <v>1520</v>
      </c>
      <c r="E216" s="551">
        <f ca="1">VLOOKUP(A216,Data!C:I,7,FALSE)</f>
        <v>0</v>
      </c>
      <c r="F216" s="631" t="str">
        <f t="shared" si="54"/>
        <v>ID.AM-43</v>
      </c>
      <c r="G216" s="631" t="str">
        <f t="shared" ca="1" si="55"/>
        <v>ID.AM-430</v>
      </c>
    </row>
    <row r="217" spans="1:7" x14ac:dyDescent="0.25">
      <c r="A217" t="s">
        <v>95</v>
      </c>
      <c r="B217" s="551">
        <v>3</v>
      </c>
      <c r="C217" t="s">
        <v>1462</v>
      </c>
      <c r="D217" s="1047" t="s">
        <v>1500</v>
      </c>
      <c r="E217" s="551">
        <f ca="1">VLOOKUP(A217,Data!C:I,7,FALSE)</f>
        <v>0</v>
      </c>
      <c r="F217" s="631" t="str">
        <f t="shared" si="54"/>
        <v>PR.DS-33</v>
      </c>
      <c r="G217" s="631" t="str">
        <f t="shared" ca="1" si="55"/>
        <v>PR.DS-330</v>
      </c>
    </row>
    <row r="218" spans="1:7" x14ac:dyDescent="0.25">
      <c r="A218" t="s">
        <v>908</v>
      </c>
      <c r="B218" s="551">
        <v>3</v>
      </c>
      <c r="C218" t="s">
        <v>446</v>
      </c>
      <c r="D218" s="1053" t="s">
        <v>1508</v>
      </c>
      <c r="E218" s="551">
        <f ca="1">VLOOKUP(A218,Data!C:I,7,FALSE)</f>
        <v>0</v>
      </c>
      <c r="F218" s="631" t="str">
        <f t="shared" si="54"/>
        <v>ID.AM-13</v>
      </c>
      <c r="G218" s="631" t="str">
        <f t="shared" ca="1" si="55"/>
        <v>ID.AM-130</v>
      </c>
    </row>
    <row r="219" spans="1:7" x14ac:dyDescent="0.25">
      <c r="A219" t="s">
        <v>908</v>
      </c>
      <c r="B219" s="551">
        <v>3</v>
      </c>
      <c r="C219" t="s">
        <v>446</v>
      </c>
      <c r="D219" s="1051" t="s">
        <v>1509</v>
      </c>
      <c r="E219" s="551">
        <f ca="1">VLOOKUP(A219,Data!C:I,7,FALSE)</f>
        <v>0</v>
      </c>
      <c r="F219" s="631" t="str">
        <f t="shared" si="54"/>
        <v>ID.AM-23</v>
      </c>
      <c r="G219" s="631" t="str">
        <f t="shared" ca="1" si="55"/>
        <v>ID.AM-230</v>
      </c>
    </row>
    <row r="220" spans="1:7" x14ac:dyDescent="0.25">
      <c r="A220" t="s">
        <v>908</v>
      </c>
      <c r="B220" s="551">
        <v>3</v>
      </c>
      <c r="C220" t="s">
        <v>446</v>
      </c>
      <c r="D220" s="1051" t="s">
        <v>1520</v>
      </c>
      <c r="E220" s="551">
        <f ca="1">VLOOKUP(A220,Data!C:I,7,FALSE)</f>
        <v>0</v>
      </c>
      <c r="F220" s="631" t="str">
        <f t="shared" si="54"/>
        <v>ID.AM-43</v>
      </c>
      <c r="G220" s="631" t="str">
        <f t="shared" ca="1" si="55"/>
        <v>ID.AM-430</v>
      </c>
    </row>
    <row r="221" spans="1:7" x14ac:dyDescent="0.25">
      <c r="A221" t="s">
        <v>908</v>
      </c>
      <c r="B221" s="551">
        <v>3</v>
      </c>
      <c r="C221" t="s">
        <v>1462</v>
      </c>
      <c r="D221" s="1047" t="s">
        <v>1500</v>
      </c>
      <c r="E221" s="551">
        <f ca="1">VLOOKUP(A221,Data!C:I,7,FALSE)</f>
        <v>0</v>
      </c>
      <c r="F221" s="631" t="str">
        <f t="shared" si="54"/>
        <v>PR.DS-33</v>
      </c>
      <c r="G221" s="631" t="str">
        <f t="shared" ca="1" si="55"/>
        <v>PR.DS-330</v>
      </c>
    </row>
    <row r="222" spans="1:7" x14ac:dyDescent="0.25">
      <c r="A222" t="s">
        <v>909</v>
      </c>
      <c r="B222" s="551">
        <v>3</v>
      </c>
      <c r="C222" t="s">
        <v>1462</v>
      </c>
      <c r="D222" s="1047" t="s">
        <v>1506</v>
      </c>
      <c r="E222" s="551">
        <f ca="1">VLOOKUP(A222,Data!C:I,7,FALSE)</f>
        <v>0</v>
      </c>
      <c r="F222" s="631" t="str">
        <f t="shared" si="54"/>
        <v>PR.DS-13</v>
      </c>
      <c r="G222" s="631" t="str">
        <f t="shared" ca="1" si="55"/>
        <v>PR.DS-130</v>
      </c>
    </row>
    <row r="223" spans="1:7" x14ac:dyDescent="0.25">
      <c r="A223" t="s">
        <v>909</v>
      </c>
      <c r="B223" s="551">
        <v>3</v>
      </c>
      <c r="C223" t="s">
        <v>1462</v>
      </c>
      <c r="D223" s="1047" t="s">
        <v>1500</v>
      </c>
      <c r="E223" s="551">
        <f ca="1">VLOOKUP(A223,Data!C:I,7,FALSE)</f>
        <v>0</v>
      </c>
      <c r="F223" s="631" t="str">
        <f t="shared" si="54"/>
        <v>PR.DS-33</v>
      </c>
      <c r="G223" s="631" t="str">
        <f t="shared" ca="1" si="55"/>
        <v>PR.DS-330</v>
      </c>
    </row>
    <row r="224" spans="1:7" x14ac:dyDescent="0.25">
      <c r="A224" t="s">
        <v>909</v>
      </c>
      <c r="B224" s="551">
        <v>3</v>
      </c>
      <c r="C224" t="s">
        <v>1462</v>
      </c>
      <c r="D224" s="1047" t="s">
        <v>1495</v>
      </c>
      <c r="E224" s="551">
        <f ca="1">VLOOKUP(A224,Data!C:I,7,FALSE)</f>
        <v>0</v>
      </c>
      <c r="F224" s="631" t="str">
        <f t="shared" si="54"/>
        <v>PR.DS-53</v>
      </c>
      <c r="G224" s="631" t="str">
        <f t="shared" ca="1" si="55"/>
        <v>PR.DS-530</v>
      </c>
    </row>
    <row r="225" spans="1:7" x14ac:dyDescent="0.25">
      <c r="A225" t="s">
        <v>909</v>
      </c>
      <c r="B225" s="551">
        <v>3</v>
      </c>
      <c r="C225" t="s">
        <v>1462</v>
      </c>
      <c r="D225" s="1050" t="s">
        <v>1517</v>
      </c>
      <c r="E225" s="551">
        <f ca="1">VLOOKUP(A225,Data!C:I,7,FALSE)</f>
        <v>0</v>
      </c>
      <c r="F225" s="631" t="str">
        <f t="shared" si="54"/>
        <v>PR.IP-23</v>
      </c>
      <c r="G225" s="631" t="str">
        <f t="shared" ca="1" si="55"/>
        <v>PR.IP-230</v>
      </c>
    </row>
    <row r="226" spans="1:7" x14ac:dyDescent="0.25">
      <c r="A226" t="s">
        <v>909</v>
      </c>
      <c r="B226" s="551">
        <v>3</v>
      </c>
      <c r="C226" t="s">
        <v>1462</v>
      </c>
      <c r="D226" s="1047" t="s">
        <v>1513</v>
      </c>
      <c r="E226" s="551">
        <f ca="1">VLOOKUP(A226,Data!C:I,7,FALSE)</f>
        <v>0</v>
      </c>
      <c r="F226" s="631" t="str">
        <f t="shared" si="54"/>
        <v>PR.IP-63</v>
      </c>
      <c r="G226" s="631" t="str">
        <f t="shared" ca="1" si="55"/>
        <v>PR.IP-630</v>
      </c>
    </row>
    <row r="227" spans="1:7" x14ac:dyDescent="0.25">
      <c r="A227" t="s">
        <v>97</v>
      </c>
      <c r="B227" s="551">
        <v>1</v>
      </c>
      <c r="C227" t="s">
        <v>446</v>
      </c>
      <c r="D227" s="1051" t="s">
        <v>1520</v>
      </c>
      <c r="E227" s="551">
        <f ca="1">VLOOKUP(A227,Data!C:I,7,FALSE)</f>
        <v>1</v>
      </c>
      <c r="F227" s="631" t="str">
        <f t="shared" si="54"/>
        <v>ID.AM-41</v>
      </c>
      <c r="G227" s="631" t="str">
        <f t="shared" ca="1" si="55"/>
        <v>ID.AM-411</v>
      </c>
    </row>
    <row r="228" spans="1:7" x14ac:dyDescent="0.25">
      <c r="A228" t="s">
        <v>97</v>
      </c>
      <c r="B228" s="551">
        <v>1</v>
      </c>
      <c r="C228" t="s">
        <v>1462</v>
      </c>
      <c r="D228" s="1047" t="s">
        <v>1500</v>
      </c>
      <c r="E228" s="551">
        <f ca="1">VLOOKUP(A228,Data!C:I,7,FALSE)</f>
        <v>1</v>
      </c>
      <c r="F228" s="631" t="str">
        <f t="shared" si="54"/>
        <v>PR.DS-31</v>
      </c>
      <c r="G228" s="631" t="str">
        <f t="shared" ca="1" si="55"/>
        <v>PR.DS-311</v>
      </c>
    </row>
    <row r="229" spans="1:7" x14ac:dyDescent="0.25">
      <c r="A229" t="s">
        <v>98</v>
      </c>
      <c r="B229" s="551">
        <v>2</v>
      </c>
      <c r="C229" t="s">
        <v>446</v>
      </c>
      <c r="D229" s="1051" t="s">
        <v>1520</v>
      </c>
      <c r="E229" s="551">
        <f ca="1">VLOOKUP(A229,Data!C:I,7,FALSE)</f>
        <v>1</v>
      </c>
      <c r="F229" s="631" t="str">
        <f t="shared" si="54"/>
        <v>ID.AM-42</v>
      </c>
      <c r="G229" s="631" t="str">
        <f t="shared" ca="1" si="55"/>
        <v>ID.AM-421</v>
      </c>
    </row>
    <row r="230" spans="1:7" x14ac:dyDescent="0.25">
      <c r="A230" t="s">
        <v>99</v>
      </c>
      <c r="B230" s="551">
        <v>2</v>
      </c>
      <c r="C230" t="s">
        <v>446</v>
      </c>
      <c r="D230" s="1051" t="s">
        <v>1510</v>
      </c>
      <c r="E230" s="551">
        <f ca="1">VLOOKUP(A230,Data!C:I,7,FALSE)</f>
        <v>0</v>
      </c>
      <c r="F230" s="631" t="str">
        <f t="shared" si="54"/>
        <v>ID.AM-52</v>
      </c>
      <c r="G230" s="631" t="str">
        <f t="shared" ca="1" si="55"/>
        <v>ID.AM-520</v>
      </c>
    </row>
    <row r="231" spans="1:7" x14ac:dyDescent="0.25">
      <c r="A231" t="s">
        <v>100</v>
      </c>
      <c r="B231" s="551">
        <v>2</v>
      </c>
      <c r="C231" t="s">
        <v>446</v>
      </c>
      <c r="D231" s="1051" t="s">
        <v>1510</v>
      </c>
      <c r="E231" s="551">
        <f ca="1">VLOOKUP(A231,Data!C:I,7,FALSE)</f>
        <v>1</v>
      </c>
      <c r="F231" s="631" t="str">
        <f t="shared" si="54"/>
        <v>ID.AM-52</v>
      </c>
      <c r="G231" s="631" t="str">
        <f t="shared" ca="1" si="55"/>
        <v>ID.AM-521</v>
      </c>
    </row>
    <row r="232" spans="1:7" x14ac:dyDescent="0.25">
      <c r="A232" t="s">
        <v>102</v>
      </c>
      <c r="B232" s="551">
        <v>3</v>
      </c>
      <c r="C232" t="s">
        <v>446</v>
      </c>
      <c r="D232" s="1051" t="s">
        <v>1520</v>
      </c>
      <c r="E232" s="551">
        <f ca="1">VLOOKUP(A232,Data!C:I,7,FALSE)</f>
        <v>0</v>
      </c>
      <c r="F232" s="631" t="str">
        <f t="shared" si="54"/>
        <v>ID.AM-43</v>
      </c>
      <c r="G232" s="631" t="str">
        <f t="shared" ca="1" si="55"/>
        <v>ID.AM-430</v>
      </c>
    </row>
    <row r="233" spans="1:7" x14ac:dyDescent="0.25">
      <c r="A233" t="s">
        <v>102</v>
      </c>
      <c r="B233" s="551">
        <v>3</v>
      </c>
      <c r="C233" t="s">
        <v>1462</v>
      </c>
      <c r="D233" s="1047" t="s">
        <v>1500</v>
      </c>
      <c r="E233" s="551">
        <f ca="1">VLOOKUP(A233,Data!C:I,7,FALSE)</f>
        <v>0</v>
      </c>
      <c r="F233" s="631" t="str">
        <f t="shared" si="54"/>
        <v>PR.DS-33</v>
      </c>
      <c r="G233" s="631" t="str">
        <f t="shared" ca="1" si="55"/>
        <v>PR.DS-330</v>
      </c>
    </row>
    <row r="234" spans="1:7" x14ac:dyDescent="0.25">
      <c r="A234" t="s">
        <v>911</v>
      </c>
      <c r="B234" s="551">
        <v>3</v>
      </c>
      <c r="C234" t="s">
        <v>1462</v>
      </c>
      <c r="D234" s="1047" t="s">
        <v>1500</v>
      </c>
      <c r="E234" s="551">
        <f ca="1">VLOOKUP(A234,Data!C:I,7,FALSE)</f>
        <v>0</v>
      </c>
      <c r="F234" s="631" t="str">
        <f t="shared" si="54"/>
        <v>PR.DS-33</v>
      </c>
      <c r="G234" s="631" t="str">
        <f t="shared" ca="1" si="55"/>
        <v>PR.DS-330</v>
      </c>
    </row>
    <row r="235" spans="1:7" x14ac:dyDescent="0.25">
      <c r="A235" t="s">
        <v>912</v>
      </c>
      <c r="B235" s="551">
        <v>3</v>
      </c>
      <c r="C235" t="s">
        <v>1462</v>
      </c>
      <c r="D235" s="1050" t="s">
        <v>1500</v>
      </c>
      <c r="E235" s="551">
        <f ca="1">VLOOKUP(A235,Data!C:I,7,FALSE)</f>
        <v>0</v>
      </c>
      <c r="F235" s="631" t="str">
        <f t="shared" si="54"/>
        <v>PR.DS-33</v>
      </c>
      <c r="G235" s="631" t="str">
        <f t="shared" ca="1" si="55"/>
        <v>PR.DS-330</v>
      </c>
    </row>
    <row r="236" spans="1:7" x14ac:dyDescent="0.25">
      <c r="A236" t="s">
        <v>912</v>
      </c>
      <c r="B236" s="551">
        <v>3</v>
      </c>
      <c r="C236" t="s">
        <v>1462</v>
      </c>
      <c r="D236" s="1047" t="s">
        <v>1495</v>
      </c>
      <c r="E236" s="551">
        <f ca="1">VLOOKUP(A236,Data!C:I,7,FALSE)</f>
        <v>0</v>
      </c>
      <c r="F236" s="631" t="str">
        <f t="shared" si="54"/>
        <v>PR.DS-53</v>
      </c>
      <c r="G236" s="631" t="str">
        <f t="shared" ca="1" si="55"/>
        <v>PR.DS-530</v>
      </c>
    </row>
    <row r="237" spans="1:7" x14ac:dyDescent="0.25">
      <c r="A237" t="s">
        <v>912</v>
      </c>
      <c r="B237" s="551">
        <v>3</v>
      </c>
      <c r="C237" t="s">
        <v>1462</v>
      </c>
      <c r="D237" s="1050" t="s">
        <v>1517</v>
      </c>
      <c r="E237" s="551">
        <f ca="1">VLOOKUP(A237,Data!C:I,7,FALSE)</f>
        <v>0</v>
      </c>
      <c r="F237" s="631" t="str">
        <f t="shared" si="54"/>
        <v>PR.IP-23</v>
      </c>
      <c r="G237" s="631" t="str">
        <f t="shared" ca="1" si="55"/>
        <v>PR.IP-230</v>
      </c>
    </row>
    <row r="238" spans="1:7" x14ac:dyDescent="0.25">
      <c r="A238" t="s">
        <v>912</v>
      </c>
      <c r="B238" s="551">
        <v>3</v>
      </c>
      <c r="C238" t="s">
        <v>1462</v>
      </c>
      <c r="D238" s="1047" t="s">
        <v>1513</v>
      </c>
      <c r="E238" s="551">
        <f ca="1">VLOOKUP(A238,Data!C:I,7,FALSE)</f>
        <v>0</v>
      </c>
      <c r="F238" s="631" t="str">
        <f t="shared" si="54"/>
        <v>PR.IP-63</v>
      </c>
      <c r="G238" s="631" t="str">
        <f t="shared" ca="1" si="55"/>
        <v>PR.IP-630</v>
      </c>
    </row>
    <row r="239" spans="1:7" x14ac:dyDescent="0.25">
      <c r="A239" t="s">
        <v>105</v>
      </c>
      <c r="B239" s="551">
        <v>1</v>
      </c>
      <c r="C239" t="s">
        <v>1462</v>
      </c>
      <c r="D239" s="1047" t="s">
        <v>1515</v>
      </c>
      <c r="E239" s="551">
        <f ca="1">VLOOKUP(A239,Data!C:I,7,FALSE)</f>
        <v>1</v>
      </c>
      <c r="F239" s="631" t="str">
        <f t="shared" si="54"/>
        <v>PR.IP-11</v>
      </c>
      <c r="G239" s="631" t="str">
        <f t="shared" ca="1" si="55"/>
        <v>PR.IP-111</v>
      </c>
    </row>
    <row r="240" spans="1:7" x14ac:dyDescent="0.25">
      <c r="A240" t="s">
        <v>105</v>
      </c>
      <c r="B240" s="551">
        <v>1</v>
      </c>
      <c r="C240" t="s">
        <v>1462</v>
      </c>
      <c r="D240" s="1047" t="s">
        <v>1504</v>
      </c>
      <c r="E240" s="551">
        <f ca="1">VLOOKUP(A240,Data!C:I,7,FALSE)</f>
        <v>1</v>
      </c>
      <c r="F240" s="631" t="str">
        <f t="shared" si="54"/>
        <v>PR.IP-31</v>
      </c>
      <c r="G240" s="631" t="str">
        <f t="shared" ca="1" si="55"/>
        <v>PR.IP-311</v>
      </c>
    </row>
    <row r="241" spans="1:7" x14ac:dyDescent="0.25">
      <c r="A241" t="s">
        <v>107</v>
      </c>
      <c r="B241" s="551">
        <v>2</v>
      </c>
      <c r="C241" t="s">
        <v>1462</v>
      </c>
      <c r="D241" s="1047" t="s">
        <v>1504</v>
      </c>
      <c r="E241" s="551">
        <f ca="1">VLOOKUP(A241,Data!C:I,7,FALSE)</f>
        <v>0</v>
      </c>
      <c r="F241" s="631" t="str">
        <f t="shared" si="54"/>
        <v>PR.IP-32</v>
      </c>
      <c r="G241" s="631" t="str">
        <f t="shared" ca="1" si="55"/>
        <v>PR.IP-320</v>
      </c>
    </row>
    <row r="242" spans="1:7" x14ac:dyDescent="0.25">
      <c r="A242" t="s">
        <v>109</v>
      </c>
      <c r="B242" s="551">
        <v>2</v>
      </c>
      <c r="C242" t="s">
        <v>1462</v>
      </c>
      <c r="D242" s="1047" t="s">
        <v>1515</v>
      </c>
      <c r="E242" s="551">
        <f ca="1">VLOOKUP(A242,Data!C:I,7,FALSE)</f>
        <v>1</v>
      </c>
      <c r="F242" s="631" t="str">
        <f t="shared" si="54"/>
        <v>PR.IP-12</v>
      </c>
      <c r="G242" s="631" t="str">
        <f t="shared" ca="1" si="55"/>
        <v>PR.IP-121</v>
      </c>
    </row>
    <row r="243" spans="1:7" x14ac:dyDescent="0.25">
      <c r="A243" t="s">
        <v>109</v>
      </c>
      <c r="B243" s="551">
        <v>2</v>
      </c>
      <c r="C243" t="s">
        <v>1462</v>
      </c>
      <c r="D243" s="1047" t="s">
        <v>1504</v>
      </c>
      <c r="E243" s="551">
        <f ca="1">VLOOKUP(A243,Data!C:I,7,FALSE)</f>
        <v>1</v>
      </c>
      <c r="F243" s="631" t="str">
        <f t="shared" si="54"/>
        <v>PR.IP-32</v>
      </c>
      <c r="G243" s="631" t="str">
        <f t="shared" ca="1" si="55"/>
        <v>PR.IP-321</v>
      </c>
    </row>
    <row r="244" spans="1:7" x14ac:dyDescent="0.25">
      <c r="A244" t="s">
        <v>109</v>
      </c>
      <c r="B244" s="551">
        <v>2</v>
      </c>
      <c r="C244" t="s">
        <v>1462</v>
      </c>
      <c r="D244" s="1047" t="s">
        <v>1480</v>
      </c>
      <c r="E244" s="551">
        <f ca="1">VLOOKUP(A244,Data!C:I,7,FALSE)</f>
        <v>1</v>
      </c>
      <c r="F244" s="631" t="str">
        <f t="shared" si="54"/>
        <v>PR.PT-32</v>
      </c>
      <c r="G244" s="631" t="str">
        <f t="shared" ca="1" si="55"/>
        <v>PR.PT-321</v>
      </c>
    </row>
    <row r="245" spans="1:7" x14ac:dyDescent="0.25">
      <c r="A245" t="s">
        <v>111</v>
      </c>
      <c r="B245" s="551">
        <v>2</v>
      </c>
      <c r="C245" t="s">
        <v>1462</v>
      </c>
      <c r="D245" s="1047" t="s">
        <v>1515</v>
      </c>
      <c r="E245" s="551">
        <f ca="1">VLOOKUP(A245,Data!C:I,7,FALSE)</f>
        <v>0</v>
      </c>
      <c r="F245" s="631" t="str">
        <f t="shared" si="54"/>
        <v>PR.IP-12</v>
      </c>
      <c r="G245" s="631" t="str">
        <f t="shared" ca="1" si="55"/>
        <v>PR.IP-120</v>
      </c>
    </row>
    <row r="246" spans="1:7" x14ac:dyDescent="0.25">
      <c r="A246" t="s">
        <v>111</v>
      </c>
      <c r="B246" s="551">
        <v>2</v>
      </c>
      <c r="C246" t="s">
        <v>1462</v>
      </c>
      <c r="D246" s="1047" t="s">
        <v>1504</v>
      </c>
      <c r="E246" s="551">
        <f ca="1">VLOOKUP(A246,Data!C:I,7,FALSE)</f>
        <v>0</v>
      </c>
      <c r="F246" s="631" t="str">
        <f t="shared" si="54"/>
        <v>PR.IP-32</v>
      </c>
      <c r="G246" s="631" t="str">
        <f t="shared" ca="1" si="55"/>
        <v>PR.IP-320</v>
      </c>
    </row>
    <row r="247" spans="1:7" x14ac:dyDescent="0.25">
      <c r="A247" t="s">
        <v>113</v>
      </c>
      <c r="B247" s="551">
        <v>3</v>
      </c>
      <c r="C247" t="s">
        <v>1462</v>
      </c>
      <c r="D247" s="1047" t="s">
        <v>1517</v>
      </c>
      <c r="E247" s="551">
        <f ca="1">VLOOKUP(A247,Data!C:I,7,FALSE)</f>
        <v>1</v>
      </c>
      <c r="F247" s="631" t="str">
        <f t="shared" si="54"/>
        <v>PR.IP-23</v>
      </c>
      <c r="G247" s="631" t="str">
        <f t="shared" ca="1" si="55"/>
        <v>PR.IP-231</v>
      </c>
    </row>
    <row r="248" spans="1:7" x14ac:dyDescent="0.25">
      <c r="A248" t="s">
        <v>113</v>
      </c>
      <c r="B248" s="551">
        <v>3</v>
      </c>
      <c r="C248" t="s">
        <v>1462</v>
      </c>
      <c r="D248" s="1047" t="s">
        <v>1504</v>
      </c>
      <c r="E248" s="551">
        <f ca="1">VLOOKUP(A248,Data!C:I,7,FALSE)</f>
        <v>1</v>
      </c>
      <c r="F248" s="631" t="str">
        <f t="shared" si="54"/>
        <v>PR.IP-33</v>
      </c>
      <c r="G248" s="631" t="str">
        <f t="shared" ca="1" si="55"/>
        <v>PR.IP-331</v>
      </c>
    </row>
    <row r="249" spans="1:7" x14ac:dyDescent="0.25">
      <c r="A249" t="s">
        <v>116</v>
      </c>
      <c r="B249" s="551">
        <v>1</v>
      </c>
      <c r="C249" t="s">
        <v>1462</v>
      </c>
      <c r="D249" s="1047" t="s">
        <v>1500</v>
      </c>
      <c r="E249" s="551">
        <f ca="1">VLOOKUP(A249,Data!C:I,7,FALSE)</f>
        <v>1</v>
      </c>
      <c r="F249" s="631" t="str">
        <f t="shared" si="54"/>
        <v>PR.DS-31</v>
      </c>
      <c r="G249" s="631" t="str">
        <f t="shared" ca="1" si="55"/>
        <v>PR.DS-311</v>
      </c>
    </row>
    <row r="250" spans="1:7" x14ac:dyDescent="0.25">
      <c r="A250" t="s">
        <v>116</v>
      </c>
      <c r="B250" s="551">
        <v>1</v>
      </c>
      <c r="C250" t="s">
        <v>1462</v>
      </c>
      <c r="D250" s="1047" t="s">
        <v>1504</v>
      </c>
      <c r="E250" s="551">
        <f ca="1">VLOOKUP(A250,Data!C:I,7,FALSE)</f>
        <v>1</v>
      </c>
      <c r="F250" s="631" t="str">
        <f t="shared" si="54"/>
        <v>PR.IP-31</v>
      </c>
      <c r="G250" s="631" t="str">
        <f t="shared" ca="1" si="55"/>
        <v>PR.IP-311</v>
      </c>
    </row>
    <row r="251" spans="1:7" x14ac:dyDescent="0.25">
      <c r="A251" t="s">
        <v>116</v>
      </c>
      <c r="B251" s="551">
        <v>1</v>
      </c>
      <c r="C251" t="s">
        <v>1462</v>
      </c>
      <c r="D251" s="1047" t="s">
        <v>1516</v>
      </c>
      <c r="E251" s="551">
        <f ca="1">VLOOKUP(A251,Data!C:I,7,FALSE)</f>
        <v>1</v>
      </c>
      <c r="F251" s="631" t="str">
        <f t="shared" si="54"/>
        <v>PR.MA-11</v>
      </c>
      <c r="G251" s="631" t="str">
        <f t="shared" ca="1" si="55"/>
        <v>PR.MA-111</v>
      </c>
    </row>
    <row r="252" spans="1:7" x14ac:dyDescent="0.25">
      <c r="A252" t="s">
        <v>119</v>
      </c>
      <c r="B252" s="551">
        <v>1</v>
      </c>
      <c r="C252" t="s">
        <v>1462</v>
      </c>
      <c r="D252" s="1047" t="s">
        <v>1500</v>
      </c>
      <c r="E252" s="551">
        <f ca="1">VLOOKUP(A252,Data!C:I,7,FALSE)</f>
        <v>1</v>
      </c>
      <c r="F252" s="631" t="str">
        <f t="shared" si="54"/>
        <v>PR.DS-31</v>
      </c>
      <c r="G252" s="631" t="str">
        <f t="shared" ca="1" si="55"/>
        <v>PR.DS-311</v>
      </c>
    </row>
    <row r="253" spans="1:7" x14ac:dyDescent="0.25">
      <c r="A253" t="s">
        <v>119</v>
      </c>
      <c r="B253" s="551">
        <v>1</v>
      </c>
      <c r="C253" t="s">
        <v>1462</v>
      </c>
      <c r="D253" s="1047" t="s">
        <v>1504</v>
      </c>
      <c r="E253" s="551">
        <f ca="1">VLOOKUP(A253,Data!C:I,7,FALSE)</f>
        <v>1</v>
      </c>
      <c r="F253" s="631" t="str">
        <f t="shared" si="54"/>
        <v>PR.IP-31</v>
      </c>
      <c r="G253" s="631" t="str">
        <f t="shared" ca="1" si="55"/>
        <v>PR.IP-311</v>
      </c>
    </row>
    <row r="254" spans="1:7" x14ac:dyDescent="0.25">
      <c r="A254" t="s">
        <v>119</v>
      </c>
      <c r="B254" s="551">
        <v>1</v>
      </c>
      <c r="C254" t="s">
        <v>1462</v>
      </c>
      <c r="D254" s="1047" t="s">
        <v>1516</v>
      </c>
      <c r="E254" s="551">
        <f ca="1">VLOOKUP(A254,Data!C:I,7,FALSE)</f>
        <v>1</v>
      </c>
      <c r="F254" s="631" t="str">
        <f t="shared" si="54"/>
        <v>PR.MA-11</v>
      </c>
      <c r="G254" s="631" t="str">
        <f t="shared" ca="1" si="55"/>
        <v>PR.MA-111</v>
      </c>
    </row>
    <row r="255" spans="1:7" x14ac:dyDescent="0.25">
      <c r="A255" t="s">
        <v>122</v>
      </c>
      <c r="B255" s="551">
        <v>2</v>
      </c>
      <c r="C255" t="s">
        <v>1462</v>
      </c>
      <c r="D255" s="1047" t="s">
        <v>1500</v>
      </c>
      <c r="E255" s="551">
        <f ca="1">VLOOKUP(A255,Data!C:I,7,FALSE)</f>
        <v>0</v>
      </c>
      <c r="F255" s="631" t="str">
        <f t="shared" si="54"/>
        <v>PR.DS-32</v>
      </c>
      <c r="G255" s="631" t="str">
        <f t="shared" ca="1" si="55"/>
        <v>PR.DS-320</v>
      </c>
    </row>
    <row r="256" spans="1:7" x14ac:dyDescent="0.25">
      <c r="A256" t="s">
        <v>122</v>
      </c>
      <c r="B256" s="551">
        <v>2</v>
      </c>
      <c r="C256" t="s">
        <v>1462</v>
      </c>
      <c r="D256" s="1050" t="s">
        <v>1504</v>
      </c>
      <c r="E256" s="551">
        <f ca="1">VLOOKUP(A256,Data!C:I,7,FALSE)</f>
        <v>0</v>
      </c>
      <c r="F256" s="631" t="str">
        <f t="shared" si="54"/>
        <v>PR.IP-32</v>
      </c>
      <c r="G256" s="631" t="str">
        <f t="shared" ca="1" si="55"/>
        <v>PR.IP-320</v>
      </c>
    </row>
    <row r="257" spans="1:7" x14ac:dyDescent="0.25">
      <c r="A257" t="s">
        <v>122</v>
      </c>
      <c r="B257" s="551">
        <v>2</v>
      </c>
      <c r="C257" t="s">
        <v>1462</v>
      </c>
      <c r="D257" s="1047" t="s">
        <v>1516</v>
      </c>
      <c r="E257" s="551">
        <f ca="1">VLOOKUP(A257,Data!C:I,7,FALSE)</f>
        <v>0</v>
      </c>
      <c r="F257" s="631" t="str">
        <f t="shared" si="54"/>
        <v>PR.MA-12</v>
      </c>
      <c r="G257" s="631" t="str">
        <f t="shared" ca="1" si="55"/>
        <v>PR.MA-120</v>
      </c>
    </row>
    <row r="258" spans="1:7" x14ac:dyDescent="0.25">
      <c r="A258" t="s">
        <v>125</v>
      </c>
      <c r="B258" s="551">
        <v>2</v>
      </c>
      <c r="C258" t="s">
        <v>1462</v>
      </c>
      <c r="D258" s="1047" t="s">
        <v>1517</v>
      </c>
      <c r="E258" s="551">
        <f ca="1">VLOOKUP(A258,Data!C:I,7,FALSE)</f>
        <v>1</v>
      </c>
      <c r="F258" s="631" t="str">
        <f t="shared" si="54"/>
        <v>PR.IP-22</v>
      </c>
      <c r="G258" s="631" t="str">
        <f t="shared" ca="1" si="55"/>
        <v>PR.IP-221</v>
      </c>
    </row>
    <row r="259" spans="1:7" x14ac:dyDescent="0.25">
      <c r="A259" t="s">
        <v>125</v>
      </c>
      <c r="B259" s="551">
        <v>2</v>
      </c>
      <c r="C259" t="s">
        <v>1462</v>
      </c>
      <c r="D259" s="1047" t="s">
        <v>1504</v>
      </c>
      <c r="E259" s="551">
        <f ca="1">VLOOKUP(A259,Data!C:I,7,FALSE)</f>
        <v>1</v>
      </c>
      <c r="F259" s="631" t="str">
        <f t="shared" ref="F259:F322" si="56">CONCATENATE($D259,$B259)</f>
        <v>PR.IP-32</v>
      </c>
      <c r="G259" s="631" t="str">
        <f t="shared" ref="G259:G322" ca="1" si="57">_xlfn.IFNA(CONCATENATE(F259,$E259),CONCATENATE(F259,$E259,0))</f>
        <v>PR.IP-321</v>
      </c>
    </row>
    <row r="260" spans="1:7" x14ac:dyDescent="0.25">
      <c r="A260" t="s">
        <v>125</v>
      </c>
      <c r="B260" s="551">
        <v>2</v>
      </c>
      <c r="C260" t="s">
        <v>1462</v>
      </c>
      <c r="D260" s="1047" t="s">
        <v>1516</v>
      </c>
      <c r="E260" s="551">
        <f ca="1">VLOOKUP(A260,Data!C:I,7,FALSE)</f>
        <v>1</v>
      </c>
      <c r="F260" s="631" t="str">
        <f t="shared" si="56"/>
        <v>PR.MA-12</v>
      </c>
      <c r="G260" s="631" t="str">
        <f t="shared" ca="1" si="57"/>
        <v>PR.MA-121</v>
      </c>
    </row>
    <row r="261" spans="1:7" x14ac:dyDescent="0.25">
      <c r="A261" t="s">
        <v>128</v>
      </c>
      <c r="B261" s="551">
        <v>2</v>
      </c>
      <c r="C261" t="s">
        <v>1462</v>
      </c>
      <c r="D261" s="1047" t="s">
        <v>1500</v>
      </c>
      <c r="E261" s="551">
        <f ca="1">VLOOKUP(A261,Data!C:I,7,FALSE)</f>
        <v>0</v>
      </c>
      <c r="F261" s="631" t="str">
        <f t="shared" si="56"/>
        <v>PR.DS-32</v>
      </c>
      <c r="G261" s="631" t="str">
        <f t="shared" ca="1" si="57"/>
        <v>PR.DS-320</v>
      </c>
    </row>
    <row r="262" spans="1:7" x14ac:dyDescent="0.25">
      <c r="A262" t="s">
        <v>128</v>
      </c>
      <c r="B262" s="551">
        <v>2</v>
      </c>
      <c r="C262" t="s">
        <v>1462</v>
      </c>
      <c r="D262" s="1047" t="s">
        <v>1504</v>
      </c>
      <c r="E262" s="551">
        <f ca="1">VLOOKUP(A262,Data!C:I,7,FALSE)</f>
        <v>0</v>
      </c>
      <c r="F262" s="631" t="str">
        <f t="shared" si="56"/>
        <v>PR.IP-32</v>
      </c>
      <c r="G262" s="631" t="str">
        <f t="shared" ca="1" si="57"/>
        <v>PR.IP-320</v>
      </c>
    </row>
    <row r="263" spans="1:7" x14ac:dyDescent="0.25">
      <c r="A263" t="s">
        <v>130</v>
      </c>
      <c r="B263" s="551">
        <v>2</v>
      </c>
      <c r="C263" t="s">
        <v>1462</v>
      </c>
      <c r="D263" s="1047" t="s">
        <v>1504</v>
      </c>
      <c r="E263" s="551">
        <f ca="1">VLOOKUP(A263,Data!C:I,7,FALSE)</f>
        <v>0</v>
      </c>
      <c r="F263" s="631" t="str">
        <f t="shared" si="56"/>
        <v>PR.IP-32</v>
      </c>
      <c r="G263" s="631" t="str">
        <f t="shared" ca="1" si="57"/>
        <v>PR.IP-320</v>
      </c>
    </row>
    <row r="264" spans="1:7" x14ac:dyDescent="0.25">
      <c r="A264" t="s">
        <v>2535</v>
      </c>
      <c r="B264" s="551">
        <v>2</v>
      </c>
      <c r="C264" t="s">
        <v>1462</v>
      </c>
      <c r="D264" s="1047" t="s">
        <v>1500</v>
      </c>
      <c r="E264" s="551">
        <f ca="1">VLOOKUP(A264,Data!C:I,7,FALSE)</f>
        <v>0</v>
      </c>
      <c r="F264" s="631" t="str">
        <f t="shared" si="56"/>
        <v>PR.DS-32</v>
      </c>
      <c r="G264" s="631" t="str">
        <f t="shared" ca="1" si="57"/>
        <v>PR.DS-320</v>
      </c>
    </row>
    <row r="265" spans="1:7" x14ac:dyDescent="0.25">
      <c r="A265" t="s">
        <v>2535</v>
      </c>
      <c r="B265" s="551">
        <v>2</v>
      </c>
      <c r="C265" t="s">
        <v>1462</v>
      </c>
      <c r="D265" s="1047" t="s">
        <v>1498</v>
      </c>
      <c r="E265" s="551">
        <f ca="1">VLOOKUP(A265,Data!C:I,7,FALSE)</f>
        <v>0</v>
      </c>
      <c r="F265" s="631" t="str">
        <f t="shared" si="56"/>
        <v>PR.DS-62</v>
      </c>
      <c r="G265" s="631" t="str">
        <f t="shared" ca="1" si="57"/>
        <v>PR.DS-620</v>
      </c>
    </row>
    <row r="266" spans="1:7" x14ac:dyDescent="0.25">
      <c r="A266" t="s">
        <v>2535</v>
      </c>
      <c r="B266" s="551">
        <v>2</v>
      </c>
      <c r="C266" t="s">
        <v>1462</v>
      </c>
      <c r="D266" s="1047" t="s">
        <v>1517</v>
      </c>
      <c r="E266" s="551">
        <f ca="1">VLOOKUP(A266,Data!C:I,7,FALSE)</f>
        <v>0</v>
      </c>
      <c r="F266" s="631" t="str">
        <f t="shared" si="56"/>
        <v>PR.IP-22</v>
      </c>
      <c r="G266" s="631" t="str">
        <f t="shared" ca="1" si="57"/>
        <v>PR.IP-220</v>
      </c>
    </row>
    <row r="267" spans="1:7" x14ac:dyDescent="0.25">
      <c r="A267" t="s">
        <v>2535</v>
      </c>
      <c r="B267" s="551">
        <v>2</v>
      </c>
      <c r="C267" t="s">
        <v>1462</v>
      </c>
      <c r="D267" s="1047" t="s">
        <v>1504</v>
      </c>
      <c r="E267" s="551">
        <f ca="1">VLOOKUP(A267,Data!C:I,7,FALSE)</f>
        <v>0</v>
      </c>
      <c r="F267" s="631" t="str">
        <f t="shared" si="56"/>
        <v>PR.IP-32</v>
      </c>
      <c r="G267" s="631" t="str">
        <f t="shared" ca="1" si="57"/>
        <v>PR.IP-320</v>
      </c>
    </row>
    <row r="268" spans="1:7" x14ac:dyDescent="0.25">
      <c r="A268" t="s">
        <v>2535</v>
      </c>
      <c r="B268" s="551">
        <v>2</v>
      </c>
      <c r="C268" t="s">
        <v>1462</v>
      </c>
      <c r="D268" s="1047" t="s">
        <v>1513</v>
      </c>
      <c r="E268" s="551">
        <f ca="1">VLOOKUP(A268,Data!C:I,7,FALSE)</f>
        <v>0</v>
      </c>
      <c r="F268" s="631" t="str">
        <f t="shared" si="56"/>
        <v>PR.IP-62</v>
      </c>
      <c r="G268" s="631" t="str">
        <f t="shared" ca="1" si="57"/>
        <v>PR.IP-620</v>
      </c>
    </row>
    <row r="269" spans="1:7" x14ac:dyDescent="0.25">
      <c r="A269" t="s">
        <v>2535</v>
      </c>
      <c r="B269" s="551">
        <v>2</v>
      </c>
      <c r="C269" t="s">
        <v>1462</v>
      </c>
      <c r="D269" s="1047" t="s">
        <v>1516</v>
      </c>
      <c r="E269" s="551">
        <f ca="1">VLOOKUP(A269,Data!C:I,7,FALSE)</f>
        <v>0</v>
      </c>
      <c r="F269" s="631" t="str">
        <f t="shared" si="56"/>
        <v>PR.MA-12</v>
      </c>
      <c r="G269" s="631" t="str">
        <f t="shared" ca="1" si="57"/>
        <v>PR.MA-120</v>
      </c>
    </row>
    <row r="270" spans="1:7" x14ac:dyDescent="0.25">
      <c r="A270" t="s">
        <v>2536</v>
      </c>
      <c r="B270" s="551">
        <v>3</v>
      </c>
      <c r="C270" t="s">
        <v>1462</v>
      </c>
      <c r="D270" s="1047" t="s">
        <v>1504</v>
      </c>
      <c r="E270" s="551">
        <f ca="1">VLOOKUP(A270,Data!C:I,7,FALSE)</f>
        <v>0</v>
      </c>
      <c r="F270" s="631" t="str">
        <f t="shared" si="56"/>
        <v>PR.IP-33</v>
      </c>
      <c r="G270" s="631" t="str">
        <f t="shared" ca="1" si="57"/>
        <v>PR.IP-330</v>
      </c>
    </row>
    <row r="271" spans="1:7" x14ac:dyDescent="0.25">
      <c r="A271" t="s">
        <v>2536</v>
      </c>
      <c r="B271" s="551">
        <v>3</v>
      </c>
      <c r="C271" t="s">
        <v>1462</v>
      </c>
      <c r="D271" s="1047" t="s">
        <v>1516</v>
      </c>
      <c r="E271" s="551">
        <f ca="1">VLOOKUP(A271,Data!C:I,7,FALSE)</f>
        <v>0</v>
      </c>
      <c r="F271" s="631" t="str">
        <f t="shared" si="56"/>
        <v>PR.MA-13</v>
      </c>
      <c r="G271" s="631" t="str">
        <f t="shared" ca="1" si="57"/>
        <v>PR.MA-130</v>
      </c>
    </row>
    <row r="272" spans="1:7" x14ac:dyDescent="0.25">
      <c r="A272" t="s">
        <v>2537</v>
      </c>
      <c r="B272" s="551">
        <v>3</v>
      </c>
      <c r="C272" t="s">
        <v>1462</v>
      </c>
      <c r="D272" s="1047" t="s">
        <v>1504</v>
      </c>
      <c r="E272" s="551">
        <f ca="1">VLOOKUP(A272,Data!C:I,7,FALSE)</f>
        <v>0</v>
      </c>
      <c r="F272" s="631" t="str">
        <f t="shared" si="56"/>
        <v>PR.IP-33</v>
      </c>
      <c r="G272" s="631" t="str">
        <f t="shared" ca="1" si="57"/>
        <v>PR.IP-330</v>
      </c>
    </row>
    <row r="273" spans="1:7" x14ac:dyDescent="0.25">
      <c r="A273" t="s">
        <v>2537</v>
      </c>
      <c r="B273" s="551">
        <v>3</v>
      </c>
      <c r="C273" t="s">
        <v>1462</v>
      </c>
      <c r="D273" s="1047" t="s">
        <v>1516</v>
      </c>
      <c r="E273" s="551">
        <f ca="1">VLOOKUP(A273,Data!C:I,7,FALSE)</f>
        <v>0</v>
      </c>
      <c r="F273" s="631" t="str">
        <f t="shared" si="56"/>
        <v>PR.MA-13</v>
      </c>
      <c r="G273" s="631" t="str">
        <f t="shared" ca="1" si="57"/>
        <v>PR.MA-130</v>
      </c>
    </row>
    <row r="274" spans="1:7" x14ac:dyDescent="0.25">
      <c r="A274" t="s">
        <v>139</v>
      </c>
      <c r="B274" s="551">
        <v>3</v>
      </c>
      <c r="C274" t="s">
        <v>446</v>
      </c>
      <c r="D274" s="1051" t="s">
        <v>1522</v>
      </c>
      <c r="E274" s="551">
        <f ca="1">VLOOKUP(A274,Data!C:I,7,FALSE)</f>
        <v>1</v>
      </c>
      <c r="F274" s="631" t="str">
        <f t="shared" si="56"/>
        <v>ID.GV-13</v>
      </c>
      <c r="G274" s="631" t="str">
        <f t="shared" ca="1" si="57"/>
        <v>ID.GV-131</v>
      </c>
    </row>
    <row r="275" spans="1:7" x14ac:dyDescent="0.25">
      <c r="A275" t="s">
        <v>139</v>
      </c>
      <c r="B275" s="551">
        <v>3</v>
      </c>
      <c r="C275" t="s">
        <v>446</v>
      </c>
      <c r="D275" s="1051" t="s">
        <v>1536</v>
      </c>
      <c r="E275" s="551">
        <f ca="1">VLOOKUP(A275,Data!C:I,7,FALSE)</f>
        <v>1</v>
      </c>
      <c r="F275" s="631" t="str">
        <f t="shared" si="56"/>
        <v>ID.GV-33</v>
      </c>
      <c r="G275" s="631" t="str">
        <f t="shared" ca="1" si="57"/>
        <v>ID.GV-331</v>
      </c>
    </row>
    <row r="276" spans="1:7" x14ac:dyDescent="0.25">
      <c r="A276" t="s">
        <v>141</v>
      </c>
      <c r="B276" s="551">
        <v>3</v>
      </c>
      <c r="C276" t="s">
        <v>446</v>
      </c>
      <c r="D276" s="1051" t="s">
        <v>1489</v>
      </c>
      <c r="E276" s="551">
        <f ca="1">VLOOKUP(A276,Data!C:I,7,FALSE)</f>
        <v>0</v>
      </c>
      <c r="F276" s="631" t="str">
        <f t="shared" si="56"/>
        <v>ID.AM-63</v>
      </c>
      <c r="G276" s="631" t="str">
        <f t="shared" ca="1" si="57"/>
        <v>ID.AM-630</v>
      </c>
    </row>
    <row r="277" spans="1:7" x14ac:dyDescent="0.25">
      <c r="A277" t="s">
        <v>141</v>
      </c>
      <c r="B277" s="551">
        <v>3</v>
      </c>
      <c r="C277" t="s">
        <v>446</v>
      </c>
      <c r="D277" s="1051" t="s">
        <v>1522</v>
      </c>
      <c r="E277" s="551">
        <f ca="1">VLOOKUP(A277,Data!C:I,7,FALSE)</f>
        <v>0</v>
      </c>
      <c r="F277" s="631" t="str">
        <f t="shared" si="56"/>
        <v>ID.GV-13</v>
      </c>
      <c r="G277" s="631" t="str">
        <f t="shared" ca="1" si="57"/>
        <v>ID.GV-130</v>
      </c>
    </row>
    <row r="278" spans="1:7" x14ac:dyDescent="0.25">
      <c r="A278" t="s">
        <v>141</v>
      </c>
      <c r="B278" s="551">
        <v>3</v>
      </c>
      <c r="C278" t="s">
        <v>446</v>
      </c>
      <c r="D278" s="1051" t="s">
        <v>1490</v>
      </c>
      <c r="E278" s="551">
        <f ca="1">VLOOKUP(A278,Data!C:I,7,FALSE)</f>
        <v>0</v>
      </c>
      <c r="F278" s="631" t="str">
        <f t="shared" si="56"/>
        <v>ID.GV-23</v>
      </c>
      <c r="G278" s="631" t="str">
        <f t="shared" ca="1" si="57"/>
        <v>ID.GV-230</v>
      </c>
    </row>
    <row r="279" spans="1:7" x14ac:dyDescent="0.25">
      <c r="A279" t="s">
        <v>141</v>
      </c>
      <c r="B279" s="551">
        <v>3</v>
      </c>
      <c r="C279" t="s">
        <v>446</v>
      </c>
      <c r="D279" s="1051" t="s">
        <v>1536</v>
      </c>
      <c r="E279" s="551">
        <f ca="1">VLOOKUP(A279,Data!C:I,7,FALSE)</f>
        <v>0</v>
      </c>
      <c r="F279" s="631" t="str">
        <f t="shared" si="56"/>
        <v>ID.GV-33</v>
      </c>
      <c r="G279" s="631" t="str">
        <f t="shared" ca="1" si="57"/>
        <v>ID.GV-330</v>
      </c>
    </row>
    <row r="280" spans="1:7" x14ac:dyDescent="0.25">
      <c r="A280" t="s">
        <v>141</v>
      </c>
      <c r="B280" s="551">
        <v>3</v>
      </c>
      <c r="C280" t="s">
        <v>1462</v>
      </c>
      <c r="D280" s="1047" t="s">
        <v>1575</v>
      </c>
      <c r="E280" s="551">
        <f ca="1">VLOOKUP(A280,Data!C:I,7,FALSE)</f>
        <v>0</v>
      </c>
      <c r="F280" s="631" t="str">
        <f t="shared" si="56"/>
        <v>PR.AT-23</v>
      </c>
      <c r="G280" s="631" t="str">
        <f t="shared" ca="1" si="57"/>
        <v>PR.AT-230</v>
      </c>
    </row>
    <row r="281" spans="1:7" x14ac:dyDescent="0.25">
      <c r="A281" t="s">
        <v>141</v>
      </c>
      <c r="B281" s="551">
        <v>3</v>
      </c>
      <c r="C281" t="s">
        <v>1462</v>
      </c>
      <c r="D281" s="1047" t="s">
        <v>1576</v>
      </c>
      <c r="E281" s="551">
        <f ca="1">VLOOKUP(A281,Data!C:I,7,FALSE)</f>
        <v>0</v>
      </c>
      <c r="F281" s="631" t="str">
        <f t="shared" si="56"/>
        <v>PR.AT-33</v>
      </c>
      <c r="G281" s="631" t="str">
        <f t="shared" ca="1" si="57"/>
        <v>PR.AT-330</v>
      </c>
    </row>
    <row r="282" spans="1:7" x14ac:dyDescent="0.25">
      <c r="A282" t="s">
        <v>141</v>
      </c>
      <c r="B282" s="551">
        <v>3</v>
      </c>
      <c r="C282" t="s">
        <v>1462</v>
      </c>
      <c r="D282" s="1047" t="s">
        <v>1525</v>
      </c>
      <c r="E282" s="551">
        <f ca="1">VLOOKUP(A282,Data!C:I,7,FALSE)</f>
        <v>0</v>
      </c>
      <c r="F282" s="631" t="str">
        <f t="shared" si="56"/>
        <v>PR.AT-43</v>
      </c>
      <c r="G282" s="631" t="str">
        <f t="shared" ca="1" si="57"/>
        <v>PR.AT-430</v>
      </c>
    </row>
    <row r="283" spans="1:7" x14ac:dyDescent="0.25">
      <c r="A283" t="s">
        <v>141</v>
      </c>
      <c r="B283" s="551">
        <v>3</v>
      </c>
      <c r="C283" t="s">
        <v>1462</v>
      </c>
      <c r="D283" s="1047" t="s">
        <v>1577</v>
      </c>
      <c r="E283" s="551">
        <f ca="1">VLOOKUP(A283,Data!C:I,7,FALSE)</f>
        <v>0</v>
      </c>
      <c r="F283" s="631" t="str">
        <f t="shared" si="56"/>
        <v>PR.AT-53</v>
      </c>
      <c r="G283" s="631" t="str">
        <f t="shared" ca="1" si="57"/>
        <v>PR.AT-530</v>
      </c>
    </row>
    <row r="284" spans="1:7" x14ac:dyDescent="0.25">
      <c r="A284" t="s">
        <v>143</v>
      </c>
      <c r="B284" s="551">
        <v>3</v>
      </c>
      <c r="C284" t="s">
        <v>1462</v>
      </c>
      <c r="D284" s="1047" t="s">
        <v>1579</v>
      </c>
      <c r="E284" s="551">
        <f ca="1">VLOOKUP(A284,Data!C:I,7,FALSE)</f>
        <v>0</v>
      </c>
      <c r="F284" s="631" t="str">
        <f t="shared" si="56"/>
        <v>PR.AT-13</v>
      </c>
      <c r="G284" s="631" t="str">
        <f t="shared" ca="1" si="57"/>
        <v>PR.AT-130</v>
      </c>
    </row>
    <row r="285" spans="1:7" x14ac:dyDescent="0.25">
      <c r="A285" t="s">
        <v>145</v>
      </c>
      <c r="B285" s="551">
        <v>3</v>
      </c>
      <c r="C285" t="s">
        <v>1462</v>
      </c>
      <c r="D285" s="1047" t="s">
        <v>1712</v>
      </c>
      <c r="E285" s="551">
        <f ca="1">VLOOKUP(A285,Data!C:I,7,FALSE)</f>
        <v>1</v>
      </c>
      <c r="F285" s="631" t="str">
        <f t="shared" si="56"/>
        <v>PR.IP-73</v>
      </c>
      <c r="G285" s="631" t="str">
        <f t="shared" ca="1" si="57"/>
        <v>PR.IP-731</v>
      </c>
    </row>
    <row r="286" spans="1:7" x14ac:dyDescent="0.25">
      <c r="A286" t="s">
        <v>336</v>
      </c>
      <c r="B286" s="551">
        <v>1</v>
      </c>
      <c r="C286" t="s">
        <v>446</v>
      </c>
      <c r="D286" s="1051" t="s">
        <v>1524</v>
      </c>
      <c r="E286" s="551">
        <f ca="1">VLOOKUP(A286,Data!C:I,7,FALSE)</f>
        <v>1</v>
      </c>
      <c r="F286" s="631" t="str">
        <f t="shared" si="56"/>
        <v>ID.BE-31</v>
      </c>
      <c r="G286" s="631" t="str">
        <f t="shared" ca="1" si="57"/>
        <v>ID.BE-311</v>
      </c>
    </row>
    <row r="287" spans="1:7" x14ac:dyDescent="0.25">
      <c r="A287" t="s">
        <v>337</v>
      </c>
      <c r="B287" s="551">
        <v>2</v>
      </c>
      <c r="C287" t="s">
        <v>446</v>
      </c>
      <c r="D287" s="1051" t="s">
        <v>1524</v>
      </c>
      <c r="E287" s="551">
        <f ca="1">VLOOKUP(A287,Data!C:I,7,FALSE)</f>
        <v>0</v>
      </c>
      <c r="F287" s="631" t="str">
        <f t="shared" si="56"/>
        <v>ID.BE-32</v>
      </c>
      <c r="G287" s="631" t="str">
        <f t="shared" ca="1" si="57"/>
        <v>ID.BE-320</v>
      </c>
    </row>
    <row r="288" spans="1:7" x14ac:dyDescent="0.25">
      <c r="A288" t="s">
        <v>338</v>
      </c>
      <c r="B288" s="551">
        <v>2</v>
      </c>
      <c r="C288" t="s">
        <v>446</v>
      </c>
      <c r="D288" s="1051" t="s">
        <v>1521</v>
      </c>
      <c r="E288" s="551">
        <f ca="1">VLOOKUP(A288,Data!C:I,7,FALSE)</f>
        <v>0</v>
      </c>
      <c r="F288" s="631" t="str">
        <f t="shared" si="56"/>
        <v>ID.BE-12</v>
      </c>
      <c r="G288" s="631" t="str">
        <f t="shared" ca="1" si="57"/>
        <v>ID.BE-120</v>
      </c>
    </row>
    <row r="289" spans="1:7" x14ac:dyDescent="0.25">
      <c r="A289" t="s">
        <v>338</v>
      </c>
      <c r="B289" s="551">
        <v>2</v>
      </c>
      <c r="C289" t="s">
        <v>446</v>
      </c>
      <c r="D289" s="1051" t="s">
        <v>1519</v>
      </c>
      <c r="E289" s="551">
        <f ca="1">VLOOKUP(A289,Data!C:I,7,FALSE)</f>
        <v>0</v>
      </c>
      <c r="F289" s="631" t="str">
        <f t="shared" si="56"/>
        <v>ID.BE-22</v>
      </c>
      <c r="G289" s="631" t="str">
        <f t="shared" ca="1" si="57"/>
        <v>ID.BE-220</v>
      </c>
    </row>
    <row r="290" spans="1:7" x14ac:dyDescent="0.25">
      <c r="A290" t="s">
        <v>338</v>
      </c>
      <c r="B290" s="551">
        <v>2</v>
      </c>
      <c r="C290" t="s">
        <v>446</v>
      </c>
      <c r="D290" s="1051" t="s">
        <v>1524</v>
      </c>
      <c r="E290" s="551">
        <f ca="1">VLOOKUP(A290,Data!C:I,7,FALSE)</f>
        <v>0</v>
      </c>
      <c r="F290" s="631" t="str">
        <f t="shared" si="56"/>
        <v>ID.BE-32</v>
      </c>
      <c r="G290" s="631" t="str">
        <f t="shared" ca="1" si="57"/>
        <v>ID.BE-320</v>
      </c>
    </row>
    <row r="291" spans="1:7" x14ac:dyDescent="0.25">
      <c r="A291" t="s">
        <v>339</v>
      </c>
      <c r="B291" s="551">
        <v>2</v>
      </c>
      <c r="C291" t="s">
        <v>446</v>
      </c>
      <c r="D291" s="1051" t="s">
        <v>1522</v>
      </c>
      <c r="E291" s="551">
        <f ca="1">VLOOKUP(A291,Data!C:I,7,FALSE)</f>
        <v>1</v>
      </c>
      <c r="F291" s="631" t="str">
        <f t="shared" si="56"/>
        <v>ID.GV-12</v>
      </c>
      <c r="G291" s="631" t="str">
        <f t="shared" ca="1" si="57"/>
        <v>ID.GV-121</v>
      </c>
    </row>
    <row r="292" spans="1:7" x14ac:dyDescent="0.25">
      <c r="A292" t="s">
        <v>339</v>
      </c>
      <c r="B292" s="551">
        <v>2</v>
      </c>
      <c r="C292" t="s">
        <v>446</v>
      </c>
      <c r="D292" s="1051" t="s">
        <v>1526</v>
      </c>
      <c r="E292" s="551">
        <f ca="1">VLOOKUP(A292,Data!C:I,7,FALSE)</f>
        <v>1</v>
      </c>
      <c r="F292" s="631" t="str">
        <f t="shared" si="56"/>
        <v>ID.GV-42</v>
      </c>
      <c r="G292" s="631" t="str">
        <f t="shared" ca="1" si="57"/>
        <v>ID.GV-421</v>
      </c>
    </row>
    <row r="293" spans="1:7" x14ac:dyDescent="0.25">
      <c r="A293" t="s">
        <v>340</v>
      </c>
      <c r="B293" s="551">
        <v>2</v>
      </c>
      <c r="C293" t="s">
        <v>446</v>
      </c>
      <c r="D293" s="1051" t="s">
        <v>1489</v>
      </c>
      <c r="E293" s="551">
        <f ca="1">VLOOKUP(A293,Data!C:I,7,FALSE)</f>
        <v>0</v>
      </c>
      <c r="F293" s="631" t="str">
        <f t="shared" si="56"/>
        <v>ID.AM-62</v>
      </c>
      <c r="G293" s="631" t="str">
        <f t="shared" ca="1" si="57"/>
        <v>ID.AM-620</v>
      </c>
    </row>
    <row r="294" spans="1:7" x14ac:dyDescent="0.25">
      <c r="A294" t="s">
        <v>340</v>
      </c>
      <c r="B294" s="551">
        <v>2</v>
      </c>
      <c r="C294" t="s">
        <v>446</v>
      </c>
      <c r="D294" s="1051" t="s">
        <v>1522</v>
      </c>
      <c r="E294" s="551">
        <f ca="1">VLOOKUP(A294,Data!C:I,7,FALSE)</f>
        <v>0</v>
      </c>
      <c r="F294" s="631" t="str">
        <f t="shared" si="56"/>
        <v>ID.GV-12</v>
      </c>
      <c r="G294" s="631" t="str">
        <f t="shared" ca="1" si="57"/>
        <v>ID.GV-120</v>
      </c>
    </row>
    <row r="295" spans="1:7" x14ac:dyDescent="0.25">
      <c r="A295" t="s">
        <v>340</v>
      </c>
      <c r="B295" s="551">
        <v>2</v>
      </c>
      <c r="C295" t="s">
        <v>446</v>
      </c>
      <c r="D295" s="1051" t="s">
        <v>1490</v>
      </c>
      <c r="E295" s="551">
        <f ca="1">VLOOKUP(A295,Data!C:I,7,FALSE)</f>
        <v>0</v>
      </c>
      <c r="F295" s="631" t="str">
        <f t="shared" si="56"/>
        <v>ID.GV-22</v>
      </c>
      <c r="G295" s="631" t="str">
        <f t="shared" ca="1" si="57"/>
        <v>ID.GV-220</v>
      </c>
    </row>
    <row r="296" spans="1:7" x14ac:dyDescent="0.25">
      <c r="A296" t="s">
        <v>341</v>
      </c>
      <c r="B296" s="551">
        <v>2</v>
      </c>
      <c r="C296" t="s">
        <v>446</v>
      </c>
      <c r="D296" s="1051" t="s">
        <v>1522</v>
      </c>
      <c r="E296" s="551">
        <f ca="1">VLOOKUP(A296,Data!C:I,7,FALSE)</f>
        <v>1</v>
      </c>
      <c r="F296" s="631" t="str">
        <f t="shared" si="56"/>
        <v>ID.GV-12</v>
      </c>
      <c r="G296" s="631" t="str">
        <f t="shared" ca="1" si="57"/>
        <v>ID.GV-121</v>
      </c>
    </row>
    <row r="297" spans="1:7" x14ac:dyDescent="0.25">
      <c r="A297" t="s">
        <v>341</v>
      </c>
      <c r="B297" s="551">
        <v>2</v>
      </c>
      <c r="C297" t="s">
        <v>446</v>
      </c>
      <c r="D297" s="1051" t="s">
        <v>1536</v>
      </c>
      <c r="E297" s="551">
        <f ca="1">VLOOKUP(A297,Data!C:I,7,FALSE)</f>
        <v>1</v>
      </c>
      <c r="F297" s="631" t="str">
        <f t="shared" si="56"/>
        <v>ID.GV-32</v>
      </c>
      <c r="G297" s="631" t="str">
        <f t="shared" ca="1" si="57"/>
        <v>ID.GV-321</v>
      </c>
    </row>
    <row r="298" spans="1:7" x14ac:dyDescent="0.25">
      <c r="A298" t="s">
        <v>341</v>
      </c>
      <c r="B298" s="551">
        <v>2</v>
      </c>
      <c r="C298" t="s">
        <v>1462</v>
      </c>
      <c r="D298" s="1047" t="s">
        <v>1518</v>
      </c>
      <c r="E298" s="551">
        <f ca="1">VLOOKUP(A298,Data!C:I,7,FALSE)</f>
        <v>1</v>
      </c>
      <c r="F298" s="631" t="str">
        <f t="shared" si="56"/>
        <v>PR.IP-52</v>
      </c>
      <c r="G298" s="631" t="str">
        <f t="shared" ca="1" si="57"/>
        <v>PR.IP-521</v>
      </c>
    </row>
    <row r="299" spans="1:7" x14ac:dyDescent="0.25">
      <c r="A299" t="s">
        <v>342</v>
      </c>
      <c r="B299" s="551">
        <v>2</v>
      </c>
      <c r="C299" t="s">
        <v>446</v>
      </c>
      <c r="D299" s="1051" t="s">
        <v>1536</v>
      </c>
      <c r="E299" s="551">
        <f ca="1">VLOOKUP(A299,Data!C:I,7,FALSE)</f>
        <v>0</v>
      </c>
      <c r="F299" s="631" t="str">
        <f t="shared" si="56"/>
        <v>ID.GV-32</v>
      </c>
      <c r="G299" s="631" t="str">
        <f t="shared" ca="1" si="57"/>
        <v>ID.GV-320</v>
      </c>
    </row>
    <row r="300" spans="1:7" x14ac:dyDescent="0.25">
      <c r="A300" t="s">
        <v>342</v>
      </c>
      <c r="B300" s="551">
        <v>2</v>
      </c>
      <c r="C300" t="s">
        <v>1462</v>
      </c>
      <c r="D300" s="1047" t="s">
        <v>1518</v>
      </c>
      <c r="E300" s="551">
        <f ca="1">VLOOKUP(A300,Data!C:I,7,FALSE)</f>
        <v>0</v>
      </c>
      <c r="F300" s="631" t="str">
        <f t="shared" si="56"/>
        <v>PR.IP-52</v>
      </c>
      <c r="G300" s="631" t="str">
        <f t="shared" ca="1" si="57"/>
        <v>PR.IP-520</v>
      </c>
    </row>
    <row r="301" spans="1:7" x14ac:dyDescent="0.25">
      <c r="A301" t="s">
        <v>342</v>
      </c>
      <c r="B301" s="551">
        <v>2</v>
      </c>
      <c r="C301" t="s">
        <v>1463</v>
      </c>
      <c r="D301" s="1048" t="s">
        <v>1540</v>
      </c>
      <c r="E301" s="551">
        <f ca="1">VLOOKUP(A301,Data!C:I,7,FALSE)</f>
        <v>0</v>
      </c>
      <c r="F301" s="631" t="str">
        <f t="shared" si="56"/>
        <v>DE.DP-22</v>
      </c>
      <c r="G301" s="631" t="str">
        <f t="shared" ca="1" si="57"/>
        <v>DE.DP-220</v>
      </c>
    </row>
    <row r="302" spans="1:7" x14ac:dyDescent="0.25">
      <c r="A302" t="s">
        <v>345</v>
      </c>
      <c r="B302" s="551">
        <v>2</v>
      </c>
      <c r="C302" t="s">
        <v>446</v>
      </c>
      <c r="D302" s="1051" t="s">
        <v>1522</v>
      </c>
      <c r="E302" s="551">
        <f ca="1">VLOOKUP(A302,Data!C:I,7,FALSE)</f>
        <v>1</v>
      </c>
      <c r="F302" s="631" t="str">
        <f t="shared" si="56"/>
        <v>ID.GV-12</v>
      </c>
      <c r="G302" s="631" t="str">
        <f t="shared" ca="1" si="57"/>
        <v>ID.GV-121</v>
      </c>
    </row>
    <row r="303" spans="1:7" x14ac:dyDescent="0.25">
      <c r="A303" t="s">
        <v>347</v>
      </c>
      <c r="B303" s="551">
        <v>2</v>
      </c>
      <c r="C303" t="s">
        <v>446</v>
      </c>
      <c r="D303" s="1051" t="s">
        <v>1522</v>
      </c>
      <c r="E303" s="551">
        <f ca="1">VLOOKUP(A303,Data!C:I,7,FALSE)</f>
        <v>1</v>
      </c>
      <c r="F303" s="631" t="str">
        <f t="shared" si="56"/>
        <v>ID.GV-12</v>
      </c>
      <c r="G303" s="631" t="str">
        <f t="shared" ca="1" si="57"/>
        <v>ID.GV-121</v>
      </c>
    </row>
    <row r="304" spans="1:7" x14ac:dyDescent="0.25">
      <c r="A304" t="s">
        <v>348</v>
      </c>
      <c r="B304" s="551">
        <v>2</v>
      </c>
      <c r="C304" t="s">
        <v>446</v>
      </c>
      <c r="D304" s="1051" t="s">
        <v>1489</v>
      </c>
      <c r="E304" s="551">
        <f ca="1">VLOOKUP(A304,Data!C:I,7,FALSE)</f>
        <v>1</v>
      </c>
      <c r="F304" s="631" t="str">
        <f t="shared" si="56"/>
        <v>ID.AM-62</v>
      </c>
      <c r="G304" s="631" t="str">
        <f t="shared" ca="1" si="57"/>
        <v>ID.AM-621</v>
      </c>
    </row>
    <row r="305" spans="1:7" x14ac:dyDescent="0.25">
      <c r="A305" t="s">
        <v>348</v>
      </c>
      <c r="B305" s="551">
        <v>2</v>
      </c>
      <c r="C305" t="s">
        <v>446</v>
      </c>
      <c r="D305" s="1051" t="s">
        <v>1490</v>
      </c>
      <c r="E305" s="551">
        <f ca="1">VLOOKUP(A305,Data!C:I,7,FALSE)</f>
        <v>1</v>
      </c>
      <c r="F305" s="631" t="str">
        <f t="shared" si="56"/>
        <v>ID.GV-22</v>
      </c>
      <c r="G305" s="631" t="str">
        <f t="shared" ca="1" si="57"/>
        <v>ID.GV-221</v>
      </c>
    </row>
    <row r="306" spans="1:7" x14ac:dyDescent="0.25">
      <c r="A306" t="s">
        <v>348</v>
      </c>
      <c r="B306" s="551">
        <v>2</v>
      </c>
      <c r="C306" t="s">
        <v>1462</v>
      </c>
      <c r="D306" s="1047" t="s">
        <v>1525</v>
      </c>
      <c r="E306" s="551">
        <f ca="1">VLOOKUP(A306,Data!C:I,7,FALSE)</f>
        <v>1</v>
      </c>
      <c r="F306" s="631" t="str">
        <f t="shared" si="56"/>
        <v>PR.AT-42</v>
      </c>
      <c r="G306" s="631" t="str">
        <f t="shared" ca="1" si="57"/>
        <v>PR.AT-421</v>
      </c>
    </row>
    <row r="307" spans="1:7" x14ac:dyDescent="0.25">
      <c r="A307" t="s">
        <v>349</v>
      </c>
      <c r="B307" s="551">
        <v>2</v>
      </c>
      <c r="C307" t="s">
        <v>446</v>
      </c>
      <c r="D307" s="1051" t="s">
        <v>1490</v>
      </c>
      <c r="E307" s="551">
        <f ca="1">VLOOKUP(A307,Data!C:I,7,FALSE)</f>
        <v>0</v>
      </c>
      <c r="F307" s="631" t="str">
        <f t="shared" si="56"/>
        <v>ID.GV-22</v>
      </c>
      <c r="G307" s="631" t="str">
        <f t="shared" ca="1" si="57"/>
        <v>ID.GV-220</v>
      </c>
    </row>
    <row r="308" spans="1:7" x14ac:dyDescent="0.25">
      <c r="A308" t="s">
        <v>349</v>
      </c>
      <c r="B308" s="551">
        <v>2</v>
      </c>
      <c r="C308" t="s">
        <v>1462</v>
      </c>
      <c r="D308" s="1047" t="s">
        <v>1576</v>
      </c>
      <c r="E308" s="551">
        <f ca="1">VLOOKUP(A308,Data!C:I,7,FALSE)</f>
        <v>0</v>
      </c>
      <c r="F308" s="631" t="str">
        <f t="shared" si="56"/>
        <v>PR.AT-32</v>
      </c>
      <c r="G308" s="631" t="str">
        <f t="shared" ca="1" si="57"/>
        <v>PR.AT-320</v>
      </c>
    </row>
    <row r="309" spans="1:7" x14ac:dyDescent="0.25">
      <c r="A309" t="s">
        <v>349</v>
      </c>
      <c r="B309" s="551">
        <v>2</v>
      </c>
      <c r="C309" t="s">
        <v>1462</v>
      </c>
      <c r="D309" s="1047" t="s">
        <v>1525</v>
      </c>
      <c r="E309" s="551">
        <f ca="1">VLOOKUP(A309,Data!C:I,7,FALSE)</f>
        <v>0</v>
      </c>
      <c r="F309" s="631" t="str">
        <f t="shared" si="56"/>
        <v>PR.AT-42</v>
      </c>
      <c r="G309" s="631" t="str">
        <f t="shared" ca="1" si="57"/>
        <v>PR.AT-420</v>
      </c>
    </row>
    <row r="310" spans="1:7" x14ac:dyDescent="0.25">
      <c r="A310" t="s">
        <v>349</v>
      </c>
      <c r="B310" s="551">
        <v>2</v>
      </c>
      <c r="C310" t="s">
        <v>1462</v>
      </c>
      <c r="D310" s="1047" t="s">
        <v>1577</v>
      </c>
      <c r="E310" s="551">
        <f ca="1">VLOOKUP(A310,Data!C:I,7,FALSE)</f>
        <v>0</v>
      </c>
      <c r="F310" s="631" t="str">
        <f t="shared" si="56"/>
        <v>PR.AT-52</v>
      </c>
      <c r="G310" s="631" t="str">
        <f t="shared" ca="1" si="57"/>
        <v>PR.AT-520</v>
      </c>
    </row>
    <row r="311" spans="1:7" x14ac:dyDescent="0.25">
      <c r="A311" t="s">
        <v>350</v>
      </c>
      <c r="B311" s="551">
        <v>3</v>
      </c>
      <c r="C311" t="s">
        <v>1462</v>
      </c>
      <c r="D311" s="1047" t="s">
        <v>1712</v>
      </c>
      <c r="E311" s="551">
        <f ca="1">VLOOKUP(A311,Data!C:I,7,FALSE)</f>
        <v>1</v>
      </c>
      <c r="F311" s="631" t="str">
        <f t="shared" si="56"/>
        <v>PR.IP-73</v>
      </c>
      <c r="G311" s="631" t="str">
        <f t="shared" ca="1" si="57"/>
        <v>PR.IP-731</v>
      </c>
    </row>
    <row r="312" spans="1:7" x14ac:dyDescent="0.25">
      <c r="A312" t="s">
        <v>351</v>
      </c>
      <c r="B312" s="551">
        <v>3</v>
      </c>
      <c r="C312" t="s">
        <v>1462</v>
      </c>
      <c r="D312" s="1047" t="s">
        <v>1712</v>
      </c>
      <c r="E312" s="551">
        <f ca="1">VLOOKUP(A312,Data!C:I,7,FALSE)</f>
        <v>1</v>
      </c>
      <c r="F312" s="631" t="str">
        <f t="shared" si="56"/>
        <v>PR.IP-73</v>
      </c>
      <c r="G312" s="631" t="str">
        <f t="shared" ca="1" si="57"/>
        <v>PR.IP-731</v>
      </c>
    </row>
    <row r="313" spans="1:7" x14ac:dyDescent="0.25">
      <c r="A313" t="s">
        <v>351</v>
      </c>
      <c r="B313" s="551">
        <v>3</v>
      </c>
      <c r="C313" t="s">
        <v>1462</v>
      </c>
      <c r="D313" s="1047" t="s">
        <v>1491</v>
      </c>
      <c r="E313" s="551">
        <f ca="1">VLOOKUP(A313,Data!C:I,7,FALSE)</f>
        <v>1</v>
      </c>
      <c r="F313" s="631" t="str">
        <f t="shared" si="56"/>
        <v>PR.IP-83</v>
      </c>
      <c r="G313" s="631" t="str">
        <f t="shared" ca="1" si="57"/>
        <v>PR.IP-831</v>
      </c>
    </row>
    <row r="314" spans="1:7" x14ac:dyDescent="0.25">
      <c r="A314" t="s">
        <v>352</v>
      </c>
      <c r="B314" s="551">
        <v>3</v>
      </c>
      <c r="C314" t="s">
        <v>446</v>
      </c>
      <c r="D314" s="1051" t="s">
        <v>1522</v>
      </c>
      <c r="E314" s="551">
        <f ca="1">VLOOKUP(A314,Data!C:I,7,FALSE)</f>
        <v>1</v>
      </c>
      <c r="F314" s="631" t="str">
        <f t="shared" si="56"/>
        <v>ID.GV-13</v>
      </c>
      <c r="G314" s="631" t="str">
        <f t="shared" ca="1" si="57"/>
        <v>ID.GV-131</v>
      </c>
    </row>
    <row r="315" spans="1:7" x14ac:dyDescent="0.25">
      <c r="A315" t="s">
        <v>352</v>
      </c>
      <c r="B315" s="551">
        <v>3</v>
      </c>
      <c r="C315" t="s">
        <v>446</v>
      </c>
      <c r="D315" s="1051" t="s">
        <v>1536</v>
      </c>
      <c r="E315" s="551">
        <f ca="1">VLOOKUP(A315,Data!C:I,7,FALSE)</f>
        <v>1</v>
      </c>
      <c r="F315" s="631" t="str">
        <f t="shared" si="56"/>
        <v>ID.GV-33</v>
      </c>
      <c r="G315" s="631" t="str">
        <f t="shared" ca="1" si="57"/>
        <v>ID.GV-331</v>
      </c>
    </row>
    <row r="316" spans="1:7" x14ac:dyDescent="0.25">
      <c r="A316" t="s">
        <v>352</v>
      </c>
      <c r="B316" s="551">
        <v>3</v>
      </c>
      <c r="C316" t="s">
        <v>1462</v>
      </c>
      <c r="D316" s="1047" t="s">
        <v>1518</v>
      </c>
      <c r="E316" s="551">
        <f ca="1">VLOOKUP(A316,Data!C:I,7,FALSE)</f>
        <v>1</v>
      </c>
      <c r="F316" s="631" t="str">
        <f t="shared" si="56"/>
        <v>PR.IP-53</v>
      </c>
      <c r="G316" s="631" t="str">
        <f t="shared" ca="1" si="57"/>
        <v>PR.IP-531</v>
      </c>
    </row>
    <row r="317" spans="1:7" x14ac:dyDescent="0.25">
      <c r="A317" t="s">
        <v>352</v>
      </c>
      <c r="B317" s="551">
        <v>3</v>
      </c>
      <c r="C317" t="s">
        <v>1463</v>
      </c>
      <c r="D317" s="1048" t="s">
        <v>1540</v>
      </c>
      <c r="E317" s="551">
        <f ca="1">VLOOKUP(A317,Data!C:I,7,FALSE)</f>
        <v>1</v>
      </c>
      <c r="F317" s="631" t="str">
        <f t="shared" si="56"/>
        <v>DE.DP-23</v>
      </c>
      <c r="G317" s="631" t="str">
        <f t="shared" ca="1" si="57"/>
        <v>DE.DP-231</v>
      </c>
    </row>
    <row r="318" spans="1:7" x14ac:dyDescent="0.25">
      <c r="A318" t="s">
        <v>357</v>
      </c>
      <c r="B318" s="551">
        <v>3</v>
      </c>
      <c r="C318" t="s">
        <v>446</v>
      </c>
      <c r="D318" s="1051" t="s">
        <v>1522</v>
      </c>
      <c r="E318" s="551">
        <f ca="1">VLOOKUP(A318,Data!C:I,7,FALSE)</f>
        <v>1</v>
      </c>
      <c r="F318" s="631" t="str">
        <f t="shared" si="56"/>
        <v>ID.GV-13</v>
      </c>
      <c r="G318" s="631" t="str">
        <f t="shared" ca="1" si="57"/>
        <v>ID.GV-131</v>
      </c>
    </row>
    <row r="319" spans="1:7" x14ac:dyDescent="0.25">
      <c r="A319" t="s">
        <v>357</v>
      </c>
      <c r="B319" s="551">
        <v>3</v>
      </c>
      <c r="C319" t="s">
        <v>446</v>
      </c>
      <c r="D319" s="1051" t="s">
        <v>1536</v>
      </c>
      <c r="E319" s="551">
        <f ca="1">VLOOKUP(A319,Data!C:I,7,FALSE)</f>
        <v>1</v>
      </c>
      <c r="F319" s="631" t="str">
        <f t="shared" si="56"/>
        <v>ID.GV-33</v>
      </c>
      <c r="G319" s="631" t="str">
        <f t="shared" ca="1" si="57"/>
        <v>ID.GV-331</v>
      </c>
    </row>
    <row r="320" spans="1:7" x14ac:dyDescent="0.25">
      <c r="A320" t="s">
        <v>358</v>
      </c>
      <c r="B320" s="551">
        <v>3</v>
      </c>
      <c r="C320" t="s">
        <v>446</v>
      </c>
      <c r="D320" s="1051" t="s">
        <v>1489</v>
      </c>
      <c r="E320" s="551">
        <f ca="1">VLOOKUP(A320,Data!C:I,7,FALSE)</f>
        <v>0</v>
      </c>
      <c r="F320" s="631" t="str">
        <f t="shared" si="56"/>
        <v>ID.AM-63</v>
      </c>
      <c r="G320" s="631" t="str">
        <f t="shared" ca="1" si="57"/>
        <v>ID.AM-630</v>
      </c>
    </row>
    <row r="321" spans="1:7" x14ac:dyDescent="0.25">
      <c r="A321" t="s">
        <v>358</v>
      </c>
      <c r="B321" s="551">
        <v>3</v>
      </c>
      <c r="C321" t="s">
        <v>446</v>
      </c>
      <c r="D321" s="1051" t="s">
        <v>1522</v>
      </c>
      <c r="E321" s="551">
        <f ca="1">VLOOKUP(A321,Data!C:I,7,FALSE)</f>
        <v>0</v>
      </c>
      <c r="F321" s="631" t="str">
        <f t="shared" si="56"/>
        <v>ID.GV-13</v>
      </c>
      <c r="G321" s="631" t="str">
        <f t="shared" ca="1" si="57"/>
        <v>ID.GV-130</v>
      </c>
    </row>
    <row r="322" spans="1:7" x14ac:dyDescent="0.25">
      <c r="A322" t="s">
        <v>358</v>
      </c>
      <c r="B322" s="551">
        <v>3</v>
      </c>
      <c r="C322" t="s">
        <v>446</v>
      </c>
      <c r="D322" s="1051" t="s">
        <v>1490</v>
      </c>
      <c r="E322" s="551">
        <f ca="1">VLOOKUP(A322,Data!C:I,7,FALSE)</f>
        <v>0</v>
      </c>
      <c r="F322" s="631" t="str">
        <f t="shared" si="56"/>
        <v>ID.GV-23</v>
      </c>
      <c r="G322" s="631" t="str">
        <f t="shared" ca="1" si="57"/>
        <v>ID.GV-230</v>
      </c>
    </row>
    <row r="323" spans="1:7" x14ac:dyDescent="0.25">
      <c r="A323" t="s">
        <v>358</v>
      </c>
      <c r="B323" s="551">
        <v>3</v>
      </c>
      <c r="C323" t="s">
        <v>446</v>
      </c>
      <c r="D323" s="1051" t="s">
        <v>1536</v>
      </c>
      <c r="E323" s="551">
        <f ca="1">VLOOKUP(A323,Data!C:I,7,FALSE)</f>
        <v>0</v>
      </c>
      <c r="F323" s="631" t="str">
        <f t="shared" ref="F323:F386" si="58">CONCATENATE($D323,$B323)</f>
        <v>ID.GV-33</v>
      </c>
      <c r="G323" s="631" t="str">
        <f t="shared" ref="G323:G386" ca="1" si="59">_xlfn.IFNA(CONCATENATE(F323,$E323),CONCATENATE(F323,$E323,0))</f>
        <v>ID.GV-330</v>
      </c>
    </row>
    <row r="324" spans="1:7" x14ac:dyDescent="0.25">
      <c r="A324" t="s">
        <v>358</v>
      </c>
      <c r="B324" s="551">
        <v>3</v>
      </c>
      <c r="C324" t="s">
        <v>1462</v>
      </c>
      <c r="D324" s="1047" t="s">
        <v>1575</v>
      </c>
      <c r="E324" s="551">
        <f ca="1">VLOOKUP(A324,Data!C:I,7,FALSE)</f>
        <v>0</v>
      </c>
      <c r="F324" s="631" t="str">
        <f t="shared" si="58"/>
        <v>PR.AT-23</v>
      </c>
      <c r="G324" s="631" t="str">
        <f t="shared" ca="1" si="59"/>
        <v>PR.AT-230</v>
      </c>
    </row>
    <row r="325" spans="1:7" x14ac:dyDescent="0.25">
      <c r="A325" t="s">
        <v>358</v>
      </c>
      <c r="B325" s="551">
        <v>3</v>
      </c>
      <c r="C325" t="s">
        <v>1462</v>
      </c>
      <c r="D325" s="1047" t="s">
        <v>1576</v>
      </c>
      <c r="E325" s="551">
        <f ca="1">VLOOKUP(A325,Data!C:I,7,FALSE)</f>
        <v>0</v>
      </c>
      <c r="F325" s="631" t="str">
        <f t="shared" si="58"/>
        <v>PR.AT-33</v>
      </c>
      <c r="G325" s="631" t="str">
        <f t="shared" ca="1" si="59"/>
        <v>PR.AT-330</v>
      </c>
    </row>
    <row r="326" spans="1:7" x14ac:dyDescent="0.25">
      <c r="A326" t="s">
        <v>358</v>
      </c>
      <c r="B326" s="551">
        <v>3</v>
      </c>
      <c r="C326" t="s">
        <v>1462</v>
      </c>
      <c r="D326" s="1047" t="s">
        <v>1525</v>
      </c>
      <c r="E326" s="551">
        <f ca="1">VLOOKUP(A326,Data!C:I,7,FALSE)</f>
        <v>0</v>
      </c>
      <c r="F326" s="631" t="str">
        <f t="shared" si="58"/>
        <v>PR.AT-43</v>
      </c>
      <c r="G326" s="631" t="str">
        <f t="shared" ca="1" si="59"/>
        <v>PR.AT-430</v>
      </c>
    </row>
    <row r="327" spans="1:7" x14ac:dyDescent="0.25">
      <c r="A327" t="s">
        <v>358</v>
      </c>
      <c r="B327" s="551">
        <v>3</v>
      </c>
      <c r="C327" t="s">
        <v>1462</v>
      </c>
      <c r="D327" s="1047" t="s">
        <v>1577</v>
      </c>
      <c r="E327" s="551">
        <f ca="1">VLOOKUP(A327,Data!C:I,7,FALSE)</f>
        <v>0</v>
      </c>
      <c r="F327" s="631" t="str">
        <f t="shared" si="58"/>
        <v>PR.AT-53</v>
      </c>
      <c r="G327" s="631" t="str">
        <f t="shared" ca="1" si="59"/>
        <v>PR.AT-530</v>
      </c>
    </row>
    <row r="328" spans="1:7" x14ac:dyDescent="0.25">
      <c r="A328" t="s">
        <v>359</v>
      </c>
      <c r="B328" s="551">
        <v>3</v>
      </c>
      <c r="C328" t="s">
        <v>1462</v>
      </c>
      <c r="D328" s="1047" t="s">
        <v>1579</v>
      </c>
      <c r="E328" s="551">
        <f ca="1">VLOOKUP(A328,Data!C:I,7,FALSE)</f>
        <v>1</v>
      </c>
      <c r="F328" s="631" t="str">
        <f t="shared" si="58"/>
        <v>PR.AT-13</v>
      </c>
      <c r="G328" s="631" t="str">
        <f t="shared" ca="1" si="59"/>
        <v>PR.AT-131</v>
      </c>
    </row>
    <row r="329" spans="1:7" x14ac:dyDescent="0.25">
      <c r="A329" t="s">
        <v>360</v>
      </c>
      <c r="B329" s="551">
        <v>3</v>
      </c>
      <c r="C329" t="s">
        <v>1462</v>
      </c>
      <c r="D329" s="1047" t="s">
        <v>1712</v>
      </c>
      <c r="E329" s="551">
        <f ca="1">VLOOKUP(A329,Data!C:I,7,FALSE)</f>
        <v>0</v>
      </c>
      <c r="F329" s="631" t="str">
        <f t="shared" si="58"/>
        <v>PR.IP-73</v>
      </c>
      <c r="G329" s="631" t="str">
        <f t="shared" ca="1" si="59"/>
        <v>PR.IP-730</v>
      </c>
    </row>
    <row r="330" spans="1:7" x14ac:dyDescent="0.25">
      <c r="A330" t="s">
        <v>240</v>
      </c>
      <c r="B330" s="551">
        <v>1</v>
      </c>
      <c r="C330" t="s">
        <v>1463</v>
      </c>
      <c r="D330" s="1048" t="s">
        <v>1539</v>
      </c>
      <c r="E330" s="551">
        <f ca="1">VLOOKUP(A330,Data!C:I,7,FALSE)</f>
        <v>0</v>
      </c>
      <c r="F330" s="631" t="str">
        <f t="shared" si="58"/>
        <v>DE.DP-41</v>
      </c>
      <c r="G330" s="631" t="str">
        <f t="shared" ca="1" si="59"/>
        <v>DE.DP-410</v>
      </c>
    </row>
    <row r="331" spans="1:7" x14ac:dyDescent="0.25">
      <c r="A331" t="s">
        <v>240</v>
      </c>
      <c r="B331" s="551">
        <v>1</v>
      </c>
      <c r="C331" t="s">
        <v>1464</v>
      </c>
      <c r="D331" s="1052" t="s">
        <v>1534</v>
      </c>
      <c r="E331" s="551">
        <f ca="1">VLOOKUP(A331,Data!C:I,7,FALSE)</f>
        <v>0</v>
      </c>
      <c r="F331" s="631" t="str">
        <f t="shared" si="58"/>
        <v>RS.CO-21</v>
      </c>
      <c r="G331" s="631" t="str">
        <f t="shared" ca="1" si="59"/>
        <v>RS.CO-210</v>
      </c>
    </row>
    <row r="332" spans="1:7" x14ac:dyDescent="0.25">
      <c r="A332" t="s">
        <v>241</v>
      </c>
      <c r="B332" s="551">
        <v>2</v>
      </c>
      <c r="C332" t="s">
        <v>1463</v>
      </c>
      <c r="D332" s="1048" t="s">
        <v>1540</v>
      </c>
      <c r="E332" s="551">
        <f ca="1">VLOOKUP(A332,Data!C:I,7,FALSE)</f>
        <v>0</v>
      </c>
      <c r="F332" s="631" t="str">
        <f t="shared" si="58"/>
        <v>DE.DP-22</v>
      </c>
      <c r="G332" s="631" t="str">
        <f t="shared" ca="1" si="59"/>
        <v>DE.DP-220</v>
      </c>
    </row>
    <row r="333" spans="1:7" x14ac:dyDescent="0.25">
      <c r="A333" t="s">
        <v>242</v>
      </c>
      <c r="B333" s="551">
        <v>2</v>
      </c>
      <c r="C333" t="s">
        <v>1463</v>
      </c>
      <c r="D333" s="1048" t="s">
        <v>1540</v>
      </c>
      <c r="E333" s="551">
        <f ca="1">VLOOKUP(A333,Data!C:I,7,FALSE)</f>
        <v>1</v>
      </c>
      <c r="F333" s="631" t="str">
        <f t="shared" si="58"/>
        <v>DE.DP-22</v>
      </c>
      <c r="G333" s="631" t="str">
        <f t="shared" ca="1" si="59"/>
        <v>DE.DP-221</v>
      </c>
    </row>
    <row r="334" spans="1:7" x14ac:dyDescent="0.25">
      <c r="A334" t="s">
        <v>242</v>
      </c>
      <c r="B334" s="551">
        <v>2</v>
      </c>
      <c r="C334" t="s">
        <v>1464</v>
      </c>
      <c r="D334" s="1052" t="s">
        <v>1534</v>
      </c>
      <c r="E334" s="551">
        <f ca="1">VLOOKUP(A334,Data!C:I,7,FALSE)</f>
        <v>1</v>
      </c>
      <c r="F334" s="631" t="str">
        <f t="shared" si="58"/>
        <v>RS.CO-22</v>
      </c>
      <c r="G334" s="631" t="str">
        <f t="shared" ca="1" si="59"/>
        <v>RS.CO-221</v>
      </c>
    </row>
    <row r="335" spans="1:7" x14ac:dyDescent="0.25">
      <c r="A335" t="s">
        <v>243</v>
      </c>
      <c r="B335" s="551">
        <v>3</v>
      </c>
      <c r="C335" t="s">
        <v>1463</v>
      </c>
      <c r="D335" s="1048" t="s">
        <v>1542</v>
      </c>
      <c r="E335" s="551">
        <f ca="1">VLOOKUP(A335,Data!C:I,7,FALSE)</f>
        <v>1</v>
      </c>
      <c r="F335" s="631" t="str">
        <f t="shared" si="58"/>
        <v>DE.AE-23</v>
      </c>
      <c r="G335" s="631" t="str">
        <f t="shared" ca="1" si="59"/>
        <v>DE.AE-231</v>
      </c>
    </row>
    <row r="336" spans="1:7" x14ac:dyDescent="0.25">
      <c r="A336" t="s">
        <v>243</v>
      </c>
      <c r="B336" s="551">
        <v>3</v>
      </c>
      <c r="C336" t="s">
        <v>1463</v>
      </c>
      <c r="D336" s="1048" t="s">
        <v>1537</v>
      </c>
      <c r="E336" s="551">
        <f ca="1">VLOOKUP(A336,Data!C:I,7,FALSE)</f>
        <v>1</v>
      </c>
      <c r="F336" s="631" t="str">
        <f t="shared" si="58"/>
        <v>DE.AE-33</v>
      </c>
      <c r="G336" s="631" t="str">
        <f t="shared" ca="1" si="59"/>
        <v>DE.AE-331</v>
      </c>
    </row>
    <row r="337" spans="1:7" x14ac:dyDescent="0.25">
      <c r="A337" t="s">
        <v>243</v>
      </c>
      <c r="B337" s="551">
        <v>3</v>
      </c>
      <c r="C337" t="s">
        <v>1464</v>
      </c>
      <c r="D337" s="1052" t="s">
        <v>1541</v>
      </c>
      <c r="E337" s="551">
        <f ca="1">VLOOKUP(A337,Data!C:I,7,FALSE)</f>
        <v>1</v>
      </c>
      <c r="F337" s="631" t="str">
        <f t="shared" si="58"/>
        <v>RS.AN-13</v>
      </c>
      <c r="G337" s="631" t="str">
        <f t="shared" ca="1" si="59"/>
        <v>RS.AN-131</v>
      </c>
    </row>
    <row r="338" spans="1:7" x14ac:dyDescent="0.25">
      <c r="A338" t="s">
        <v>243</v>
      </c>
      <c r="B338" s="551">
        <v>3</v>
      </c>
      <c r="C338" t="s">
        <v>1464</v>
      </c>
      <c r="D338" s="1052" t="s">
        <v>1545</v>
      </c>
      <c r="E338" s="551">
        <f ca="1">VLOOKUP(A338,Data!C:I,7,FALSE)</f>
        <v>1</v>
      </c>
      <c r="F338" s="631" t="str">
        <f t="shared" si="58"/>
        <v>RS.AN-43</v>
      </c>
      <c r="G338" s="631" t="str">
        <f t="shared" ca="1" si="59"/>
        <v>RS.AN-431</v>
      </c>
    </row>
    <row r="339" spans="1:7" x14ac:dyDescent="0.25">
      <c r="A339" t="s">
        <v>244</v>
      </c>
      <c r="B339" s="551">
        <v>3</v>
      </c>
      <c r="C339" t="s">
        <v>1463</v>
      </c>
      <c r="D339" s="1048" t="s">
        <v>1543</v>
      </c>
      <c r="E339" s="551">
        <f ca="1">VLOOKUP(A339,Data!C:I,7,FALSE)</f>
        <v>0</v>
      </c>
      <c r="F339" s="631" t="str">
        <f t="shared" si="58"/>
        <v>DE.DP-53</v>
      </c>
      <c r="G339" s="631" t="str">
        <f t="shared" ca="1" si="59"/>
        <v>DE.DP-530</v>
      </c>
    </row>
    <row r="340" spans="1:7" x14ac:dyDescent="0.25">
      <c r="A340" t="s">
        <v>245</v>
      </c>
      <c r="B340" s="551">
        <v>3</v>
      </c>
      <c r="C340" t="s">
        <v>1463</v>
      </c>
      <c r="D340" s="1054" t="s">
        <v>1497</v>
      </c>
      <c r="E340" s="551">
        <f ca="1">VLOOKUP(A340,Data!C:I,7,FALSE)</f>
        <v>1</v>
      </c>
      <c r="F340" s="631" t="str">
        <f t="shared" si="58"/>
        <v>DE.CM-13</v>
      </c>
      <c r="G340" s="631" t="str">
        <f t="shared" ca="1" si="59"/>
        <v>DE.CM-131</v>
      </c>
    </row>
    <row r="341" spans="1:7" x14ac:dyDescent="0.25">
      <c r="A341" t="s">
        <v>245</v>
      </c>
      <c r="B341" s="551">
        <v>3</v>
      </c>
      <c r="C341" t="s">
        <v>1463</v>
      </c>
      <c r="D341" s="1048" t="s">
        <v>1487</v>
      </c>
      <c r="E341" s="551">
        <f ca="1">VLOOKUP(A341,Data!C:I,7,FALSE)</f>
        <v>1</v>
      </c>
      <c r="F341" s="631" t="str">
        <f t="shared" si="58"/>
        <v>DE.CM-23</v>
      </c>
      <c r="G341" s="631" t="str">
        <f t="shared" ca="1" si="59"/>
        <v>DE.CM-231</v>
      </c>
    </row>
    <row r="342" spans="1:7" x14ac:dyDescent="0.25">
      <c r="A342" t="s">
        <v>245</v>
      </c>
      <c r="B342" s="551">
        <v>3</v>
      </c>
      <c r="C342" t="s">
        <v>1463</v>
      </c>
      <c r="D342" s="1048" t="s">
        <v>1483</v>
      </c>
      <c r="E342" s="551">
        <f ca="1">VLOOKUP(A342,Data!C:I,7,FALSE)</f>
        <v>1</v>
      </c>
      <c r="F342" s="631" t="str">
        <f t="shared" si="58"/>
        <v>DE.CM-33</v>
      </c>
      <c r="G342" s="631" t="str">
        <f t="shared" ca="1" si="59"/>
        <v>DE.CM-331</v>
      </c>
    </row>
    <row r="343" spans="1:7" x14ac:dyDescent="0.25">
      <c r="A343" t="s">
        <v>245</v>
      </c>
      <c r="B343" s="551">
        <v>3</v>
      </c>
      <c r="C343" t="s">
        <v>1463</v>
      </c>
      <c r="D343" s="1048" t="s">
        <v>1484</v>
      </c>
      <c r="E343" s="551">
        <f ca="1">VLOOKUP(A343,Data!C:I,7,FALSE)</f>
        <v>1</v>
      </c>
      <c r="F343" s="631" t="str">
        <f t="shared" si="58"/>
        <v>DE.CM-63</v>
      </c>
      <c r="G343" s="631" t="str">
        <f t="shared" ca="1" si="59"/>
        <v>DE.CM-631</v>
      </c>
    </row>
    <row r="344" spans="1:7" x14ac:dyDescent="0.25">
      <c r="A344" t="s">
        <v>245</v>
      </c>
      <c r="B344" s="551">
        <v>3</v>
      </c>
      <c r="C344" t="s">
        <v>1463</v>
      </c>
      <c r="D344" s="1048" t="s">
        <v>1485</v>
      </c>
      <c r="E344" s="551">
        <f ca="1">VLOOKUP(A344,Data!C:I,7,FALSE)</f>
        <v>1</v>
      </c>
      <c r="F344" s="631" t="str">
        <f t="shared" si="58"/>
        <v>DE.CM-73</v>
      </c>
      <c r="G344" s="631" t="str">
        <f t="shared" ca="1" si="59"/>
        <v>DE.CM-731</v>
      </c>
    </row>
    <row r="345" spans="1:7" x14ac:dyDescent="0.25">
      <c r="A345" t="s">
        <v>246</v>
      </c>
      <c r="B345" s="551">
        <v>1</v>
      </c>
      <c r="C345" t="s">
        <v>1462</v>
      </c>
      <c r="D345" s="1047" t="s">
        <v>1529</v>
      </c>
      <c r="E345" s="551">
        <f ca="1">VLOOKUP(A345,Data!C:I,7,FALSE)</f>
        <v>1</v>
      </c>
      <c r="F345" s="631" t="str">
        <f t="shared" si="58"/>
        <v>PR.IP-91</v>
      </c>
      <c r="G345" s="631" t="str">
        <f t="shared" ca="1" si="59"/>
        <v>PR.IP-911</v>
      </c>
    </row>
    <row r="346" spans="1:7" x14ac:dyDescent="0.25">
      <c r="A346" t="s">
        <v>246</v>
      </c>
      <c r="B346" s="551">
        <v>1</v>
      </c>
      <c r="C346" t="s">
        <v>1463</v>
      </c>
      <c r="D346" s="1048" t="s">
        <v>1544</v>
      </c>
      <c r="E346" s="551">
        <f ca="1">VLOOKUP(A346,Data!C:I,7,FALSE)</f>
        <v>1</v>
      </c>
      <c r="F346" s="631" t="str">
        <f t="shared" si="58"/>
        <v>DE.AE-51</v>
      </c>
      <c r="G346" s="631" t="str">
        <f t="shared" ca="1" si="59"/>
        <v>DE.AE-511</v>
      </c>
    </row>
    <row r="347" spans="1:7" x14ac:dyDescent="0.25">
      <c r="A347" t="s">
        <v>246</v>
      </c>
      <c r="B347" s="551">
        <v>1</v>
      </c>
      <c r="C347" t="s">
        <v>1464</v>
      </c>
      <c r="D347" s="1052" t="s">
        <v>1545</v>
      </c>
      <c r="E347" s="551">
        <f ca="1">VLOOKUP(A347,Data!C:I,7,FALSE)</f>
        <v>1</v>
      </c>
      <c r="F347" s="631" t="str">
        <f t="shared" si="58"/>
        <v>RS.AN-41</v>
      </c>
      <c r="G347" s="631" t="str">
        <f t="shared" ca="1" si="59"/>
        <v>RS.AN-411</v>
      </c>
    </row>
    <row r="348" spans="1:7" x14ac:dyDescent="0.25">
      <c r="A348" t="s">
        <v>247</v>
      </c>
      <c r="B348" s="551">
        <v>1</v>
      </c>
      <c r="C348" t="s">
        <v>1463</v>
      </c>
      <c r="D348" s="1048" t="s">
        <v>1546</v>
      </c>
      <c r="E348" s="551">
        <f ca="1">VLOOKUP(A348,Data!C:I,7,FALSE)</f>
        <v>0</v>
      </c>
      <c r="F348" s="631" t="str">
        <f t="shared" si="58"/>
        <v>DE.AE-41</v>
      </c>
      <c r="G348" s="631" t="str">
        <f t="shared" ca="1" si="59"/>
        <v>DE.AE-410</v>
      </c>
    </row>
    <row r="349" spans="1:7" x14ac:dyDescent="0.25">
      <c r="A349" t="s">
        <v>247</v>
      </c>
      <c r="B349" s="551">
        <v>1</v>
      </c>
      <c r="C349" t="s">
        <v>1464</v>
      </c>
      <c r="D349" s="1052" t="s">
        <v>1541</v>
      </c>
      <c r="E349" s="551">
        <f ca="1">VLOOKUP(A349,Data!C:I,7,FALSE)</f>
        <v>0</v>
      </c>
      <c r="F349" s="631" t="str">
        <f t="shared" si="58"/>
        <v>RS.AN-11</v>
      </c>
      <c r="G349" s="631" t="str">
        <f t="shared" ca="1" si="59"/>
        <v>RS.AN-110</v>
      </c>
    </row>
    <row r="350" spans="1:7" x14ac:dyDescent="0.25">
      <c r="A350" t="s">
        <v>248</v>
      </c>
      <c r="B350" s="551">
        <v>2</v>
      </c>
      <c r="C350" t="s">
        <v>1462</v>
      </c>
      <c r="D350" s="1047" t="s">
        <v>1529</v>
      </c>
      <c r="E350" s="551">
        <f ca="1">VLOOKUP(A350,Data!C:I,7,FALSE)</f>
        <v>1</v>
      </c>
      <c r="F350" s="631" t="str">
        <f t="shared" si="58"/>
        <v>PR.IP-92</v>
      </c>
      <c r="G350" s="631" t="str">
        <f t="shared" ca="1" si="59"/>
        <v>PR.IP-921</v>
      </c>
    </row>
    <row r="351" spans="1:7" x14ac:dyDescent="0.25">
      <c r="A351" t="s">
        <v>248</v>
      </c>
      <c r="B351" s="551">
        <v>2</v>
      </c>
      <c r="C351" t="s">
        <v>1463</v>
      </c>
      <c r="D351" s="1048" t="s">
        <v>1546</v>
      </c>
      <c r="E351" s="551">
        <f ca="1">VLOOKUP(A351,Data!C:I,7,FALSE)</f>
        <v>1</v>
      </c>
      <c r="F351" s="631" t="str">
        <f t="shared" si="58"/>
        <v>DE.AE-42</v>
      </c>
      <c r="G351" s="631" t="str">
        <f t="shared" ca="1" si="59"/>
        <v>DE.AE-421</v>
      </c>
    </row>
    <row r="352" spans="1:7" x14ac:dyDescent="0.25">
      <c r="A352" t="s">
        <v>248</v>
      </c>
      <c r="B352" s="551">
        <v>2</v>
      </c>
      <c r="C352" t="s">
        <v>1463</v>
      </c>
      <c r="D352" s="1048" t="s">
        <v>1544</v>
      </c>
      <c r="E352" s="551">
        <f ca="1">VLOOKUP(A352,Data!C:I,7,FALSE)</f>
        <v>1</v>
      </c>
      <c r="F352" s="631" t="str">
        <f t="shared" si="58"/>
        <v>DE.AE-52</v>
      </c>
      <c r="G352" s="631" t="str">
        <f t="shared" ca="1" si="59"/>
        <v>DE.AE-521</v>
      </c>
    </row>
    <row r="353" spans="1:7" x14ac:dyDescent="0.25">
      <c r="A353" t="s">
        <v>249</v>
      </c>
      <c r="B353" s="551">
        <v>2</v>
      </c>
      <c r="C353" t="s">
        <v>1463</v>
      </c>
      <c r="D353" s="1048" t="s">
        <v>1546</v>
      </c>
      <c r="E353" s="551">
        <f ca="1">VLOOKUP(A353,Data!C:I,7,FALSE)</f>
        <v>0</v>
      </c>
      <c r="F353" s="631" t="str">
        <f t="shared" si="58"/>
        <v>DE.AE-42</v>
      </c>
      <c r="G353" s="631" t="str">
        <f t="shared" ca="1" si="59"/>
        <v>DE.AE-420</v>
      </c>
    </row>
    <row r="354" spans="1:7" x14ac:dyDescent="0.25">
      <c r="A354" t="s">
        <v>250</v>
      </c>
      <c r="B354" s="551">
        <v>2</v>
      </c>
      <c r="C354" t="s">
        <v>1462</v>
      </c>
      <c r="D354" s="1047" t="s">
        <v>1712</v>
      </c>
      <c r="E354" s="551">
        <f ca="1">VLOOKUP(A354,Data!C:I,7,FALSE)</f>
        <v>0</v>
      </c>
      <c r="F354" s="631" t="str">
        <f t="shared" si="58"/>
        <v>PR.IP-72</v>
      </c>
      <c r="G354" s="631" t="str">
        <f t="shared" ca="1" si="59"/>
        <v>PR.IP-720</v>
      </c>
    </row>
    <row r="355" spans="1:7" x14ac:dyDescent="0.25">
      <c r="A355" t="s">
        <v>250</v>
      </c>
      <c r="B355" s="551">
        <v>2</v>
      </c>
      <c r="C355" t="s">
        <v>1462</v>
      </c>
      <c r="D355" s="1047" t="s">
        <v>1529</v>
      </c>
      <c r="E355" s="551">
        <f ca="1">VLOOKUP(A355,Data!C:I,7,FALSE)</f>
        <v>0</v>
      </c>
      <c r="F355" s="631" t="str">
        <f t="shared" si="58"/>
        <v>PR.IP-92</v>
      </c>
      <c r="G355" s="631" t="str">
        <f t="shared" ca="1" si="59"/>
        <v>PR.IP-920</v>
      </c>
    </row>
    <row r="356" spans="1:7" x14ac:dyDescent="0.25">
      <c r="A356" t="s">
        <v>250</v>
      </c>
      <c r="B356" s="551">
        <v>2</v>
      </c>
      <c r="C356" t="s">
        <v>1464</v>
      </c>
      <c r="D356" s="1052" t="s">
        <v>1557</v>
      </c>
      <c r="E356" s="551">
        <f ca="1">VLOOKUP(A356,Data!C:I,7,FALSE)</f>
        <v>0</v>
      </c>
      <c r="F356" s="631" t="str">
        <f t="shared" si="58"/>
        <v>RS.IM-12</v>
      </c>
      <c r="G356" s="631" t="str">
        <f t="shared" ca="1" si="59"/>
        <v>RS.IM-120</v>
      </c>
    </row>
    <row r="357" spans="1:7" x14ac:dyDescent="0.25">
      <c r="A357" t="s">
        <v>251</v>
      </c>
      <c r="B357" s="551">
        <v>2</v>
      </c>
      <c r="C357" t="s">
        <v>1464</v>
      </c>
      <c r="D357" s="1055" t="s">
        <v>1534</v>
      </c>
      <c r="E357" s="551">
        <f ca="1">VLOOKUP(A357,Data!C:I,7,FALSE)</f>
        <v>1</v>
      </c>
      <c r="F357" s="631" t="str">
        <f t="shared" si="58"/>
        <v>RS.CO-22</v>
      </c>
      <c r="G357" s="631" t="str">
        <f t="shared" ca="1" si="59"/>
        <v>RS.CO-221</v>
      </c>
    </row>
    <row r="358" spans="1:7" x14ac:dyDescent="0.25">
      <c r="A358" t="s">
        <v>252</v>
      </c>
      <c r="B358" s="551">
        <v>2</v>
      </c>
      <c r="C358" t="s">
        <v>1463</v>
      </c>
      <c r="D358" s="1048" t="s">
        <v>1544</v>
      </c>
      <c r="E358" s="551">
        <f ca="1">VLOOKUP(A358,Data!C:I,7,FALSE)</f>
        <v>1</v>
      </c>
      <c r="F358" s="631" t="str">
        <f t="shared" si="58"/>
        <v>DE.AE-52</v>
      </c>
      <c r="G358" s="631" t="str">
        <f t="shared" ca="1" si="59"/>
        <v>DE.AE-521</v>
      </c>
    </row>
    <row r="359" spans="1:7" x14ac:dyDescent="0.25">
      <c r="A359" t="s">
        <v>252</v>
      </c>
      <c r="B359" s="551">
        <v>2</v>
      </c>
      <c r="C359" t="s">
        <v>1463</v>
      </c>
      <c r="D359" s="1048" t="s">
        <v>1539</v>
      </c>
      <c r="E359" s="551">
        <f ca="1">VLOOKUP(A359,Data!C:I,7,FALSE)</f>
        <v>1</v>
      </c>
      <c r="F359" s="631" t="str">
        <f t="shared" si="58"/>
        <v>DE.DP-42</v>
      </c>
      <c r="G359" s="631" t="str">
        <f t="shared" ca="1" si="59"/>
        <v>DE.DP-421</v>
      </c>
    </row>
    <row r="360" spans="1:7" x14ac:dyDescent="0.25">
      <c r="A360" t="s">
        <v>252</v>
      </c>
      <c r="B360" s="551">
        <v>2</v>
      </c>
      <c r="C360" t="s">
        <v>1464</v>
      </c>
      <c r="D360" s="1052" t="s">
        <v>1534</v>
      </c>
      <c r="E360" s="551">
        <f ca="1">VLOOKUP(A360,Data!C:I,7,FALSE)</f>
        <v>1</v>
      </c>
      <c r="F360" s="631" t="str">
        <f t="shared" si="58"/>
        <v>RS.CO-22</v>
      </c>
      <c r="G360" s="631" t="str">
        <f t="shared" ca="1" si="59"/>
        <v>RS.CO-221</v>
      </c>
    </row>
    <row r="361" spans="1:7" x14ac:dyDescent="0.25">
      <c r="A361" t="s">
        <v>252</v>
      </c>
      <c r="B361" s="551">
        <v>2</v>
      </c>
      <c r="C361" t="s">
        <v>1464</v>
      </c>
      <c r="D361" s="1052" t="s">
        <v>1535</v>
      </c>
      <c r="E361" s="551">
        <f ca="1">VLOOKUP(A361,Data!C:I,7,FALSE)</f>
        <v>1</v>
      </c>
      <c r="F361" s="631" t="str">
        <f t="shared" si="58"/>
        <v>RS.CO-32</v>
      </c>
      <c r="G361" s="631" t="str">
        <f t="shared" ca="1" si="59"/>
        <v>RS.CO-321</v>
      </c>
    </row>
    <row r="362" spans="1:7" x14ac:dyDescent="0.25">
      <c r="A362" t="s">
        <v>252</v>
      </c>
      <c r="B362" s="551">
        <v>2</v>
      </c>
      <c r="C362" t="s">
        <v>1464</v>
      </c>
      <c r="D362" s="1052" t="s">
        <v>1533</v>
      </c>
      <c r="E362" s="551">
        <f ca="1">VLOOKUP(A362,Data!C:I,7,FALSE)</f>
        <v>1</v>
      </c>
      <c r="F362" s="631" t="str">
        <f t="shared" si="58"/>
        <v>RS.CO-42</v>
      </c>
      <c r="G362" s="631" t="str">
        <f t="shared" ca="1" si="59"/>
        <v>RS.CO-421</v>
      </c>
    </row>
    <row r="363" spans="1:7" x14ac:dyDescent="0.25">
      <c r="A363" t="s">
        <v>252</v>
      </c>
      <c r="B363" s="551">
        <v>2</v>
      </c>
      <c r="C363" t="s">
        <v>1464</v>
      </c>
      <c r="D363" s="1052" t="s">
        <v>1566</v>
      </c>
      <c r="E363" s="551">
        <f ca="1">VLOOKUP(A363,Data!C:I,7,FALSE)</f>
        <v>1</v>
      </c>
      <c r="F363" s="631" t="str">
        <f t="shared" si="58"/>
        <v>RS.CO-52</v>
      </c>
      <c r="G363" s="631" t="str">
        <f t="shared" ca="1" si="59"/>
        <v>RS.CO-521</v>
      </c>
    </row>
    <row r="364" spans="1:7" x14ac:dyDescent="0.25">
      <c r="A364" t="s">
        <v>252</v>
      </c>
      <c r="B364" s="551">
        <v>2</v>
      </c>
      <c r="C364" t="s">
        <v>1465</v>
      </c>
      <c r="D364" s="1056" t="s">
        <v>1549</v>
      </c>
      <c r="E364" s="551">
        <f ca="1">VLOOKUP(A364,Data!C:I,7,FALSE)</f>
        <v>1</v>
      </c>
      <c r="F364" s="631" t="str">
        <f t="shared" si="58"/>
        <v>RC.CO-32</v>
      </c>
      <c r="G364" s="631" t="str">
        <f t="shared" ca="1" si="59"/>
        <v>RC.CO-321</v>
      </c>
    </row>
    <row r="365" spans="1:7" x14ac:dyDescent="0.25">
      <c r="A365" t="s">
        <v>254</v>
      </c>
      <c r="B365" s="551">
        <v>3</v>
      </c>
      <c r="C365" t="s">
        <v>1463</v>
      </c>
      <c r="D365" s="1054" t="s">
        <v>1542</v>
      </c>
      <c r="E365" s="551">
        <f ca="1">VLOOKUP(A365,Data!C:I,7,FALSE)</f>
        <v>1</v>
      </c>
      <c r="F365" s="631" t="str">
        <f t="shared" si="58"/>
        <v>DE.AE-23</v>
      </c>
      <c r="G365" s="631" t="str">
        <f t="shared" ca="1" si="59"/>
        <v>DE.AE-231</v>
      </c>
    </row>
    <row r="366" spans="1:7" x14ac:dyDescent="0.25">
      <c r="A366" t="s">
        <v>254</v>
      </c>
      <c r="B366" s="551">
        <v>3</v>
      </c>
      <c r="C366" t="s">
        <v>1463</v>
      </c>
      <c r="D366" s="1048" t="s">
        <v>1537</v>
      </c>
      <c r="E366" s="551">
        <f ca="1">VLOOKUP(A366,Data!C:I,7,FALSE)</f>
        <v>1</v>
      </c>
      <c r="F366" s="631" t="str">
        <f t="shared" si="58"/>
        <v>DE.AE-33</v>
      </c>
      <c r="G366" s="631" t="str">
        <f t="shared" ca="1" si="59"/>
        <v>DE.AE-331</v>
      </c>
    </row>
    <row r="367" spans="1:7" x14ac:dyDescent="0.25">
      <c r="A367" t="s">
        <v>255</v>
      </c>
      <c r="B367" s="551">
        <v>1</v>
      </c>
      <c r="C367" t="s">
        <v>446</v>
      </c>
      <c r="D367" s="1051" t="s">
        <v>1490</v>
      </c>
      <c r="E367" s="551">
        <f ca="1">VLOOKUP(A367,Data!C:I,7,FALSE)</f>
        <v>1</v>
      </c>
      <c r="F367" s="631" t="str">
        <f t="shared" si="58"/>
        <v>ID.GV-21</v>
      </c>
      <c r="G367" s="631" t="str">
        <f t="shared" ca="1" si="59"/>
        <v>ID.GV-211</v>
      </c>
    </row>
    <row r="368" spans="1:7" x14ac:dyDescent="0.25">
      <c r="A368" t="s">
        <v>255</v>
      </c>
      <c r="B368" s="551">
        <v>1</v>
      </c>
      <c r="C368" t="s">
        <v>1462</v>
      </c>
      <c r="D368" s="1049" t="s">
        <v>1576</v>
      </c>
      <c r="E368" s="551">
        <f ca="1">VLOOKUP(A368,Data!C:I,7,FALSE)</f>
        <v>1</v>
      </c>
      <c r="F368" s="631" t="str">
        <f t="shared" si="58"/>
        <v>PR.AT-31</v>
      </c>
      <c r="G368" s="631" t="str">
        <f t="shared" ca="1" si="59"/>
        <v>PR.AT-311</v>
      </c>
    </row>
    <row r="369" spans="1:7" x14ac:dyDescent="0.25">
      <c r="A369" t="s">
        <v>255</v>
      </c>
      <c r="B369" s="551">
        <v>1</v>
      </c>
      <c r="C369" t="s">
        <v>1463</v>
      </c>
      <c r="D369" s="1048" t="s">
        <v>1538</v>
      </c>
      <c r="E369" s="551">
        <f ca="1">VLOOKUP(A369,Data!C:I,7,FALSE)</f>
        <v>1</v>
      </c>
      <c r="F369" s="631" t="str">
        <f t="shared" si="58"/>
        <v>DE.DP-11</v>
      </c>
      <c r="G369" s="631" t="str">
        <f t="shared" ca="1" si="59"/>
        <v>DE.DP-111</v>
      </c>
    </row>
    <row r="370" spans="1:7" x14ac:dyDescent="0.25">
      <c r="A370" t="s">
        <v>255</v>
      </c>
      <c r="B370" s="551">
        <v>1</v>
      </c>
      <c r="C370" t="s">
        <v>1464</v>
      </c>
      <c r="D370" s="1052" t="s">
        <v>1531</v>
      </c>
      <c r="E370" s="551">
        <f ca="1">VLOOKUP(A370,Data!C:I,7,FALSE)</f>
        <v>1</v>
      </c>
      <c r="F370" s="631" t="str">
        <f t="shared" si="58"/>
        <v>RS.CO-11</v>
      </c>
      <c r="G370" s="631" t="str">
        <f t="shared" ca="1" si="59"/>
        <v>RS.CO-111</v>
      </c>
    </row>
    <row r="371" spans="1:7" x14ac:dyDescent="0.25">
      <c r="A371" t="s">
        <v>256</v>
      </c>
      <c r="B371" s="551">
        <v>1</v>
      </c>
      <c r="C371" t="s">
        <v>1464</v>
      </c>
      <c r="D371" s="1052" t="s">
        <v>1530</v>
      </c>
      <c r="E371" s="551">
        <f ca="1">VLOOKUP(A371,Data!C:I,7,FALSE)</f>
        <v>1</v>
      </c>
      <c r="F371" s="631" t="str">
        <f t="shared" si="58"/>
        <v>RS.RP-11</v>
      </c>
      <c r="G371" s="631" t="str">
        <f t="shared" ca="1" si="59"/>
        <v>RS.RP-111</v>
      </c>
    </row>
    <row r="372" spans="1:7" x14ac:dyDescent="0.25">
      <c r="A372" t="s">
        <v>256</v>
      </c>
      <c r="B372" s="551">
        <v>1</v>
      </c>
      <c r="C372" t="s">
        <v>1464</v>
      </c>
      <c r="D372" s="1052" t="s">
        <v>1551</v>
      </c>
      <c r="E372" s="551">
        <f ca="1">VLOOKUP(A372,Data!C:I,7,FALSE)</f>
        <v>1</v>
      </c>
      <c r="F372" s="631" t="str">
        <f t="shared" si="58"/>
        <v>RS.MI-11</v>
      </c>
      <c r="G372" s="631" t="str">
        <f t="shared" ca="1" si="59"/>
        <v>RS.MI-111</v>
      </c>
    </row>
    <row r="373" spans="1:7" x14ac:dyDescent="0.25">
      <c r="A373" t="s">
        <v>256</v>
      </c>
      <c r="B373" s="551">
        <v>1</v>
      </c>
      <c r="C373" t="s">
        <v>1464</v>
      </c>
      <c r="D373" s="1052" t="s">
        <v>1552</v>
      </c>
      <c r="E373" s="551">
        <f ca="1">VLOOKUP(A373,Data!C:I,7,FALSE)</f>
        <v>1</v>
      </c>
      <c r="F373" s="631" t="str">
        <f t="shared" si="58"/>
        <v>RS.MI-21</v>
      </c>
      <c r="G373" s="631" t="str">
        <f t="shared" ca="1" si="59"/>
        <v>RS.MI-211</v>
      </c>
    </row>
    <row r="374" spans="1:7" x14ac:dyDescent="0.25">
      <c r="A374" t="s">
        <v>256</v>
      </c>
      <c r="B374" s="551">
        <v>1</v>
      </c>
      <c r="C374" t="s">
        <v>1465</v>
      </c>
      <c r="D374" s="1056" t="s">
        <v>1550</v>
      </c>
      <c r="E374" s="551">
        <f ca="1">VLOOKUP(A374,Data!C:I,7,FALSE)</f>
        <v>1</v>
      </c>
      <c r="F374" s="631" t="str">
        <f t="shared" si="58"/>
        <v>RC.RP-11</v>
      </c>
      <c r="G374" s="631" t="str">
        <f t="shared" ca="1" si="59"/>
        <v>RC.RP-111</v>
      </c>
    </row>
    <row r="375" spans="1:7" x14ac:dyDescent="0.25">
      <c r="A375" t="s">
        <v>257</v>
      </c>
      <c r="B375" s="551">
        <v>1</v>
      </c>
      <c r="C375" t="s">
        <v>446</v>
      </c>
      <c r="D375" s="1051" t="s">
        <v>1536</v>
      </c>
      <c r="E375" s="551">
        <f ca="1">VLOOKUP(A375,Data!C:I,7,FALSE)</f>
        <v>1</v>
      </c>
      <c r="F375" s="631" t="str">
        <f t="shared" si="58"/>
        <v>ID.GV-31</v>
      </c>
      <c r="G375" s="631" t="str">
        <f t="shared" ca="1" si="59"/>
        <v>ID.GV-311</v>
      </c>
    </row>
    <row r="376" spans="1:7" x14ac:dyDescent="0.25">
      <c r="A376" t="s">
        <v>257</v>
      </c>
      <c r="B376" s="551">
        <v>1</v>
      </c>
      <c r="C376" t="s">
        <v>1464</v>
      </c>
      <c r="D376" s="1052" t="s">
        <v>1534</v>
      </c>
      <c r="E376" s="551">
        <f ca="1">VLOOKUP(A376,Data!C:I,7,FALSE)</f>
        <v>1</v>
      </c>
      <c r="F376" s="631" t="str">
        <f t="shared" si="58"/>
        <v>RS.CO-21</v>
      </c>
      <c r="G376" s="631" t="str">
        <f t="shared" ca="1" si="59"/>
        <v>RS.CO-211</v>
      </c>
    </row>
    <row r="377" spans="1:7" x14ac:dyDescent="0.25">
      <c r="A377" t="s">
        <v>257</v>
      </c>
      <c r="B377" s="551">
        <v>1</v>
      </c>
      <c r="C377" t="s">
        <v>1464</v>
      </c>
      <c r="D377" s="1052" t="s">
        <v>1535</v>
      </c>
      <c r="E377" s="551">
        <f ca="1">VLOOKUP(A377,Data!C:I,7,FALSE)</f>
        <v>1</v>
      </c>
      <c r="F377" s="631" t="str">
        <f t="shared" si="58"/>
        <v>RS.CO-31</v>
      </c>
      <c r="G377" s="631" t="str">
        <f t="shared" ca="1" si="59"/>
        <v>RS.CO-311</v>
      </c>
    </row>
    <row r="378" spans="1:7" x14ac:dyDescent="0.25">
      <c r="A378" t="s">
        <v>257</v>
      </c>
      <c r="B378" s="551">
        <v>1</v>
      </c>
      <c r="C378" t="s">
        <v>1464</v>
      </c>
      <c r="D378" s="1052" t="s">
        <v>1533</v>
      </c>
      <c r="E378" s="551">
        <f ca="1">VLOOKUP(A378,Data!C:I,7,FALSE)</f>
        <v>1</v>
      </c>
      <c r="F378" s="631" t="str">
        <f t="shared" si="58"/>
        <v>RS.CO-41</v>
      </c>
      <c r="G378" s="631" t="str">
        <f t="shared" ca="1" si="59"/>
        <v>RS.CO-411</v>
      </c>
    </row>
    <row r="379" spans="1:7" x14ac:dyDescent="0.25">
      <c r="A379" t="s">
        <v>257</v>
      </c>
      <c r="B379" s="551">
        <v>1</v>
      </c>
      <c r="C379" t="s">
        <v>1464</v>
      </c>
      <c r="D379" s="1052" t="s">
        <v>1566</v>
      </c>
      <c r="E379" s="551">
        <f ca="1">VLOOKUP(A379,Data!C:I,7,FALSE)</f>
        <v>1</v>
      </c>
      <c r="F379" s="631" t="str">
        <f t="shared" si="58"/>
        <v>RS.CO-51</v>
      </c>
      <c r="G379" s="631" t="str">
        <f t="shared" ca="1" si="59"/>
        <v>RS.CO-511</v>
      </c>
    </row>
    <row r="380" spans="1:7" x14ac:dyDescent="0.25">
      <c r="A380" t="s">
        <v>258</v>
      </c>
      <c r="B380" s="551">
        <v>2</v>
      </c>
      <c r="C380" t="s">
        <v>1462</v>
      </c>
      <c r="D380" s="1047" t="s">
        <v>1529</v>
      </c>
      <c r="E380" s="551">
        <f ca="1">VLOOKUP(A380,Data!C:I,7,FALSE)</f>
        <v>1</v>
      </c>
      <c r="F380" s="631" t="str">
        <f t="shared" si="58"/>
        <v>PR.IP-92</v>
      </c>
      <c r="G380" s="631" t="str">
        <f t="shared" ca="1" si="59"/>
        <v>PR.IP-921</v>
      </c>
    </row>
    <row r="381" spans="1:7" x14ac:dyDescent="0.25">
      <c r="A381" t="s">
        <v>258</v>
      </c>
      <c r="B381" s="551">
        <v>2</v>
      </c>
      <c r="C381" t="s">
        <v>1462</v>
      </c>
      <c r="D381" s="1047" t="s">
        <v>1554</v>
      </c>
      <c r="E381" s="551">
        <f ca="1">VLOOKUP(A381,Data!C:I,7,FALSE)</f>
        <v>1</v>
      </c>
      <c r="F381" s="631" t="str">
        <f t="shared" si="58"/>
        <v>PR.IP-102</v>
      </c>
      <c r="G381" s="631" t="str">
        <f t="shared" ca="1" si="59"/>
        <v>PR.IP-1021</v>
      </c>
    </row>
    <row r="382" spans="1:7" x14ac:dyDescent="0.25">
      <c r="A382" t="s">
        <v>258</v>
      </c>
      <c r="B382" s="551">
        <v>2</v>
      </c>
      <c r="C382" t="s">
        <v>1464</v>
      </c>
      <c r="D382" s="1052" t="s">
        <v>1559</v>
      </c>
      <c r="E382" s="551">
        <f ca="1">VLOOKUP(A382,Data!C:I,7,FALSE)</f>
        <v>1</v>
      </c>
      <c r="F382" s="631" t="str">
        <f t="shared" si="58"/>
        <v>RS.AN-32</v>
      </c>
      <c r="G382" s="631" t="str">
        <f t="shared" ca="1" si="59"/>
        <v>RS.AN-321</v>
      </c>
    </row>
    <row r="383" spans="1:7" x14ac:dyDescent="0.25">
      <c r="A383" t="s">
        <v>258</v>
      </c>
      <c r="B383" s="551">
        <v>2</v>
      </c>
      <c r="C383" t="s">
        <v>1464</v>
      </c>
      <c r="D383" s="1050" t="s">
        <v>1558</v>
      </c>
      <c r="E383" s="551">
        <f ca="1">VLOOKUP(A383,Data!C:I,7,FALSE)</f>
        <v>1</v>
      </c>
      <c r="F383" s="631" t="str">
        <f t="shared" si="58"/>
        <v>RS.IM-22</v>
      </c>
      <c r="G383" s="631" t="str">
        <f t="shared" ca="1" si="59"/>
        <v>RS.IM-221</v>
      </c>
    </row>
    <row r="384" spans="1:7" x14ac:dyDescent="0.25">
      <c r="A384" t="s">
        <v>258</v>
      </c>
      <c r="B384" s="551">
        <v>2</v>
      </c>
      <c r="C384" t="s">
        <v>1465</v>
      </c>
      <c r="D384" s="1056" t="s">
        <v>1555</v>
      </c>
      <c r="E384" s="551">
        <f ca="1">VLOOKUP(A384,Data!C:I,7,FALSE)</f>
        <v>1</v>
      </c>
      <c r="F384" s="631" t="str">
        <f t="shared" si="58"/>
        <v>RC.IM-12</v>
      </c>
      <c r="G384" s="631" t="str">
        <f t="shared" ca="1" si="59"/>
        <v>RC.IM-121</v>
      </c>
    </row>
    <row r="385" spans="1:7" x14ac:dyDescent="0.25">
      <c r="A385" t="s">
        <v>259</v>
      </c>
      <c r="B385" s="551">
        <v>2</v>
      </c>
      <c r="C385" t="s">
        <v>1464</v>
      </c>
      <c r="D385" s="1052" t="s">
        <v>1530</v>
      </c>
      <c r="E385" s="551">
        <f ca="1">VLOOKUP(A385,Data!C:I,7,FALSE)</f>
        <v>1</v>
      </c>
      <c r="F385" s="631" t="str">
        <f t="shared" si="58"/>
        <v>RS.RP-12</v>
      </c>
      <c r="G385" s="631" t="str">
        <f t="shared" ca="1" si="59"/>
        <v>RS.RP-121</v>
      </c>
    </row>
    <row r="386" spans="1:7" x14ac:dyDescent="0.25">
      <c r="A386" t="s">
        <v>259</v>
      </c>
      <c r="B386" s="551">
        <v>2</v>
      </c>
      <c r="C386" t="s">
        <v>1464</v>
      </c>
      <c r="D386" s="1052" t="s">
        <v>1531</v>
      </c>
      <c r="E386" s="551">
        <f ca="1">VLOOKUP(A386,Data!C:I,7,FALSE)</f>
        <v>1</v>
      </c>
      <c r="F386" s="631" t="str">
        <f t="shared" si="58"/>
        <v>RS.CO-12</v>
      </c>
      <c r="G386" s="631" t="str">
        <f t="shared" ca="1" si="59"/>
        <v>RS.CO-121</v>
      </c>
    </row>
    <row r="387" spans="1:7" x14ac:dyDescent="0.25">
      <c r="A387" t="s">
        <v>259</v>
      </c>
      <c r="B387" s="551">
        <v>2</v>
      </c>
      <c r="C387" t="s">
        <v>1464</v>
      </c>
      <c r="D387" s="1052" t="s">
        <v>1534</v>
      </c>
      <c r="E387" s="551">
        <f ca="1">VLOOKUP(A387,Data!C:I,7,FALSE)</f>
        <v>1</v>
      </c>
      <c r="F387" s="631" t="str">
        <f t="shared" ref="F387:F450" si="60">CONCATENATE($D387,$B387)</f>
        <v>RS.CO-22</v>
      </c>
      <c r="G387" s="631" t="str">
        <f t="shared" ref="G387:G450" ca="1" si="61">_xlfn.IFNA(CONCATENATE(F387,$E387),CONCATENATE(F387,$E387,0))</f>
        <v>RS.CO-221</v>
      </c>
    </row>
    <row r="388" spans="1:7" x14ac:dyDescent="0.25">
      <c r="A388" t="s">
        <v>259</v>
      </c>
      <c r="B388" s="551">
        <v>2</v>
      </c>
      <c r="C388" t="s">
        <v>1464</v>
      </c>
      <c r="D388" s="1052" t="s">
        <v>1535</v>
      </c>
      <c r="E388" s="551">
        <f ca="1">VLOOKUP(A388,Data!C:I,7,FALSE)</f>
        <v>1</v>
      </c>
      <c r="F388" s="631" t="str">
        <f t="shared" si="60"/>
        <v>RS.CO-32</v>
      </c>
      <c r="G388" s="631" t="str">
        <f t="shared" ca="1" si="61"/>
        <v>RS.CO-321</v>
      </c>
    </row>
    <row r="389" spans="1:7" x14ac:dyDescent="0.25">
      <c r="A389" t="s">
        <v>259</v>
      </c>
      <c r="B389" s="551">
        <v>2</v>
      </c>
      <c r="C389" t="s">
        <v>1464</v>
      </c>
      <c r="D389" s="1052" t="s">
        <v>1533</v>
      </c>
      <c r="E389" s="551">
        <f ca="1">VLOOKUP(A389,Data!C:I,7,FALSE)</f>
        <v>1</v>
      </c>
      <c r="F389" s="631" t="str">
        <f t="shared" si="60"/>
        <v>RS.CO-42</v>
      </c>
      <c r="G389" s="631" t="str">
        <f t="shared" ca="1" si="61"/>
        <v>RS.CO-421</v>
      </c>
    </row>
    <row r="390" spans="1:7" x14ac:dyDescent="0.25">
      <c r="A390" t="s">
        <v>259</v>
      </c>
      <c r="B390" s="551">
        <v>2</v>
      </c>
      <c r="C390" t="s">
        <v>1464</v>
      </c>
      <c r="D390" s="1052" t="s">
        <v>1545</v>
      </c>
      <c r="E390" s="551">
        <f ca="1">VLOOKUP(A390,Data!C:I,7,FALSE)</f>
        <v>1</v>
      </c>
      <c r="F390" s="631" t="str">
        <f t="shared" si="60"/>
        <v>RS.AN-42</v>
      </c>
      <c r="G390" s="631" t="str">
        <f t="shared" ca="1" si="61"/>
        <v>RS.AN-421</v>
      </c>
    </row>
    <row r="391" spans="1:7" x14ac:dyDescent="0.25">
      <c r="A391" t="s">
        <v>259</v>
      </c>
      <c r="B391" s="551">
        <v>2</v>
      </c>
      <c r="C391" t="s">
        <v>1464</v>
      </c>
      <c r="D391" s="1052" t="s">
        <v>1551</v>
      </c>
      <c r="E391" s="551">
        <f ca="1">VLOOKUP(A391,Data!C:I,7,FALSE)</f>
        <v>1</v>
      </c>
      <c r="F391" s="631" t="str">
        <f t="shared" si="60"/>
        <v>RS.MI-12</v>
      </c>
      <c r="G391" s="631" t="str">
        <f t="shared" ca="1" si="61"/>
        <v>RS.MI-121</v>
      </c>
    </row>
    <row r="392" spans="1:7" x14ac:dyDescent="0.25">
      <c r="A392" t="s">
        <v>259</v>
      </c>
      <c r="B392" s="551">
        <v>2</v>
      </c>
      <c r="C392" t="s">
        <v>1464</v>
      </c>
      <c r="D392" s="1052" t="s">
        <v>1552</v>
      </c>
      <c r="E392" s="551">
        <f ca="1">VLOOKUP(A392,Data!C:I,7,FALSE)</f>
        <v>1</v>
      </c>
      <c r="F392" s="631" t="str">
        <f t="shared" si="60"/>
        <v>RS.MI-22</v>
      </c>
      <c r="G392" s="631" t="str">
        <f t="shared" ca="1" si="61"/>
        <v>RS.MI-221</v>
      </c>
    </row>
    <row r="393" spans="1:7" x14ac:dyDescent="0.25">
      <c r="A393" t="s">
        <v>259</v>
      </c>
      <c r="B393" s="551">
        <v>2</v>
      </c>
      <c r="C393" t="s">
        <v>1465</v>
      </c>
      <c r="D393" s="1056" t="s">
        <v>1550</v>
      </c>
      <c r="E393" s="551">
        <f ca="1">VLOOKUP(A393,Data!C:I,7,FALSE)</f>
        <v>1</v>
      </c>
      <c r="F393" s="631" t="str">
        <f t="shared" si="60"/>
        <v>RC.RP-12</v>
      </c>
      <c r="G393" s="631" t="str">
        <f t="shared" ca="1" si="61"/>
        <v>RC.RP-121</v>
      </c>
    </row>
    <row r="394" spans="1:7" x14ac:dyDescent="0.25">
      <c r="A394" t="s">
        <v>260</v>
      </c>
      <c r="B394" s="551">
        <v>2</v>
      </c>
      <c r="C394" t="s">
        <v>1465</v>
      </c>
      <c r="D394" s="1056" t="s">
        <v>1800</v>
      </c>
      <c r="E394" s="551">
        <f ca="1">VLOOKUP(A394,Data!C:I,7,FALSE)</f>
        <v>0</v>
      </c>
      <c r="F394" s="631" t="str">
        <f t="shared" si="60"/>
        <v>RC.CO-12</v>
      </c>
      <c r="G394" s="631" t="str">
        <f t="shared" ca="1" si="61"/>
        <v>RC.CO-120</v>
      </c>
    </row>
    <row r="395" spans="1:7" x14ac:dyDescent="0.25">
      <c r="A395" t="s">
        <v>260</v>
      </c>
      <c r="B395" s="551">
        <v>2</v>
      </c>
      <c r="C395" t="s">
        <v>1465</v>
      </c>
      <c r="D395" s="1056" t="s">
        <v>1553</v>
      </c>
      <c r="E395" s="551">
        <f ca="1">VLOOKUP(A395,Data!C:I,7,FALSE)</f>
        <v>0</v>
      </c>
      <c r="F395" s="631" t="str">
        <f t="shared" si="60"/>
        <v>RC.CO-22</v>
      </c>
      <c r="G395" s="631" t="str">
        <f t="shared" ca="1" si="61"/>
        <v>RC.CO-220</v>
      </c>
    </row>
    <row r="396" spans="1:7" x14ac:dyDescent="0.25">
      <c r="A396" t="s">
        <v>260</v>
      </c>
      <c r="B396" s="551">
        <v>2</v>
      </c>
      <c r="C396" t="s">
        <v>1465</v>
      </c>
      <c r="D396" s="1056" t="s">
        <v>1549</v>
      </c>
      <c r="E396" s="551">
        <f ca="1">VLOOKUP(A396,Data!C:I,7,FALSE)</f>
        <v>0</v>
      </c>
      <c r="F396" s="631" t="str">
        <f t="shared" si="60"/>
        <v>RC.CO-32</v>
      </c>
      <c r="G396" s="631" t="str">
        <f t="shared" ca="1" si="61"/>
        <v>RC.CO-320</v>
      </c>
    </row>
    <row r="397" spans="1:7" x14ac:dyDescent="0.25">
      <c r="A397" t="s">
        <v>261</v>
      </c>
      <c r="B397" s="551">
        <v>2</v>
      </c>
      <c r="C397" t="s">
        <v>446</v>
      </c>
      <c r="D397" s="1051" t="s">
        <v>1532</v>
      </c>
      <c r="E397" s="551">
        <f ca="1">VLOOKUP(A397,Data!C:I,7,FALSE)</f>
        <v>1</v>
      </c>
      <c r="F397" s="631" t="str">
        <f t="shared" si="60"/>
        <v>ID.SC-52</v>
      </c>
      <c r="G397" s="631" t="str">
        <f t="shared" ca="1" si="61"/>
        <v>ID.SC-521</v>
      </c>
    </row>
    <row r="398" spans="1:7" x14ac:dyDescent="0.25">
      <c r="A398" t="s">
        <v>261</v>
      </c>
      <c r="B398" s="551">
        <v>2</v>
      </c>
      <c r="C398" t="s">
        <v>1462</v>
      </c>
      <c r="D398" s="1047" t="s">
        <v>1712</v>
      </c>
      <c r="E398" s="551">
        <f ca="1">VLOOKUP(A398,Data!C:I,7,FALSE)</f>
        <v>1</v>
      </c>
      <c r="F398" s="631" t="str">
        <f t="shared" si="60"/>
        <v>PR.IP-72</v>
      </c>
      <c r="G398" s="631" t="str">
        <f t="shared" ca="1" si="61"/>
        <v>PR.IP-721</v>
      </c>
    </row>
    <row r="399" spans="1:7" x14ac:dyDescent="0.25">
      <c r="A399" t="s">
        <v>261</v>
      </c>
      <c r="B399" s="551">
        <v>2</v>
      </c>
      <c r="C399" t="s">
        <v>1462</v>
      </c>
      <c r="D399" s="1047" t="s">
        <v>1554</v>
      </c>
      <c r="E399" s="551">
        <f ca="1">VLOOKUP(A399,Data!C:I,7,FALSE)</f>
        <v>1</v>
      </c>
      <c r="F399" s="631" t="str">
        <f t="shared" si="60"/>
        <v>PR.IP-102</v>
      </c>
      <c r="G399" s="631" t="str">
        <f t="shared" ca="1" si="61"/>
        <v>PR.IP-1021</v>
      </c>
    </row>
    <row r="400" spans="1:7" x14ac:dyDescent="0.25">
      <c r="A400" t="s">
        <v>261</v>
      </c>
      <c r="B400" s="551">
        <v>2</v>
      </c>
      <c r="C400" t="s">
        <v>1463</v>
      </c>
      <c r="D400" s="1048" t="s">
        <v>1548</v>
      </c>
      <c r="E400" s="551">
        <f ca="1">VLOOKUP(A400,Data!C:I,7,FALSE)</f>
        <v>1</v>
      </c>
      <c r="F400" s="631" t="str">
        <f t="shared" si="60"/>
        <v>DE.DP-32</v>
      </c>
      <c r="G400" s="631" t="str">
        <f t="shared" ca="1" si="61"/>
        <v>DE.DP-321</v>
      </c>
    </row>
    <row r="401" spans="1:7" x14ac:dyDescent="0.25">
      <c r="A401" t="s">
        <v>262</v>
      </c>
      <c r="B401" s="551">
        <v>2</v>
      </c>
      <c r="C401" t="s">
        <v>1462</v>
      </c>
      <c r="D401" s="1047" t="s">
        <v>1712</v>
      </c>
      <c r="E401" s="551">
        <f ca="1">VLOOKUP(A401,Data!C:I,7,FALSE)</f>
        <v>0</v>
      </c>
      <c r="F401" s="631" t="str">
        <f t="shared" si="60"/>
        <v>PR.IP-72</v>
      </c>
      <c r="G401" s="631" t="str">
        <f t="shared" ca="1" si="61"/>
        <v>PR.IP-720</v>
      </c>
    </row>
    <row r="402" spans="1:7" x14ac:dyDescent="0.25">
      <c r="A402" t="s">
        <v>262</v>
      </c>
      <c r="B402" s="551">
        <v>2</v>
      </c>
      <c r="C402" t="s">
        <v>1462</v>
      </c>
      <c r="D402" s="1047" t="s">
        <v>1529</v>
      </c>
      <c r="E402" s="551">
        <f ca="1">VLOOKUP(A402,Data!C:I,7,FALSE)</f>
        <v>0</v>
      </c>
      <c r="F402" s="631" t="str">
        <f t="shared" si="60"/>
        <v>PR.IP-92</v>
      </c>
      <c r="G402" s="631" t="str">
        <f t="shared" ca="1" si="61"/>
        <v>PR.IP-920</v>
      </c>
    </row>
    <row r="403" spans="1:7" x14ac:dyDescent="0.25">
      <c r="A403" t="s">
        <v>262</v>
      </c>
      <c r="B403" s="551">
        <v>2</v>
      </c>
      <c r="C403" t="s">
        <v>1463</v>
      </c>
      <c r="D403" s="1054" t="s">
        <v>1543</v>
      </c>
      <c r="E403" s="551">
        <f ca="1">VLOOKUP(A403,Data!C:I,7,FALSE)</f>
        <v>0</v>
      </c>
      <c r="F403" s="631" t="str">
        <f t="shared" si="60"/>
        <v>DE.DP-52</v>
      </c>
      <c r="G403" s="631" t="str">
        <f t="shared" ca="1" si="61"/>
        <v>DE.DP-520</v>
      </c>
    </row>
    <row r="404" spans="1:7" x14ac:dyDescent="0.25">
      <c r="A404" t="s">
        <v>262</v>
      </c>
      <c r="B404" s="551">
        <v>2</v>
      </c>
      <c r="C404" t="s">
        <v>1464</v>
      </c>
      <c r="D404" s="1052" t="s">
        <v>1557</v>
      </c>
      <c r="E404" s="551">
        <f ca="1">VLOOKUP(A404,Data!C:I,7,FALSE)</f>
        <v>0</v>
      </c>
      <c r="F404" s="631" t="str">
        <f t="shared" si="60"/>
        <v>RS.IM-12</v>
      </c>
      <c r="G404" s="631" t="str">
        <f t="shared" ca="1" si="61"/>
        <v>RS.IM-120</v>
      </c>
    </row>
    <row r="405" spans="1:7" x14ac:dyDescent="0.25">
      <c r="A405" t="s">
        <v>262</v>
      </c>
      <c r="B405" s="551">
        <v>2</v>
      </c>
      <c r="C405" t="s">
        <v>1464</v>
      </c>
      <c r="D405" s="1052" t="s">
        <v>1558</v>
      </c>
      <c r="E405" s="551">
        <f ca="1">VLOOKUP(A405,Data!C:I,7,FALSE)</f>
        <v>0</v>
      </c>
      <c r="F405" s="631" t="str">
        <f t="shared" si="60"/>
        <v>RS.IM-22</v>
      </c>
      <c r="G405" s="631" t="str">
        <f t="shared" ca="1" si="61"/>
        <v>RS.IM-220</v>
      </c>
    </row>
    <row r="406" spans="1:7" x14ac:dyDescent="0.25">
      <c r="A406" t="s">
        <v>262</v>
      </c>
      <c r="B406" s="551">
        <v>2</v>
      </c>
      <c r="C406" t="s">
        <v>1465</v>
      </c>
      <c r="D406" s="1056" t="s">
        <v>1555</v>
      </c>
      <c r="E406" s="551">
        <f ca="1">VLOOKUP(A406,Data!C:I,7,FALSE)</f>
        <v>0</v>
      </c>
      <c r="F406" s="631" t="str">
        <f t="shared" si="60"/>
        <v>RC.IM-12</v>
      </c>
      <c r="G406" s="631" t="str">
        <f t="shared" ca="1" si="61"/>
        <v>RC.IM-120</v>
      </c>
    </row>
    <row r="407" spans="1:7" x14ac:dyDescent="0.25">
      <c r="A407" t="s">
        <v>262</v>
      </c>
      <c r="B407" s="551">
        <v>2</v>
      </c>
      <c r="C407" t="s">
        <v>1465</v>
      </c>
      <c r="D407" s="1056" t="s">
        <v>1556</v>
      </c>
      <c r="E407" s="551">
        <f ca="1">VLOOKUP(A407,Data!C:I,7,FALSE)</f>
        <v>0</v>
      </c>
      <c r="F407" s="631" t="str">
        <f t="shared" si="60"/>
        <v>RC.IM-22</v>
      </c>
      <c r="G407" s="631" t="str">
        <f t="shared" ca="1" si="61"/>
        <v>RC.IM-220</v>
      </c>
    </row>
    <row r="408" spans="1:7" x14ac:dyDescent="0.25">
      <c r="A408" t="s">
        <v>263</v>
      </c>
      <c r="B408" s="551">
        <v>3</v>
      </c>
      <c r="C408" t="s">
        <v>1462</v>
      </c>
      <c r="D408" s="1047" t="s">
        <v>1712</v>
      </c>
      <c r="E408" s="551">
        <f ca="1">VLOOKUP(A408,Data!C:I,7,FALSE)</f>
        <v>1</v>
      </c>
      <c r="F408" s="631" t="str">
        <f t="shared" si="60"/>
        <v>PR.IP-73</v>
      </c>
      <c r="G408" s="631" t="str">
        <f t="shared" ca="1" si="61"/>
        <v>PR.IP-731</v>
      </c>
    </row>
    <row r="409" spans="1:7" x14ac:dyDescent="0.25">
      <c r="A409" t="s">
        <v>263</v>
      </c>
      <c r="B409" s="551">
        <v>3</v>
      </c>
      <c r="C409" t="s">
        <v>1462</v>
      </c>
      <c r="D409" s="1047" t="s">
        <v>1529</v>
      </c>
      <c r="E409" s="551">
        <f ca="1">VLOOKUP(A409,Data!C:I,7,FALSE)</f>
        <v>1</v>
      </c>
      <c r="F409" s="631" t="str">
        <f t="shared" si="60"/>
        <v>PR.IP-93</v>
      </c>
      <c r="G409" s="631" t="str">
        <f t="shared" ca="1" si="61"/>
        <v>PR.IP-931</v>
      </c>
    </row>
    <row r="410" spans="1:7" x14ac:dyDescent="0.25">
      <c r="A410" t="s">
        <v>263</v>
      </c>
      <c r="B410" s="551">
        <v>3</v>
      </c>
      <c r="C410" t="s">
        <v>1463</v>
      </c>
      <c r="D410" s="1054" t="s">
        <v>1542</v>
      </c>
      <c r="E410" s="551">
        <f ca="1">VLOOKUP(A410,Data!C:I,7,FALSE)</f>
        <v>1</v>
      </c>
      <c r="F410" s="631" t="str">
        <f t="shared" si="60"/>
        <v>DE.AE-23</v>
      </c>
      <c r="G410" s="631" t="str">
        <f t="shared" ca="1" si="61"/>
        <v>DE.AE-231</v>
      </c>
    </row>
    <row r="411" spans="1:7" x14ac:dyDescent="0.25">
      <c r="A411" t="s">
        <v>263</v>
      </c>
      <c r="B411" s="551">
        <v>3</v>
      </c>
      <c r="C411" t="s">
        <v>1463</v>
      </c>
      <c r="D411" s="1054" t="s">
        <v>1543</v>
      </c>
      <c r="E411" s="551">
        <f ca="1">VLOOKUP(A411,Data!C:I,7,FALSE)</f>
        <v>1</v>
      </c>
      <c r="F411" s="631" t="str">
        <f t="shared" si="60"/>
        <v>DE.DP-53</v>
      </c>
      <c r="G411" s="631" t="str">
        <f t="shared" ca="1" si="61"/>
        <v>DE.DP-531</v>
      </c>
    </row>
    <row r="412" spans="1:7" x14ac:dyDescent="0.25">
      <c r="A412" t="s">
        <v>263</v>
      </c>
      <c r="B412" s="551">
        <v>3</v>
      </c>
      <c r="C412" t="s">
        <v>1464</v>
      </c>
      <c r="D412" s="1052" t="s">
        <v>1530</v>
      </c>
      <c r="E412" s="551">
        <f ca="1">VLOOKUP(A412,Data!C:I,7,FALSE)</f>
        <v>1</v>
      </c>
      <c r="F412" s="631" t="str">
        <f t="shared" si="60"/>
        <v>RS.RP-13</v>
      </c>
      <c r="G412" s="631" t="str">
        <f t="shared" ca="1" si="61"/>
        <v>RS.RP-131</v>
      </c>
    </row>
    <row r="413" spans="1:7" x14ac:dyDescent="0.25">
      <c r="A413" t="s">
        <v>263</v>
      </c>
      <c r="B413" s="551">
        <v>3</v>
      </c>
      <c r="C413" t="s">
        <v>1464</v>
      </c>
      <c r="D413" s="1055" t="s">
        <v>1541</v>
      </c>
      <c r="E413" s="551">
        <f ca="1">VLOOKUP(A413,Data!C:I,7,FALSE)</f>
        <v>1</v>
      </c>
      <c r="F413" s="631" t="str">
        <f t="shared" si="60"/>
        <v>RS.AN-13</v>
      </c>
      <c r="G413" s="631" t="str">
        <f t="shared" ca="1" si="61"/>
        <v>RS.AN-131</v>
      </c>
    </row>
    <row r="414" spans="1:7" x14ac:dyDescent="0.25">
      <c r="A414" t="s">
        <v>263</v>
      </c>
      <c r="B414" s="551">
        <v>3</v>
      </c>
      <c r="C414" t="s">
        <v>1464</v>
      </c>
      <c r="D414" s="1052" t="s">
        <v>1547</v>
      </c>
      <c r="E414" s="551">
        <f ca="1">VLOOKUP(A414,Data!C:I,7,FALSE)</f>
        <v>1</v>
      </c>
      <c r="F414" s="631" t="str">
        <f t="shared" si="60"/>
        <v>RS.AN-23</v>
      </c>
      <c r="G414" s="631" t="str">
        <f t="shared" ca="1" si="61"/>
        <v>RS.AN-231</v>
      </c>
    </row>
    <row r="415" spans="1:7" x14ac:dyDescent="0.25">
      <c r="A415" t="s">
        <v>263</v>
      </c>
      <c r="B415" s="551">
        <v>3</v>
      </c>
      <c r="C415" t="s">
        <v>1464</v>
      </c>
      <c r="D415" s="1052" t="s">
        <v>1559</v>
      </c>
      <c r="E415" s="551">
        <f ca="1">VLOOKUP(A415,Data!C:I,7,FALSE)</f>
        <v>1</v>
      </c>
      <c r="F415" s="631" t="str">
        <f t="shared" si="60"/>
        <v>RS.AN-33</v>
      </c>
      <c r="G415" s="631" t="str">
        <f t="shared" ca="1" si="61"/>
        <v>RS.AN-331</v>
      </c>
    </row>
    <row r="416" spans="1:7" x14ac:dyDescent="0.25">
      <c r="A416" t="s">
        <v>263</v>
      </c>
      <c r="B416" s="551">
        <v>3</v>
      </c>
      <c r="C416" t="s">
        <v>1464</v>
      </c>
      <c r="D416" s="1052" t="s">
        <v>1557</v>
      </c>
      <c r="E416" s="551">
        <f ca="1">VLOOKUP(A416,Data!C:I,7,FALSE)</f>
        <v>1</v>
      </c>
      <c r="F416" s="631" t="str">
        <f t="shared" si="60"/>
        <v>RS.IM-13</v>
      </c>
      <c r="G416" s="631" t="str">
        <f t="shared" ca="1" si="61"/>
        <v>RS.IM-131</v>
      </c>
    </row>
    <row r="417" spans="1:7" x14ac:dyDescent="0.25">
      <c r="A417" t="s">
        <v>263</v>
      </c>
      <c r="B417" s="551">
        <v>3</v>
      </c>
      <c r="C417" t="s">
        <v>1464</v>
      </c>
      <c r="D417" s="1052" t="s">
        <v>1558</v>
      </c>
      <c r="E417" s="551">
        <f ca="1">VLOOKUP(A417,Data!C:I,7,FALSE)</f>
        <v>1</v>
      </c>
      <c r="F417" s="631" t="str">
        <f t="shared" si="60"/>
        <v>RS.IM-23</v>
      </c>
      <c r="G417" s="631" t="str">
        <f t="shared" ca="1" si="61"/>
        <v>RS.IM-231</v>
      </c>
    </row>
    <row r="418" spans="1:7" x14ac:dyDescent="0.25">
      <c r="A418" t="s">
        <v>263</v>
      </c>
      <c r="B418" s="551">
        <v>3</v>
      </c>
      <c r="C418" t="s">
        <v>1465</v>
      </c>
      <c r="D418" s="1056" t="s">
        <v>1555</v>
      </c>
      <c r="E418" s="551">
        <f ca="1">VLOOKUP(A418,Data!C:I,7,FALSE)</f>
        <v>1</v>
      </c>
      <c r="F418" s="631" t="str">
        <f t="shared" si="60"/>
        <v>RC.IM-13</v>
      </c>
      <c r="G418" s="631" t="str">
        <f t="shared" ca="1" si="61"/>
        <v>RC.IM-131</v>
      </c>
    </row>
    <row r="419" spans="1:7" x14ac:dyDescent="0.25">
      <c r="A419" t="s">
        <v>263</v>
      </c>
      <c r="B419" s="551">
        <v>3</v>
      </c>
      <c r="C419" t="s">
        <v>1465</v>
      </c>
      <c r="D419" s="1056" t="s">
        <v>1556</v>
      </c>
      <c r="E419" s="551">
        <f ca="1">VLOOKUP(A419,Data!C:I,7,FALSE)</f>
        <v>1</v>
      </c>
      <c r="F419" s="631" t="str">
        <f t="shared" si="60"/>
        <v>RC.IM-23</v>
      </c>
      <c r="G419" s="631" t="str">
        <f t="shared" ca="1" si="61"/>
        <v>RC.IM-231</v>
      </c>
    </row>
    <row r="420" spans="1:7" x14ac:dyDescent="0.25">
      <c r="A420" t="s">
        <v>265</v>
      </c>
      <c r="B420" s="551">
        <v>3</v>
      </c>
      <c r="C420" t="s">
        <v>446</v>
      </c>
      <c r="D420" s="1051" t="s">
        <v>1532</v>
      </c>
      <c r="E420" s="551">
        <f ca="1">VLOOKUP(A420,Data!C:I,7,FALSE)</f>
        <v>0</v>
      </c>
      <c r="F420" s="631" t="str">
        <f t="shared" si="60"/>
        <v>ID.SC-53</v>
      </c>
      <c r="G420" s="631" t="str">
        <f t="shared" ca="1" si="61"/>
        <v>ID.SC-530</v>
      </c>
    </row>
    <row r="421" spans="1:7" x14ac:dyDescent="0.25">
      <c r="A421" t="s">
        <v>265</v>
      </c>
      <c r="B421" s="551">
        <v>3</v>
      </c>
      <c r="C421" t="s">
        <v>1463</v>
      </c>
      <c r="D421" s="1054" t="s">
        <v>1539</v>
      </c>
      <c r="E421" s="551">
        <f ca="1">VLOOKUP(A421,Data!C:I,7,FALSE)</f>
        <v>0</v>
      </c>
      <c r="F421" s="631" t="str">
        <f t="shared" si="60"/>
        <v>DE.DP-43</v>
      </c>
      <c r="G421" s="631" t="str">
        <f t="shared" ca="1" si="61"/>
        <v>DE.DP-430</v>
      </c>
    </row>
    <row r="422" spans="1:7" x14ac:dyDescent="0.25">
      <c r="A422" t="s">
        <v>265</v>
      </c>
      <c r="B422" s="551">
        <v>3</v>
      </c>
      <c r="C422" t="s">
        <v>1464</v>
      </c>
      <c r="D422" s="1055" t="s">
        <v>1530</v>
      </c>
      <c r="E422" s="551">
        <f ca="1">VLOOKUP(A422,Data!C:I,7,FALSE)</f>
        <v>0</v>
      </c>
      <c r="F422" s="631" t="str">
        <f t="shared" si="60"/>
        <v>RS.RP-13</v>
      </c>
      <c r="G422" s="631" t="str">
        <f t="shared" ca="1" si="61"/>
        <v>RS.RP-130</v>
      </c>
    </row>
    <row r="423" spans="1:7" x14ac:dyDescent="0.25">
      <c r="A423" t="s">
        <v>265</v>
      </c>
      <c r="B423" s="551">
        <v>3</v>
      </c>
      <c r="C423" t="s">
        <v>1464</v>
      </c>
      <c r="D423" s="1052" t="s">
        <v>1535</v>
      </c>
      <c r="E423" s="551">
        <f ca="1">VLOOKUP(A423,Data!C:I,7,FALSE)</f>
        <v>0</v>
      </c>
      <c r="F423" s="631" t="str">
        <f t="shared" si="60"/>
        <v>RS.CO-33</v>
      </c>
      <c r="G423" s="631" t="str">
        <f t="shared" ca="1" si="61"/>
        <v>RS.CO-330</v>
      </c>
    </row>
    <row r="424" spans="1:7" x14ac:dyDescent="0.25">
      <c r="A424" t="s">
        <v>265</v>
      </c>
      <c r="B424" s="551">
        <v>3</v>
      </c>
      <c r="C424" t="s">
        <v>1464</v>
      </c>
      <c r="D424" s="1052" t="s">
        <v>1533</v>
      </c>
      <c r="E424" s="551">
        <f ca="1">VLOOKUP(A424,Data!C:I,7,FALSE)</f>
        <v>0</v>
      </c>
      <c r="F424" s="631" t="str">
        <f t="shared" si="60"/>
        <v>RS.CO-43</v>
      </c>
      <c r="G424" s="631" t="str">
        <f t="shared" ca="1" si="61"/>
        <v>RS.CO-430</v>
      </c>
    </row>
    <row r="425" spans="1:7" x14ac:dyDescent="0.25">
      <c r="A425" t="s">
        <v>265</v>
      </c>
      <c r="B425" s="551">
        <v>3</v>
      </c>
      <c r="C425" t="s">
        <v>1464</v>
      </c>
      <c r="D425" s="1052" t="s">
        <v>1566</v>
      </c>
      <c r="E425" s="551">
        <f ca="1">VLOOKUP(A425,Data!C:I,7,FALSE)</f>
        <v>0</v>
      </c>
      <c r="F425" s="631" t="str">
        <f t="shared" si="60"/>
        <v>RS.CO-53</v>
      </c>
      <c r="G425" s="631" t="str">
        <f t="shared" ca="1" si="61"/>
        <v>RS.CO-530</v>
      </c>
    </row>
    <row r="426" spans="1:7" x14ac:dyDescent="0.25">
      <c r="A426" t="s">
        <v>265</v>
      </c>
      <c r="B426" s="551">
        <v>3</v>
      </c>
      <c r="C426" t="s">
        <v>1464</v>
      </c>
      <c r="D426" s="1052" t="s">
        <v>1559</v>
      </c>
      <c r="E426" s="551">
        <f ca="1">VLOOKUP(A426,Data!C:I,7,FALSE)</f>
        <v>0</v>
      </c>
      <c r="F426" s="631" t="str">
        <f t="shared" si="60"/>
        <v>RS.AN-33</v>
      </c>
      <c r="G426" s="631" t="str">
        <f t="shared" ca="1" si="61"/>
        <v>RS.AN-330</v>
      </c>
    </row>
    <row r="427" spans="1:7" x14ac:dyDescent="0.25">
      <c r="A427" t="s">
        <v>265</v>
      </c>
      <c r="B427" s="551">
        <v>3</v>
      </c>
      <c r="C427" t="s">
        <v>1465</v>
      </c>
      <c r="D427" s="1056" t="s">
        <v>1550</v>
      </c>
      <c r="E427" s="551">
        <f ca="1">VLOOKUP(A427,Data!C:I,7,FALSE)</f>
        <v>0</v>
      </c>
      <c r="F427" s="631" t="str">
        <f t="shared" si="60"/>
        <v>RC.RP-13</v>
      </c>
      <c r="G427" s="631" t="str">
        <f t="shared" ca="1" si="61"/>
        <v>RC.RP-130</v>
      </c>
    </row>
    <row r="428" spans="1:7" x14ac:dyDescent="0.25">
      <c r="A428" t="s">
        <v>265</v>
      </c>
      <c r="B428" s="551">
        <v>3</v>
      </c>
      <c r="C428" t="s">
        <v>1465</v>
      </c>
      <c r="D428" s="1056" t="s">
        <v>1549</v>
      </c>
      <c r="E428" s="551">
        <f ca="1">VLOOKUP(A428,Data!C:I,7,FALSE)</f>
        <v>0</v>
      </c>
      <c r="F428" s="631" t="str">
        <f t="shared" si="60"/>
        <v>RC.CO-33</v>
      </c>
      <c r="G428" s="631" t="str">
        <f t="shared" ca="1" si="61"/>
        <v>RC.CO-330</v>
      </c>
    </row>
    <row r="429" spans="1:7" x14ac:dyDescent="0.25">
      <c r="A429" t="s">
        <v>943</v>
      </c>
      <c r="B429" s="551">
        <v>3</v>
      </c>
      <c r="C429" t="s">
        <v>446</v>
      </c>
      <c r="D429" s="1051" t="s">
        <v>1532</v>
      </c>
      <c r="E429" s="551">
        <f ca="1">VLOOKUP(A429,Data!C:I,7,FALSE)</f>
        <v>1</v>
      </c>
      <c r="F429" s="631" t="str">
        <f t="shared" si="60"/>
        <v>ID.SC-53</v>
      </c>
      <c r="G429" s="631" t="str">
        <f t="shared" ca="1" si="61"/>
        <v>ID.SC-531</v>
      </c>
    </row>
    <row r="430" spans="1:7" x14ac:dyDescent="0.25">
      <c r="A430" t="s">
        <v>943</v>
      </c>
      <c r="B430" s="551">
        <v>3</v>
      </c>
      <c r="C430" t="s">
        <v>1462</v>
      </c>
      <c r="D430" s="1047" t="s">
        <v>1554</v>
      </c>
      <c r="E430" s="551">
        <f ca="1">VLOOKUP(A430,Data!C:I,7,FALSE)</f>
        <v>1</v>
      </c>
      <c r="F430" s="631" t="str">
        <f t="shared" si="60"/>
        <v>PR.IP-103</v>
      </c>
      <c r="G430" s="631" t="str">
        <f t="shared" ca="1" si="61"/>
        <v>PR.IP-1031</v>
      </c>
    </row>
    <row r="431" spans="1:7" x14ac:dyDescent="0.25">
      <c r="A431" t="s">
        <v>2538</v>
      </c>
      <c r="B431" s="551">
        <v>3</v>
      </c>
      <c r="C431" t="s">
        <v>1462</v>
      </c>
      <c r="D431" s="1047" t="s">
        <v>1496</v>
      </c>
      <c r="E431" s="551">
        <f ca="1">VLOOKUP(A431,Data!C:I,7,FALSE)</f>
        <v>1</v>
      </c>
      <c r="F431" s="631" t="str">
        <f t="shared" si="60"/>
        <v>PR.PT-53</v>
      </c>
      <c r="G431" s="631" t="str">
        <f t="shared" ca="1" si="61"/>
        <v>PR.PT-531</v>
      </c>
    </row>
    <row r="432" spans="1:7" x14ac:dyDescent="0.25">
      <c r="A432" t="s">
        <v>267</v>
      </c>
      <c r="B432" s="551">
        <v>1</v>
      </c>
      <c r="C432" t="s">
        <v>446</v>
      </c>
      <c r="D432" s="1053" t="s">
        <v>1528</v>
      </c>
      <c r="E432" s="551">
        <f ca="1">VLOOKUP(A432,Data!C:I,7,FALSE)</f>
        <v>1</v>
      </c>
      <c r="F432" s="631" t="str">
        <f t="shared" si="60"/>
        <v>ID.BE-51</v>
      </c>
      <c r="G432" s="631" t="str">
        <f t="shared" ca="1" si="61"/>
        <v>ID.BE-511</v>
      </c>
    </row>
    <row r="433" spans="1:7" x14ac:dyDescent="0.25">
      <c r="A433" t="s">
        <v>267</v>
      </c>
      <c r="B433" s="551">
        <v>1</v>
      </c>
      <c r="C433" t="s">
        <v>1462</v>
      </c>
      <c r="D433" s="1047" t="s">
        <v>1529</v>
      </c>
      <c r="E433" s="551">
        <f ca="1">VLOOKUP(A433,Data!C:I,7,FALSE)</f>
        <v>1</v>
      </c>
      <c r="F433" s="631" t="str">
        <f t="shared" si="60"/>
        <v>PR.IP-91</v>
      </c>
      <c r="G433" s="631" t="str">
        <f t="shared" ca="1" si="61"/>
        <v>PR.IP-911</v>
      </c>
    </row>
    <row r="434" spans="1:7" x14ac:dyDescent="0.25">
      <c r="A434" t="s">
        <v>267</v>
      </c>
      <c r="B434" s="551">
        <v>1</v>
      </c>
      <c r="C434" t="s">
        <v>1462</v>
      </c>
      <c r="D434" s="1047" t="s">
        <v>1496</v>
      </c>
      <c r="E434" s="551">
        <f ca="1">VLOOKUP(A434,Data!C:I,7,FALSE)</f>
        <v>1</v>
      </c>
      <c r="F434" s="631" t="str">
        <f t="shared" si="60"/>
        <v>PR.PT-51</v>
      </c>
      <c r="G434" s="631" t="str">
        <f t="shared" ca="1" si="61"/>
        <v>PR.PT-511</v>
      </c>
    </row>
    <row r="435" spans="1:7" x14ac:dyDescent="0.25">
      <c r="A435" t="s">
        <v>267</v>
      </c>
      <c r="B435" s="551">
        <v>1</v>
      </c>
      <c r="C435" t="s">
        <v>1464</v>
      </c>
      <c r="D435" s="1052" t="s">
        <v>1530</v>
      </c>
      <c r="E435" s="551">
        <f ca="1">VLOOKUP(A435,Data!C:I,7,FALSE)</f>
        <v>1</v>
      </c>
      <c r="F435" s="631" t="str">
        <f t="shared" si="60"/>
        <v>RS.RP-11</v>
      </c>
      <c r="G435" s="631" t="str">
        <f t="shared" ca="1" si="61"/>
        <v>RS.RP-111</v>
      </c>
    </row>
    <row r="436" spans="1:7" x14ac:dyDescent="0.25">
      <c r="A436" t="s">
        <v>267</v>
      </c>
      <c r="B436" s="551">
        <v>1</v>
      </c>
      <c r="C436" t="s">
        <v>1465</v>
      </c>
      <c r="D436" s="1056" t="s">
        <v>1550</v>
      </c>
      <c r="E436" s="551">
        <f ca="1">VLOOKUP(A436,Data!C:I,7,FALSE)</f>
        <v>1</v>
      </c>
      <c r="F436" s="631" t="str">
        <f t="shared" si="60"/>
        <v>RC.RP-11</v>
      </c>
      <c r="G436" s="631" t="str">
        <f t="shared" ca="1" si="61"/>
        <v>RC.RP-111</v>
      </c>
    </row>
    <row r="437" spans="1:7" x14ac:dyDescent="0.25">
      <c r="A437" t="s">
        <v>268</v>
      </c>
      <c r="B437" s="551">
        <v>1</v>
      </c>
      <c r="C437" t="s">
        <v>1462</v>
      </c>
      <c r="D437" s="1047" t="s">
        <v>1494</v>
      </c>
      <c r="E437" s="551">
        <f ca="1">VLOOKUP(A437,Data!C:I,7,FALSE)</f>
        <v>1</v>
      </c>
      <c r="F437" s="631" t="str">
        <f t="shared" si="60"/>
        <v>PR.DS-41</v>
      </c>
      <c r="G437" s="631" t="str">
        <f t="shared" ca="1" si="61"/>
        <v>PR.DS-411</v>
      </c>
    </row>
    <row r="438" spans="1:7" x14ac:dyDescent="0.25">
      <c r="A438" t="s">
        <v>268</v>
      </c>
      <c r="B438" s="551">
        <v>1</v>
      </c>
      <c r="C438" t="s">
        <v>1462</v>
      </c>
      <c r="D438" s="1047" t="s">
        <v>1560</v>
      </c>
      <c r="E438" s="551">
        <f ca="1">VLOOKUP(A438,Data!C:I,7,FALSE)</f>
        <v>1</v>
      </c>
      <c r="F438" s="631" t="str">
        <f t="shared" si="60"/>
        <v>PR.IP-41</v>
      </c>
      <c r="G438" s="631" t="str">
        <f t="shared" ca="1" si="61"/>
        <v>PR.IP-411</v>
      </c>
    </row>
    <row r="439" spans="1:7" x14ac:dyDescent="0.25">
      <c r="A439" t="s">
        <v>268</v>
      </c>
      <c r="B439" s="551">
        <v>1</v>
      </c>
      <c r="C439" t="s">
        <v>1462</v>
      </c>
      <c r="D439" s="1047" t="s">
        <v>1496</v>
      </c>
      <c r="E439" s="551">
        <f ca="1">VLOOKUP(A439,Data!C:I,7,FALSE)</f>
        <v>1</v>
      </c>
      <c r="F439" s="631" t="str">
        <f t="shared" si="60"/>
        <v>PR.PT-51</v>
      </c>
      <c r="G439" s="631" t="str">
        <f t="shared" ca="1" si="61"/>
        <v>PR.PT-511</v>
      </c>
    </row>
    <row r="440" spans="1:7" x14ac:dyDescent="0.25">
      <c r="A440" t="s">
        <v>269</v>
      </c>
      <c r="B440" s="551">
        <v>1</v>
      </c>
      <c r="C440" t="s">
        <v>1462</v>
      </c>
      <c r="D440" s="1047" t="s">
        <v>1494</v>
      </c>
      <c r="E440" s="551">
        <f ca="1">VLOOKUP(A440,Data!C:I,7,FALSE)</f>
        <v>1</v>
      </c>
      <c r="F440" s="631" t="str">
        <f t="shared" si="60"/>
        <v>PR.DS-41</v>
      </c>
      <c r="G440" s="631" t="str">
        <f t="shared" ca="1" si="61"/>
        <v>PR.DS-411</v>
      </c>
    </row>
    <row r="441" spans="1:7" x14ac:dyDescent="0.25">
      <c r="A441" t="s">
        <v>269</v>
      </c>
      <c r="B441" s="551">
        <v>1</v>
      </c>
      <c r="C441" t="s">
        <v>1462</v>
      </c>
      <c r="D441" s="1047" t="s">
        <v>1496</v>
      </c>
      <c r="E441" s="551">
        <f ca="1">VLOOKUP(A441,Data!C:I,7,FALSE)</f>
        <v>1</v>
      </c>
      <c r="F441" s="631" t="str">
        <f t="shared" si="60"/>
        <v>PR.PT-51</v>
      </c>
      <c r="G441" s="631" t="str">
        <f t="shared" ca="1" si="61"/>
        <v>PR.PT-511</v>
      </c>
    </row>
    <row r="442" spans="1:7" x14ac:dyDescent="0.25">
      <c r="A442" t="s">
        <v>270</v>
      </c>
      <c r="B442" s="551">
        <v>2</v>
      </c>
      <c r="C442" t="s">
        <v>446</v>
      </c>
      <c r="D442" s="1051" t="s">
        <v>1573</v>
      </c>
      <c r="E442" s="551">
        <f ca="1">VLOOKUP(A442,Data!C:I,7,FALSE)</f>
        <v>1</v>
      </c>
      <c r="F442" s="631" t="str">
        <f t="shared" si="60"/>
        <v>ID.RA-42</v>
      </c>
      <c r="G442" s="631" t="str">
        <f t="shared" ca="1" si="61"/>
        <v>ID.RA-421</v>
      </c>
    </row>
    <row r="443" spans="1:7" x14ac:dyDescent="0.25">
      <c r="A443" t="s">
        <v>270</v>
      </c>
      <c r="B443" s="551">
        <v>2</v>
      </c>
      <c r="C443" t="s">
        <v>1462</v>
      </c>
      <c r="D443" s="1047" t="s">
        <v>1529</v>
      </c>
      <c r="E443" s="551">
        <f ca="1">VLOOKUP(A443,Data!C:I,7,FALSE)</f>
        <v>1</v>
      </c>
      <c r="F443" s="631" t="str">
        <f t="shared" si="60"/>
        <v>PR.IP-92</v>
      </c>
      <c r="G443" s="631" t="str">
        <f t="shared" ca="1" si="61"/>
        <v>PR.IP-921</v>
      </c>
    </row>
    <row r="444" spans="1:7" x14ac:dyDescent="0.25">
      <c r="A444" t="s">
        <v>270</v>
      </c>
      <c r="B444" s="551">
        <v>2</v>
      </c>
      <c r="C444" t="s">
        <v>1464</v>
      </c>
      <c r="D444" s="1052" t="s">
        <v>1547</v>
      </c>
      <c r="E444" s="551">
        <f ca="1">VLOOKUP(A444,Data!C:I,7,FALSE)</f>
        <v>1</v>
      </c>
      <c r="F444" s="631" t="str">
        <f t="shared" si="60"/>
        <v>RS.AN-22</v>
      </c>
      <c r="G444" s="631" t="str">
        <f t="shared" ca="1" si="61"/>
        <v>RS.AN-221</v>
      </c>
    </row>
    <row r="445" spans="1:7" x14ac:dyDescent="0.25">
      <c r="A445" t="s">
        <v>270</v>
      </c>
      <c r="B445" s="551">
        <v>2</v>
      </c>
      <c r="C445" t="s">
        <v>1464</v>
      </c>
      <c r="D445" s="1052" t="s">
        <v>1558</v>
      </c>
      <c r="E445" s="551">
        <f ca="1">VLOOKUP(A445,Data!C:I,7,FALSE)</f>
        <v>1</v>
      </c>
      <c r="F445" s="631" t="str">
        <f t="shared" si="60"/>
        <v>RS.IM-22</v>
      </c>
      <c r="G445" s="631" t="str">
        <f t="shared" ca="1" si="61"/>
        <v>RS.IM-221</v>
      </c>
    </row>
    <row r="446" spans="1:7" x14ac:dyDescent="0.25">
      <c r="A446" t="s">
        <v>270</v>
      </c>
      <c r="B446" s="551">
        <v>2</v>
      </c>
      <c r="C446" t="s">
        <v>1465</v>
      </c>
      <c r="D446" s="1056" t="s">
        <v>1556</v>
      </c>
      <c r="E446" s="551">
        <f ca="1">VLOOKUP(A446,Data!C:I,7,FALSE)</f>
        <v>1</v>
      </c>
      <c r="F446" s="631" t="str">
        <f t="shared" si="60"/>
        <v>RC.IM-22</v>
      </c>
      <c r="G446" s="631" t="str">
        <f t="shared" ca="1" si="61"/>
        <v>RC.IM-221</v>
      </c>
    </row>
    <row r="447" spans="1:7" x14ac:dyDescent="0.25">
      <c r="A447" t="s">
        <v>271</v>
      </c>
      <c r="B447" s="551">
        <v>2</v>
      </c>
      <c r="C447" t="s">
        <v>446</v>
      </c>
      <c r="D447" s="1051" t="s">
        <v>1511</v>
      </c>
      <c r="E447" s="551">
        <f ca="1">VLOOKUP(A447,Data!C:I,7,FALSE)</f>
        <v>1</v>
      </c>
      <c r="F447" s="631" t="str">
        <f t="shared" si="60"/>
        <v>ID.BE-42</v>
      </c>
      <c r="G447" s="631" t="str">
        <f t="shared" ca="1" si="61"/>
        <v>ID.BE-421</v>
      </c>
    </row>
    <row r="448" spans="1:7" x14ac:dyDescent="0.25">
      <c r="A448" t="s">
        <v>271</v>
      </c>
      <c r="B448" s="551">
        <v>2</v>
      </c>
      <c r="C448" t="s">
        <v>446</v>
      </c>
      <c r="D448" s="1051" t="s">
        <v>1528</v>
      </c>
      <c r="E448" s="551">
        <f ca="1">VLOOKUP(A448,Data!C:I,7,FALSE)</f>
        <v>1</v>
      </c>
      <c r="F448" s="631" t="str">
        <f t="shared" si="60"/>
        <v>ID.BE-52</v>
      </c>
      <c r="G448" s="631" t="str">
        <f t="shared" ca="1" si="61"/>
        <v>ID.BE-521</v>
      </c>
    </row>
    <row r="449" spans="1:7" x14ac:dyDescent="0.25">
      <c r="A449" t="s">
        <v>271</v>
      </c>
      <c r="B449" s="551">
        <v>2</v>
      </c>
      <c r="C449" t="s">
        <v>1462</v>
      </c>
      <c r="D449" s="1047" t="s">
        <v>1494</v>
      </c>
      <c r="E449" s="551">
        <f ca="1">VLOOKUP(A449,Data!C:I,7,FALSE)</f>
        <v>1</v>
      </c>
      <c r="F449" s="631" t="str">
        <f t="shared" si="60"/>
        <v>PR.DS-42</v>
      </c>
      <c r="G449" s="631" t="str">
        <f t="shared" ca="1" si="61"/>
        <v>PR.DS-421</v>
      </c>
    </row>
    <row r="450" spans="1:7" x14ac:dyDescent="0.25">
      <c r="A450" t="s">
        <v>271</v>
      </c>
      <c r="B450" s="551">
        <v>2</v>
      </c>
      <c r="C450" t="s">
        <v>1462</v>
      </c>
      <c r="D450" s="1047" t="s">
        <v>1529</v>
      </c>
      <c r="E450" s="551">
        <f ca="1">VLOOKUP(A450,Data!C:I,7,FALSE)</f>
        <v>1</v>
      </c>
      <c r="F450" s="631" t="str">
        <f t="shared" si="60"/>
        <v>PR.IP-92</v>
      </c>
      <c r="G450" s="631" t="str">
        <f t="shared" ca="1" si="61"/>
        <v>PR.IP-921</v>
      </c>
    </row>
    <row r="451" spans="1:7" x14ac:dyDescent="0.25">
      <c r="A451" t="s">
        <v>271</v>
      </c>
      <c r="B451" s="551">
        <v>2</v>
      </c>
      <c r="C451" t="s">
        <v>1462</v>
      </c>
      <c r="D451" s="1047" t="s">
        <v>1496</v>
      </c>
      <c r="E451" s="551">
        <f ca="1">VLOOKUP(A451,Data!C:I,7,FALSE)</f>
        <v>1</v>
      </c>
      <c r="F451" s="631" t="str">
        <f t="shared" ref="F451:F514" si="62">CONCATENATE($D451,$B451)</f>
        <v>PR.PT-52</v>
      </c>
      <c r="G451" s="631" t="str">
        <f t="shared" ref="G451:G514" ca="1" si="63">_xlfn.IFNA(CONCATENATE(F451,$E451),CONCATENATE(F451,$E451,0))</f>
        <v>PR.PT-521</v>
      </c>
    </row>
    <row r="452" spans="1:7" x14ac:dyDescent="0.25">
      <c r="A452" t="s">
        <v>272</v>
      </c>
      <c r="B452" s="551">
        <v>2</v>
      </c>
      <c r="C452" t="s">
        <v>446</v>
      </c>
      <c r="D452" s="1051" t="s">
        <v>1511</v>
      </c>
      <c r="E452" s="551">
        <f ca="1">VLOOKUP(A452,Data!C:I,7,FALSE)</f>
        <v>0</v>
      </c>
      <c r="F452" s="631" t="str">
        <f t="shared" si="62"/>
        <v>ID.BE-42</v>
      </c>
      <c r="G452" s="631" t="str">
        <f t="shared" ca="1" si="63"/>
        <v>ID.BE-420</v>
      </c>
    </row>
    <row r="453" spans="1:7" x14ac:dyDescent="0.25">
      <c r="A453" t="s">
        <v>272</v>
      </c>
      <c r="B453" s="551">
        <v>2</v>
      </c>
      <c r="C453" t="s">
        <v>446</v>
      </c>
      <c r="D453" s="1051" t="s">
        <v>1528</v>
      </c>
      <c r="E453" s="551">
        <f ca="1">VLOOKUP(A453,Data!C:I,7,FALSE)</f>
        <v>0</v>
      </c>
      <c r="F453" s="631" t="str">
        <f t="shared" si="62"/>
        <v>ID.BE-52</v>
      </c>
      <c r="G453" s="631" t="str">
        <f t="shared" ca="1" si="63"/>
        <v>ID.BE-520</v>
      </c>
    </row>
    <row r="454" spans="1:7" x14ac:dyDescent="0.25">
      <c r="A454" t="s">
        <v>272</v>
      </c>
      <c r="B454" s="551">
        <v>2</v>
      </c>
      <c r="C454" t="s">
        <v>1462</v>
      </c>
      <c r="D454" s="1047" t="s">
        <v>1494</v>
      </c>
      <c r="E454" s="551">
        <f ca="1">VLOOKUP(A454,Data!C:I,7,FALSE)</f>
        <v>0</v>
      </c>
      <c r="F454" s="631" t="str">
        <f t="shared" si="62"/>
        <v>PR.DS-42</v>
      </c>
      <c r="G454" s="631" t="str">
        <f t="shared" ca="1" si="63"/>
        <v>PR.DS-420</v>
      </c>
    </row>
    <row r="455" spans="1:7" x14ac:dyDescent="0.25">
      <c r="A455" t="s">
        <v>272</v>
      </c>
      <c r="B455" s="551">
        <v>2</v>
      </c>
      <c r="C455" t="s">
        <v>1462</v>
      </c>
      <c r="D455" s="1047" t="s">
        <v>1529</v>
      </c>
      <c r="E455" s="551">
        <f ca="1">VLOOKUP(A455,Data!C:I,7,FALSE)</f>
        <v>0</v>
      </c>
      <c r="F455" s="631" t="str">
        <f t="shared" si="62"/>
        <v>PR.IP-92</v>
      </c>
      <c r="G455" s="631" t="str">
        <f t="shared" ca="1" si="63"/>
        <v>PR.IP-920</v>
      </c>
    </row>
    <row r="456" spans="1:7" x14ac:dyDescent="0.25">
      <c r="A456" t="s">
        <v>272</v>
      </c>
      <c r="B456" s="551">
        <v>2</v>
      </c>
      <c r="C456" t="s">
        <v>1462</v>
      </c>
      <c r="D456" s="1047" t="s">
        <v>1496</v>
      </c>
      <c r="E456" s="551">
        <f ca="1">VLOOKUP(A456,Data!C:I,7,FALSE)</f>
        <v>0</v>
      </c>
      <c r="F456" s="631" t="str">
        <f t="shared" si="62"/>
        <v>PR.PT-52</v>
      </c>
      <c r="G456" s="631" t="str">
        <f t="shared" ca="1" si="63"/>
        <v>PR.PT-520</v>
      </c>
    </row>
    <row r="457" spans="1:7" x14ac:dyDescent="0.25">
      <c r="A457" t="s">
        <v>273</v>
      </c>
      <c r="B457" s="551">
        <v>2</v>
      </c>
      <c r="C457" t="s">
        <v>446</v>
      </c>
      <c r="D457" s="1051" t="s">
        <v>1528</v>
      </c>
      <c r="E457" s="551">
        <f ca="1">VLOOKUP(A457,Data!C:I,7,FALSE)</f>
        <v>1</v>
      </c>
      <c r="F457" s="631" t="str">
        <f t="shared" si="62"/>
        <v>ID.BE-52</v>
      </c>
      <c r="G457" s="631" t="str">
        <f t="shared" ca="1" si="63"/>
        <v>ID.BE-521</v>
      </c>
    </row>
    <row r="458" spans="1:7" x14ac:dyDescent="0.25">
      <c r="A458" t="s">
        <v>273</v>
      </c>
      <c r="B458" s="551">
        <v>2</v>
      </c>
      <c r="C458" t="s">
        <v>446</v>
      </c>
      <c r="D458" s="1051" t="s">
        <v>1532</v>
      </c>
      <c r="E458" s="551">
        <f ca="1">VLOOKUP(A458,Data!C:I,7,FALSE)</f>
        <v>1</v>
      </c>
      <c r="F458" s="631" t="str">
        <f t="shared" si="62"/>
        <v>ID.SC-52</v>
      </c>
      <c r="G458" s="631" t="str">
        <f t="shared" ca="1" si="63"/>
        <v>ID.SC-521</v>
      </c>
    </row>
    <row r="459" spans="1:7" x14ac:dyDescent="0.25">
      <c r="A459" t="s">
        <v>944</v>
      </c>
      <c r="B459" s="551">
        <v>2</v>
      </c>
      <c r="C459" t="s">
        <v>1462</v>
      </c>
      <c r="D459" s="1047" t="s">
        <v>1529</v>
      </c>
      <c r="E459" s="551">
        <f ca="1">VLOOKUP(A459,Data!C:I,7,FALSE)</f>
        <v>0</v>
      </c>
      <c r="F459" s="631" t="str">
        <f t="shared" si="62"/>
        <v>PR.IP-92</v>
      </c>
      <c r="G459" s="631" t="str">
        <f t="shared" ca="1" si="63"/>
        <v>PR.IP-920</v>
      </c>
    </row>
    <row r="460" spans="1:7" x14ac:dyDescent="0.25">
      <c r="A460" t="s">
        <v>944</v>
      </c>
      <c r="B460" s="551">
        <v>2</v>
      </c>
      <c r="C460" t="s">
        <v>1463</v>
      </c>
      <c r="D460" s="1048" t="s">
        <v>1544</v>
      </c>
      <c r="E460" s="551">
        <f ca="1">VLOOKUP(A460,Data!C:I,7,FALSE)</f>
        <v>0</v>
      </c>
      <c r="F460" s="631" t="str">
        <f t="shared" si="62"/>
        <v>DE.AE-52</v>
      </c>
      <c r="G460" s="631" t="str">
        <f t="shared" ca="1" si="63"/>
        <v>DE.AE-520</v>
      </c>
    </row>
    <row r="461" spans="1:7" x14ac:dyDescent="0.25">
      <c r="A461" t="s">
        <v>944</v>
      </c>
      <c r="B461" s="551">
        <v>2</v>
      </c>
      <c r="C461" t="s">
        <v>1464</v>
      </c>
      <c r="D461" s="1052" t="s">
        <v>1547</v>
      </c>
      <c r="E461" s="551">
        <f ca="1">VLOOKUP(A461,Data!C:I,7,FALSE)</f>
        <v>0</v>
      </c>
      <c r="F461" s="631" t="str">
        <f t="shared" si="62"/>
        <v>RS.AN-22</v>
      </c>
      <c r="G461" s="631" t="str">
        <f t="shared" ca="1" si="63"/>
        <v>RS.AN-220</v>
      </c>
    </row>
    <row r="462" spans="1:7" x14ac:dyDescent="0.25">
      <c r="A462" t="s">
        <v>944</v>
      </c>
      <c r="B462" s="551">
        <v>2</v>
      </c>
      <c r="C462" t="s">
        <v>1464</v>
      </c>
      <c r="D462" s="1052" t="s">
        <v>1545</v>
      </c>
      <c r="E462" s="551">
        <f ca="1">VLOOKUP(A462,Data!C:I,7,FALSE)</f>
        <v>0</v>
      </c>
      <c r="F462" s="631" t="str">
        <f t="shared" si="62"/>
        <v>RS.AN-42</v>
      </c>
      <c r="G462" s="631" t="str">
        <f t="shared" ca="1" si="63"/>
        <v>RS.AN-420</v>
      </c>
    </row>
    <row r="463" spans="1:7" x14ac:dyDescent="0.25">
      <c r="A463" t="s">
        <v>945</v>
      </c>
      <c r="B463" s="551">
        <v>2</v>
      </c>
      <c r="C463" t="s">
        <v>446</v>
      </c>
      <c r="D463" s="1051" t="s">
        <v>1532</v>
      </c>
      <c r="E463" s="551">
        <f ca="1">VLOOKUP(A463,Data!C:I,7,FALSE)</f>
        <v>1</v>
      </c>
      <c r="F463" s="631" t="str">
        <f t="shared" si="62"/>
        <v>ID.SC-52</v>
      </c>
      <c r="G463" s="631" t="str">
        <f t="shared" ca="1" si="63"/>
        <v>ID.SC-521</v>
      </c>
    </row>
    <row r="464" spans="1:7" x14ac:dyDescent="0.25">
      <c r="A464" t="s">
        <v>945</v>
      </c>
      <c r="B464" s="551">
        <v>2</v>
      </c>
      <c r="C464" t="s">
        <v>1462</v>
      </c>
      <c r="D464" s="1047" t="s">
        <v>1529</v>
      </c>
      <c r="E464" s="551">
        <f ca="1">VLOOKUP(A464,Data!C:I,7,FALSE)</f>
        <v>1</v>
      </c>
      <c r="F464" s="631" t="str">
        <f t="shared" si="62"/>
        <v>PR.IP-92</v>
      </c>
      <c r="G464" s="631" t="str">
        <f t="shared" ca="1" si="63"/>
        <v>PR.IP-921</v>
      </c>
    </row>
    <row r="465" spans="1:7" x14ac:dyDescent="0.25">
      <c r="A465" t="s">
        <v>945</v>
      </c>
      <c r="B465" s="551">
        <v>2</v>
      </c>
      <c r="C465" t="s">
        <v>1462</v>
      </c>
      <c r="D465" s="1047" t="s">
        <v>1554</v>
      </c>
      <c r="E465" s="551">
        <f ca="1">VLOOKUP(A465,Data!C:I,7,FALSE)</f>
        <v>1</v>
      </c>
      <c r="F465" s="631" t="str">
        <f t="shared" si="62"/>
        <v>PR.IP-102</v>
      </c>
      <c r="G465" s="631" t="str">
        <f t="shared" ca="1" si="63"/>
        <v>PR.IP-1021</v>
      </c>
    </row>
    <row r="466" spans="1:7" x14ac:dyDescent="0.25">
      <c r="A466" t="s">
        <v>945</v>
      </c>
      <c r="B466" s="551">
        <v>2</v>
      </c>
      <c r="C466" t="s">
        <v>1462</v>
      </c>
      <c r="D466" s="1047" t="s">
        <v>1496</v>
      </c>
      <c r="E466" s="551">
        <f ca="1">VLOOKUP(A466,Data!C:I,7,FALSE)</f>
        <v>1</v>
      </c>
      <c r="F466" s="631" t="str">
        <f t="shared" si="62"/>
        <v>PR.PT-52</v>
      </c>
      <c r="G466" s="631" t="str">
        <f t="shared" ca="1" si="63"/>
        <v>PR.PT-521</v>
      </c>
    </row>
    <row r="467" spans="1:7" x14ac:dyDescent="0.25">
      <c r="A467" t="s">
        <v>945</v>
      </c>
      <c r="B467" s="551">
        <v>2</v>
      </c>
      <c r="C467" t="s">
        <v>1465</v>
      </c>
      <c r="D467" s="1050" t="s">
        <v>1555</v>
      </c>
      <c r="E467" s="551">
        <f ca="1">VLOOKUP(A467,Data!C:I,7,FALSE)</f>
        <v>1</v>
      </c>
      <c r="F467" s="631" t="str">
        <f t="shared" si="62"/>
        <v>RC.IM-12</v>
      </c>
      <c r="G467" s="631" t="str">
        <f t="shared" ca="1" si="63"/>
        <v>RC.IM-121</v>
      </c>
    </row>
    <row r="468" spans="1:7" x14ac:dyDescent="0.25">
      <c r="A468" t="s">
        <v>946</v>
      </c>
      <c r="B468" s="551">
        <v>2</v>
      </c>
      <c r="C468" t="s">
        <v>1462</v>
      </c>
      <c r="D468" s="1047" t="s">
        <v>1506</v>
      </c>
      <c r="E468" s="551">
        <f ca="1">VLOOKUP(A468,Data!C:I,7,FALSE)</f>
        <v>0</v>
      </c>
      <c r="F468" s="631" t="str">
        <f t="shared" si="62"/>
        <v>PR.DS-12</v>
      </c>
      <c r="G468" s="631" t="str">
        <f t="shared" ca="1" si="63"/>
        <v>PR.DS-120</v>
      </c>
    </row>
    <row r="469" spans="1:7" x14ac:dyDescent="0.25">
      <c r="A469" t="s">
        <v>947</v>
      </c>
      <c r="B469" s="551">
        <v>2</v>
      </c>
      <c r="C469" t="s">
        <v>1462</v>
      </c>
      <c r="D469" s="1047" t="s">
        <v>1506</v>
      </c>
      <c r="E469" s="551">
        <f ca="1">VLOOKUP(A469,Data!C:I,7,FALSE)</f>
        <v>1</v>
      </c>
      <c r="F469" s="631" t="str">
        <f t="shared" si="62"/>
        <v>PR.DS-12</v>
      </c>
      <c r="G469" s="631" t="str">
        <f t="shared" ca="1" si="63"/>
        <v>PR.DS-121</v>
      </c>
    </row>
    <row r="470" spans="1:7" x14ac:dyDescent="0.25">
      <c r="A470" t="s">
        <v>948</v>
      </c>
      <c r="B470" s="551">
        <v>2</v>
      </c>
      <c r="C470" t="s">
        <v>1462</v>
      </c>
      <c r="D470" s="1047" t="s">
        <v>1494</v>
      </c>
      <c r="E470" s="551">
        <f ca="1">VLOOKUP(A470,Data!C:I,7,FALSE)</f>
        <v>0</v>
      </c>
      <c r="F470" s="631" t="str">
        <f t="shared" si="62"/>
        <v>PR.DS-42</v>
      </c>
      <c r="G470" s="631" t="str">
        <f t="shared" ca="1" si="63"/>
        <v>PR.DS-420</v>
      </c>
    </row>
    <row r="471" spans="1:7" x14ac:dyDescent="0.25">
      <c r="A471" t="s">
        <v>948</v>
      </c>
      <c r="B471" s="551">
        <v>2</v>
      </c>
      <c r="C471" t="s">
        <v>1462</v>
      </c>
      <c r="D471" s="1047" t="s">
        <v>1496</v>
      </c>
      <c r="E471" s="551">
        <f ca="1">VLOOKUP(A471,Data!C:I,7,FALSE)</f>
        <v>0</v>
      </c>
      <c r="F471" s="631" t="str">
        <f t="shared" si="62"/>
        <v>PR.PT-52</v>
      </c>
      <c r="G471" s="631" t="str">
        <f t="shared" ca="1" si="63"/>
        <v>PR.PT-520</v>
      </c>
    </row>
    <row r="472" spans="1:7" x14ac:dyDescent="0.25">
      <c r="A472" t="s">
        <v>950</v>
      </c>
      <c r="B472" s="551">
        <v>3</v>
      </c>
      <c r="C472" t="s">
        <v>1462</v>
      </c>
      <c r="D472" s="1047" t="s">
        <v>1554</v>
      </c>
      <c r="E472" s="551">
        <f ca="1">VLOOKUP(A472,Data!C:I,7,FALSE)</f>
        <v>1</v>
      </c>
      <c r="F472" s="631" t="str">
        <f t="shared" si="62"/>
        <v>PR.IP-103</v>
      </c>
      <c r="G472" s="631" t="str">
        <f t="shared" ca="1" si="63"/>
        <v>PR.IP-1031</v>
      </c>
    </row>
    <row r="473" spans="1:7" x14ac:dyDescent="0.25">
      <c r="A473" t="s">
        <v>951</v>
      </c>
      <c r="B473" s="551">
        <v>3</v>
      </c>
      <c r="C473" t="s">
        <v>1462</v>
      </c>
      <c r="D473" s="1047" t="s">
        <v>1529</v>
      </c>
      <c r="E473" s="551">
        <f ca="1">VLOOKUP(A473,Data!C:I,7,FALSE)</f>
        <v>0</v>
      </c>
      <c r="F473" s="631" t="str">
        <f t="shared" si="62"/>
        <v>PR.IP-93</v>
      </c>
      <c r="G473" s="631" t="str">
        <f t="shared" ca="1" si="63"/>
        <v>PR.IP-930</v>
      </c>
    </row>
    <row r="474" spans="1:7" x14ac:dyDescent="0.25">
      <c r="A474" t="s">
        <v>951</v>
      </c>
      <c r="B474" s="551">
        <v>3</v>
      </c>
      <c r="C474" t="s">
        <v>1464</v>
      </c>
      <c r="D474" s="1052" t="s">
        <v>1557</v>
      </c>
      <c r="E474" s="551">
        <f ca="1">VLOOKUP(A474,Data!C:I,7,FALSE)</f>
        <v>0</v>
      </c>
      <c r="F474" s="631" t="str">
        <f t="shared" si="62"/>
        <v>RS.IM-13</v>
      </c>
      <c r="G474" s="631" t="str">
        <f t="shared" ca="1" si="63"/>
        <v>RS.IM-130</v>
      </c>
    </row>
    <row r="475" spans="1:7" x14ac:dyDescent="0.25">
      <c r="A475" t="s">
        <v>951</v>
      </c>
      <c r="B475" s="551">
        <v>3</v>
      </c>
      <c r="C475" t="s">
        <v>1464</v>
      </c>
      <c r="D475" s="1052" t="s">
        <v>1558</v>
      </c>
      <c r="E475" s="551">
        <f ca="1">VLOOKUP(A475,Data!C:I,7,FALSE)</f>
        <v>0</v>
      </c>
      <c r="F475" s="631" t="str">
        <f t="shared" si="62"/>
        <v>RS.IM-23</v>
      </c>
      <c r="G475" s="631" t="str">
        <f t="shared" ca="1" si="63"/>
        <v>RS.IM-230</v>
      </c>
    </row>
    <row r="476" spans="1:7" x14ac:dyDescent="0.25">
      <c r="A476" t="s">
        <v>951</v>
      </c>
      <c r="B476" s="551">
        <v>3</v>
      </c>
      <c r="C476" t="s">
        <v>1465</v>
      </c>
      <c r="D476" s="1056" t="s">
        <v>1555</v>
      </c>
      <c r="E476" s="551">
        <f ca="1">VLOOKUP(A476,Data!C:I,7,FALSE)</f>
        <v>0</v>
      </c>
      <c r="F476" s="631" t="str">
        <f t="shared" si="62"/>
        <v>RC.IM-13</v>
      </c>
      <c r="G476" s="631" t="str">
        <f t="shared" ca="1" si="63"/>
        <v>RC.IM-130</v>
      </c>
    </row>
    <row r="477" spans="1:7" x14ac:dyDescent="0.25">
      <c r="A477" t="s">
        <v>951</v>
      </c>
      <c r="B477" s="551">
        <v>3</v>
      </c>
      <c r="C477" t="s">
        <v>1465</v>
      </c>
      <c r="D477" s="1056" t="s">
        <v>1556</v>
      </c>
      <c r="E477" s="551">
        <f ca="1">VLOOKUP(A477,Data!C:I,7,FALSE)</f>
        <v>0</v>
      </c>
      <c r="F477" s="631" t="str">
        <f t="shared" si="62"/>
        <v>RC.IM-23</v>
      </c>
      <c r="G477" s="631" t="str">
        <f t="shared" ca="1" si="63"/>
        <v>RC.IM-230</v>
      </c>
    </row>
    <row r="478" spans="1:7" x14ac:dyDescent="0.25">
      <c r="A478" t="s">
        <v>952</v>
      </c>
      <c r="B478" s="551">
        <v>3</v>
      </c>
      <c r="C478" t="s">
        <v>1462</v>
      </c>
      <c r="D478" s="1047" t="s">
        <v>1529</v>
      </c>
      <c r="E478" s="551">
        <f ca="1">VLOOKUP(A478,Data!C:I,7,FALSE)</f>
        <v>1</v>
      </c>
      <c r="F478" s="631" t="str">
        <f t="shared" si="62"/>
        <v>PR.IP-93</v>
      </c>
      <c r="G478" s="631" t="str">
        <f t="shared" ca="1" si="63"/>
        <v>PR.IP-931</v>
      </c>
    </row>
    <row r="479" spans="1:7" x14ac:dyDescent="0.25">
      <c r="A479" t="s">
        <v>952</v>
      </c>
      <c r="B479" s="551">
        <v>3</v>
      </c>
      <c r="C479" t="s">
        <v>1464</v>
      </c>
      <c r="D479" s="1052" t="s">
        <v>1557</v>
      </c>
      <c r="E479" s="551">
        <f ca="1">VLOOKUP(A479,Data!C:I,7,FALSE)</f>
        <v>1</v>
      </c>
      <c r="F479" s="631" t="str">
        <f t="shared" si="62"/>
        <v>RS.IM-13</v>
      </c>
      <c r="G479" s="631" t="str">
        <f t="shared" ca="1" si="63"/>
        <v>RS.IM-131</v>
      </c>
    </row>
    <row r="480" spans="1:7" x14ac:dyDescent="0.25">
      <c r="A480" t="s">
        <v>952</v>
      </c>
      <c r="B480" s="551">
        <v>3</v>
      </c>
      <c r="C480" t="s">
        <v>1464</v>
      </c>
      <c r="D480" s="1052" t="s">
        <v>1558</v>
      </c>
      <c r="E480" s="551">
        <f ca="1">VLOOKUP(A480,Data!C:I,7,FALSE)</f>
        <v>1</v>
      </c>
      <c r="F480" s="631" t="str">
        <f t="shared" si="62"/>
        <v>RS.IM-23</v>
      </c>
      <c r="G480" s="631" t="str">
        <f t="shared" ca="1" si="63"/>
        <v>RS.IM-231</v>
      </c>
    </row>
    <row r="481" spans="1:7" x14ac:dyDescent="0.25">
      <c r="A481" t="s">
        <v>952</v>
      </c>
      <c r="B481" s="551">
        <v>3</v>
      </c>
      <c r="C481" t="s">
        <v>1465</v>
      </c>
      <c r="D481" s="1056" t="s">
        <v>1555</v>
      </c>
      <c r="E481" s="551">
        <f ca="1">VLOOKUP(A481,Data!C:I,7,FALSE)</f>
        <v>1</v>
      </c>
      <c r="F481" s="631" t="str">
        <f t="shared" si="62"/>
        <v>RC.IM-13</v>
      </c>
      <c r="G481" s="631" t="str">
        <f t="shared" ca="1" si="63"/>
        <v>RC.IM-131</v>
      </c>
    </row>
    <row r="482" spans="1:7" x14ac:dyDescent="0.25">
      <c r="A482" t="s">
        <v>952</v>
      </c>
      <c r="B482" s="551">
        <v>3</v>
      </c>
      <c r="C482" t="s">
        <v>1465</v>
      </c>
      <c r="D482" s="1056" t="s">
        <v>1556</v>
      </c>
      <c r="E482" s="551">
        <f ca="1">VLOOKUP(A482,Data!C:I,7,FALSE)</f>
        <v>1</v>
      </c>
      <c r="F482" s="631" t="str">
        <f t="shared" si="62"/>
        <v>RC.IM-23</v>
      </c>
      <c r="G482" s="631" t="str">
        <f t="shared" ca="1" si="63"/>
        <v>RC.IM-231</v>
      </c>
    </row>
    <row r="483" spans="1:7" x14ac:dyDescent="0.25">
      <c r="A483" t="s">
        <v>954</v>
      </c>
      <c r="B483" s="551">
        <v>2</v>
      </c>
      <c r="C483" t="s">
        <v>1462</v>
      </c>
      <c r="D483" s="1047" t="s">
        <v>1529</v>
      </c>
      <c r="E483" s="551">
        <f ca="1">VLOOKUP(A483,Data!C:I,7,FALSE)</f>
        <v>1</v>
      </c>
      <c r="F483" s="631" t="str">
        <f t="shared" si="62"/>
        <v>PR.IP-92</v>
      </c>
      <c r="G483" s="631" t="str">
        <f t="shared" ca="1" si="63"/>
        <v>PR.IP-921</v>
      </c>
    </row>
    <row r="484" spans="1:7" x14ac:dyDescent="0.25">
      <c r="A484" t="s">
        <v>954</v>
      </c>
      <c r="B484" s="551">
        <v>2</v>
      </c>
      <c r="C484" t="s">
        <v>1464</v>
      </c>
      <c r="D484" s="1055" t="s">
        <v>1530</v>
      </c>
      <c r="E484" s="551">
        <f ca="1">VLOOKUP(A484,Data!C:I,7,FALSE)</f>
        <v>1</v>
      </c>
      <c r="F484" s="631" t="str">
        <f t="shared" si="62"/>
        <v>RS.RP-12</v>
      </c>
      <c r="G484" s="631" t="str">
        <f t="shared" ca="1" si="63"/>
        <v>RS.RP-121</v>
      </c>
    </row>
    <row r="485" spans="1:7" x14ac:dyDescent="0.25">
      <c r="A485" t="s">
        <v>954</v>
      </c>
      <c r="B485" s="551">
        <v>2</v>
      </c>
      <c r="C485" t="s">
        <v>1464</v>
      </c>
      <c r="D485" s="1052" t="s">
        <v>1557</v>
      </c>
      <c r="E485" s="551">
        <f ca="1">VLOOKUP(A485,Data!C:I,7,FALSE)</f>
        <v>1</v>
      </c>
      <c r="F485" s="631" t="str">
        <f t="shared" si="62"/>
        <v>RS.IM-12</v>
      </c>
      <c r="G485" s="631" t="str">
        <f t="shared" ca="1" si="63"/>
        <v>RS.IM-121</v>
      </c>
    </row>
    <row r="486" spans="1:7" x14ac:dyDescent="0.25">
      <c r="A486" t="s">
        <v>954</v>
      </c>
      <c r="B486" s="551">
        <v>2</v>
      </c>
      <c r="C486" t="s">
        <v>1465</v>
      </c>
      <c r="D486" s="1057" t="s">
        <v>1550</v>
      </c>
      <c r="E486" s="551">
        <f ca="1">VLOOKUP(A486,Data!C:I,7,FALSE)</f>
        <v>1</v>
      </c>
      <c r="F486" s="631" t="str">
        <f t="shared" si="62"/>
        <v>RC.RP-12</v>
      </c>
      <c r="G486" s="631" t="str">
        <f t="shared" ca="1" si="63"/>
        <v>RC.RP-121</v>
      </c>
    </row>
    <row r="487" spans="1:7" x14ac:dyDescent="0.25">
      <c r="A487" t="s">
        <v>954</v>
      </c>
      <c r="B487" s="551">
        <v>2</v>
      </c>
      <c r="C487" t="s">
        <v>1465</v>
      </c>
      <c r="D487" s="1056" t="s">
        <v>1555</v>
      </c>
      <c r="E487" s="551">
        <f ca="1">VLOOKUP(A487,Data!C:I,7,FALSE)</f>
        <v>1</v>
      </c>
      <c r="F487" s="631" t="str">
        <f t="shared" si="62"/>
        <v>RC.IM-12</v>
      </c>
      <c r="G487" s="631" t="str">
        <f t="shared" ca="1" si="63"/>
        <v>RC.IM-121</v>
      </c>
    </row>
    <row r="488" spans="1:7" x14ac:dyDescent="0.25">
      <c r="A488" t="s">
        <v>956</v>
      </c>
      <c r="B488" s="551">
        <v>3</v>
      </c>
      <c r="C488" t="s">
        <v>446</v>
      </c>
      <c r="D488" s="1051" t="s">
        <v>1522</v>
      </c>
      <c r="E488" s="551">
        <f ca="1">VLOOKUP(A488,Data!C:I,7,FALSE)</f>
        <v>1</v>
      </c>
      <c r="F488" s="631" t="str">
        <f t="shared" si="62"/>
        <v>ID.GV-13</v>
      </c>
      <c r="G488" s="631" t="str">
        <f t="shared" ca="1" si="63"/>
        <v>ID.GV-131</v>
      </c>
    </row>
    <row r="489" spans="1:7" x14ac:dyDescent="0.25">
      <c r="A489" t="s">
        <v>956</v>
      </c>
      <c r="B489" s="551">
        <v>3</v>
      </c>
      <c r="C489" t="s">
        <v>446</v>
      </c>
      <c r="D489" s="1051" t="s">
        <v>1536</v>
      </c>
      <c r="E489" s="551">
        <f ca="1">VLOOKUP(A489,Data!C:I,7,FALSE)</f>
        <v>1</v>
      </c>
      <c r="F489" s="631" t="str">
        <f t="shared" si="62"/>
        <v>ID.GV-33</v>
      </c>
      <c r="G489" s="631" t="str">
        <f t="shared" ca="1" si="63"/>
        <v>ID.GV-331</v>
      </c>
    </row>
    <row r="490" spans="1:7" x14ac:dyDescent="0.25">
      <c r="A490" t="s">
        <v>956</v>
      </c>
      <c r="B490" s="551">
        <v>3</v>
      </c>
      <c r="C490" t="s">
        <v>1463</v>
      </c>
      <c r="D490" s="1048" t="s">
        <v>1540</v>
      </c>
      <c r="E490" s="551">
        <f ca="1">VLOOKUP(A490,Data!C:I,7,FALSE)</f>
        <v>1</v>
      </c>
      <c r="F490" s="631" t="str">
        <f t="shared" si="62"/>
        <v>DE.DP-23</v>
      </c>
      <c r="G490" s="631" t="str">
        <f t="shared" ca="1" si="63"/>
        <v>DE.DP-231</v>
      </c>
    </row>
    <row r="491" spans="1:7" x14ac:dyDescent="0.25">
      <c r="A491" t="s">
        <v>956</v>
      </c>
      <c r="B491" s="551">
        <v>3</v>
      </c>
      <c r="C491" t="s">
        <v>1464</v>
      </c>
      <c r="D491" s="1052" t="s">
        <v>1558</v>
      </c>
      <c r="E491" s="551">
        <f ca="1">VLOOKUP(A491,Data!C:I,7,FALSE)</f>
        <v>1</v>
      </c>
      <c r="F491" s="631" t="str">
        <f t="shared" si="62"/>
        <v>RS.IM-23</v>
      </c>
      <c r="G491" s="631" t="str">
        <f t="shared" ca="1" si="63"/>
        <v>RS.IM-231</v>
      </c>
    </row>
    <row r="492" spans="1:7" x14ac:dyDescent="0.25">
      <c r="A492" t="s">
        <v>956</v>
      </c>
      <c r="B492" s="551">
        <v>3</v>
      </c>
      <c r="C492" t="s">
        <v>1465</v>
      </c>
      <c r="D492" s="1056" t="s">
        <v>1556</v>
      </c>
      <c r="E492" s="551">
        <f ca="1">VLOOKUP(A492,Data!C:I,7,FALSE)</f>
        <v>1</v>
      </c>
      <c r="F492" s="631" t="str">
        <f t="shared" si="62"/>
        <v>RC.IM-23</v>
      </c>
      <c r="G492" s="631" t="str">
        <f t="shared" ca="1" si="63"/>
        <v>RC.IM-231</v>
      </c>
    </row>
    <row r="493" spans="1:7" x14ac:dyDescent="0.25">
      <c r="A493" t="s">
        <v>957</v>
      </c>
      <c r="B493" s="551">
        <v>3</v>
      </c>
      <c r="C493" t="s">
        <v>446</v>
      </c>
      <c r="D493" s="1051" t="s">
        <v>1489</v>
      </c>
      <c r="E493" s="551">
        <f ca="1">VLOOKUP(A493,Data!C:I,7,FALSE)</f>
        <v>1</v>
      </c>
      <c r="F493" s="631" t="str">
        <f t="shared" si="62"/>
        <v>ID.AM-63</v>
      </c>
      <c r="G493" s="631" t="str">
        <f t="shared" ca="1" si="63"/>
        <v>ID.AM-631</v>
      </c>
    </row>
    <row r="494" spans="1:7" x14ac:dyDescent="0.25">
      <c r="A494" t="s">
        <v>957</v>
      </c>
      <c r="B494" s="551">
        <v>3</v>
      </c>
      <c r="C494" t="s">
        <v>446</v>
      </c>
      <c r="D494" s="1051" t="s">
        <v>1522</v>
      </c>
      <c r="E494" s="551">
        <f ca="1">VLOOKUP(A494,Data!C:I,7,FALSE)</f>
        <v>1</v>
      </c>
      <c r="F494" s="631" t="str">
        <f t="shared" si="62"/>
        <v>ID.GV-13</v>
      </c>
      <c r="G494" s="631" t="str">
        <f t="shared" ca="1" si="63"/>
        <v>ID.GV-131</v>
      </c>
    </row>
    <row r="495" spans="1:7" x14ac:dyDescent="0.25">
      <c r="A495" t="s">
        <v>957</v>
      </c>
      <c r="B495" s="551">
        <v>3</v>
      </c>
      <c r="C495" t="s">
        <v>446</v>
      </c>
      <c r="D495" s="1051" t="s">
        <v>1490</v>
      </c>
      <c r="E495" s="551">
        <f ca="1">VLOOKUP(A495,Data!C:I,7,FALSE)</f>
        <v>1</v>
      </c>
      <c r="F495" s="631" t="str">
        <f t="shared" si="62"/>
        <v>ID.GV-23</v>
      </c>
      <c r="G495" s="631" t="str">
        <f t="shared" ca="1" si="63"/>
        <v>ID.GV-231</v>
      </c>
    </row>
    <row r="496" spans="1:7" x14ac:dyDescent="0.25">
      <c r="A496" t="s">
        <v>957</v>
      </c>
      <c r="B496" s="551">
        <v>3</v>
      </c>
      <c r="C496" t="s">
        <v>446</v>
      </c>
      <c r="D496" s="1051" t="s">
        <v>1536</v>
      </c>
      <c r="E496" s="551">
        <f ca="1">VLOOKUP(A496,Data!C:I,7,FALSE)</f>
        <v>1</v>
      </c>
      <c r="F496" s="631" t="str">
        <f t="shared" si="62"/>
        <v>ID.GV-33</v>
      </c>
      <c r="G496" s="631" t="str">
        <f t="shared" ca="1" si="63"/>
        <v>ID.GV-331</v>
      </c>
    </row>
    <row r="497" spans="1:7" x14ac:dyDescent="0.25">
      <c r="A497" t="s">
        <v>957</v>
      </c>
      <c r="B497" s="551">
        <v>3</v>
      </c>
      <c r="C497" t="s">
        <v>1462</v>
      </c>
      <c r="D497" s="1047" t="s">
        <v>1575</v>
      </c>
      <c r="E497" s="551">
        <f ca="1">VLOOKUP(A497,Data!C:I,7,FALSE)</f>
        <v>1</v>
      </c>
      <c r="F497" s="631" t="str">
        <f t="shared" si="62"/>
        <v>PR.AT-23</v>
      </c>
      <c r="G497" s="631" t="str">
        <f t="shared" ca="1" si="63"/>
        <v>PR.AT-231</v>
      </c>
    </row>
    <row r="498" spans="1:7" x14ac:dyDescent="0.25">
      <c r="A498" t="s">
        <v>957</v>
      </c>
      <c r="B498" s="551">
        <v>3</v>
      </c>
      <c r="C498" t="s">
        <v>1462</v>
      </c>
      <c r="D498" s="1047" t="s">
        <v>1576</v>
      </c>
      <c r="E498" s="551">
        <f ca="1">VLOOKUP(A498,Data!C:I,7,FALSE)</f>
        <v>1</v>
      </c>
      <c r="F498" s="631" t="str">
        <f t="shared" si="62"/>
        <v>PR.AT-33</v>
      </c>
      <c r="G498" s="631" t="str">
        <f t="shared" ca="1" si="63"/>
        <v>PR.AT-331</v>
      </c>
    </row>
    <row r="499" spans="1:7" x14ac:dyDescent="0.25">
      <c r="A499" t="s">
        <v>957</v>
      </c>
      <c r="B499" s="551">
        <v>3</v>
      </c>
      <c r="C499" t="s">
        <v>1462</v>
      </c>
      <c r="D499" s="1047" t="s">
        <v>1525</v>
      </c>
      <c r="E499" s="551">
        <f ca="1">VLOOKUP(A499,Data!C:I,7,FALSE)</f>
        <v>1</v>
      </c>
      <c r="F499" s="631" t="str">
        <f t="shared" si="62"/>
        <v>PR.AT-43</v>
      </c>
      <c r="G499" s="631" t="str">
        <f t="shared" ca="1" si="63"/>
        <v>PR.AT-431</v>
      </c>
    </row>
    <row r="500" spans="1:7" x14ac:dyDescent="0.25">
      <c r="A500" t="s">
        <v>957</v>
      </c>
      <c r="B500" s="551">
        <v>3</v>
      </c>
      <c r="C500" t="s">
        <v>1462</v>
      </c>
      <c r="D500" s="1047" t="s">
        <v>1577</v>
      </c>
      <c r="E500" s="551">
        <f ca="1">VLOOKUP(A500,Data!C:I,7,FALSE)</f>
        <v>1</v>
      </c>
      <c r="F500" s="631" t="str">
        <f t="shared" si="62"/>
        <v>PR.AT-53</v>
      </c>
      <c r="G500" s="631" t="str">
        <f t="shared" ca="1" si="63"/>
        <v>PR.AT-531</v>
      </c>
    </row>
    <row r="501" spans="1:7" x14ac:dyDescent="0.25">
      <c r="A501" t="s">
        <v>957</v>
      </c>
      <c r="B501" s="551">
        <v>3</v>
      </c>
      <c r="C501" t="s">
        <v>1463</v>
      </c>
      <c r="D501" s="1048" t="s">
        <v>1538</v>
      </c>
      <c r="E501" s="551">
        <f ca="1">VLOOKUP(A501,Data!C:I,7,FALSE)</f>
        <v>1</v>
      </c>
      <c r="F501" s="631" t="str">
        <f t="shared" si="62"/>
        <v>DE.DP-13</v>
      </c>
      <c r="G501" s="631" t="str">
        <f t="shared" ca="1" si="63"/>
        <v>DE.DP-131</v>
      </c>
    </row>
    <row r="502" spans="1:7" x14ac:dyDescent="0.25">
      <c r="A502" t="s">
        <v>957</v>
      </c>
      <c r="B502" s="551">
        <v>3</v>
      </c>
      <c r="C502" t="s">
        <v>1464</v>
      </c>
      <c r="D502" s="1052" t="s">
        <v>1531</v>
      </c>
      <c r="E502" s="551">
        <f ca="1">VLOOKUP(A502,Data!C:I,7,FALSE)</f>
        <v>1</v>
      </c>
      <c r="F502" s="631" t="str">
        <f t="shared" si="62"/>
        <v>RS.CO-13</v>
      </c>
      <c r="G502" s="631" t="str">
        <f t="shared" ca="1" si="63"/>
        <v>RS.CO-131</v>
      </c>
    </row>
    <row r="503" spans="1:7" x14ac:dyDescent="0.25">
      <c r="A503" t="s">
        <v>958</v>
      </c>
      <c r="B503" s="551">
        <v>3</v>
      </c>
      <c r="C503" t="s">
        <v>1462</v>
      </c>
      <c r="D503" s="1047" t="s">
        <v>1579</v>
      </c>
      <c r="E503" s="551">
        <f ca="1">VLOOKUP(A503,Data!C:I,7,FALSE)</f>
        <v>0</v>
      </c>
      <c r="F503" s="631" t="str">
        <f t="shared" si="62"/>
        <v>PR.AT-13</v>
      </c>
      <c r="G503" s="631" t="str">
        <f t="shared" ca="1" si="63"/>
        <v>PR.AT-130</v>
      </c>
    </row>
    <row r="504" spans="1:7" x14ac:dyDescent="0.25">
      <c r="A504" t="s">
        <v>958</v>
      </c>
      <c r="B504" s="551">
        <v>3</v>
      </c>
      <c r="C504" t="s">
        <v>1464</v>
      </c>
      <c r="D504" s="1052" t="s">
        <v>1531</v>
      </c>
      <c r="E504" s="551">
        <f ca="1">VLOOKUP(A504,Data!C:I,7,FALSE)</f>
        <v>0</v>
      </c>
      <c r="F504" s="631" t="str">
        <f t="shared" si="62"/>
        <v>RS.CO-13</v>
      </c>
      <c r="G504" s="631" t="str">
        <f t="shared" ca="1" si="63"/>
        <v>RS.CO-130</v>
      </c>
    </row>
    <row r="505" spans="1:7" x14ac:dyDescent="0.25">
      <c r="A505" t="s">
        <v>959</v>
      </c>
      <c r="B505" s="551">
        <v>3</v>
      </c>
      <c r="C505" t="s">
        <v>1462</v>
      </c>
      <c r="D505" s="1047" t="s">
        <v>1712</v>
      </c>
      <c r="E505" s="551">
        <f ca="1">VLOOKUP(A505,Data!C:I,7,FALSE)</f>
        <v>1</v>
      </c>
      <c r="F505" s="631" t="str">
        <f t="shared" si="62"/>
        <v>PR.IP-73</v>
      </c>
      <c r="G505" s="631" t="str">
        <f t="shared" ca="1" si="63"/>
        <v>PR.IP-731</v>
      </c>
    </row>
    <row r="506" spans="1:7" x14ac:dyDescent="0.25">
      <c r="A506" t="s">
        <v>959</v>
      </c>
      <c r="B506" s="551">
        <v>3</v>
      </c>
      <c r="C506" t="s">
        <v>1463</v>
      </c>
      <c r="D506" s="1048" t="s">
        <v>1543</v>
      </c>
      <c r="E506" s="551">
        <f ca="1">VLOOKUP(A506,Data!C:I,7,FALSE)</f>
        <v>1</v>
      </c>
      <c r="F506" s="631" t="str">
        <f t="shared" si="62"/>
        <v>DE.DP-53</v>
      </c>
      <c r="G506" s="631" t="str">
        <f t="shared" ca="1" si="63"/>
        <v>DE.DP-531</v>
      </c>
    </row>
    <row r="507" spans="1:7" x14ac:dyDescent="0.25">
      <c r="A507" t="s">
        <v>41</v>
      </c>
      <c r="B507" s="551">
        <v>1</v>
      </c>
      <c r="C507" t="s">
        <v>446</v>
      </c>
      <c r="D507" s="1051" t="s">
        <v>1526</v>
      </c>
      <c r="E507" s="551">
        <f ca="1">VLOOKUP(A507,Data!C:I,7,FALSE)</f>
        <v>1</v>
      </c>
      <c r="F507" s="631" t="str">
        <f t="shared" si="62"/>
        <v>ID.GV-41</v>
      </c>
      <c r="G507" s="631" t="str">
        <f t="shared" ca="1" si="63"/>
        <v>ID.GV-411</v>
      </c>
    </row>
    <row r="508" spans="1:7" x14ac:dyDescent="0.25">
      <c r="A508" t="s">
        <v>41</v>
      </c>
      <c r="B508" s="551">
        <v>1</v>
      </c>
      <c r="C508" t="s">
        <v>446</v>
      </c>
      <c r="D508" s="1051" t="s">
        <v>1527</v>
      </c>
      <c r="E508" s="551">
        <f ca="1">VLOOKUP(A508,Data!C:I,7,FALSE)</f>
        <v>1</v>
      </c>
      <c r="F508" s="631" t="str">
        <f t="shared" si="62"/>
        <v>ID.RM-11</v>
      </c>
      <c r="G508" s="631" t="str">
        <f t="shared" ca="1" si="63"/>
        <v>ID.RM-111</v>
      </c>
    </row>
    <row r="509" spans="1:7" x14ac:dyDescent="0.25">
      <c r="A509" t="s">
        <v>41</v>
      </c>
      <c r="B509" s="551">
        <v>1</v>
      </c>
      <c r="C509" t="s">
        <v>446</v>
      </c>
      <c r="D509" s="1051" t="s">
        <v>1564</v>
      </c>
      <c r="E509" s="551">
        <f ca="1">VLOOKUP(A509,Data!C:I,7,FALSE)</f>
        <v>1</v>
      </c>
      <c r="F509" s="631" t="str">
        <f t="shared" si="62"/>
        <v>ID.RM-21</v>
      </c>
      <c r="G509" s="631" t="str">
        <f t="shared" ca="1" si="63"/>
        <v>ID.RM-211</v>
      </c>
    </row>
    <row r="510" spans="1:7" x14ac:dyDescent="0.25">
      <c r="A510" t="s">
        <v>41</v>
      </c>
      <c r="B510" s="551">
        <v>1</v>
      </c>
      <c r="C510" t="s">
        <v>446</v>
      </c>
      <c r="D510" s="1051" t="s">
        <v>1664</v>
      </c>
      <c r="E510" s="551">
        <f ca="1">VLOOKUP(A510,Data!C:I,7,FALSE)</f>
        <v>1</v>
      </c>
      <c r="F510" s="631" t="str">
        <f t="shared" si="62"/>
        <v>ID.RM-31</v>
      </c>
      <c r="G510" s="631" t="str">
        <f t="shared" ca="1" si="63"/>
        <v>ID.RM-311</v>
      </c>
    </row>
    <row r="511" spans="1:7" x14ac:dyDescent="0.25">
      <c r="A511" t="s">
        <v>42</v>
      </c>
      <c r="B511" s="551">
        <v>2</v>
      </c>
      <c r="C511" t="s">
        <v>446</v>
      </c>
      <c r="D511" s="1051" t="s">
        <v>1527</v>
      </c>
      <c r="E511" s="551">
        <f ca="1">VLOOKUP(A511,Data!C:I,7,FALSE)</f>
        <v>0</v>
      </c>
      <c r="F511" s="631" t="str">
        <f t="shared" si="62"/>
        <v>ID.RM-12</v>
      </c>
      <c r="G511" s="631" t="str">
        <f t="shared" ca="1" si="63"/>
        <v>ID.RM-120</v>
      </c>
    </row>
    <row r="512" spans="1:7" x14ac:dyDescent="0.25">
      <c r="A512" t="s">
        <v>42</v>
      </c>
      <c r="B512" s="551">
        <v>2</v>
      </c>
      <c r="C512" t="s">
        <v>446</v>
      </c>
      <c r="D512" s="1051" t="s">
        <v>1564</v>
      </c>
      <c r="E512" s="551">
        <f ca="1">VLOOKUP(A512,Data!C:I,7,FALSE)</f>
        <v>0</v>
      </c>
      <c r="F512" s="631" t="str">
        <f t="shared" si="62"/>
        <v>ID.RM-22</v>
      </c>
      <c r="G512" s="631" t="str">
        <f t="shared" ca="1" si="63"/>
        <v>ID.RM-220</v>
      </c>
    </row>
    <row r="513" spans="1:7" x14ac:dyDescent="0.25">
      <c r="A513" t="s">
        <v>42</v>
      </c>
      <c r="B513" s="551">
        <v>2</v>
      </c>
      <c r="C513" t="s">
        <v>446</v>
      </c>
      <c r="D513" s="1051" t="s">
        <v>1664</v>
      </c>
      <c r="E513" s="551">
        <f ca="1">VLOOKUP(A513,Data!C:I,7,FALSE)</f>
        <v>0</v>
      </c>
      <c r="F513" s="631" t="str">
        <f t="shared" si="62"/>
        <v>ID.RM-32</v>
      </c>
      <c r="G513" s="631" t="str">
        <f t="shared" ca="1" si="63"/>
        <v>ID.RM-320</v>
      </c>
    </row>
    <row r="514" spans="1:7" x14ac:dyDescent="0.25">
      <c r="A514" t="s">
        <v>43</v>
      </c>
      <c r="B514" s="551">
        <v>2</v>
      </c>
      <c r="C514" t="s">
        <v>446</v>
      </c>
      <c r="D514" s="1051" t="s">
        <v>1526</v>
      </c>
      <c r="E514" s="551">
        <f ca="1">VLOOKUP(A514,Data!C:I,7,FALSE)</f>
        <v>1</v>
      </c>
      <c r="F514" s="631" t="str">
        <f t="shared" si="62"/>
        <v>ID.GV-42</v>
      </c>
      <c r="G514" s="631" t="str">
        <f t="shared" ca="1" si="63"/>
        <v>ID.GV-421</v>
      </c>
    </row>
    <row r="515" spans="1:7" x14ac:dyDescent="0.25">
      <c r="A515" t="s">
        <v>45</v>
      </c>
      <c r="B515" s="551">
        <v>2</v>
      </c>
      <c r="C515" t="s">
        <v>446</v>
      </c>
      <c r="D515" s="1051" t="s">
        <v>1526</v>
      </c>
      <c r="E515" s="551">
        <f ca="1">VLOOKUP(A515,Data!C:I,7,FALSE)</f>
        <v>1</v>
      </c>
      <c r="F515" s="631" t="str">
        <f t="shared" ref="F515:F578" si="64">CONCATENATE($D515,$B515)</f>
        <v>ID.GV-42</v>
      </c>
      <c r="G515" s="631" t="str">
        <f t="shared" ref="G515:G578" ca="1" si="65">_xlfn.IFNA(CONCATENATE(F515,$E515),CONCATENATE(F515,$E515,0))</f>
        <v>ID.GV-421</v>
      </c>
    </row>
    <row r="516" spans="1:7" x14ac:dyDescent="0.25">
      <c r="A516" t="s">
        <v>45</v>
      </c>
      <c r="B516" s="551">
        <v>2</v>
      </c>
      <c r="C516" t="s">
        <v>1462</v>
      </c>
      <c r="D516" s="1047" t="s">
        <v>1491</v>
      </c>
      <c r="E516" s="551">
        <f ca="1">VLOOKUP(A516,Data!C:I,7,FALSE)</f>
        <v>1</v>
      </c>
      <c r="F516" s="631" t="str">
        <f t="shared" si="64"/>
        <v>PR.IP-82</v>
      </c>
      <c r="G516" s="631" t="str">
        <f t="shared" ca="1" si="65"/>
        <v>PR.IP-821</v>
      </c>
    </row>
    <row r="517" spans="1:7" x14ac:dyDescent="0.25">
      <c r="A517" t="s">
        <v>47</v>
      </c>
      <c r="B517" s="551">
        <v>2</v>
      </c>
      <c r="C517" t="s">
        <v>446</v>
      </c>
      <c r="D517" s="1051" t="s">
        <v>1522</v>
      </c>
      <c r="E517" s="551">
        <f ca="1">VLOOKUP(A517,Data!C:I,7,FALSE)</f>
        <v>0</v>
      </c>
      <c r="F517" s="631" t="str">
        <f t="shared" si="64"/>
        <v>ID.GV-12</v>
      </c>
      <c r="G517" s="631" t="str">
        <f t="shared" ca="1" si="65"/>
        <v>ID.GV-120</v>
      </c>
    </row>
    <row r="518" spans="1:7" x14ac:dyDescent="0.25">
      <c r="A518" t="s">
        <v>47</v>
      </c>
      <c r="B518" s="551">
        <v>2</v>
      </c>
      <c r="C518" t="s">
        <v>446</v>
      </c>
      <c r="D518" s="1051" t="s">
        <v>1526</v>
      </c>
      <c r="E518" s="551">
        <f ca="1">VLOOKUP(A518,Data!C:I,7,FALSE)</f>
        <v>0</v>
      </c>
      <c r="F518" s="631" t="str">
        <f t="shared" si="64"/>
        <v>ID.GV-42</v>
      </c>
      <c r="G518" s="631" t="str">
        <f t="shared" ca="1" si="65"/>
        <v>ID.GV-420</v>
      </c>
    </row>
    <row r="519" spans="1:7" x14ac:dyDescent="0.25">
      <c r="A519" t="s">
        <v>47</v>
      </c>
      <c r="B519" s="551">
        <v>2</v>
      </c>
      <c r="C519" t="s">
        <v>446</v>
      </c>
      <c r="D519" s="1051" t="s">
        <v>1527</v>
      </c>
      <c r="E519" s="551">
        <f ca="1">VLOOKUP(A519,Data!C:I,7,FALSE)</f>
        <v>0</v>
      </c>
      <c r="F519" s="631" t="str">
        <f t="shared" si="64"/>
        <v>ID.RM-12</v>
      </c>
      <c r="G519" s="631" t="str">
        <f t="shared" ca="1" si="65"/>
        <v>ID.RM-120</v>
      </c>
    </row>
    <row r="520" spans="1:7" x14ac:dyDescent="0.25">
      <c r="A520" t="s">
        <v>49</v>
      </c>
      <c r="B520" s="551">
        <v>2</v>
      </c>
      <c r="C520" t="s">
        <v>446</v>
      </c>
      <c r="D520" s="1051" t="s">
        <v>1564</v>
      </c>
      <c r="E520" s="551">
        <f ca="1">VLOOKUP(A520,Data!C:I,7,FALSE)</f>
        <v>0</v>
      </c>
      <c r="F520" s="631" t="str">
        <f t="shared" si="64"/>
        <v>ID.RM-22</v>
      </c>
      <c r="G520" s="631" t="str">
        <f t="shared" ca="1" si="65"/>
        <v>ID.RM-220</v>
      </c>
    </row>
    <row r="521" spans="1:7" x14ac:dyDescent="0.25">
      <c r="A521" t="s">
        <v>49</v>
      </c>
      <c r="B521" s="551">
        <v>2</v>
      </c>
      <c r="C521" t="s">
        <v>446</v>
      </c>
      <c r="D521" s="1051" t="s">
        <v>1664</v>
      </c>
      <c r="E521" s="551">
        <f ca="1">VLOOKUP(A521,Data!C:I,7,FALSE)</f>
        <v>0</v>
      </c>
      <c r="F521" s="631" t="str">
        <f t="shared" si="64"/>
        <v>ID.RM-32</v>
      </c>
      <c r="G521" s="631" t="str">
        <f t="shared" ca="1" si="65"/>
        <v>ID.RM-320</v>
      </c>
    </row>
    <row r="522" spans="1:7" x14ac:dyDescent="0.25">
      <c r="A522" t="s">
        <v>49</v>
      </c>
      <c r="B522" s="551">
        <v>2</v>
      </c>
      <c r="C522" t="s">
        <v>446</v>
      </c>
      <c r="D522" s="1051" t="s">
        <v>1523</v>
      </c>
      <c r="E522" s="551">
        <f ca="1">VLOOKUP(A522,Data!C:I,7,FALSE)</f>
        <v>0</v>
      </c>
      <c r="F522" s="631" t="str">
        <f t="shared" si="64"/>
        <v>ID.SC-12</v>
      </c>
      <c r="G522" s="631" t="str">
        <f t="shared" ca="1" si="65"/>
        <v>ID.SC-120</v>
      </c>
    </row>
    <row r="523" spans="1:7" x14ac:dyDescent="0.25">
      <c r="A523" t="s">
        <v>51</v>
      </c>
      <c r="B523" s="551">
        <v>3</v>
      </c>
      <c r="C523" t="s">
        <v>446</v>
      </c>
      <c r="D523" s="1051" t="s">
        <v>1526</v>
      </c>
      <c r="E523" s="551">
        <f ca="1">VLOOKUP(A523,Data!C:I,7,FALSE)</f>
        <v>0</v>
      </c>
      <c r="F523" s="631" t="str">
        <f t="shared" si="64"/>
        <v>ID.GV-43</v>
      </c>
      <c r="G523" s="631" t="str">
        <f t="shared" ca="1" si="65"/>
        <v>ID.GV-430</v>
      </c>
    </row>
    <row r="524" spans="1:7" x14ac:dyDescent="0.25">
      <c r="A524" t="s">
        <v>51</v>
      </c>
      <c r="B524" s="551">
        <v>3</v>
      </c>
      <c r="C524" t="s">
        <v>446</v>
      </c>
      <c r="D524" s="1051" t="s">
        <v>1527</v>
      </c>
      <c r="E524" s="551">
        <f ca="1">VLOOKUP(A524,Data!C:I,7,FALSE)</f>
        <v>0</v>
      </c>
      <c r="F524" s="631" t="str">
        <f t="shared" si="64"/>
        <v>ID.RM-13</v>
      </c>
      <c r="G524" s="631" t="str">
        <f t="shared" ca="1" si="65"/>
        <v>ID.RM-130</v>
      </c>
    </row>
    <row r="525" spans="1:7" x14ac:dyDescent="0.25">
      <c r="A525" t="s">
        <v>53</v>
      </c>
      <c r="B525" s="551">
        <v>3</v>
      </c>
      <c r="C525" t="s">
        <v>446</v>
      </c>
      <c r="D525" s="1051" t="s">
        <v>1526</v>
      </c>
      <c r="E525" s="551">
        <f ca="1">VLOOKUP(A525,Data!C:I,7,FALSE)</f>
        <v>1</v>
      </c>
      <c r="F525" s="631" t="str">
        <f t="shared" si="64"/>
        <v>ID.GV-43</v>
      </c>
      <c r="G525" s="631" t="str">
        <f t="shared" ca="1" si="65"/>
        <v>ID.GV-431</v>
      </c>
    </row>
    <row r="526" spans="1:7" x14ac:dyDescent="0.25">
      <c r="A526" t="s">
        <v>58</v>
      </c>
      <c r="B526" s="551">
        <v>1</v>
      </c>
      <c r="C526" t="s">
        <v>446</v>
      </c>
      <c r="D526" s="1051" t="s">
        <v>1526</v>
      </c>
      <c r="E526" s="551">
        <f ca="1">VLOOKUP(A526,Data!C:I,7,FALSE)</f>
        <v>1</v>
      </c>
      <c r="F526" s="631" t="str">
        <f t="shared" si="64"/>
        <v>ID.GV-41</v>
      </c>
      <c r="G526" s="631" t="str">
        <f t="shared" ca="1" si="65"/>
        <v>ID.GV-411</v>
      </c>
    </row>
    <row r="527" spans="1:7" x14ac:dyDescent="0.25">
      <c r="A527" t="s">
        <v>60</v>
      </c>
      <c r="B527" s="551">
        <v>2</v>
      </c>
      <c r="C527" t="s">
        <v>446</v>
      </c>
      <c r="D527" s="1051" t="s">
        <v>1573</v>
      </c>
      <c r="E527" s="551">
        <f ca="1">VLOOKUP(A527,Data!C:I,7,FALSE)</f>
        <v>0</v>
      </c>
      <c r="F527" s="631" t="str">
        <f t="shared" si="64"/>
        <v>ID.RA-42</v>
      </c>
      <c r="G527" s="631" t="str">
        <f t="shared" ca="1" si="65"/>
        <v>ID.RA-420</v>
      </c>
    </row>
    <row r="528" spans="1:7" x14ac:dyDescent="0.25">
      <c r="A528" t="s">
        <v>60</v>
      </c>
      <c r="B528" s="551">
        <v>2</v>
      </c>
      <c r="C528" t="s">
        <v>446</v>
      </c>
      <c r="D528" s="1051" t="s">
        <v>1512</v>
      </c>
      <c r="E528" s="551">
        <f ca="1">VLOOKUP(A528,Data!C:I,7,FALSE)</f>
        <v>0</v>
      </c>
      <c r="F528" s="631" t="str">
        <f t="shared" si="64"/>
        <v>ID.RA-52</v>
      </c>
      <c r="G528" s="631" t="str">
        <f t="shared" ca="1" si="65"/>
        <v>ID.RA-520</v>
      </c>
    </row>
    <row r="529" spans="1:7" x14ac:dyDescent="0.25">
      <c r="A529" t="s">
        <v>60</v>
      </c>
      <c r="B529" s="551">
        <v>2</v>
      </c>
      <c r="C529" t="s">
        <v>446</v>
      </c>
      <c r="D529" s="1050" t="s">
        <v>1527</v>
      </c>
      <c r="E529" s="551">
        <f ca="1">VLOOKUP(A529,Data!C:I,7,FALSE)</f>
        <v>0</v>
      </c>
      <c r="F529" s="631" t="str">
        <f t="shared" si="64"/>
        <v>ID.RM-12</v>
      </c>
      <c r="G529" s="631" t="str">
        <f t="shared" ca="1" si="65"/>
        <v>ID.RM-120</v>
      </c>
    </row>
    <row r="530" spans="1:7" x14ac:dyDescent="0.25">
      <c r="A530" t="s">
        <v>915</v>
      </c>
      <c r="B530" s="551">
        <v>2</v>
      </c>
      <c r="C530" t="s">
        <v>446</v>
      </c>
      <c r="D530" s="1050" t="s">
        <v>1527</v>
      </c>
      <c r="E530" s="551">
        <f ca="1">VLOOKUP(A530,Data!C:I,7,FALSE)</f>
        <v>1</v>
      </c>
      <c r="F530" s="631" t="str">
        <f t="shared" si="64"/>
        <v>ID.RM-12</v>
      </c>
      <c r="G530" s="631" t="str">
        <f t="shared" ca="1" si="65"/>
        <v>ID.RM-121</v>
      </c>
    </row>
    <row r="531" spans="1:7" x14ac:dyDescent="0.25">
      <c r="A531" t="s">
        <v>917</v>
      </c>
      <c r="B531" s="551">
        <v>3</v>
      </c>
      <c r="C531" t="s">
        <v>446</v>
      </c>
      <c r="D531" s="1051" t="s">
        <v>1512</v>
      </c>
      <c r="E531" s="551">
        <f ca="1">VLOOKUP(A531,Data!C:I,7,FALSE)</f>
        <v>0</v>
      </c>
      <c r="F531" s="631" t="str">
        <f t="shared" si="64"/>
        <v>ID.RA-53</v>
      </c>
      <c r="G531" s="631" t="str">
        <f t="shared" ca="1" si="65"/>
        <v>ID.RA-530</v>
      </c>
    </row>
    <row r="532" spans="1:7" x14ac:dyDescent="0.25">
      <c r="A532" t="s">
        <v>917</v>
      </c>
      <c r="B532" s="551">
        <v>3</v>
      </c>
      <c r="C532" t="s">
        <v>1464</v>
      </c>
      <c r="D532" s="1052" t="s">
        <v>1561</v>
      </c>
      <c r="E532" s="551">
        <f ca="1">VLOOKUP(A532,Data!C:I,7,FALSE)</f>
        <v>0</v>
      </c>
      <c r="F532" s="631" t="str">
        <f t="shared" si="64"/>
        <v>RS.MI-33</v>
      </c>
      <c r="G532" s="631" t="str">
        <f t="shared" ca="1" si="65"/>
        <v>RS.MI-330</v>
      </c>
    </row>
    <row r="533" spans="1:7" x14ac:dyDescent="0.25">
      <c r="A533" t="s">
        <v>918</v>
      </c>
      <c r="B533" s="551">
        <v>3</v>
      </c>
      <c r="C533" t="s">
        <v>446</v>
      </c>
      <c r="D533" s="1051" t="s">
        <v>1512</v>
      </c>
      <c r="E533" s="551">
        <f ca="1">VLOOKUP(A533,Data!C:I,7,FALSE)</f>
        <v>0</v>
      </c>
      <c r="F533" s="631" t="str">
        <f t="shared" si="64"/>
        <v>ID.RA-53</v>
      </c>
      <c r="G533" s="631" t="str">
        <f t="shared" ca="1" si="65"/>
        <v>ID.RA-530</v>
      </c>
    </row>
    <row r="534" spans="1:7" x14ac:dyDescent="0.25">
      <c r="A534" t="s">
        <v>919</v>
      </c>
      <c r="B534" s="551">
        <v>3</v>
      </c>
      <c r="C534" t="s">
        <v>446</v>
      </c>
      <c r="D534" s="1051" t="s">
        <v>1523</v>
      </c>
      <c r="E534" s="551">
        <f ca="1">VLOOKUP(A534,Data!C:I,7,FALSE)</f>
        <v>0</v>
      </c>
      <c r="F534" s="631" t="str">
        <f t="shared" si="64"/>
        <v>ID.SC-13</v>
      </c>
      <c r="G534" s="631" t="str">
        <f t="shared" ca="1" si="65"/>
        <v>ID.SC-130</v>
      </c>
    </row>
    <row r="535" spans="1:7" x14ac:dyDescent="0.25">
      <c r="A535" t="s">
        <v>921</v>
      </c>
      <c r="B535" s="551">
        <v>3</v>
      </c>
      <c r="C535" t="s">
        <v>446</v>
      </c>
      <c r="D535" s="1051" t="s">
        <v>1521</v>
      </c>
      <c r="E535" s="551">
        <f ca="1">VLOOKUP(A535,Data!C:I,7,FALSE)</f>
        <v>0</v>
      </c>
      <c r="F535" s="631" t="str">
        <f t="shared" si="64"/>
        <v>ID.BE-13</v>
      </c>
      <c r="G535" s="631" t="str">
        <f t="shared" ca="1" si="65"/>
        <v>ID.BE-130</v>
      </c>
    </row>
    <row r="536" spans="1:7" x14ac:dyDescent="0.25">
      <c r="A536" t="s">
        <v>921</v>
      </c>
      <c r="B536" s="551">
        <v>3</v>
      </c>
      <c r="C536" t="s">
        <v>446</v>
      </c>
      <c r="D536" s="1051" t="s">
        <v>1519</v>
      </c>
      <c r="E536" s="551">
        <f ca="1">VLOOKUP(A536,Data!C:I,7,FALSE)</f>
        <v>0</v>
      </c>
      <c r="F536" s="631" t="str">
        <f t="shared" si="64"/>
        <v>ID.BE-23</v>
      </c>
      <c r="G536" s="631" t="str">
        <f t="shared" ca="1" si="65"/>
        <v>ID.BE-230</v>
      </c>
    </row>
    <row r="537" spans="1:7" x14ac:dyDescent="0.25">
      <c r="A537" t="s">
        <v>921</v>
      </c>
      <c r="B537" s="551">
        <v>3</v>
      </c>
      <c r="C537" t="s">
        <v>446</v>
      </c>
      <c r="D537" s="1051" t="s">
        <v>1511</v>
      </c>
      <c r="E537" s="551">
        <f ca="1">VLOOKUP(A537,Data!C:I,7,FALSE)</f>
        <v>0</v>
      </c>
      <c r="F537" s="631" t="str">
        <f t="shared" si="64"/>
        <v>ID.BE-43</v>
      </c>
      <c r="G537" s="631" t="str">
        <f t="shared" ca="1" si="65"/>
        <v>ID.BE-430</v>
      </c>
    </row>
    <row r="538" spans="1:7" x14ac:dyDescent="0.25">
      <c r="A538" t="s">
        <v>921</v>
      </c>
      <c r="B538" s="551">
        <v>3</v>
      </c>
      <c r="C538" t="s">
        <v>446</v>
      </c>
      <c r="D538" s="1053" t="s">
        <v>1512</v>
      </c>
      <c r="E538" s="551">
        <f ca="1">VLOOKUP(A538,Data!C:I,7,FALSE)</f>
        <v>0</v>
      </c>
      <c r="F538" s="631" t="str">
        <f t="shared" si="64"/>
        <v>ID.RA-53</v>
      </c>
      <c r="G538" s="631" t="str">
        <f t="shared" ca="1" si="65"/>
        <v>ID.RA-530</v>
      </c>
    </row>
    <row r="539" spans="1:7" x14ac:dyDescent="0.25">
      <c r="A539" t="s">
        <v>921</v>
      </c>
      <c r="B539" s="551">
        <v>3</v>
      </c>
      <c r="C539" t="s">
        <v>446</v>
      </c>
      <c r="D539" s="1051" t="s">
        <v>1664</v>
      </c>
      <c r="E539" s="551">
        <f ca="1">VLOOKUP(A539,Data!C:I,7,FALSE)</f>
        <v>0</v>
      </c>
      <c r="F539" s="631" t="str">
        <f t="shared" si="64"/>
        <v>ID.RM-33</v>
      </c>
      <c r="G539" s="631" t="str">
        <f t="shared" ca="1" si="65"/>
        <v>ID.RM-330</v>
      </c>
    </row>
    <row r="540" spans="1:7" x14ac:dyDescent="0.25">
      <c r="A540" t="s">
        <v>70</v>
      </c>
      <c r="B540" s="551">
        <v>1</v>
      </c>
      <c r="C540" t="s">
        <v>446</v>
      </c>
      <c r="D540" s="1051" t="s">
        <v>1573</v>
      </c>
      <c r="E540" s="551">
        <f ca="1">VLOOKUP(A540,Data!C:I,7,FALSE)</f>
        <v>1</v>
      </c>
      <c r="F540" s="631" t="str">
        <f t="shared" si="64"/>
        <v>ID.RA-41</v>
      </c>
      <c r="G540" s="631" t="str">
        <f t="shared" ca="1" si="65"/>
        <v>ID.RA-411</v>
      </c>
    </row>
    <row r="541" spans="1:7" x14ac:dyDescent="0.25">
      <c r="A541" t="s">
        <v>70</v>
      </c>
      <c r="B541" s="551">
        <v>1</v>
      </c>
      <c r="C541" t="s">
        <v>446</v>
      </c>
      <c r="D541" s="1051" t="s">
        <v>1512</v>
      </c>
      <c r="E541" s="551">
        <f ca="1">VLOOKUP(A541,Data!C:I,7,FALSE)</f>
        <v>1</v>
      </c>
      <c r="F541" s="631" t="str">
        <f t="shared" si="64"/>
        <v>ID.RA-51</v>
      </c>
      <c r="G541" s="631" t="str">
        <f t="shared" ca="1" si="65"/>
        <v>ID.RA-511</v>
      </c>
    </row>
    <row r="542" spans="1:7" x14ac:dyDescent="0.25">
      <c r="A542" t="s">
        <v>72</v>
      </c>
      <c r="B542" s="551">
        <v>2</v>
      </c>
      <c r="C542" t="s">
        <v>446</v>
      </c>
      <c r="D542" s="1051" t="s">
        <v>1573</v>
      </c>
      <c r="E542" s="551">
        <f ca="1">VLOOKUP(A542,Data!C:I,7,FALSE)</f>
        <v>0</v>
      </c>
      <c r="F542" s="631" t="str">
        <f t="shared" si="64"/>
        <v>ID.RA-42</v>
      </c>
      <c r="G542" s="631" t="str">
        <f t="shared" ca="1" si="65"/>
        <v>ID.RA-420</v>
      </c>
    </row>
    <row r="543" spans="1:7" x14ac:dyDescent="0.25">
      <c r="A543" t="s">
        <v>72</v>
      </c>
      <c r="B543" s="551">
        <v>2</v>
      </c>
      <c r="C543" t="s">
        <v>446</v>
      </c>
      <c r="D543" s="1051" t="s">
        <v>1512</v>
      </c>
      <c r="E543" s="551">
        <f ca="1">VLOOKUP(A543,Data!C:I,7,FALSE)</f>
        <v>0</v>
      </c>
      <c r="F543" s="631" t="str">
        <f t="shared" si="64"/>
        <v>ID.RA-52</v>
      </c>
      <c r="G543" s="631" t="str">
        <f t="shared" ca="1" si="65"/>
        <v>ID.RA-520</v>
      </c>
    </row>
    <row r="544" spans="1:7" x14ac:dyDescent="0.25">
      <c r="A544" t="s">
        <v>72</v>
      </c>
      <c r="B544" s="551">
        <v>2</v>
      </c>
      <c r="C544" t="s">
        <v>446</v>
      </c>
      <c r="D544" s="1051" t="s">
        <v>1527</v>
      </c>
      <c r="E544" s="551">
        <f ca="1">VLOOKUP(A544,Data!C:I,7,FALSE)</f>
        <v>0</v>
      </c>
      <c r="F544" s="631" t="str">
        <f t="shared" si="64"/>
        <v>ID.RM-12</v>
      </c>
      <c r="G544" s="631" t="str">
        <f t="shared" ca="1" si="65"/>
        <v>ID.RM-120</v>
      </c>
    </row>
    <row r="545" spans="1:7" x14ac:dyDescent="0.25">
      <c r="A545" t="s">
        <v>72</v>
      </c>
      <c r="B545" s="551">
        <v>2</v>
      </c>
      <c r="C545" t="s">
        <v>446</v>
      </c>
      <c r="D545" s="1051" t="s">
        <v>1564</v>
      </c>
      <c r="E545" s="551">
        <f ca="1">VLOOKUP(A545,Data!C:I,7,FALSE)</f>
        <v>0</v>
      </c>
      <c r="F545" s="631" t="str">
        <f t="shared" si="64"/>
        <v>ID.RM-22</v>
      </c>
      <c r="G545" s="631" t="str">
        <f t="shared" ca="1" si="65"/>
        <v>ID.RM-220</v>
      </c>
    </row>
    <row r="546" spans="1:7" x14ac:dyDescent="0.25">
      <c r="A546" t="s">
        <v>72</v>
      </c>
      <c r="B546" s="551">
        <v>2</v>
      </c>
      <c r="C546" t="s">
        <v>446</v>
      </c>
      <c r="D546" s="1051" t="s">
        <v>1664</v>
      </c>
      <c r="E546" s="551">
        <f ca="1">VLOOKUP(A546,Data!C:I,7,FALSE)</f>
        <v>0</v>
      </c>
      <c r="F546" s="631" t="str">
        <f t="shared" si="64"/>
        <v>ID.RM-32</v>
      </c>
      <c r="G546" s="631" t="str">
        <f t="shared" ca="1" si="65"/>
        <v>ID.RM-320</v>
      </c>
    </row>
    <row r="547" spans="1:7" x14ac:dyDescent="0.25">
      <c r="A547" t="s">
        <v>75</v>
      </c>
      <c r="B547" s="551">
        <v>2</v>
      </c>
      <c r="C547" t="s">
        <v>446</v>
      </c>
      <c r="D547" s="1051" t="s">
        <v>1573</v>
      </c>
      <c r="E547" s="551">
        <f ca="1">VLOOKUP(A547,Data!C:I,7,FALSE)</f>
        <v>0</v>
      </c>
      <c r="F547" s="631" t="str">
        <f t="shared" si="64"/>
        <v>ID.RA-42</v>
      </c>
      <c r="G547" s="631" t="str">
        <f t="shared" ca="1" si="65"/>
        <v>ID.RA-420</v>
      </c>
    </row>
    <row r="548" spans="1:7" x14ac:dyDescent="0.25">
      <c r="A548" t="s">
        <v>75</v>
      </c>
      <c r="B548" s="551">
        <v>2</v>
      </c>
      <c r="C548" t="s">
        <v>446</v>
      </c>
      <c r="D548" s="1051" t="s">
        <v>1512</v>
      </c>
      <c r="E548" s="551">
        <f ca="1">VLOOKUP(A548,Data!C:I,7,FALSE)</f>
        <v>0</v>
      </c>
      <c r="F548" s="631" t="str">
        <f t="shared" si="64"/>
        <v>ID.RA-52</v>
      </c>
      <c r="G548" s="631" t="str">
        <f t="shared" ca="1" si="65"/>
        <v>ID.RA-520</v>
      </c>
    </row>
    <row r="549" spans="1:7" x14ac:dyDescent="0.25">
      <c r="A549" t="s">
        <v>75</v>
      </c>
      <c r="B549" s="551">
        <v>2</v>
      </c>
      <c r="C549" t="s">
        <v>446</v>
      </c>
      <c r="D549" s="1051" t="s">
        <v>1527</v>
      </c>
      <c r="E549" s="551">
        <f ca="1">VLOOKUP(A549,Data!C:I,7,FALSE)</f>
        <v>0</v>
      </c>
      <c r="F549" s="631" t="str">
        <f t="shared" si="64"/>
        <v>ID.RM-12</v>
      </c>
      <c r="G549" s="631" t="str">
        <f t="shared" ca="1" si="65"/>
        <v>ID.RM-120</v>
      </c>
    </row>
    <row r="550" spans="1:7" x14ac:dyDescent="0.25">
      <c r="A550" t="s">
        <v>78</v>
      </c>
      <c r="B550" s="551">
        <v>2</v>
      </c>
      <c r="C550" t="s">
        <v>446</v>
      </c>
      <c r="D550" s="1051" t="s">
        <v>1573</v>
      </c>
      <c r="E550" s="551">
        <f ca="1">VLOOKUP(A550,Data!C:I,7,FALSE)</f>
        <v>1</v>
      </c>
      <c r="F550" s="631" t="str">
        <f t="shared" si="64"/>
        <v>ID.RA-42</v>
      </c>
      <c r="G550" s="631" t="str">
        <f t="shared" ca="1" si="65"/>
        <v>ID.RA-421</v>
      </c>
    </row>
    <row r="551" spans="1:7" x14ac:dyDescent="0.25">
      <c r="A551" t="s">
        <v>78</v>
      </c>
      <c r="B551" s="551">
        <v>2</v>
      </c>
      <c r="C551" t="s">
        <v>446</v>
      </c>
      <c r="D551" s="1051" t="s">
        <v>1512</v>
      </c>
      <c r="E551" s="551">
        <f ca="1">VLOOKUP(A551,Data!C:I,7,FALSE)</f>
        <v>1</v>
      </c>
      <c r="F551" s="631" t="str">
        <f t="shared" si="64"/>
        <v>ID.RA-52</v>
      </c>
      <c r="G551" s="631" t="str">
        <f t="shared" ca="1" si="65"/>
        <v>ID.RA-521</v>
      </c>
    </row>
    <row r="552" spans="1:7" x14ac:dyDescent="0.25">
      <c r="A552" t="s">
        <v>78</v>
      </c>
      <c r="B552" s="551">
        <v>2</v>
      </c>
      <c r="C552" t="s">
        <v>446</v>
      </c>
      <c r="D552" s="1051" t="s">
        <v>1527</v>
      </c>
      <c r="E552" s="551">
        <f ca="1">VLOOKUP(A552,Data!C:I,7,FALSE)</f>
        <v>1</v>
      </c>
      <c r="F552" s="631" t="str">
        <f t="shared" si="64"/>
        <v>ID.RM-12</v>
      </c>
      <c r="G552" s="631" t="str">
        <f t="shared" ca="1" si="65"/>
        <v>ID.RM-121</v>
      </c>
    </row>
    <row r="553" spans="1:7" x14ac:dyDescent="0.25">
      <c r="A553" t="s">
        <v>922</v>
      </c>
      <c r="B553" s="551">
        <v>1</v>
      </c>
      <c r="C553" t="s">
        <v>446</v>
      </c>
      <c r="D553" s="1051" t="s">
        <v>1526</v>
      </c>
      <c r="E553" s="551">
        <f ca="1">VLOOKUP(A553,Data!C:I,7,FALSE)</f>
        <v>1</v>
      </c>
      <c r="F553" s="631" t="str">
        <f t="shared" si="64"/>
        <v>ID.GV-41</v>
      </c>
      <c r="G553" s="631" t="str">
        <f t="shared" ca="1" si="65"/>
        <v>ID.GV-411</v>
      </c>
    </row>
    <row r="554" spans="1:7" x14ac:dyDescent="0.25">
      <c r="A554" t="s">
        <v>922</v>
      </c>
      <c r="B554" s="551">
        <v>1</v>
      </c>
      <c r="C554" t="s">
        <v>446</v>
      </c>
      <c r="D554" s="1051" t="s">
        <v>1562</v>
      </c>
      <c r="E554" s="551">
        <f ca="1">VLOOKUP(A554,Data!C:I,7,FALSE)</f>
        <v>1</v>
      </c>
      <c r="F554" s="631" t="str">
        <f t="shared" si="64"/>
        <v>ID.RA-61</v>
      </c>
      <c r="G554" s="631" t="str">
        <f t="shared" ca="1" si="65"/>
        <v>ID.RA-611</v>
      </c>
    </row>
    <row r="555" spans="1:7" x14ac:dyDescent="0.25">
      <c r="A555" t="s">
        <v>923</v>
      </c>
      <c r="B555" s="551">
        <v>2</v>
      </c>
      <c r="C555" t="s">
        <v>446</v>
      </c>
      <c r="D555" s="1051" t="s">
        <v>1562</v>
      </c>
      <c r="E555" s="551">
        <f ca="1">VLOOKUP(A555,Data!C:I,7,FALSE)</f>
        <v>0</v>
      </c>
      <c r="F555" s="631" t="str">
        <f t="shared" si="64"/>
        <v>ID.RA-62</v>
      </c>
      <c r="G555" s="631" t="str">
        <f t="shared" ca="1" si="65"/>
        <v>ID.RA-620</v>
      </c>
    </row>
    <row r="556" spans="1:7" x14ac:dyDescent="0.25">
      <c r="A556" t="s">
        <v>923</v>
      </c>
      <c r="B556" s="551">
        <v>2</v>
      </c>
      <c r="C556" t="s">
        <v>446</v>
      </c>
      <c r="D556" s="1051" t="s">
        <v>1527</v>
      </c>
      <c r="E556" s="551">
        <f ca="1">VLOOKUP(A556,Data!C:I,7,FALSE)</f>
        <v>0</v>
      </c>
      <c r="F556" s="631" t="str">
        <f t="shared" si="64"/>
        <v>ID.RM-12</v>
      </c>
      <c r="G556" s="631" t="str">
        <f t="shared" ca="1" si="65"/>
        <v>ID.RM-120</v>
      </c>
    </row>
    <row r="557" spans="1:7" x14ac:dyDescent="0.25">
      <c r="A557" t="s">
        <v>924</v>
      </c>
      <c r="B557" s="551">
        <v>3</v>
      </c>
      <c r="C557" t="s">
        <v>1462</v>
      </c>
      <c r="D557" s="1047" t="s">
        <v>1712</v>
      </c>
      <c r="E557" s="551">
        <f ca="1">VLOOKUP(A557,Data!C:I,7,FALSE)</f>
        <v>0</v>
      </c>
      <c r="F557" s="631" t="str">
        <f t="shared" si="64"/>
        <v>PR.IP-73</v>
      </c>
      <c r="G557" s="631" t="str">
        <f t="shared" ca="1" si="65"/>
        <v>PR.IP-730</v>
      </c>
    </row>
    <row r="558" spans="1:7" x14ac:dyDescent="0.25">
      <c r="A558" t="s">
        <v>924</v>
      </c>
      <c r="B558" s="551">
        <v>3</v>
      </c>
      <c r="C558" t="s">
        <v>1463</v>
      </c>
      <c r="D558" s="1048" t="s">
        <v>1548</v>
      </c>
      <c r="E558" s="551">
        <f ca="1">VLOOKUP(A558,Data!C:I,7,FALSE)</f>
        <v>0</v>
      </c>
      <c r="F558" s="631" t="str">
        <f t="shared" si="64"/>
        <v>DE.DP-33</v>
      </c>
      <c r="G558" s="631" t="str">
        <f t="shared" ca="1" si="65"/>
        <v>DE.DP-330</v>
      </c>
    </row>
    <row r="559" spans="1:7" x14ac:dyDescent="0.25">
      <c r="A559" t="s">
        <v>925</v>
      </c>
      <c r="B559" s="551">
        <v>3</v>
      </c>
      <c r="C559" t="s">
        <v>1462</v>
      </c>
      <c r="D559" s="1047" t="s">
        <v>1712</v>
      </c>
      <c r="E559" s="551">
        <f ca="1">VLOOKUP(A559,Data!C:I,7,FALSE)</f>
        <v>0</v>
      </c>
      <c r="F559" s="631" t="str">
        <f t="shared" si="64"/>
        <v>PR.IP-73</v>
      </c>
      <c r="G559" s="631" t="str">
        <f t="shared" ca="1" si="65"/>
        <v>PR.IP-730</v>
      </c>
    </row>
    <row r="560" spans="1:7" x14ac:dyDescent="0.25">
      <c r="A560" t="s">
        <v>925</v>
      </c>
      <c r="B560" s="551">
        <v>3</v>
      </c>
      <c r="C560" t="s">
        <v>1462</v>
      </c>
      <c r="D560" s="1047" t="s">
        <v>1491</v>
      </c>
      <c r="E560" s="551">
        <f ca="1">VLOOKUP(A560,Data!C:I,7,FALSE)</f>
        <v>0</v>
      </c>
      <c r="F560" s="631" t="str">
        <f t="shared" si="64"/>
        <v>PR.IP-83</v>
      </c>
      <c r="G560" s="631" t="str">
        <f t="shared" ca="1" si="65"/>
        <v>PR.IP-830</v>
      </c>
    </row>
    <row r="561" spans="1:7" x14ac:dyDescent="0.25">
      <c r="A561" t="s">
        <v>925</v>
      </c>
      <c r="B561" s="551">
        <v>3</v>
      </c>
      <c r="C561" t="s">
        <v>1464</v>
      </c>
      <c r="D561" s="1052" t="s">
        <v>1547</v>
      </c>
      <c r="E561" s="551">
        <f ca="1">VLOOKUP(A561,Data!C:I,7,FALSE)</f>
        <v>0</v>
      </c>
      <c r="F561" s="631" t="str">
        <f t="shared" si="64"/>
        <v>RS.AN-23</v>
      </c>
      <c r="G561" s="631" t="str">
        <f t="shared" ca="1" si="65"/>
        <v>RS.AN-230</v>
      </c>
    </row>
    <row r="562" spans="1:7" x14ac:dyDescent="0.25">
      <c r="A562" t="s">
        <v>926</v>
      </c>
      <c r="B562" s="551">
        <v>3</v>
      </c>
      <c r="C562" t="s">
        <v>1462</v>
      </c>
      <c r="D562" s="1047" t="s">
        <v>1712</v>
      </c>
      <c r="E562" s="551">
        <f ca="1">VLOOKUP(A562,Data!C:I,7,FALSE)</f>
        <v>1</v>
      </c>
      <c r="F562" s="631" t="str">
        <f t="shared" si="64"/>
        <v>PR.IP-73</v>
      </c>
      <c r="G562" s="631" t="str">
        <f t="shared" ca="1" si="65"/>
        <v>PR.IP-731</v>
      </c>
    </row>
    <row r="563" spans="1:7" x14ac:dyDescent="0.25">
      <c r="A563" t="s">
        <v>927</v>
      </c>
      <c r="B563" s="551">
        <v>2</v>
      </c>
      <c r="C563" t="s">
        <v>446</v>
      </c>
      <c r="D563" s="1051" t="s">
        <v>1527</v>
      </c>
      <c r="E563" s="551">
        <f ca="1">VLOOKUP(A563,Data!C:I,7,FALSE)</f>
        <v>1</v>
      </c>
      <c r="F563" s="631" t="str">
        <f t="shared" si="64"/>
        <v>ID.RM-12</v>
      </c>
      <c r="G563" s="631" t="str">
        <f t="shared" ca="1" si="65"/>
        <v>ID.RM-121</v>
      </c>
    </row>
    <row r="564" spans="1:7" x14ac:dyDescent="0.25">
      <c r="A564" t="s">
        <v>927</v>
      </c>
      <c r="B564" s="551">
        <v>2</v>
      </c>
      <c r="C564" t="s">
        <v>446</v>
      </c>
      <c r="D564" s="1051" t="s">
        <v>1523</v>
      </c>
      <c r="E564" s="551">
        <f ca="1">VLOOKUP(A564,Data!C:I,7,FALSE)</f>
        <v>1</v>
      </c>
      <c r="F564" s="631" t="str">
        <f t="shared" si="64"/>
        <v>ID.SC-12</v>
      </c>
      <c r="G564" s="631" t="str">
        <f t="shared" ca="1" si="65"/>
        <v>ID.SC-121</v>
      </c>
    </row>
    <row r="565" spans="1:7" x14ac:dyDescent="0.25">
      <c r="A565" t="s">
        <v>929</v>
      </c>
      <c r="B565" s="551">
        <v>3</v>
      </c>
      <c r="C565" t="s">
        <v>446</v>
      </c>
      <c r="D565" s="1051" t="s">
        <v>1522</v>
      </c>
      <c r="E565" s="551">
        <f ca="1">VLOOKUP(A565,Data!C:I,7,FALSE)</f>
        <v>1</v>
      </c>
      <c r="F565" s="631" t="str">
        <f t="shared" si="64"/>
        <v>ID.GV-13</v>
      </c>
      <c r="G565" s="631" t="str">
        <f t="shared" ca="1" si="65"/>
        <v>ID.GV-131</v>
      </c>
    </row>
    <row r="566" spans="1:7" x14ac:dyDescent="0.25">
      <c r="A566" t="s">
        <v>929</v>
      </c>
      <c r="B566" s="551">
        <v>3</v>
      </c>
      <c r="C566" t="s">
        <v>446</v>
      </c>
      <c r="D566" s="1051" t="s">
        <v>1536</v>
      </c>
      <c r="E566" s="551">
        <f ca="1">VLOOKUP(A566,Data!C:I,7,FALSE)</f>
        <v>1</v>
      </c>
      <c r="F566" s="631" t="str">
        <f t="shared" si="64"/>
        <v>ID.GV-33</v>
      </c>
      <c r="G566" s="631" t="str">
        <f t="shared" ca="1" si="65"/>
        <v>ID.GV-331</v>
      </c>
    </row>
    <row r="567" spans="1:7" x14ac:dyDescent="0.25">
      <c r="A567" t="s">
        <v>929</v>
      </c>
      <c r="B567" s="551">
        <v>3</v>
      </c>
      <c r="C567" t="s">
        <v>446</v>
      </c>
      <c r="D567" s="1051" t="s">
        <v>1526</v>
      </c>
      <c r="E567" s="551">
        <f ca="1">VLOOKUP(A567,Data!C:I,7,FALSE)</f>
        <v>1</v>
      </c>
      <c r="F567" s="631" t="str">
        <f t="shared" si="64"/>
        <v>ID.GV-43</v>
      </c>
      <c r="G567" s="631" t="str">
        <f t="shared" ca="1" si="65"/>
        <v>ID.GV-431</v>
      </c>
    </row>
    <row r="568" spans="1:7" x14ac:dyDescent="0.25">
      <c r="A568" t="s">
        <v>929</v>
      </c>
      <c r="B568" s="551">
        <v>3</v>
      </c>
      <c r="C568" t="s">
        <v>446</v>
      </c>
      <c r="D568" s="1051" t="s">
        <v>1527</v>
      </c>
      <c r="E568" s="551">
        <f ca="1">VLOOKUP(A568,Data!C:I,7,FALSE)</f>
        <v>1</v>
      </c>
      <c r="F568" s="631" t="str">
        <f t="shared" si="64"/>
        <v>ID.RM-13</v>
      </c>
      <c r="G568" s="631" t="str">
        <f t="shared" ca="1" si="65"/>
        <v>ID.RM-131</v>
      </c>
    </row>
    <row r="569" spans="1:7" x14ac:dyDescent="0.25">
      <c r="A569" t="s">
        <v>930</v>
      </c>
      <c r="B569" s="551">
        <v>3</v>
      </c>
      <c r="C569" t="s">
        <v>446</v>
      </c>
      <c r="D569" s="1051" t="s">
        <v>1489</v>
      </c>
      <c r="E569" s="551">
        <f ca="1">VLOOKUP(A569,Data!C:I,7,FALSE)</f>
        <v>0</v>
      </c>
      <c r="F569" s="631" t="str">
        <f t="shared" si="64"/>
        <v>ID.AM-63</v>
      </c>
      <c r="G569" s="631" t="str">
        <f t="shared" ca="1" si="65"/>
        <v>ID.AM-630</v>
      </c>
    </row>
    <row r="570" spans="1:7" x14ac:dyDescent="0.25">
      <c r="A570" t="s">
        <v>930</v>
      </c>
      <c r="B570" s="551">
        <v>3</v>
      </c>
      <c r="C570" t="s">
        <v>446</v>
      </c>
      <c r="D570" s="1051" t="s">
        <v>1522</v>
      </c>
      <c r="E570" s="551">
        <f ca="1">VLOOKUP(A570,Data!C:I,7,FALSE)</f>
        <v>0</v>
      </c>
      <c r="F570" s="631" t="str">
        <f t="shared" si="64"/>
        <v>ID.GV-13</v>
      </c>
      <c r="G570" s="631" t="str">
        <f t="shared" ca="1" si="65"/>
        <v>ID.GV-130</v>
      </c>
    </row>
    <row r="571" spans="1:7" x14ac:dyDescent="0.25">
      <c r="A571" t="s">
        <v>930</v>
      </c>
      <c r="B571" s="551">
        <v>3</v>
      </c>
      <c r="C571" t="s">
        <v>446</v>
      </c>
      <c r="D571" s="1051" t="s">
        <v>1490</v>
      </c>
      <c r="E571" s="551">
        <f ca="1">VLOOKUP(A571,Data!C:I,7,FALSE)</f>
        <v>0</v>
      </c>
      <c r="F571" s="631" t="str">
        <f t="shared" si="64"/>
        <v>ID.GV-23</v>
      </c>
      <c r="G571" s="631" t="str">
        <f t="shared" ca="1" si="65"/>
        <v>ID.GV-230</v>
      </c>
    </row>
    <row r="572" spans="1:7" x14ac:dyDescent="0.25">
      <c r="A572" t="s">
        <v>930</v>
      </c>
      <c r="B572" s="551">
        <v>3</v>
      </c>
      <c r="C572" t="s">
        <v>446</v>
      </c>
      <c r="D572" s="1051" t="s">
        <v>1536</v>
      </c>
      <c r="E572" s="551">
        <f ca="1">VLOOKUP(A572,Data!C:I,7,FALSE)</f>
        <v>0</v>
      </c>
      <c r="F572" s="631" t="str">
        <f t="shared" si="64"/>
        <v>ID.GV-33</v>
      </c>
      <c r="G572" s="631" t="str">
        <f t="shared" ca="1" si="65"/>
        <v>ID.GV-330</v>
      </c>
    </row>
    <row r="573" spans="1:7" x14ac:dyDescent="0.25">
      <c r="A573" t="s">
        <v>930</v>
      </c>
      <c r="B573" s="551">
        <v>3</v>
      </c>
      <c r="C573" t="s">
        <v>1462</v>
      </c>
      <c r="D573" s="1047" t="s">
        <v>1575</v>
      </c>
      <c r="E573" s="551">
        <f ca="1">VLOOKUP(A573,Data!C:I,7,FALSE)</f>
        <v>0</v>
      </c>
      <c r="F573" s="631" t="str">
        <f t="shared" si="64"/>
        <v>PR.AT-23</v>
      </c>
      <c r="G573" s="631" t="str">
        <f t="shared" ca="1" si="65"/>
        <v>PR.AT-230</v>
      </c>
    </row>
    <row r="574" spans="1:7" x14ac:dyDescent="0.25">
      <c r="A574" t="s">
        <v>930</v>
      </c>
      <c r="B574" s="551">
        <v>3</v>
      </c>
      <c r="C574" t="s">
        <v>1462</v>
      </c>
      <c r="D574" s="1047" t="s">
        <v>1576</v>
      </c>
      <c r="E574" s="551">
        <f ca="1">VLOOKUP(A574,Data!C:I,7,FALSE)</f>
        <v>0</v>
      </c>
      <c r="F574" s="631" t="str">
        <f t="shared" si="64"/>
        <v>PR.AT-33</v>
      </c>
      <c r="G574" s="631" t="str">
        <f t="shared" ca="1" si="65"/>
        <v>PR.AT-330</v>
      </c>
    </row>
    <row r="575" spans="1:7" x14ac:dyDescent="0.25">
      <c r="A575" t="s">
        <v>930</v>
      </c>
      <c r="B575" s="551">
        <v>3</v>
      </c>
      <c r="C575" t="s">
        <v>1462</v>
      </c>
      <c r="D575" s="1047" t="s">
        <v>1525</v>
      </c>
      <c r="E575" s="551">
        <f ca="1">VLOOKUP(A575,Data!C:I,7,FALSE)</f>
        <v>0</v>
      </c>
      <c r="F575" s="631" t="str">
        <f t="shared" si="64"/>
        <v>PR.AT-43</v>
      </c>
      <c r="G575" s="631" t="str">
        <f t="shared" ca="1" si="65"/>
        <v>PR.AT-430</v>
      </c>
    </row>
    <row r="576" spans="1:7" x14ac:dyDescent="0.25">
      <c r="A576" t="s">
        <v>930</v>
      </c>
      <c r="B576" s="551">
        <v>3</v>
      </c>
      <c r="C576" t="s">
        <v>1462</v>
      </c>
      <c r="D576" s="1047" t="s">
        <v>1577</v>
      </c>
      <c r="E576" s="551">
        <f ca="1">VLOOKUP(A576,Data!C:I,7,FALSE)</f>
        <v>0</v>
      </c>
      <c r="F576" s="631" t="str">
        <f t="shared" si="64"/>
        <v>PR.AT-53</v>
      </c>
      <c r="G576" s="631" t="str">
        <f t="shared" ca="1" si="65"/>
        <v>PR.AT-530</v>
      </c>
    </row>
    <row r="577" spans="1:7" x14ac:dyDescent="0.25">
      <c r="A577" t="s">
        <v>931</v>
      </c>
      <c r="B577" s="551">
        <v>3</v>
      </c>
      <c r="C577" t="s">
        <v>1462</v>
      </c>
      <c r="D577" s="1047" t="s">
        <v>1579</v>
      </c>
      <c r="E577" s="551">
        <f ca="1">VLOOKUP(A577,Data!C:I,7,FALSE)</f>
        <v>1</v>
      </c>
      <c r="F577" s="631" t="str">
        <f t="shared" si="64"/>
        <v>PR.AT-13</v>
      </c>
      <c r="G577" s="631" t="str">
        <f t="shared" ca="1" si="65"/>
        <v>PR.AT-131</v>
      </c>
    </row>
    <row r="578" spans="1:7" x14ac:dyDescent="0.25">
      <c r="A578" t="s">
        <v>932</v>
      </c>
      <c r="B578" s="551">
        <v>3</v>
      </c>
      <c r="C578" t="s">
        <v>1462</v>
      </c>
      <c r="D578" s="1047" t="s">
        <v>1712</v>
      </c>
      <c r="E578" s="551">
        <f ca="1">VLOOKUP(A578,Data!C:I,7,FALSE)</f>
        <v>0</v>
      </c>
      <c r="F578" s="631" t="str">
        <f t="shared" si="64"/>
        <v>PR.IP-73</v>
      </c>
      <c r="G578" s="631" t="str">
        <f t="shared" ca="1" si="65"/>
        <v>PR.IP-730</v>
      </c>
    </row>
    <row r="579" spans="1:7" x14ac:dyDescent="0.25">
      <c r="A579" t="s">
        <v>211</v>
      </c>
      <c r="B579" s="551">
        <v>1</v>
      </c>
      <c r="C579" t="s">
        <v>1462</v>
      </c>
      <c r="D579" s="1047" t="s">
        <v>1488</v>
      </c>
      <c r="E579" s="551">
        <f ca="1">VLOOKUP(A579,Data!C:I,7,FALSE)</f>
        <v>1</v>
      </c>
      <c r="F579" s="631" t="str">
        <f t="shared" ref="F579:F642" si="66">CONCATENATE($D579,$B579)</f>
        <v>PR.PT-11</v>
      </c>
      <c r="G579" s="631" t="str">
        <f t="shared" ref="G579:G642" ca="1" si="67">_xlfn.IFNA(CONCATENATE(F579,$E579),CONCATENATE(F579,$E579,0))</f>
        <v>PR.PT-111</v>
      </c>
    </row>
    <row r="580" spans="1:7" x14ac:dyDescent="0.25">
      <c r="A580" t="s">
        <v>211</v>
      </c>
      <c r="B580" s="551">
        <v>1</v>
      </c>
      <c r="C580" t="s">
        <v>1463</v>
      </c>
      <c r="D580" s="1048" t="s">
        <v>1497</v>
      </c>
      <c r="E580" s="551">
        <f ca="1">VLOOKUP(A580,Data!C:I,7,FALSE)</f>
        <v>1</v>
      </c>
      <c r="F580" s="631" t="str">
        <f t="shared" si="66"/>
        <v>DE.CM-11</v>
      </c>
      <c r="G580" s="631" t="str">
        <f t="shared" ca="1" si="67"/>
        <v>DE.CM-111</v>
      </c>
    </row>
    <row r="581" spans="1:7" x14ac:dyDescent="0.25">
      <c r="A581" t="s">
        <v>212</v>
      </c>
      <c r="B581" s="551">
        <v>2</v>
      </c>
      <c r="C581" t="s">
        <v>1462</v>
      </c>
      <c r="D581" s="1047" t="s">
        <v>1488</v>
      </c>
      <c r="E581" s="551">
        <f ca="1">VLOOKUP(A581,Data!C:I,7,FALSE)</f>
        <v>1</v>
      </c>
      <c r="F581" s="631" t="str">
        <f t="shared" si="66"/>
        <v>PR.PT-12</v>
      </c>
      <c r="G581" s="631" t="str">
        <f t="shared" ca="1" si="67"/>
        <v>PR.PT-121</v>
      </c>
    </row>
    <row r="582" spans="1:7" x14ac:dyDescent="0.25">
      <c r="A582" t="s">
        <v>213</v>
      </c>
      <c r="B582" s="551">
        <v>2</v>
      </c>
      <c r="C582" t="s">
        <v>1462</v>
      </c>
      <c r="D582" s="1047" t="s">
        <v>1488</v>
      </c>
      <c r="E582" s="551">
        <f ca="1">VLOOKUP(A582,Data!C:I,7,FALSE)</f>
        <v>0</v>
      </c>
      <c r="F582" s="631" t="str">
        <f t="shared" si="66"/>
        <v>PR.PT-12</v>
      </c>
      <c r="G582" s="631" t="str">
        <f t="shared" ca="1" si="67"/>
        <v>PR.PT-120</v>
      </c>
    </row>
    <row r="583" spans="1:7" x14ac:dyDescent="0.25">
      <c r="A583" t="s">
        <v>214</v>
      </c>
      <c r="B583" s="551">
        <v>2</v>
      </c>
      <c r="C583" t="s">
        <v>1462</v>
      </c>
      <c r="D583" s="1047" t="s">
        <v>1488</v>
      </c>
      <c r="E583" s="551">
        <f ca="1">VLOOKUP(A583,Data!C:I,7,FALSE)</f>
        <v>1</v>
      </c>
      <c r="F583" s="631" t="str">
        <f t="shared" si="66"/>
        <v>PR.PT-12</v>
      </c>
      <c r="G583" s="631" t="str">
        <f t="shared" ca="1" si="67"/>
        <v>PR.PT-121</v>
      </c>
    </row>
    <row r="584" spans="1:7" x14ac:dyDescent="0.25">
      <c r="A584" t="s">
        <v>942</v>
      </c>
      <c r="B584" s="551">
        <v>2</v>
      </c>
      <c r="C584" t="s">
        <v>1463</v>
      </c>
      <c r="D584" s="1048" t="s">
        <v>1537</v>
      </c>
      <c r="E584" s="551">
        <f ca="1">VLOOKUP(A584,Data!C:I,7,FALSE)</f>
        <v>1</v>
      </c>
      <c r="F584" s="631" t="str">
        <f t="shared" si="66"/>
        <v>DE.AE-32</v>
      </c>
      <c r="G584" s="631" t="str">
        <f t="shared" ca="1" si="67"/>
        <v>DE.AE-321</v>
      </c>
    </row>
    <row r="585" spans="1:7" x14ac:dyDescent="0.25">
      <c r="A585" t="s">
        <v>2539</v>
      </c>
      <c r="B585" s="551">
        <v>3</v>
      </c>
      <c r="C585" t="s">
        <v>1462</v>
      </c>
      <c r="D585" s="1047" t="s">
        <v>1488</v>
      </c>
      <c r="E585" s="551">
        <f ca="1">VLOOKUP(A585,Data!C:I,7,FALSE)</f>
        <v>1</v>
      </c>
      <c r="F585" s="631" t="str">
        <f t="shared" si="66"/>
        <v>PR.PT-13</v>
      </c>
      <c r="G585" s="631" t="str">
        <f t="shared" ca="1" si="67"/>
        <v>PR.PT-131</v>
      </c>
    </row>
    <row r="586" spans="1:7" x14ac:dyDescent="0.25">
      <c r="A586" t="s">
        <v>215</v>
      </c>
      <c r="B586" s="551">
        <v>1</v>
      </c>
      <c r="C586" t="s">
        <v>1462</v>
      </c>
      <c r="D586" s="1047" t="s">
        <v>1488</v>
      </c>
      <c r="E586" s="551">
        <f ca="1">VLOOKUP(A586,Data!C:I,7,FALSE)</f>
        <v>1</v>
      </c>
      <c r="F586" s="631" t="str">
        <f t="shared" si="66"/>
        <v>PR.PT-11</v>
      </c>
      <c r="G586" s="631" t="str">
        <f t="shared" ca="1" si="67"/>
        <v>PR.PT-111</v>
      </c>
    </row>
    <row r="587" spans="1:7" x14ac:dyDescent="0.25">
      <c r="A587" t="s">
        <v>215</v>
      </c>
      <c r="B587" s="551">
        <v>1</v>
      </c>
      <c r="C587" t="s">
        <v>1463</v>
      </c>
      <c r="D587" s="1048" t="s">
        <v>1497</v>
      </c>
      <c r="E587" s="551">
        <f ca="1">VLOOKUP(A587,Data!C:I,7,FALSE)</f>
        <v>1</v>
      </c>
      <c r="F587" s="631" t="str">
        <f t="shared" si="66"/>
        <v>DE.CM-11</v>
      </c>
      <c r="G587" s="631" t="str">
        <f t="shared" ca="1" si="67"/>
        <v>DE.CM-111</v>
      </c>
    </row>
    <row r="588" spans="1:7" x14ac:dyDescent="0.25">
      <c r="A588" t="s">
        <v>216</v>
      </c>
      <c r="B588" s="551">
        <v>1</v>
      </c>
      <c r="C588" t="s">
        <v>1462</v>
      </c>
      <c r="D588" s="1047" t="s">
        <v>1488</v>
      </c>
      <c r="E588" s="551">
        <f ca="1">VLOOKUP(A588,Data!C:I,7,FALSE)</f>
        <v>1</v>
      </c>
      <c r="F588" s="631" t="str">
        <f t="shared" si="66"/>
        <v>PR.PT-11</v>
      </c>
      <c r="G588" s="631" t="str">
        <f t="shared" ca="1" si="67"/>
        <v>PR.PT-111</v>
      </c>
    </row>
    <row r="589" spans="1:7" x14ac:dyDescent="0.25">
      <c r="A589" t="s">
        <v>216</v>
      </c>
      <c r="B589" s="551">
        <v>1</v>
      </c>
      <c r="C589" t="s">
        <v>1463</v>
      </c>
      <c r="D589" s="1048" t="s">
        <v>1537</v>
      </c>
      <c r="E589" s="551">
        <f ca="1">VLOOKUP(A589,Data!C:I,7,FALSE)</f>
        <v>1</v>
      </c>
      <c r="F589" s="631" t="str">
        <f t="shared" si="66"/>
        <v>DE.AE-31</v>
      </c>
      <c r="G589" s="631" t="str">
        <f t="shared" ca="1" si="67"/>
        <v>DE.AE-311</v>
      </c>
    </row>
    <row r="590" spans="1:7" x14ac:dyDescent="0.25">
      <c r="A590" t="s">
        <v>216</v>
      </c>
      <c r="B590" s="551">
        <v>1</v>
      </c>
      <c r="C590" t="s">
        <v>1463</v>
      </c>
      <c r="D590" s="1048" t="s">
        <v>1497</v>
      </c>
      <c r="E590" s="551">
        <f ca="1">VLOOKUP(A590,Data!C:I,7,FALSE)</f>
        <v>1</v>
      </c>
      <c r="F590" s="631" t="str">
        <f t="shared" si="66"/>
        <v>DE.CM-11</v>
      </c>
      <c r="G590" s="631" t="str">
        <f t="shared" ca="1" si="67"/>
        <v>DE.CM-111</v>
      </c>
    </row>
    <row r="591" spans="1:7" x14ac:dyDescent="0.25">
      <c r="A591" t="s">
        <v>216</v>
      </c>
      <c r="B591" s="551">
        <v>1</v>
      </c>
      <c r="C591" t="s">
        <v>1463</v>
      </c>
      <c r="D591" s="1048" t="s">
        <v>1487</v>
      </c>
      <c r="E591" s="551">
        <f ca="1">VLOOKUP(A591,Data!C:I,7,FALSE)</f>
        <v>1</v>
      </c>
      <c r="F591" s="631" t="str">
        <f t="shared" si="66"/>
        <v>DE.CM-21</v>
      </c>
      <c r="G591" s="631" t="str">
        <f t="shared" ca="1" si="67"/>
        <v>DE.CM-211</v>
      </c>
    </row>
    <row r="592" spans="1:7" x14ac:dyDescent="0.25">
      <c r="A592" t="s">
        <v>216</v>
      </c>
      <c r="B592" s="551">
        <v>1</v>
      </c>
      <c r="C592" t="s">
        <v>1463</v>
      </c>
      <c r="D592" s="1048" t="s">
        <v>1483</v>
      </c>
      <c r="E592" s="551">
        <f ca="1">VLOOKUP(A592,Data!C:I,7,FALSE)</f>
        <v>1</v>
      </c>
      <c r="F592" s="631" t="str">
        <f t="shared" si="66"/>
        <v>DE.CM-31</v>
      </c>
      <c r="G592" s="631" t="str">
        <f t="shared" ca="1" si="67"/>
        <v>DE.CM-311</v>
      </c>
    </row>
    <row r="593" spans="1:7" x14ac:dyDescent="0.25">
      <c r="A593" t="s">
        <v>216</v>
      </c>
      <c r="B593" s="551">
        <v>1</v>
      </c>
      <c r="C593" t="s">
        <v>1463</v>
      </c>
      <c r="D593" s="1048" t="s">
        <v>1501</v>
      </c>
      <c r="E593" s="551">
        <f ca="1">VLOOKUP(A593,Data!C:I,7,FALSE)</f>
        <v>1</v>
      </c>
      <c r="F593" s="631" t="str">
        <f t="shared" si="66"/>
        <v>DE.CM-41</v>
      </c>
      <c r="G593" s="631" t="str">
        <f t="shared" ca="1" si="67"/>
        <v>DE.CM-411</v>
      </c>
    </row>
    <row r="594" spans="1:7" x14ac:dyDescent="0.25">
      <c r="A594" t="s">
        <v>216</v>
      </c>
      <c r="B594" s="551">
        <v>1</v>
      </c>
      <c r="C594" t="s">
        <v>1463</v>
      </c>
      <c r="D594" s="1048" t="s">
        <v>1505</v>
      </c>
      <c r="E594" s="551">
        <f ca="1">VLOOKUP(A594,Data!C:I,7,FALSE)</f>
        <v>1</v>
      </c>
      <c r="F594" s="631" t="str">
        <f t="shared" si="66"/>
        <v>DE.CM-51</v>
      </c>
      <c r="G594" s="631" t="str">
        <f t="shared" ca="1" si="67"/>
        <v>DE.CM-511</v>
      </c>
    </row>
    <row r="595" spans="1:7" x14ac:dyDescent="0.25">
      <c r="A595" t="s">
        <v>216</v>
      </c>
      <c r="B595" s="551">
        <v>1</v>
      </c>
      <c r="C595" t="s">
        <v>1463</v>
      </c>
      <c r="D595" s="1048" t="s">
        <v>1484</v>
      </c>
      <c r="E595" s="551">
        <f ca="1">VLOOKUP(A595,Data!C:I,7,FALSE)</f>
        <v>1</v>
      </c>
      <c r="F595" s="631" t="str">
        <f t="shared" si="66"/>
        <v>DE.CM-61</v>
      </c>
      <c r="G595" s="631" t="str">
        <f t="shared" ca="1" si="67"/>
        <v>DE.CM-611</v>
      </c>
    </row>
    <row r="596" spans="1:7" x14ac:dyDescent="0.25">
      <c r="A596" t="s">
        <v>216</v>
      </c>
      <c r="B596" s="551">
        <v>1</v>
      </c>
      <c r="C596" t="s">
        <v>1463</v>
      </c>
      <c r="D596" s="1048" t="s">
        <v>1485</v>
      </c>
      <c r="E596" s="551">
        <f ca="1">VLOOKUP(A596,Data!C:I,7,FALSE)</f>
        <v>1</v>
      </c>
      <c r="F596" s="631" t="str">
        <f t="shared" si="66"/>
        <v>DE.CM-71</v>
      </c>
      <c r="G596" s="631" t="str">
        <f t="shared" ca="1" si="67"/>
        <v>DE.CM-711</v>
      </c>
    </row>
    <row r="597" spans="1:7" x14ac:dyDescent="0.25">
      <c r="A597" t="s">
        <v>216</v>
      </c>
      <c r="B597" s="551">
        <v>1</v>
      </c>
      <c r="C597" t="s">
        <v>1464</v>
      </c>
      <c r="D597" s="1055" t="s">
        <v>1541</v>
      </c>
      <c r="E597" s="551">
        <f ca="1">VLOOKUP(A597,Data!C:I,7,FALSE)</f>
        <v>1</v>
      </c>
      <c r="F597" s="631" t="str">
        <f t="shared" si="66"/>
        <v>RS.AN-11</v>
      </c>
      <c r="G597" s="631" t="str">
        <f t="shared" ca="1" si="67"/>
        <v>RS.AN-111</v>
      </c>
    </row>
    <row r="598" spans="1:7" x14ac:dyDescent="0.25">
      <c r="A598" t="s">
        <v>217</v>
      </c>
      <c r="B598" s="551">
        <v>2</v>
      </c>
      <c r="C598" t="s">
        <v>1463</v>
      </c>
      <c r="D598" s="1048" t="s">
        <v>1538</v>
      </c>
      <c r="E598" s="551">
        <f ca="1">VLOOKUP(A598,Data!C:I,7,FALSE)</f>
        <v>1</v>
      </c>
      <c r="F598" s="631" t="str">
        <f t="shared" si="66"/>
        <v>DE.DP-12</v>
      </c>
      <c r="G598" s="631" t="str">
        <f t="shared" ca="1" si="67"/>
        <v>DE.DP-121</v>
      </c>
    </row>
    <row r="599" spans="1:7" x14ac:dyDescent="0.25">
      <c r="A599" t="s">
        <v>217</v>
      </c>
      <c r="B599" s="551">
        <v>2</v>
      </c>
      <c r="C599" t="s">
        <v>1463</v>
      </c>
      <c r="D599" s="1048" t="s">
        <v>1540</v>
      </c>
      <c r="E599" s="551">
        <f ca="1">VLOOKUP(A599,Data!C:I,7,FALSE)</f>
        <v>1</v>
      </c>
      <c r="F599" s="631" t="str">
        <f t="shared" si="66"/>
        <v>DE.DP-22</v>
      </c>
      <c r="G599" s="631" t="str">
        <f t="shared" ca="1" si="67"/>
        <v>DE.DP-221</v>
      </c>
    </row>
    <row r="600" spans="1:7" x14ac:dyDescent="0.25">
      <c r="A600" t="s">
        <v>217</v>
      </c>
      <c r="B600" s="551">
        <v>2</v>
      </c>
      <c r="C600" t="s">
        <v>1463</v>
      </c>
      <c r="D600" s="1048" t="s">
        <v>1548</v>
      </c>
      <c r="E600" s="551">
        <f ca="1">VLOOKUP(A600,Data!C:I,7,FALSE)</f>
        <v>1</v>
      </c>
      <c r="F600" s="631" t="str">
        <f t="shared" si="66"/>
        <v>DE.DP-32</v>
      </c>
      <c r="G600" s="631" t="str">
        <f t="shared" ca="1" si="67"/>
        <v>DE.DP-321</v>
      </c>
    </row>
    <row r="601" spans="1:7" x14ac:dyDescent="0.25">
      <c r="A601" t="s">
        <v>217</v>
      </c>
      <c r="B601" s="551">
        <v>2</v>
      </c>
      <c r="C601" t="s">
        <v>1463</v>
      </c>
      <c r="D601" s="1048" t="s">
        <v>1543</v>
      </c>
      <c r="E601" s="551">
        <f ca="1">VLOOKUP(A601,Data!C:I,7,FALSE)</f>
        <v>1</v>
      </c>
      <c r="F601" s="631" t="str">
        <f t="shared" si="66"/>
        <v>DE.DP-52</v>
      </c>
      <c r="G601" s="631" t="str">
        <f t="shared" ca="1" si="67"/>
        <v>DE.DP-521</v>
      </c>
    </row>
    <row r="602" spans="1:7" x14ac:dyDescent="0.25">
      <c r="A602" t="s">
        <v>221</v>
      </c>
      <c r="B602" s="551">
        <v>3</v>
      </c>
      <c r="C602" t="s">
        <v>1463</v>
      </c>
      <c r="D602" s="1054" t="s">
        <v>1497</v>
      </c>
      <c r="E602" s="551">
        <f ca="1">VLOOKUP(A602,Data!C:I,7,FALSE)</f>
        <v>1</v>
      </c>
      <c r="F602" s="631" t="str">
        <f t="shared" si="66"/>
        <v>DE.CM-13</v>
      </c>
      <c r="G602" s="631" t="str">
        <f t="shared" ca="1" si="67"/>
        <v>DE.CM-131</v>
      </c>
    </row>
    <row r="603" spans="1:7" x14ac:dyDescent="0.25">
      <c r="A603" t="s">
        <v>221</v>
      </c>
      <c r="B603" s="551">
        <v>3</v>
      </c>
      <c r="C603" t="s">
        <v>1463</v>
      </c>
      <c r="D603" s="1054" t="s">
        <v>1487</v>
      </c>
      <c r="E603" s="551">
        <f ca="1">VLOOKUP(A603,Data!C:I,7,FALSE)</f>
        <v>1</v>
      </c>
      <c r="F603" s="631" t="str">
        <f t="shared" si="66"/>
        <v>DE.CM-23</v>
      </c>
      <c r="G603" s="631" t="str">
        <f t="shared" ca="1" si="67"/>
        <v>DE.CM-231</v>
      </c>
    </row>
    <row r="604" spans="1:7" x14ac:dyDescent="0.25">
      <c r="A604" t="s">
        <v>221</v>
      </c>
      <c r="B604" s="551">
        <v>3</v>
      </c>
      <c r="C604" t="s">
        <v>1463</v>
      </c>
      <c r="D604" s="1048" t="s">
        <v>1484</v>
      </c>
      <c r="E604" s="551">
        <f ca="1">VLOOKUP(A604,Data!C:I,7,FALSE)</f>
        <v>1</v>
      </c>
      <c r="F604" s="631" t="str">
        <f t="shared" si="66"/>
        <v>DE.CM-63</v>
      </c>
      <c r="G604" s="631" t="str">
        <f t="shared" ca="1" si="67"/>
        <v>DE.CM-631</v>
      </c>
    </row>
    <row r="605" spans="1:7" x14ac:dyDescent="0.25">
      <c r="A605" t="s">
        <v>221</v>
      </c>
      <c r="B605" s="551">
        <v>3</v>
      </c>
      <c r="C605" t="s">
        <v>1463</v>
      </c>
      <c r="D605" s="1048" t="s">
        <v>1485</v>
      </c>
      <c r="E605" s="551">
        <f ca="1">VLOOKUP(A605,Data!C:I,7,FALSE)</f>
        <v>1</v>
      </c>
      <c r="F605" s="631" t="str">
        <f t="shared" si="66"/>
        <v>DE.CM-73</v>
      </c>
      <c r="G605" s="631" t="str">
        <f t="shared" ca="1" si="67"/>
        <v>DE.CM-731</v>
      </c>
    </row>
    <row r="606" spans="1:7" x14ac:dyDescent="0.25">
      <c r="A606" t="s">
        <v>223</v>
      </c>
      <c r="B606" s="551">
        <v>3</v>
      </c>
      <c r="C606" t="s">
        <v>1463</v>
      </c>
      <c r="D606" s="1048" t="s">
        <v>1565</v>
      </c>
      <c r="E606" s="551">
        <f ca="1">VLOOKUP(A606,Data!C:I,7,FALSE)</f>
        <v>0</v>
      </c>
      <c r="F606" s="631" t="str">
        <f t="shared" si="66"/>
        <v>DE.AE-13</v>
      </c>
      <c r="G606" s="631" t="str">
        <f t="shared" ca="1" si="67"/>
        <v>DE.AE-130</v>
      </c>
    </row>
    <row r="607" spans="1:7" x14ac:dyDescent="0.25">
      <c r="A607" t="s">
        <v>223</v>
      </c>
      <c r="B607" s="551">
        <v>3</v>
      </c>
      <c r="C607" t="s">
        <v>1463</v>
      </c>
      <c r="D607" s="1048" t="s">
        <v>1548</v>
      </c>
      <c r="E607" s="551">
        <f ca="1">VLOOKUP(A607,Data!C:I,7,FALSE)</f>
        <v>0</v>
      </c>
      <c r="F607" s="631" t="str">
        <f t="shared" si="66"/>
        <v>DE.DP-33</v>
      </c>
      <c r="G607" s="631" t="str">
        <f t="shared" ca="1" si="67"/>
        <v>DE.DP-330</v>
      </c>
    </row>
    <row r="608" spans="1:7" x14ac:dyDescent="0.25">
      <c r="A608" t="s">
        <v>225</v>
      </c>
      <c r="B608" s="551">
        <v>2</v>
      </c>
      <c r="C608" t="s">
        <v>1464</v>
      </c>
      <c r="D608" s="1052" t="s">
        <v>1535</v>
      </c>
      <c r="E608" s="551">
        <f ca="1">VLOOKUP(A608,Data!C:I,7,FALSE)</f>
        <v>1</v>
      </c>
      <c r="F608" s="631" t="str">
        <f t="shared" si="66"/>
        <v>RS.CO-32</v>
      </c>
      <c r="G608" s="631" t="str">
        <f t="shared" ca="1" si="67"/>
        <v>RS.CO-321</v>
      </c>
    </row>
    <row r="609" spans="1:7" x14ac:dyDescent="0.25">
      <c r="A609" t="s">
        <v>226</v>
      </c>
      <c r="B609" s="551">
        <v>2</v>
      </c>
      <c r="C609" t="s">
        <v>1463</v>
      </c>
      <c r="D609" s="1048" t="s">
        <v>1537</v>
      </c>
      <c r="E609" s="551">
        <f ca="1">VLOOKUP(A609,Data!C:I,7,FALSE)</f>
        <v>1</v>
      </c>
      <c r="F609" s="631" t="str">
        <f t="shared" si="66"/>
        <v>DE.AE-32</v>
      </c>
      <c r="G609" s="631" t="str">
        <f t="shared" ca="1" si="67"/>
        <v>DE.AE-321</v>
      </c>
    </row>
    <row r="610" spans="1:7" x14ac:dyDescent="0.25">
      <c r="A610" t="s">
        <v>227</v>
      </c>
      <c r="B610" s="551">
        <v>2</v>
      </c>
      <c r="C610" t="s">
        <v>1463</v>
      </c>
      <c r="D610" s="1048" t="s">
        <v>1537</v>
      </c>
      <c r="E610" s="551">
        <f ca="1">VLOOKUP(A610,Data!C:I,7,FALSE)</f>
        <v>1</v>
      </c>
      <c r="F610" s="631" t="str">
        <f t="shared" si="66"/>
        <v>DE.AE-32</v>
      </c>
      <c r="G610" s="631" t="str">
        <f t="shared" ca="1" si="67"/>
        <v>DE.AE-321</v>
      </c>
    </row>
    <row r="611" spans="1:7" x14ac:dyDescent="0.25">
      <c r="A611" t="s">
        <v>227</v>
      </c>
      <c r="B611" s="551">
        <v>2</v>
      </c>
      <c r="C611" t="s">
        <v>1464</v>
      </c>
      <c r="D611" s="1052" t="s">
        <v>1535</v>
      </c>
      <c r="E611" s="551">
        <f ca="1">VLOOKUP(A611,Data!C:I,7,FALSE)</f>
        <v>1</v>
      </c>
      <c r="F611" s="631" t="str">
        <f t="shared" si="66"/>
        <v>RS.CO-32</v>
      </c>
      <c r="G611" s="631" t="str">
        <f t="shared" ca="1" si="67"/>
        <v>RS.CO-321</v>
      </c>
    </row>
    <row r="612" spans="1:7" x14ac:dyDescent="0.25">
      <c r="A612" t="s">
        <v>227</v>
      </c>
      <c r="B612" s="551">
        <v>2</v>
      </c>
      <c r="C612" t="s">
        <v>1464</v>
      </c>
      <c r="D612" s="1052" t="s">
        <v>1566</v>
      </c>
      <c r="E612" s="551">
        <f ca="1">VLOOKUP(A612,Data!C:I,7,FALSE)</f>
        <v>1</v>
      </c>
      <c r="F612" s="631" t="str">
        <f t="shared" si="66"/>
        <v>RS.CO-52</v>
      </c>
      <c r="G612" s="631" t="str">
        <f t="shared" ca="1" si="67"/>
        <v>RS.CO-521</v>
      </c>
    </row>
    <row r="613" spans="1:7" x14ac:dyDescent="0.25">
      <c r="A613" t="s">
        <v>228</v>
      </c>
      <c r="B613" s="551">
        <v>3</v>
      </c>
      <c r="C613" t="s">
        <v>1463</v>
      </c>
      <c r="D613" s="1048" t="s">
        <v>1544</v>
      </c>
      <c r="E613" s="551">
        <f ca="1">VLOOKUP(A613,Data!C:I,7,FALSE)</f>
        <v>0</v>
      </c>
      <c r="F613" s="631" t="str">
        <f t="shared" si="66"/>
        <v>DE.AE-53</v>
      </c>
      <c r="G613" s="631" t="str">
        <f t="shared" ca="1" si="67"/>
        <v>DE.AE-530</v>
      </c>
    </row>
    <row r="614" spans="1:7" x14ac:dyDescent="0.25">
      <c r="A614" t="s">
        <v>228</v>
      </c>
      <c r="B614" s="551">
        <v>3</v>
      </c>
      <c r="C614" t="s">
        <v>1463</v>
      </c>
      <c r="D614" s="1048" t="s">
        <v>1539</v>
      </c>
      <c r="E614" s="551">
        <f ca="1">VLOOKUP(A614,Data!C:I,7,FALSE)</f>
        <v>0</v>
      </c>
      <c r="F614" s="631" t="str">
        <f t="shared" si="66"/>
        <v>DE.DP-43</v>
      </c>
      <c r="G614" s="631" t="str">
        <f t="shared" ca="1" si="67"/>
        <v>DE.DP-430</v>
      </c>
    </row>
    <row r="615" spans="1:7" x14ac:dyDescent="0.25">
      <c r="A615" t="s">
        <v>228</v>
      </c>
      <c r="B615" s="551">
        <v>3</v>
      </c>
      <c r="C615" t="s">
        <v>1464</v>
      </c>
      <c r="D615" s="1052" t="s">
        <v>1534</v>
      </c>
      <c r="E615" s="551">
        <f ca="1">VLOOKUP(A615,Data!C:I,7,FALSE)</f>
        <v>0</v>
      </c>
      <c r="F615" s="631" t="str">
        <f t="shared" si="66"/>
        <v>RS.CO-23</v>
      </c>
      <c r="G615" s="631" t="str">
        <f t="shared" ca="1" si="67"/>
        <v>RS.CO-230</v>
      </c>
    </row>
    <row r="616" spans="1:7" x14ac:dyDescent="0.25">
      <c r="A616" t="s">
        <v>228</v>
      </c>
      <c r="B616" s="551">
        <v>3</v>
      </c>
      <c r="C616" t="s">
        <v>1464</v>
      </c>
      <c r="D616" s="1052" t="s">
        <v>1535</v>
      </c>
      <c r="E616" s="551">
        <f ca="1">VLOOKUP(A616,Data!C:I,7,FALSE)</f>
        <v>0</v>
      </c>
      <c r="F616" s="631" t="str">
        <f t="shared" si="66"/>
        <v>RS.CO-33</v>
      </c>
      <c r="G616" s="631" t="str">
        <f t="shared" ca="1" si="67"/>
        <v>RS.CO-330</v>
      </c>
    </row>
    <row r="617" spans="1:7" x14ac:dyDescent="0.25">
      <c r="A617" t="s">
        <v>228</v>
      </c>
      <c r="B617" s="551">
        <v>3</v>
      </c>
      <c r="C617" t="s">
        <v>1464</v>
      </c>
      <c r="D617" s="1052" t="s">
        <v>1533</v>
      </c>
      <c r="E617" s="551">
        <f ca="1">VLOOKUP(A617,Data!C:I,7,FALSE)</f>
        <v>0</v>
      </c>
      <c r="F617" s="631" t="str">
        <f t="shared" si="66"/>
        <v>RS.CO-43</v>
      </c>
      <c r="G617" s="631" t="str">
        <f t="shared" ca="1" si="67"/>
        <v>RS.CO-430</v>
      </c>
    </row>
    <row r="618" spans="1:7" x14ac:dyDescent="0.25">
      <c r="A618" t="s">
        <v>228</v>
      </c>
      <c r="B618" s="551">
        <v>3</v>
      </c>
      <c r="C618" t="s">
        <v>1464</v>
      </c>
      <c r="D618" s="1052" t="s">
        <v>1566</v>
      </c>
      <c r="E618" s="551">
        <f ca="1">VLOOKUP(A618,Data!C:I,7,FALSE)</f>
        <v>0</v>
      </c>
      <c r="F618" s="631" t="str">
        <f t="shared" si="66"/>
        <v>RS.CO-53</v>
      </c>
      <c r="G618" s="631" t="str">
        <f t="shared" ca="1" si="67"/>
        <v>RS.CO-530</v>
      </c>
    </row>
    <row r="619" spans="1:7" x14ac:dyDescent="0.25">
      <c r="A619" t="s">
        <v>228</v>
      </c>
      <c r="B619" s="551">
        <v>3</v>
      </c>
      <c r="C619" t="s">
        <v>1465</v>
      </c>
      <c r="D619" s="1056" t="s">
        <v>1549</v>
      </c>
      <c r="E619" s="551">
        <f ca="1">VLOOKUP(A619,Data!C:I,7,FALSE)</f>
        <v>0</v>
      </c>
      <c r="F619" s="631" t="str">
        <f t="shared" si="66"/>
        <v>RC.CO-33</v>
      </c>
      <c r="G619" s="631" t="str">
        <f t="shared" ca="1" si="67"/>
        <v>RC.CO-330</v>
      </c>
    </row>
    <row r="620" spans="1:7" x14ac:dyDescent="0.25">
      <c r="A620" t="s">
        <v>229</v>
      </c>
      <c r="B620" s="551">
        <v>3</v>
      </c>
      <c r="C620" t="s">
        <v>446</v>
      </c>
      <c r="D620" s="1051" t="s">
        <v>1570</v>
      </c>
      <c r="E620" s="551">
        <f ca="1">VLOOKUP(A620,Data!C:I,7,FALSE)</f>
        <v>1</v>
      </c>
      <c r="F620" s="631" t="str">
        <f t="shared" si="66"/>
        <v>ID.RA-23</v>
      </c>
      <c r="G620" s="631" t="str">
        <f t="shared" ca="1" si="67"/>
        <v>ID.RA-231</v>
      </c>
    </row>
    <row r="621" spans="1:7" x14ac:dyDescent="0.25">
      <c r="A621" t="s">
        <v>229</v>
      </c>
      <c r="B621" s="551">
        <v>3</v>
      </c>
      <c r="C621" t="s">
        <v>446</v>
      </c>
      <c r="D621" s="1051" t="s">
        <v>1572</v>
      </c>
      <c r="E621" s="551">
        <f ca="1">VLOOKUP(A621,Data!C:I,7,FALSE)</f>
        <v>1</v>
      </c>
      <c r="F621" s="631" t="str">
        <f t="shared" si="66"/>
        <v>ID.RA-33</v>
      </c>
      <c r="G621" s="631" t="str">
        <f t="shared" ca="1" si="67"/>
        <v>ID.RA-331</v>
      </c>
    </row>
    <row r="622" spans="1:7" x14ac:dyDescent="0.25">
      <c r="A622" t="s">
        <v>229</v>
      </c>
      <c r="B622" s="551">
        <v>3</v>
      </c>
      <c r="C622" t="s">
        <v>1464</v>
      </c>
      <c r="D622" s="1050" t="s">
        <v>1566</v>
      </c>
      <c r="E622" s="551">
        <f ca="1">VLOOKUP(A622,Data!C:I,7,FALSE)</f>
        <v>1</v>
      </c>
      <c r="F622" s="631" t="str">
        <f t="shared" si="66"/>
        <v>RS.CO-53</v>
      </c>
      <c r="G622" s="631" t="str">
        <f t="shared" ca="1" si="67"/>
        <v>RS.CO-531</v>
      </c>
    </row>
    <row r="623" spans="1:7" x14ac:dyDescent="0.25">
      <c r="A623" t="s">
        <v>229</v>
      </c>
      <c r="B623" s="551">
        <v>3</v>
      </c>
      <c r="C623" t="s">
        <v>1464</v>
      </c>
      <c r="D623" s="1052" t="s">
        <v>1571</v>
      </c>
      <c r="E623" s="551">
        <f ca="1">VLOOKUP(A623,Data!C:I,7,FALSE)</f>
        <v>1</v>
      </c>
      <c r="F623" s="631" t="str">
        <f t="shared" si="66"/>
        <v>RS.AN-53</v>
      </c>
      <c r="G623" s="631" t="str">
        <f t="shared" ca="1" si="67"/>
        <v>RS.AN-531</v>
      </c>
    </row>
    <row r="624" spans="1:7" x14ac:dyDescent="0.25">
      <c r="A624" t="s">
        <v>230</v>
      </c>
      <c r="B624" s="551">
        <v>3</v>
      </c>
      <c r="C624" t="s">
        <v>446</v>
      </c>
      <c r="D624" s="1051" t="s">
        <v>1570</v>
      </c>
      <c r="E624" s="551">
        <f ca="1">VLOOKUP(A624,Data!C:I,7,FALSE)</f>
        <v>1</v>
      </c>
      <c r="F624" s="631" t="str">
        <f t="shared" si="66"/>
        <v>ID.RA-23</v>
      </c>
      <c r="G624" s="631" t="str">
        <f t="shared" ca="1" si="67"/>
        <v>ID.RA-231</v>
      </c>
    </row>
    <row r="625" spans="1:7" x14ac:dyDescent="0.25">
      <c r="A625" t="s">
        <v>230</v>
      </c>
      <c r="B625" s="551">
        <v>3</v>
      </c>
      <c r="C625" t="s">
        <v>446</v>
      </c>
      <c r="D625" s="1051" t="s">
        <v>1572</v>
      </c>
      <c r="E625" s="551">
        <f ca="1">VLOOKUP(A625,Data!C:I,7,FALSE)</f>
        <v>1</v>
      </c>
      <c r="F625" s="631" t="str">
        <f t="shared" si="66"/>
        <v>ID.RA-33</v>
      </c>
      <c r="G625" s="631" t="str">
        <f t="shared" ca="1" si="67"/>
        <v>ID.RA-331</v>
      </c>
    </row>
    <row r="626" spans="1:7" x14ac:dyDescent="0.25">
      <c r="A626" t="s">
        <v>230</v>
      </c>
      <c r="B626" s="551">
        <v>3</v>
      </c>
      <c r="C626" t="s">
        <v>1463</v>
      </c>
      <c r="D626" s="1048" t="s">
        <v>1537</v>
      </c>
      <c r="E626" s="551">
        <f ca="1">VLOOKUP(A626,Data!C:I,7,FALSE)</f>
        <v>1</v>
      </c>
      <c r="F626" s="631" t="str">
        <f t="shared" si="66"/>
        <v>DE.AE-33</v>
      </c>
      <c r="G626" s="631" t="str">
        <f t="shared" ca="1" si="67"/>
        <v>DE.AE-331</v>
      </c>
    </row>
    <row r="627" spans="1:7" x14ac:dyDescent="0.25">
      <c r="A627" t="s">
        <v>230</v>
      </c>
      <c r="B627" s="551">
        <v>3</v>
      </c>
      <c r="C627" t="s">
        <v>1463</v>
      </c>
      <c r="D627" s="1054" t="s">
        <v>1497</v>
      </c>
      <c r="E627" s="551">
        <f ca="1">VLOOKUP(A627,Data!C:I,7,FALSE)</f>
        <v>1</v>
      </c>
      <c r="F627" s="631" t="str">
        <f t="shared" si="66"/>
        <v>DE.CM-13</v>
      </c>
      <c r="G627" s="631" t="str">
        <f t="shared" ca="1" si="67"/>
        <v>DE.CM-131</v>
      </c>
    </row>
    <row r="628" spans="1:7" x14ac:dyDescent="0.25">
      <c r="A628" t="s">
        <v>230</v>
      </c>
      <c r="B628" s="551">
        <v>3</v>
      </c>
      <c r="C628" t="s">
        <v>1463</v>
      </c>
      <c r="D628" s="1054" t="s">
        <v>1487</v>
      </c>
      <c r="E628" s="551">
        <f ca="1">VLOOKUP(A628,Data!C:I,7,FALSE)</f>
        <v>1</v>
      </c>
      <c r="F628" s="631" t="str">
        <f t="shared" si="66"/>
        <v>DE.CM-23</v>
      </c>
      <c r="G628" s="631" t="str">
        <f t="shared" ca="1" si="67"/>
        <v>DE.CM-231</v>
      </c>
    </row>
    <row r="629" spans="1:7" x14ac:dyDescent="0.25">
      <c r="A629" t="s">
        <v>230</v>
      </c>
      <c r="B629" s="551">
        <v>3</v>
      </c>
      <c r="C629" t="s">
        <v>1463</v>
      </c>
      <c r="D629" s="1048" t="s">
        <v>1483</v>
      </c>
      <c r="E629" s="551">
        <f ca="1">VLOOKUP(A629,Data!C:I,7,FALSE)</f>
        <v>1</v>
      </c>
      <c r="F629" s="631" t="str">
        <f t="shared" si="66"/>
        <v>DE.CM-33</v>
      </c>
      <c r="G629" s="631" t="str">
        <f t="shared" ca="1" si="67"/>
        <v>DE.CM-331</v>
      </c>
    </row>
    <row r="630" spans="1:7" x14ac:dyDescent="0.25">
      <c r="A630" t="s">
        <v>230</v>
      </c>
      <c r="B630" s="551">
        <v>3</v>
      </c>
      <c r="C630" t="s">
        <v>1463</v>
      </c>
      <c r="D630" s="1048" t="s">
        <v>1501</v>
      </c>
      <c r="E630" s="551">
        <f ca="1">VLOOKUP(A630,Data!C:I,7,FALSE)</f>
        <v>1</v>
      </c>
      <c r="F630" s="631" t="str">
        <f t="shared" si="66"/>
        <v>DE.CM-43</v>
      </c>
      <c r="G630" s="631" t="str">
        <f t="shared" ca="1" si="67"/>
        <v>DE.CM-431</v>
      </c>
    </row>
    <row r="631" spans="1:7" x14ac:dyDescent="0.25">
      <c r="A631" t="s">
        <v>230</v>
      </c>
      <c r="B631" s="551">
        <v>3</v>
      </c>
      <c r="C631" t="s">
        <v>1463</v>
      </c>
      <c r="D631" s="1048" t="s">
        <v>1505</v>
      </c>
      <c r="E631" s="551">
        <f ca="1">VLOOKUP(A631,Data!C:I,7,FALSE)</f>
        <v>1</v>
      </c>
      <c r="F631" s="631" t="str">
        <f t="shared" si="66"/>
        <v>DE.CM-53</v>
      </c>
      <c r="G631" s="631" t="str">
        <f t="shared" ca="1" si="67"/>
        <v>DE.CM-531</v>
      </c>
    </row>
    <row r="632" spans="1:7" x14ac:dyDescent="0.25">
      <c r="A632" t="s">
        <v>230</v>
      </c>
      <c r="B632" s="551">
        <v>3</v>
      </c>
      <c r="C632" t="s">
        <v>1463</v>
      </c>
      <c r="D632" s="1048" t="s">
        <v>1484</v>
      </c>
      <c r="E632" s="551">
        <f ca="1">VLOOKUP(A632,Data!C:I,7,FALSE)</f>
        <v>1</v>
      </c>
      <c r="F632" s="631" t="str">
        <f t="shared" si="66"/>
        <v>DE.CM-63</v>
      </c>
      <c r="G632" s="631" t="str">
        <f t="shared" ca="1" si="67"/>
        <v>DE.CM-631</v>
      </c>
    </row>
    <row r="633" spans="1:7" x14ac:dyDescent="0.25">
      <c r="A633" t="s">
        <v>230</v>
      </c>
      <c r="B633" s="551">
        <v>3</v>
      </c>
      <c r="C633" t="s">
        <v>1463</v>
      </c>
      <c r="D633" s="1048" t="s">
        <v>1485</v>
      </c>
      <c r="E633" s="551">
        <f ca="1">VLOOKUP(A633,Data!C:I,7,FALSE)</f>
        <v>1</v>
      </c>
      <c r="F633" s="631" t="str">
        <f t="shared" si="66"/>
        <v>DE.CM-73</v>
      </c>
      <c r="G633" s="631" t="str">
        <f t="shared" ca="1" si="67"/>
        <v>DE.CM-731</v>
      </c>
    </row>
    <row r="634" spans="1:7" x14ac:dyDescent="0.25">
      <c r="A634" t="s">
        <v>230</v>
      </c>
      <c r="B634" s="551">
        <v>3</v>
      </c>
      <c r="C634" t="s">
        <v>1464</v>
      </c>
      <c r="D634" s="1052" t="s">
        <v>1571</v>
      </c>
      <c r="E634" s="551">
        <f ca="1">VLOOKUP(A634,Data!C:I,7,FALSE)</f>
        <v>1</v>
      </c>
      <c r="F634" s="631" t="str">
        <f t="shared" si="66"/>
        <v>RS.AN-53</v>
      </c>
      <c r="G634" s="631" t="str">
        <f t="shared" ca="1" si="67"/>
        <v>RS.AN-531</v>
      </c>
    </row>
    <row r="635" spans="1:7" x14ac:dyDescent="0.25">
      <c r="A635" t="s">
        <v>231</v>
      </c>
      <c r="B635" s="551">
        <v>3</v>
      </c>
      <c r="C635" t="s">
        <v>446</v>
      </c>
      <c r="D635" s="1051" t="s">
        <v>1528</v>
      </c>
      <c r="E635" s="551">
        <f ca="1">VLOOKUP(A635,Data!C:I,7,FALSE)</f>
        <v>0</v>
      </c>
      <c r="F635" s="631" t="str">
        <f t="shared" si="66"/>
        <v>ID.BE-53</v>
      </c>
      <c r="G635" s="631" t="str">
        <f t="shared" ca="1" si="67"/>
        <v>ID.BE-530</v>
      </c>
    </row>
    <row r="636" spans="1:7" x14ac:dyDescent="0.25">
      <c r="A636" t="s">
        <v>231</v>
      </c>
      <c r="B636" s="551">
        <v>3</v>
      </c>
      <c r="C636" t="s">
        <v>1462</v>
      </c>
      <c r="D636" s="1047" t="s">
        <v>1515</v>
      </c>
      <c r="E636" s="551">
        <f ca="1">VLOOKUP(A636,Data!C:I,7,FALSE)</f>
        <v>0</v>
      </c>
      <c r="F636" s="631" t="str">
        <f t="shared" si="66"/>
        <v>PR.IP-13</v>
      </c>
      <c r="G636" s="631" t="str">
        <f t="shared" ca="1" si="67"/>
        <v>PR.IP-130</v>
      </c>
    </row>
    <row r="637" spans="1:7" x14ac:dyDescent="0.25">
      <c r="A637" t="s">
        <v>231</v>
      </c>
      <c r="B637" s="551">
        <v>3</v>
      </c>
      <c r="C637" t="s">
        <v>1462</v>
      </c>
      <c r="D637" s="1047" t="s">
        <v>1496</v>
      </c>
      <c r="E637" s="551">
        <f ca="1">VLOOKUP(A637,Data!C:I,7,FALSE)</f>
        <v>0</v>
      </c>
      <c r="F637" s="631" t="str">
        <f t="shared" si="66"/>
        <v>PR.PT-53</v>
      </c>
      <c r="G637" s="631" t="str">
        <f t="shared" ca="1" si="67"/>
        <v>PR.PT-530</v>
      </c>
    </row>
    <row r="638" spans="1:7" x14ac:dyDescent="0.25">
      <c r="A638" t="s">
        <v>235</v>
      </c>
      <c r="B638" s="551">
        <v>3</v>
      </c>
      <c r="C638" t="s">
        <v>446</v>
      </c>
      <c r="D638" s="1051" t="s">
        <v>1522</v>
      </c>
      <c r="E638" s="551">
        <f ca="1">VLOOKUP(A638,Data!C:I,7,FALSE)</f>
        <v>1</v>
      </c>
      <c r="F638" s="631" t="str">
        <f t="shared" si="66"/>
        <v>ID.GV-13</v>
      </c>
      <c r="G638" s="631" t="str">
        <f t="shared" ca="1" si="67"/>
        <v>ID.GV-131</v>
      </c>
    </row>
    <row r="639" spans="1:7" x14ac:dyDescent="0.25">
      <c r="A639" t="s">
        <v>235</v>
      </c>
      <c r="B639" s="551">
        <v>3</v>
      </c>
      <c r="C639" t="s">
        <v>446</v>
      </c>
      <c r="D639" s="1051" t="s">
        <v>1536</v>
      </c>
      <c r="E639" s="551">
        <f ca="1">VLOOKUP(A639,Data!C:I,7,FALSE)</f>
        <v>1</v>
      </c>
      <c r="F639" s="631" t="str">
        <f t="shared" si="66"/>
        <v>ID.GV-33</v>
      </c>
      <c r="G639" s="631" t="str">
        <f t="shared" ca="1" si="67"/>
        <v>ID.GV-331</v>
      </c>
    </row>
    <row r="640" spans="1:7" x14ac:dyDescent="0.25">
      <c r="A640" t="s">
        <v>236</v>
      </c>
      <c r="B640" s="551">
        <v>3</v>
      </c>
      <c r="C640" t="s">
        <v>446</v>
      </c>
      <c r="D640" s="1051" t="s">
        <v>1489</v>
      </c>
      <c r="E640" s="551">
        <f ca="1">VLOOKUP(A640,Data!C:I,7,FALSE)</f>
        <v>0</v>
      </c>
      <c r="F640" s="631" t="str">
        <f t="shared" si="66"/>
        <v>ID.AM-63</v>
      </c>
      <c r="G640" s="631" t="str">
        <f t="shared" ca="1" si="67"/>
        <v>ID.AM-630</v>
      </c>
    </row>
    <row r="641" spans="1:7" x14ac:dyDescent="0.25">
      <c r="A641" t="s">
        <v>236</v>
      </c>
      <c r="B641" s="551">
        <v>3</v>
      </c>
      <c r="C641" t="s">
        <v>446</v>
      </c>
      <c r="D641" s="1051" t="s">
        <v>1522</v>
      </c>
      <c r="E641" s="551">
        <f ca="1">VLOOKUP(A641,Data!C:I,7,FALSE)</f>
        <v>0</v>
      </c>
      <c r="F641" s="631" t="str">
        <f t="shared" si="66"/>
        <v>ID.GV-13</v>
      </c>
      <c r="G641" s="631" t="str">
        <f t="shared" ca="1" si="67"/>
        <v>ID.GV-130</v>
      </c>
    </row>
    <row r="642" spans="1:7" x14ac:dyDescent="0.25">
      <c r="A642" t="s">
        <v>236</v>
      </c>
      <c r="B642" s="551">
        <v>3</v>
      </c>
      <c r="C642" t="s">
        <v>446</v>
      </c>
      <c r="D642" s="1051" t="s">
        <v>1490</v>
      </c>
      <c r="E642" s="551">
        <f ca="1">VLOOKUP(A642,Data!C:I,7,FALSE)</f>
        <v>0</v>
      </c>
      <c r="F642" s="631" t="str">
        <f t="shared" si="66"/>
        <v>ID.GV-23</v>
      </c>
      <c r="G642" s="631" t="str">
        <f t="shared" ca="1" si="67"/>
        <v>ID.GV-230</v>
      </c>
    </row>
    <row r="643" spans="1:7" x14ac:dyDescent="0.25">
      <c r="A643" t="s">
        <v>236</v>
      </c>
      <c r="B643" s="551">
        <v>3</v>
      </c>
      <c r="C643" t="s">
        <v>446</v>
      </c>
      <c r="D643" s="1051" t="s">
        <v>1536</v>
      </c>
      <c r="E643" s="551">
        <f ca="1">VLOOKUP(A643,Data!C:I,7,FALSE)</f>
        <v>0</v>
      </c>
      <c r="F643" s="631" t="str">
        <f t="shared" ref="F643:F706" si="68">CONCATENATE($D643,$B643)</f>
        <v>ID.GV-33</v>
      </c>
      <c r="G643" s="631" t="str">
        <f t="shared" ref="G643:G706" ca="1" si="69">_xlfn.IFNA(CONCATENATE(F643,$E643),CONCATENATE(F643,$E643,0))</f>
        <v>ID.GV-330</v>
      </c>
    </row>
    <row r="644" spans="1:7" x14ac:dyDescent="0.25">
      <c r="A644" t="s">
        <v>236</v>
      </c>
      <c r="B644" s="551">
        <v>3</v>
      </c>
      <c r="C644" t="s">
        <v>1462</v>
      </c>
      <c r="D644" s="1047" t="s">
        <v>1575</v>
      </c>
      <c r="E644" s="551">
        <f ca="1">VLOOKUP(A644,Data!C:I,7,FALSE)</f>
        <v>0</v>
      </c>
      <c r="F644" s="631" t="str">
        <f t="shared" si="68"/>
        <v>PR.AT-23</v>
      </c>
      <c r="G644" s="631" t="str">
        <f t="shared" ca="1" si="69"/>
        <v>PR.AT-230</v>
      </c>
    </row>
    <row r="645" spans="1:7" x14ac:dyDescent="0.25">
      <c r="A645" t="s">
        <v>236</v>
      </c>
      <c r="B645" s="551">
        <v>3</v>
      </c>
      <c r="C645" t="s">
        <v>1462</v>
      </c>
      <c r="D645" s="1047" t="s">
        <v>1576</v>
      </c>
      <c r="E645" s="551">
        <f ca="1">VLOOKUP(A645,Data!C:I,7,FALSE)</f>
        <v>0</v>
      </c>
      <c r="F645" s="631" t="str">
        <f t="shared" si="68"/>
        <v>PR.AT-33</v>
      </c>
      <c r="G645" s="631" t="str">
        <f t="shared" ca="1" si="69"/>
        <v>PR.AT-330</v>
      </c>
    </row>
    <row r="646" spans="1:7" x14ac:dyDescent="0.25">
      <c r="A646" t="s">
        <v>236</v>
      </c>
      <c r="B646" s="551">
        <v>3</v>
      </c>
      <c r="C646" t="s">
        <v>1462</v>
      </c>
      <c r="D646" s="1047" t="s">
        <v>1525</v>
      </c>
      <c r="E646" s="551">
        <f ca="1">VLOOKUP(A646,Data!C:I,7,FALSE)</f>
        <v>0</v>
      </c>
      <c r="F646" s="631" t="str">
        <f t="shared" si="68"/>
        <v>PR.AT-43</v>
      </c>
      <c r="G646" s="631" t="str">
        <f t="shared" ca="1" si="69"/>
        <v>PR.AT-430</v>
      </c>
    </row>
    <row r="647" spans="1:7" x14ac:dyDescent="0.25">
      <c r="A647" t="s">
        <v>236</v>
      </c>
      <c r="B647" s="551">
        <v>3</v>
      </c>
      <c r="C647" t="s">
        <v>1462</v>
      </c>
      <c r="D647" s="1047" t="s">
        <v>1577</v>
      </c>
      <c r="E647" s="551">
        <f ca="1">VLOOKUP(A647,Data!C:I,7,FALSE)</f>
        <v>0</v>
      </c>
      <c r="F647" s="631" t="str">
        <f t="shared" si="68"/>
        <v>PR.AT-53</v>
      </c>
      <c r="G647" s="631" t="str">
        <f t="shared" ca="1" si="69"/>
        <v>PR.AT-530</v>
      </c>
    </row>
    <row r="648" spans="1:7" x14ac:dyDescent="0.25">
      <c r="A648" t="s">
        <v>236</v>
      </c>
      <c r="B648" s="551">
        <v>3</v>
      </c>
      <c r="C648" t="s">
        <v>1463</v>
      </c>
      <c r="D648" s="1048" t="s">
        <v>1538</v>
      </c>
      <c r="E648" s="551">
        <f ca="1">VLOOKUP(A648,Data!C:I,7,FALSE)</f>
        <v>0</v>
      </c>
      <c r="F648" s="631" t="str">
        <f t="shared" si="68"/>
        <v>DE.DP-13</v>
      </c>
      <c r="G648" s="631" t="str">
        <f t="shared" ca="1" si="69"/>
        <v>DE.DP-130</v>
      </c>
    </row>
    <row r="649" spans="1:7" x14ac:dyDescent="0.25">
      <c r="A649" t="s">
        <v>236</v>
      </c>
      <c r="B649" s="551">
        <v>3</v>
      </c>
      <c r="C649" t="s">
        <v>1464</v>
      </c>
      <c r="D649" s="1052" t="s">
        <v>1531</v>
      </c>
      <c r="E649" s="551">
        <f ca="1">VLOOKUP(A649,Data!C:I,7,FALSE)</f>
        <v>0</v>
      </c>
      <c r="F649" s="631" t="str">
        <f t="shared" si="68"/>
        <v>RS.CO-13</v>
      </c>
      <c r="G649" s="631" t="str">
        <f t="shared" ca="1" si="69"/>
        <v>RS.CO-130</v>
      </c>
    </row>
    <row r="650" spans="1:7" x14ac:dyDescent="0.25">
      <c r="A650" t="s">
        <v>237</v>
      </c>
      <c r="B650" s="551">
        <v>3</v>
      </c>
      <c r="C650" t="s">
        <v>1462</v>
      </c>
      <c r="D650" s="1047" t="s">
        <v>1579</v>
      </c>
      <c r="E650" s="551">
        <f ca="1">VLOOKUP(A650,Data!C:I,7,FALSE)</f>
        <v>1</v>
      </c>
      <c r="F650" s="631" t="str">
        <f t="shared" si="68"/>
        <v>PR.AT-13</v>
      </c>
      <c r="G650" s="631" t="str">
        <f t="shared" ca="1" si="69"/>
        <v>PR.AT-131</v>
      </c>
    </row>
    <row r="651" spans="1:7" x14ac:dyDescent="0.25">
      <c r="A651" t="s">
        <v>238</v>
      </c>
      <c r="B651" s="551">
        <v>3</v>
      </c>
      <c r="C651" t="s">
        <v>1462</v>
      </c>
      <c r="D651" s="1047" t="s">
        <v>1712</v>
      </c>
      <c r="E651" s="551">
        <f ca="1">VLOOKUP(A651,Data!C:I,7,FALSE)</f>
        <v>1</v>
      </c>
      <c r="F651" s="631" t="str">
        <f t="shared" si="68"/>
        <v>PR.IP-73</v>
      </c>
      <c r="G651" s="631" t="str">
        <f t="shared" ca="1" si="69"/>
        <v>PR.IP-731</v>
      </c>
    </row>
    <row r="652" spans="1:7" x14ac:dyDescent="0.25">
      <c r="A652" t="s">
        <v>238</v>
      </c>
      <c r="B652" s="551">
        <v>3</v>
      </c>
      <c r="C652" t="s">
        <v>1463</v>
      </c>
      <c r="D652" s="1048" t="s">
        <v>1543</v>
      </c>
      <c r="E652" s="551">
        <f ca="1">VLOOKUP(A652,Data!C:I,7,FALSE)</f>
        <v>1</v>
      </c>
      <c r="F652" s="631" t="str">
        <f t="shared" si="68"/>
        <v>DE.DP-53</v>
      </c>
      <c r="G652" s="631" t="str">
        <f t="shared" ca="1" si="69"/>
        <v>DE.DP-531</v>
      </c>
    </row>
    <row r="653" spans="1:7" x14ac:dyDescent="0.25">
      <c r="A653" t="s">
        <v>2544</v>
      </c>
      <c r="B653" s="551">
        <v>1</v>
      </c>
      <c r="C653" t="s">
        <v>446</v>
      </c>
      <c r="D653" s="1051" t="s">
        <v>1521</v>
      </c>
      <c r="E653" s="551">
        <f ca="1">VLOOKUP(A653,Data!C:I,7,FALSE)</f>
        <v>1</v>
      </c>
      <c r="F653" s="631" t="str">
        <f t="shared" si="68"/>
        <v>ID.BE-11</v>
      </c>
      <c r="G653" s="631" t="str">
        <f t="shared" ca="1" si="69"/>
        <v>ID.BE-111</v>
      </c>
    </row>
    <row r="654" spans="1:7" x14ac:dyDescent="0.25">
      <c r="A654" t="s">
        <v>2544</v>
      </c>
      <c r="B654" s="551">
        <v>1</v>
      </c>
      <c r="C654" t="s">
        <v>446</v>
      </c>
      <c r="D654" s="1051" t="s">
        <v>1519</v>
      </c>
      <c r="E654" s="551">
        <f ca="1">VLOOKUP(A654,Data!C:I,7,FALSE)</f>
        <v>1</v>
      </c>
      <c r="F654" s="631" t="str">
        <f t="shared" si="68"/>
        <v>ID.BE-21</v>
      </c>
      <c r="G654" s="631" t="str">
        <f t="shared" ca="1" si="69"/>
        <v>ID.BE-211</v>
      </c>
    </row>
    <row r="655" spans="1:7" x14ac:dyDescent="0.25">
      <c r="A655" t="s">
        <v>2544</v>
      </c>
      <c r="B655" s="551">
        <v>1</v>
      </c>
      <c r="C655" t="s">
        <v>446</v>
      </c>
      <c r="D655" s="1053" t="s">
        <v>1511</v>
      </c>
      <c r="E655" s="551">
        <f ca="1">VLOOKUP(A655,Data!C:I,7,FALSE)</f>
        <v>1</v>
      </c>
      <c r="F655" s="631" t="str">
        <f t="shared" si="68"/>
        <v>ID.BE-41</v>
      </c>
      <c r="G655" s="631" t="str">
        <f t="shared" ca="1" si="69"/>
        <v>ID.BE-411</v>
      </c>
    </row>
    <row r="656" spans="1:7" x14ac:dyDescent="0.25">
      <c r="A656" t="s">
        <v>2544</v>
      </c>
      <c r="B656" s="551">
        <v>1</v>
      </c>
      <c r="C656" t="s">
        <v>446</v>
      </c>
      <c r="D656" s="1051" t="s">
        <v>1503</v>
      </c>
      <c r="E656" s="551">
        <f ca="1">VLOOKUP(A656,Data!C:I,7,FALSE)</f>
        <v>1</v>
      </c>
      <c r="F656" s="631" t="str">
        <f t="shared" si="68"/>
        <v>ID.SC-21</v>
      </c>
      <c r="G656" s="631" t="str">
        <f t="shared" ca="1" si="69"/>
        <v>ID.SC-211</v>
      </c>
    </row>
    <row r="657" spans="1:7" x14ac:dyDescent="0.25">
      <c r="A657" t="s">
        <v>2544</v>
      </c>
      <c r="B657" s="551">
        <v>1</v>
      </c>
      <c r="C657" t="s">
        <v>1462</v>
      </c>
      <c r="D657" s="1047" t="s">
        <v>1494</v>
      </c>
      <c r="E657" s="551">
        <f ca="1">VLOOKUP(A657,Data!C:I,7,FALSE)</f>
        <v>1</v>
      </c>
      <c r="F657" s="631" t="str">
        <f t="shared" si="68"/>
        <v>PR.DS-41</v>
      </c>
      <c r="G657" s="631" t="str">
        <f t="shared" ca="1" si="69"/>
        <v>PR.DS-411</v>
      </c>
    </row>
    <row r="658" spans="1:7" x14ac:dyDescent="0.25">
      <c r="A658" t="s">
        <v>2545</v>
      </c>
      <c r="B658" s="551">
        <v>1</v>
      </c>
      <c r="C658" t="s">
        <v>446</v>
      </c>
      <c r="D658" s="1051" t="s">
        <v>1503</v>
      </c>
      <c r="E658" s="551">
        <f ca="1">VLOOKUP(A658,Data!C:I,7,FALSE)</f>
        <v>1</v>
      </c>
      <c r="F658" s="631" t="str">
        <f t="shared" si="68"/>
        <v>ID.SC-21</v>
      </c>
      <c r="G658" s="631" t="str">
        <f t="shared" ca="1" si="69"/>
        <v>ID.SC-211</v>
      </c>
    </row>
    <row r="659" spans="1:7" x14ac:dyDescent="0.25">
      <c r="A659" t="s">
        <v>2546</v>
      </c>
      <c r="B659" s="551">
        <v>2</v>
      </c>
      <c r="C659" t="s">
        <v>446</v>
      </c>
      <c r="D659" s="1051" t="s">
        <v>1527</v>
      </c>
      <c r="E659" s="551">
        <f ca="1">VLOOKUP(A659,Data!C:I,7,FALSE)</f>
        <v>0</v>
      </c>
      <c r="F659" s="631" t="str">
        <f t="shared" si="68"/>
        <v>ID.RM-12</v>
      </c>
      <c r="G659" s="631" t="str">
        <f t="shared" ca="1" si="69"/>
        <v>ID.RM-120</v>
      </c>
    </row>
    <row r="660" spans="1:7" x14ac:dyDescent="0.25">
      <c r="A660" t="s">
        <v>2547</v>
      </c>
      <c r="B660" s="551">
        <v>2</v>
      </c>
      <c r="C660" t="s">
        <v>446</v>
      </c>
      <c r="D660" s="1051" t="s">
        <v>1510</v>
      </c>
      <c r="E660" s="551">
        <f ca="1">VLOOKUP(A660,Data!C:I,7,FALSE)</f>
        <v>1</v>
      </c>
      <c r="F660" s="631" t="str">
        <f t="shared" si="68"/>
        <v>ID.AM-52</v>
      </c>
      <c r="G660" s="631" t="str">
        <f t="shared" ca="1" si="69"/>
        <v>ID.AM-521</v>
      </c>
    </row>
    <row r="661" spans="1:7" x14ac:dyDescent="0.25">
      <c r="A661" t="s">
        <v>2547</v>
      </c>
      <c r="B661" s="551">
        <v>2</v>
      </c>
      <c r="C661" t="s">
        <v>446</v>
      </c>
      <c r="D661" s="1051" t="s">
        <v>1503</v>
      </c>
      <c r="E661" s="551">
        <f ca="1">VLOOKUP(A661,Data!C:I,7,FALSE)</f>
        <v>1</v>
      </c>
      <c r="F661" s="631" t="str">
        <f t="shared" si="68"/>
        <v>ID.SC-22</v>
      </c>
      <c r="G661" s="631" t="str">
        <f t="shared" ca="1" si="69"/>
        <v>ID.SC-221</v>
      </c>
    </row>
    <row r="662" spans="1:7" x14ac:dyDescent="0.25">
      <c r="A662" t="s">
        <v>2548</v>
      </c>
      <c r="B662" s="551">
        <v>2</v>
      </c>
      <c r="C662" t="s">
        <v>1462</v>
      </c>
      <c r="D662" s="1047" t="s">
        <v>1494</v>
      </c>
      <c r="E662" s="551">
        <f ca="1">VLOOKUP(A662,Data!C:I,7,FALSE)</f>
        <v>0</v>
      </c>
      <c r="F662" s="631" t="str">
        <f t="shared" si="68"/>
        <v>PR.DS-42</v>
      </c>
      <c r="G662" s="631" t="str">
        <f t="shared" ca="1" si="69"/>
        <v>PR.DS-420</v>
      </c>
    </row>
    <row r="663" spans="1:7" x14ac:dyDescent="0.25">
      <c r="A663" t="s">
        <v>2549</v>
      </c>
      <c r="B663" s="551">
        <v>3</v>
      </c>
      <c r="C663" t="s">
        <v>446</v>
      </c>
      <c r="D663" s="1051" t="s">
        <v>1503</v>
      </c>
      <c r="E663" s="551">
        <f ca="1">VLOOKUP(A663,Data!C:I,7,FALSE)</f>
        <v>1</v>
      </c>
      <c r="F663" s="631" t="str">
        <f t="shared" si="68"/>
        <v>ID.SC-23</v>
      </c>
      <c r="G663" s="631" t="str">
        <f t="shared" ca="1" si="69"/>
        <v>ID.SC-231</v>
      </c>
    </row>
    <row r="664" spans="1:7" x14ac:dyDescent="0.25">
      <c r="A664" t="s">
        <v>2555</v>
      </c>
      <c r="B664" s="551">
        <v>2</v>
      </c>
      <c r="C664" t="s">
        <v>446</v>
      </c>
      <c r="D664" s="1051" t="s">
        <v>1503</v>
      </c>
      <c r="E664" s="551">
        <f ca="1">VLOOKUP(A664,Data!C:I,7,FALSE)</f>
        <v>0</v>
      </c>
      <c r="F664" s="631" t="str">
        <f t="shared" si="68"/>
        <v>ID.SC-22</v>
      </c>
      <c r="G664" s="631" t="str">
        <f t="shared" ca="1" si="69"/>
        <v>ID.SC-220</v>
      </c>
    </row>
    <row r="665" spans="1:7" x14ac:dyDescent="0.25">
      <c r="A665" t="s">
        <v>2557</v>
      </c>
      <c r="B665" s="551">
        <v>2</v>
      </c>
      <c r="C665" t="s">
        <v>446</v>
      </c>
      <c r="D665" s="1051" t="s">
        <v>1567</v>
      </c>
      <c r="E665" s="551">
        <f ca="1">VLOOKUP(A665,Data!C:I,7,FALSE)</f>
        <v>0</v>
      </c>
      <c r="F665" s="631" t="str">
        <f t="shared" si="68"/>
        <v>ID.SC-32</v>
      </c>
      <c r="G665" s="631" t="str">
        <f t="shared" ca="1" si="69"/>
        <v>ID.SC-320</v>
      </c>
    </row>
    <row r="666" spans="1:7" x14ac:dyDescent="0.25">
      <c r="A666" t="s">
        <v>2558</v>
      </c>
      <c r="B666" s="551">
        <v>2</v>
      </c>
      <c r="C666" t="s">
        <v>446</v>
      </c>
      <c r="D666" s="1051" t="s">
        <v>1503</v>
      </c>
      <c r="E666" s="551">
        <f ca="1">VLOOKUP(A666,Data!C:I,7,FALSE)</f>
        <v>1</v>
      </c>
      <c r="F666" s="631" t="str">
        <f t="shared" si="68"/>
        <v>ID.SC-22</v>
      </c>
      <c r="G666" s="631" t="str">
        <f t="shared" ca="1" si="69"/>
        <v>ID.SC-221</v>
      </c>
    </row>
    <row r="667" spans="1:7" x14ac:dyDescent="0.25">
      <c r="A667" t="s">
        <v>2558</v>
      </c>
      <c r="B667" s="551">
        <v>2</v>
      </c>
      <c r="C667" t="s">
        <v>446</v>
      </c>
      <c r="D667" s="1051" t="s">
        <v>1568</v>
      </c>
      <c r="E667" s="551">
        <f ca="1">VLOOKUP(A667,Data!C:I,7,FALSE)</f>
        <v>1</v>
      </c>
      <c r="F667" s="631" t="str">
        <f t="shared" si="68"/>
        <v>ID.SC-42</v>
      </c>
      <c r="G667" s="631" t="str">
        <f t="shared" ca="1" si="69"/>
        <v>ID.SC-421</v>
      </c>
    </row>
    <row r="668" spans="1:7" x14ac:dyDescent="0.25">
      <c r="A668" t="s">
        <v>2559</v>
      </c>
      <c r="B668" s="551">
        <v>3</v>
      </c>
      <c r="C668" t="s">
        <v>446</v>
      </c>
      <c r="D668" s="1051" t="s">
        <v>1567</v>
      </c>
      <c r="E668" s="551">
        <f ca="1">VLOOKUP(A668,Data!C:I,7,FALSE)</f>
        <v>1</v>
      </c>
      <c r="F668" s="631" t="str">
        <f t="shared" si="68"/>
        <v>ID.SC-33</v>
      </c>
      <c r="G668" s="631" t="str">
        <f t="shared" ca="1" si="69"/>
        <v>ID.SC-331</v>
      </c>
    </row>
    <row r="669" spans="1:7" x14ac:dyDescent="0.25">
      <c r="A669" t="s">
        <v>2563</v>
      </c>
      <c r="B669" s="551">
        <v>3</v>
      </c>
      <c r="C669" t="s">
        <v>446</v>
      </c>
      <c r="D669" s="1051" t="s">
        <v>1568</v>
      </c>
      <c r="E669" s="551">
        <f ca="1">VLOOKUP(A669,Data!C:I,7,FALSE)</f>
        <v>0</v>
      </c>
      <c r="F669" s="631" t="str">
        <f t="shared" si="68"/>
        <v>ID.SC-43</v>
      </c>
      <c r="G669" s="631" t="str">
        <f t="shared" ca="1" si="69"/>
        <v>ID.SC-430</v>
      </c>
    </row>
    <row r="670" spans="1:7" x14ac:dyDescent="0.25">
      <c r="A670" t="s">
        <v>2564</v>
      </c>
      <c r="B670" s="551">
        <v>3</v>
      </c>
      <c r="C670" t="s">
        <v>1462</v>
      </c>
      <c r="D670" s="1047" t="s">
        <v>1498</v>
      </c>
      <c r="E670" s="551">
        <f ca="1">VLOOKUP(A670,Data!C:I,7,FALSE)</f>
        <v>0</v>
      </c>
      <c r="F670" s="631" t="str">
        <f t="shared" si="68"/>
        <v>PR.DS-63</v>
      </c>
      <c r="G670" s="631" t="str">
        <f t="shared" ca="1" si="69"/>
        <v>PR.DS-630</v>
      </c>
    </row>
    <row r="671" spans="1:7" x14ac:dyDescent="0.25">
      <c r="A671" t="s">
        <v>2564</v>
      </c>
      <c r="B671" s="551">
        <v>3</v>
      </c>
      <c r="C671" t="s">
        <v>1462</v>
      </c>
      <c r="D671" s="1047" t="s">
        <v>1499</v>
      </c>
      <c r="E671" s="551">
        <f ca="1">VLOOKUP(A671,Data!C:I,7,FALSE)</f>
        <v>0</v>
      </c>
      <c r="F671" s="631" t="str">
        <f t="shared" si="68"/>
        <v>PR.DS-83</v>
      </c>
      <c r="G671" s="631" t="str">
        <f t="shared" ca="1" si="69"/>
        <v>PR.DS-830</v>
      </c>
    </row>
    <row r="672" spans="1:7" x14ac:dyDescent="0.25">
      <c r="A672" t="s">
        <v>2567</v>
      </c>
      <c r="B672" s="551">
        <v>2</v>
      </c>
      <c r="C672" t="s">
        <v>446</v>
      </c>
      <c r="D672" s="1051" t="s">
        <v>1523</v>
      </c>
      <c r="E672" s="551">
        <f ca="1">VLOOKUP(A672,Data!C:I,7,FALSE)</f>
        <v>0</v>
      </c>
      <c r="F672" s="631" t="str">
        <f t="shared" si="68"/>
        <v>ID.SC-12</v>
      </c>
      <c r="G672" s="631" t="str">
        <f t="shared" ca="1" si="69"/>
        <v>ID.SC-120</v>
      </c>
    </row>
    <row r="673" spans="1:7" x14ac:dyDescent="0.25">
      <c r="A673" t="s">
        <v>2569</v>
      </c>
      <c r="B673" s="551">
        <v>3</v>
      </c>
      <c r="C673" t="s">
        <v>446</v>
      </c>
      <c r="D673" s="1051" t="s">
        <v>1522</v>
      </c>
      <c r="E673" s="551">
        <f ca="1">VLOOKUP(A673,Data!C:I,7,FALSE)</f>
        <v>1</v>
      </c>
      <c r="F673" s="631" t="str">
        <f t="shared" si="68"/>
        <v>ID.GV-13</v>
      </c>
      <c r="G673" s="631" t="str">
        <f t="shared" ca="1" si="69"/>
        <v>ID.GV-131</v>
      </c>
    </row>
    <row r="674" spans="1:7" x14ac:dyDescent="0.25">
      <c r="A674" t="s">
        <v>2569</v>
      </c>
      <c r="B674" s="551">
        <v>3</v>
      </c>
      <c r="C674" t="s">
        <v>446</v>
      </c>
      <c r="D674" s="1051" t="s">
        <v>1536</v>
      </c>
      <c r="E674" s="551">
        <f ca="1">VLOOKUP(A674,Data!C:I,7,FALSE)</f>
        <v>1</v>
      </c>
      <c r="F674" s="631" t="str">
        <f t="shared" si="68"/>
        <v>ID.GV-33</v>
      </c>
      <c r="G674" s="631" t="str">
        <f t="shared" ca="1" si="69"/>
        <v>ID.GV-331</v>
      </c>
    </row>
    <row r="675" spans="1:7" x14ac:dyDescent="0.25">
      <c r="A675" t="s">
        <v>2569</v>
      </c>
      <c r="B675" s="551">
        <v>3</v>
      </c>
      <c r="C675" t="s">
        <v>446</v>
      </c>
      <c r="D675" s="1051" t="s">
        <v>1523</v>
      </c>
      <c r="E675" s="551">
        <f ca="1">VLOOKUP(A675,Data!C:I,7,FALSE)</f>
        <v>1</v>
      </c>
      <c r="F675" s="631" t="str">
        <f t="shared" si="68"/>
        <v>ID.SC-13</v>
      </c>
      <c r="G675" s="631" t="str">
        <f t="shared" ca="1" si="69"/>
        <v>ID.SC-131</v>
      </c>
    </row>
    <row r="676" spans="1:7" x14ac:dyDescent="0.25">
      <c r="A676" t="s">
        <v>2570</v>
      </c>
      <c r="B676" s="551">
        <v>3</v>
      </c>
      <c r="C676" t="s">
        <v>446</v>
      </c>
      <c r="D676" s="1051" t="s">
        <v>1489</v>
      </c>
      <c r="E676" s="551">
        <f ca="1">VLOOKUP(A676,Data!C:I,7,FALSE)</f>
        <v>0</v>
      </c>
      <c r="F676" s="631" t="str">
        <f t="shared" si="68"/>
        <v>ID.AM-63</v>
      </c>
      <c r="G676" s="631" t="str">
        <f t="shared" ca="1" si="69"/>
        <v>ID.AM-630</v>
      </c>
    </row>
    <row r="677" spans="1:7" x14ac:dyDescent="0.25">
      <c r="A677" t="s">
        <v>2570</v>
      </c>
      <c r="B677" s="551">
        <v>3</v>
      </c>
      <c r="C677" t="s">
        <v>446</v>
      </c>
      <c r="D677" s="1051" t="s">
        <v>1522</v>
      </c>
      <c r="E677" s="551">
        <f ca="1">VLOOKUP(A677,Data!C:I,7,FALSE)</f>
        <v>0</v>
      </c>
      <c r="F677" s="631" t="str">
        <f t="shared" si="68"/>
        <v>ID.GV-13</v>
      </c>
      <c r="G677" s="631" t="str">
        <f t="shared" ca="1" si="69"/>
        <v>ID.GV-130</v>
      </c>
    </row>
    <row r="678" spans="1:7" x14ac:dyDescent="0.25">
      <c r="A678" t="s">
        <v>2570</v>
      </c>
      <c r="B678" s="551">
        <v>3</v>
      </c>
      <c r="C678" t="s">
        <v>446</v>
      </c>
      <c r="D678" s="1051" t="s">
        <v>1490</v>
      </c>
      <c r="E678" s="551">
        <f ca="1">VLOOKUP(A678,Data!C:I,7,FALSE)</f>
        <v>0</v>
      </c>
      <c r="F678" s="631" t="str">
        <f t="shared" si="68"/>
        <v>ID.GV-23</v>
      </c>
      <c r="G678" s="631" t="str">
        <f t="shared" ca="1" si="69"/>
        <v>ID.GV-230</v>
      </c>
    </row>
    <row r="679" spans="1:7" x14ac:dyDescent="0.25">
      <c r="A679" t="s">
        <v>2570</v>
      </c>
      <c r="B679" s="551">
        <v>3</v>
      </c>
      <c r="C679" t="s">
        <v>446</v>
      </c>
      <c r="D679" s="1051" t="s">
        <v>1536</v>
      </c>
      <c r="E679" s="551">
        <f ca="1">VLOOKUP(A679,Data!C:I,7,FALSE)</f>
        <v>0</v>
      </c>
      <c r="F679" s="631" t="str">
        <f t="shared" si="68"/>
        <v>ID.GV-33</v>
      </c>
      <c r="G679" s="631" t="str">
        <f t="shared" ca="1" si="69"/>
        <v>ID.GV-330</v>
      </c>
    </row>
    <row r="680" spans="1:7" x14ac:dyDescent="0.25">
      <c r="A680" t="s">
        <v>2570</v>
      </c>
      <c r="B680" s="551">
        <v>3</v>
      </c>
      <c r="C680" t="s">
        <v>1462</v>
      </c>
      <c r="D680" s="1047" t="s">
        <v>1575</v>
      </c>
      <c r="E680" s="551">
        <f ca="1">VLOOKUP(A680,Data!C:I,7,FALSE)</f>
        <v>0</v>
      </c>
      <c r="F680" s="631" t="str">
        <f t="shared" si="68"/>
        <v>PR.AT-23</v>
      </c>
      <c r="G680" s="631" t="str">
        <f t="shared" ca="1" si="69"/>
        <v>PR.AT-230</v>
      </c>
    </row>
    <row r="681" spans="1:7" x14ac:dyDescent="0.25">
      <c r="A681" t="s">
        <v>2570</v>
      </c>
      <c r="B681" s="551">
        <v>3</v>
      </c>
      <c r="C681" t="s">
        <v>1462</v>
      </c>
      <c r="D681" s="1047" t="s">
        <v>1576</v>
      </c>
      <c r="E681" s="551">
        <f ca="1">VLOOKUP(A681,Data!C:I,7,FALSE)</f>
        <v>0</v>
      </c>
      <c r="F681" s="631" t="str">
        <f t="shared" si="68"/>
        <v>PR.AT-33</v>
      </c>
      <c r="G681" s="631" t="str">
        <f t="shared" ca="1" si="69"/>
        <v>PR.AT-330</v>
      </c>
    </row>
    <row r="682" spans="1:7" x14ac:dyDescent="0.25">
      <c r="A682" t="s">
        <v>2570</v>
      </c>
      <c r="B682" s="551">
        <v>3</v>
      </c>
      <c r="C682" t="s">
        <v>1462</v>
      </c>
      <c r="D682" s="1047" t="s">
        <v>1525</v>
      </c>
      <c r="E682" s="551">
        <f ca="1">VLOOKUP(A682,Data!C:I,7,FALSE)</f>
        <v>0</v>
      </c>
      <c r="F682" s="631" t="str">
        <f t="shared" si="68"/>
        <v>PR.AT-43</v>
      </c>
      <c r="G682" s="631" t="str">
        <f t="shared" ca="1" si="69"/>
        <v>PR.AT-430</v>
      </c>
    </row>
    <row r="683" spans="1:7" x14ac:dyDescent="0.25">
      <c r="A683" t="s">
        <v>2570</v>
      </c>
      <c r="B683" s="551">
        <v>3</v>
      </c>
      <c r="C683" t="s">
        <v>1462</v>
      </c>
      <c r="D683" s="1047" t="s">
        <v>1577</v>
      </c>
      <c r="E683" s="551">
        <f ca="1">VLOOKUP(A683,Data!C:I,7,FALSE)</f>
        <v>0</v>
      </c>
      <c r="F683" s="631" t="str">
        <f t="shared" si="68"/>
        <v>PR.AT-53</v>
      </c>
      <c r="G683" s="631" t="str">
        <f t="shared" ca="1" si="69"/>
        <v>PR.AT-530</v>
      </c>
    </row>
    <row r="684" spans="1:7" x14ac:dyDescent="0.25">
      <c r="A684" t="s">
        <v>2571</v>
      </c>
      <c r="B684" s="551">
        <v>3</v>
      </c>
      <c r="C684" t="s">
        <v>1462</v>
      </c>
      <c r="D684" s="1047" t="s">
        <v>1579</v>
      </c>
      <c r="E684" s="551">
        <f ca="1">VLOOKUP(A684,Data!C:I,7,FALSE)</f>
        <v>1</v>
      </c>
      <c r="F684" s="631" t="str">
        <f t="shared" si="68"/>
        <v>PR.AT-13</v>
      </c>
      <c r="G684" s="631" t="str">
        <f t="shared" ca="1" si="69"/>
        <v>PR.AT-131</v>
      </c>
    </row>
    <row r="685" spans="1:7" x14ac:dyDescent="0.25">
      <c r="A685" t="s">
        <v>2572</v>
      </c>
      <c r="B685" s="551">
        <v>3</v>
      </c>
      <c r="C685" t="s">
        <v>446</v>
      </c>
      <c r="D685" s="1051" t="s">
        <v>1523</v>
      </c>
      <c r="E685" s="551">
        <f ca="1">VLOOKUP(A685,Data!C:I,7,FALSE)</f>
        <v>0</v>
      </c>
      <c r="F685" s="631" t="str">
        <f t="shared" si="68"/>
        <v>ID.SC-13</v>
      </c>
      <c r="G685" s="631" t="str">
        <f t="shared" ca="1" si="69"/>
        <v>ID.SC-130</v>
      </c>
    </row>
    <row r="686" spans="1:7" x14ac:dyDescent="0.25">
      <c r="A686" t="s">
        <v>2572</v>
      </c>
      <c r="B686" s="551">
        <v>3</v>
      </c>
      <c r="C686" t="s">
        <v>1462</v>
      </c>
      <c r="D686" s="1047" t="s">
        <v>1712</v>
      </c>
      <c r="E686" s="551">
        <f ca="1">VLOOKUP(A686,Data!C:I,7,FALSE)</f>
        <v>0</v>
      </c>
      <c r="F686" s="631" t="str">
        <f t="shared" si="68"/>
        <v>PR.IP-73</v>
      </c>
      <c r="G686" s="631" t="str">
        <f t="shared" ca="1" si="69"/>
        <v>PR.IP-730</v>
      </c>
    </row>
    <row r="687" spans="1:7" x14ac:dyDescent="0.25">
      <c r="A687" t="s">
        <v>175</v>
      </c>
      <c r="B687" s="551">
        <v>1</v>
      </c>
      <c r="C687" t="s">
        <v>446</v>
      </c>
      <c r="D687" s="1051" t="s">
        <v>1569</v>
      </c>
      <c r="E687" s="551">
        <f ca="1">VLOOKUP(A687,Data!C:I,7,FALSE)</f>
        <v>0</v>
      </c>
      <c r="F687" s="631" t="str">
        <f t="shared" si="68"/>
        <v>ID.RA-11</v>
      </c>
      <c r="G687" s="631" t="str">
        <f t="shared" ca="1" si="69"/>
        <v>ID.RA-110</v>
      </c>
    </row>
    <row r="688" spans="1:7" x14ac:dyDescent="0.25">
      <c r="A688" t="s">
        <v>175</v>
      </c>
      <c r="B688" s="551">
        <v>1</v>
      </c>
      <c r="C688" t="s">
        <v>446</v>
      </c>
      <c r="D688" s="1051" t="s">
        <v>1570</v>
      </c>
      <c r="E688" s="551">
        <f ca="1">VLOOKUP(A688,Data!C:I,7,FALSE)</f>
        <v>0</v>
      </c>
      <c r="F688" s="631" t="str">
        <f t="shared" si="68"/>
        <v>ID.RA-21</v>
      </c>
      <c r="G688" s="631" t="str">
        <f t="shared" ca="1" si="69"/>
        <v>ID.RA-210</v>
      </c>
    </row>
    <row r="689" spans="1:7" x14ac:dyDescent="0.25">
      <c r="A689" t="s">
        <v>175</v>
      </c>
      <c r="B689" s="551">
        <v>1</v>
      </c>
      <c r="C689" t="s">
        <v>1464</v>
      </c>
      <c r="D689" s="1052" t="s">
        <v>1571</v>
      </c>
      <c r="E689" s="551">
        <f ca="1">VLOOKUP(A689,Data!C:I,7,FALSE)</f>
        <v>0</v>
      </c>
      <c r="F689" s="631" t="str">
        <f t="shared" si="68"/>
        <v>RS.AN-51</v>
      </c>
      <c r="G689" s="631" t="str">
        <f t="shared" ca="1" si="69"/>
        <v>RS.AN-510</v>
      </c>
    </row>
    <row r="690" spans="1:7" x14ac:dyDescent="0.25">
      <c r="A690" t="s">
        <v>176</v>
      </c>
      <c r="B690" s="551">
        <v>1</v>
      </c>
      <c r="C690" t="s">
        <v>446</v>
      </c>
      <c r="D690" s="1051" t="s">
        <v>1569</v>
      </c>
      <c r="E690" s="551">
        <f ca="1">VLOOKUP(A690,Data!C:I,7,FALSE)</f>
        <v>0</v>
      </c>
      <c r="F690" s="631" t="str">
        <f t="shared" si="68"/>
        <v>ID.RA-11</v>
      </c>
      <c r="G690" s="631" t="str">
        <f t="shared" ca="1" si="69"/>
        <v>ID.RA-110</v>
      </c>
    </row>
    <row r="691" spans="1:7" x14ac:dyDescent="0.25">
      <c r="A691" t="s">
        <v>176</v>
      </c>
      <c r="B691" s="551">
        <v>1</v>
      </c>
      <c r="C691" t="s">
        <v>1464</v>
      </c>
      <c r="D691" s="1052" t="s">
        <v>1571</v>
      </c>
      <c r="E691" s="551">
        <f ca="1">VLOOKUP(A691,Data!C:I,7,FALSE)</f>
        <v>0</v>
      </c>
      <c r="F691" s="631" t="str">
        <f t="shared" si="68"/>
        <v>RS.AN-51</v>
      </c>
      <c r="G691" s="631" t="str">
        <f t="shared" ca="1" si="69"/>
        <v>RS.AN-510</v>
      </c>
    </row>
    <row r="692" spans="1:7" x14ac:dyDescent="0.25">
      <c r="A692" t="s">
        <v>177</v>
      </c>
      <c r="B692" s="551">
        <v>1</v>
      </c>
      <c r="C692" t="s">
        <v>446</v>
      </c>
      <c r="D692" s="1051" t="s">
        <v>1569</v>
      </c>
      <c r="E692" s="551">
        <f ca="1">VLOOKUP(A692,Data!C:I,7,FALSE)</f>
        <v>1</v>
      </c>
      <c r="F692" s="631" t="str">
        <f t="shared" si="68"/>
        <v>ID.RA-11</v>
      </c>
      <c r="G692" s="631" t="str">
        <f t="shared" ca="1" si="69"/>
        <v>ID.RA-111</v>
      </c>
    </row>
    <row r="693" spans="1:7" x14ac:dyDescent="0.25">
      <c r="A693" t="s">
        <v>177</v>
      </c>
      <c r="B693" s="551">
        <v>1</v>
      </c>
      <c r="C693" t="s">
        <v>1463</v>
      </c>
      <c r="D693" s="1048" t="s">
        <v>1563</v>
      </c>
      <c r="E693" s="551">
        <f ca="1">VLOOKUP(A693,Data!C:I,7,FALSE)</f>
        <v>1</v>
      </c>
      <c r="F693" s="631" t="str">
        <f t="shared" si="68"/>
        <v>DE.CM-81</v>
      </c>
      <c r="G693" s="631" t="str">
        <f t="shared" ca="1" si="69"/>
        <v>DE.CM-811</v>
      </c>
    </row>
    <row r="694" spans="1:7" x14ac:dyDescent="0.25">
      <c r="A694" t="s">
        <v>177</v>
      </c>
      <c r="B694" s="551">
        <v>1</v>
      </c>
      <c r="C694" t="s">
        <v>1463</v>
      </c>
      <c r="D694" s="1048" t="s">
        <v>1548</v>
      </c>
      <c r="E694" s="551">
        <f ca="1">VLOOKUP(A694,Data!C:I,7,FALSE)</f>
        <v>1</v>
      </c>
      <c r="F694" s="631" t="str">
        <f t="shared" si="68"/>
        <v>DE.DP-31</v>
      </c>
      <c r="G694" s="631" t="str">
        <f t="shared" ca="1" si="69"/>
        <v>DE.DP-311</v>
      </c>
    </row>
    <row r="695" spans="1:7" x14ac:dyDescent="0.25">
      <c r="A695" t="s">
        <v>178</v>
      </c>
      <c r="B695" s="551">
        <v>1</v>
      </c>
      <c r="C695" t="s">
        <v>1464</v>
      </c>
      <c r="D695" s="1052" t="s">
        <v>1561</v>
      </c>
      <c r="E695" s="551">
        <f ca="1">VLOOKUP(A695,Data!C:I,7,FALSE)</f>
        <v>1</v>
      </c>
      <c r="F695" s="631" t="str">
        <f t="shared" si="68"/>
        <v>RS.MI-31</v>
      </c>
      <c r="G695" s="631" t="str">
        <f t="shared" ca="1" si="69"/>
        <v>RS.MI-311</v>
      </c>
    </row>
    <row r="696" spans="1:7" x14ac:dyDescent="0.25">
      <c r="A696" t="s">
        <v>179</v>
      </c>
      <c r="B696" s="551">
        <v>2</v>
      </c>
      <c r="C696" t="s">
        <v>446</v>
      </c>
      <c r="D696" s="1051" t="s">
        <v>1569</v>
      </c>
      <c r="E696" s="551">
        <f ca="1">VLOOKUP(A696,Data!C:I,7,FALSE)</f>
        <v>1</v>
      </c>
      <c r="F696" s="631" t="str">
        <f t="shared" si="68"/>
        <v>ID.RA-12</v>
      </c>
      <c r="G696" s="631" t="str">
        <f t="shared" ca="1" si="69"/>
        <v>ID.RA-121</v>
      </c>
    </row>
    <row r="697" spans="1:7" x14ac:dyDescent="0.25">
      <c r="A697" t="s">
        <v>179</v>
      </c>
      <c r="B697" s="551">
        <v>2</v>
      </c>
      <c r="C697" t="s">
        <v>1464</v>
      </c>
      <c r="D697" s="1055" t="s">
        <v>1571</v>
      </c>
      <c r="E697" s="551">
        <f ca="1">VLOOKUP(A697,Data!C:I,7,FALSE)</f>
        <v>1</v>
      </c>
      <c r="F697" s="631" t="str">
        <f t="shared" si="68"/>
        <v>RS.AN-52</v>
      </c>
      <c r="G697" s="631" t="str">
        <f t="shared" ca="1" si="69"/>
        <v>RS.AN-521</v>
      </c>
    </row>
    <row r="698" spans="1:7" x14ac:dyDescent="0.25">
      <c r="A698" t="s">
        <v>180</v>
      </c>
      <c r="B698" s="551">
        <v>2</v>
      </c>
      <c r="C698" t="s">
        <v>446</v>
      </c>
      <c r="D698" s="1051" t="s">
        <v>1569</v>
      </c>
      <c r="E698" s="551">
        <f ca="1">VLOOKUP(A698,Data!C:I,7,FALSE)</f>
        <v>1</v>
      </c>
      <c r="F698" s="631" t="str">
        <f t="shared" si="68"/>
        <v>ID.RA-12</v>
      </c>
      <c r="G698" s="631" t="str">
        <f t="shared" ca="1" si="69"/>
        <v>ID.RA-121</v>
      </c>
    </row>
    <row r="699" spans="1:7" x14ac:dyDescent="0.25">
      <c r="A699" t="s">
        <v>180</v>
      </c>
      <c r="B699" s="551">
        <v>2</v>
      </c>
      <c r="C699" t="s">
        <v>1463</v>
      </c>
      <c r="D699" s="1048" t="s">
        <v>1563</v>
      </c>
      <c r="E699" s="551">
        <f ca="1">VLOOKUP(A699,Data!C:I,7,FALSE)</f>
        <v>1</v>
      </c>
      <c r="F699" s="631" t="str">
        <f t="shared" si="68"/>
        <v>DE.CM-82</v>
      </c>
      <c r="G699" s="631" t="str">
        <f t="shared" ca="1" si="69"/>
        <v>DE.CM-821</v>
      </c>
    </row>
    <row r="700" spans="1:7" x14ac:dyDescent="0.25">
      <c r="A700" t="s">
        <v>181</v>
      </c>
      <c r="B700" s="551">
        <v>2</v>
      </c>
      <c r="C700" t="s">
        <v>1464</v>
      </c>
      <c r="D700" s="1052" t="s">
        <v>1571</v>
      </c>
      <c r="E700" s="551">
        <f ca="1">VLOOKUP(A700,Data!C:I,7,FALSE)</f>
        <v>1</v>
      </c>
      <c r="F700" s="631" t="str">
        <f t="shared" si="68"/>
        <v>RS.AN-52</v>
      </c>
      <c r="G700" s="631" t="str">
        <f t="shared" ca="1" si="69"/>
        <v>RS.AN-521</v>
      </c>
    </row>
    <row r="701" spans="1:7" x14ac:dyDescent="0.25">
      <c r="A701" t="s">
        <v>181</v>
      </c>
      <c r="B701" s="551">
        <v>2</v>
      </c>
      <c r="C701" t="s">
        <v>1464</v>
      </c>
      <c r="D701" s="1052" t="s">
        <v>1561</v>
      </c>
      <c r="E701" s="551">
        <f ca="1">VLOOKUP(A701,Data!C:I,7,FALSE)</f>
        <v>1</v>
      </c>
      <c r="F701" s="631" t="str">
        <f t="shared" si="68"/>
        <v>RS.MI-32</v>
      </c>
      <c r="G701" s="631" t="str">
        <f t="shared" ca="1" si="69"/>
        <v>RS.MI-321</v>
      </c>
    </row>
    <row r="702" spans="1:7" x14ac:dyDescent="0.25">
      <c r="A702" t="s">
        <v>183</v>
      </c>
      <c r="B702" s="551">
        <v>2</v>
      </c>
      <c r="C702" t="s">
        <v>1464</v>
      </c>
      <c r="D702" s="1052" t="s">
        <v>1535</v>
      </c>
      <c r="E702" s="551">
        <f ca="1">VLOOKUP(A702,Data!C:I,7,FALSE)</f>
        <v>1</v>
      </c>
      <c r="F702" s="631" t="str">
        <f t="shared" si="68"/>
        <v>RS.CO-32</v>
      </c>
      <c r="G702" s="631" t="str">
        <f t="shared" ca="1" si="69"/>
        <v>RS.CO-321</v>
      </c>
    </row>
    <row r="703" spans="1:7" x14ac:dyDescent="0.25">
      <c r="A703" t="s">
        <v>183</v>
      </c>
      <c r="B703" s="551">
        <v>2</v>
      </c>
      <c r="C703" t="s">
        <v>1464</v>
      </c>
      <c r="D703" s="1052" t="s">
        <v>1566</v>
      </c>
      <c r="E703" s="551">
        <f ca="1">VLOOKUP(A703,Data!C:I,7,FALSE)</f>
        <v>1</v>
      </c>
      <c r="F703" s="631" t="str">
        <f t="shared" si="68"/>
        <v>RS.CO-52</v>
      </c>
      <c r="G703" s="631" t="str">
        <f t="shared" ca="1" si="69"/>
        <v>RS.CO-521</v>
      </c>
    </row>
    <row r="704" spans="1:7" x14ac:dyDescent="0.25">
      <c r="A704" t="s">
        <v>184</v>
      </c>
      <c r="B704" s="551">
        <v>3</v>
      </c>
      <c r="C704" t="s">
        <v>446</v>
      </c>
      <c r="D704" s="1051" t="s">
        <v>1569</v>
      </c>
      <c r="E704" s="551">
        <f ca="1">VLOOKUP(A704,Data!C:I,7,FALSE)</f>
        <v>0</v>
      </c>
      <c r="F704" s="631" t="str">
        <f t="shared" si="68"/>
        <v>ID.RA-13</v>
      </c>
      <c r="G704" s="631" t="str">
        <f t="shared" ca="1" si="69"/>
        <v>ID.RA-130</v>
      </c>
    </row>
    <row r="705" spans="1:7" x14ac:dyDescent="0.25">
      <c r="A705" t="s">
        <v>184</v>
      </c>
      <c r="B705" s="551">
        <v>3</v>
      </c>
      <c r="C705" t="s">
        <v>446</v>
      </c>
      <c r="D705" s="1051" t="s">
        <v>1570</v>
      </c>
      <c r="E705" s="551">
        <f ca="1">VLOOKUP(A705,Data!C:I,7,FALSE)</f>
        <v>0</v>
      </c>
      <c r="F705" s="631" t="str">
        <f t="shared" si="68"/>
        <v>ID.RA-23</v>
      </c>
      <c r="G705" s="631" t="str">
        <f t="shared" ca="1" si="69"/>
        <v>ID.RA-230</v>
      </c>
    </row>
    <row r="706" spans="1:7" x14ac:dyDescent="0.25">
      <c r="A706" t="s">
        <v>184</v>
      </c>
      <c r="B706" s="551">
        <v>3</v>
      </c>
      <c r="C706" t="s">
        <v>1464</v>
      </c>
      <c r="D706" s="1052" t="s">
        <v>1571</v>
      </c>
      <c r="E706" s="551">
        <f ca="1">VLOOKUP(A706,Data!C:I,7,FALSE)</f>
        <v>0</v>
      </c>
      <c r="F706" s="631" t="str">
        <f t="shared" si="68"/>
        <v>RS.AN-53</v>
      </c>
      <c r="G706" s="631" t="str">
        <f t="shared" ca="1" si="69"/>
        <v>RS.AN-530</v>
      </c>
    </row>
    <row r="707" spans="1:7" x14ac:dyDescent="0.25">
      <c r="A707" t="s">
        <v>187</v>
      </c>
      <c r="B707" s="551">
        <v>3</v>
      </c>
      <c r="C707" t="s">
        <v>1464</v>
      </c>
      <c r="D707" s="1052" t="s">
        <v>1571</v>
      </c>
      <c r="E707" s="551">
        <f ca="1">VLOOKUP(A707,Data!C:I,7,FALSE)</f>
        <v>0</v>
      </c>
      <c r="F707" s="631" t="str">
        <f t="shared" ref="F707:F770" si="70">CONCATENATE($D707,$B707)</f>
        <v>RS.AN-53</v>
      </c>
      <c r="G707" s="631" t="str">
        <f t="shared" ref="G707:G770" ca="1" si="71">_xlfn.IFNA(CONCATENATE(F707,$E707),CONCATENATE(F707,$E707,0))</f>
        <v>RS.AN-530</v>
      </c>
    </row>
    <row r="708" spans="1:7" x14ac:dyDescent="0.25">
      <c r="A708" t="s">
        <v>2573</v>
      </c>
      <c r="B708" s="551">
        <v>3</v>
      </c>
      <c r="C708" t="s">
        <v>446</v>
      </c>
      <c r="D708" s="1051" t="s">
        <v>1570</v>
      </c>
      <c r="E708" s="551">
        <f ca="1">VLOOKUP(A708,Data!C:I,7,FALSE)</f>
        <v>1</v>
      </c>
      <c r="F708" s="631" t="str">
        <f t="shared" si="70"/>
        <v>ID.RA-23</v>
      </c>
      <c r="G708" s="631" t="str">
        <f t="shared" ca="1" si="71"/>
        <v>ID.RA-231</v>
      </c>
    </row>
    <row r="709" spans="1:7" x14ac:dyDescent="0.25">
      <c r="A709" t="s">
        <v>2573</v>
      </c>
      <c r="B709" s="551">
        <v>3</v>
      </c>
      <c r="C709" t="s">
        <v>1464</v>
      </c>
      <c r="D709" s="1052" t="s">
        <v>1566</v>
      </c>
      <c r="E709" s="551">
        <f ca="1">VLOOKUP(A709,Data!C:I,7,FALSE)</f>
        <v>1</v>
      </c>
      <c r="F709" s="631" t="str">
        <f t="shared" si="70"/>
        <v>RS.CO-53</v>
      </c>
      <c r="G709" s="631" t="str">
        <f t="shared" ca="1" si="71"/>
        <v>RS.CO-531</v>
      </c>
    </row>
    <row r="710" spans="1:7" x14ac:dyDescent="0.25">
      <c r="A710" t="s">
        <v>2573</v>
      </c>
      <c r="B710" s="551">
        <v>3</v>
      </c>
      <c r="C710" t="s">
        <v>1464</v>
      </c>
      <c r="D710" s="1052" t="s">
        <v>1571</v>
      </c>
      <c r="E710" s="551">
        <f ca="1">VLOOKUP(A710,Data!C:I,7,FALSE)</f>
        <v>1</v>
      </c>
      <c r="F710" s="631" t="str">
        <f t="shared" si="70"/>
        <v>RS.AN-53</v>
      </c>
      <c r="G710" s="631" t="str">
        <f t="shared" ca="1" si="71"/>
        <v>RS.AN-531</v>
      </c>
    </row>
    <row r="711" spans="1:7" x14ac:dyDescent="0.25">
      <c r="A711" t="s">
        <v>189</v>
      </c>
      <c r="B711" s="551">
        <v>1</v>
      </c>
      <c r="C711" t="s">
        <v>446</v>
      </c>
      <c r="D711" s="1051" t="s">
        <v>1570</v>
      </c>
      <c r="E711" s="551">
        <f ca="1">VLOOKUP(A711,Data!C:I,7,FALSE)</f>
        <v>1</v>
      </c>
      <c r="F711" s="631" t="str">
        <f t="shared" si="70"/>
        <v>ID.RA-21</v>
      </c>
      <c r="G711" s="631" t="str">
        <f t="shared" ca="1" si="71"/>
        <v>ID.RA-211</v>
      </c>
    </row>
    <row r="712" spans="1:7" x14ac:dyDescent="0.25">
      <c r="A712" t="s">
        <v>189</v>
      </c>
      <c r="B712" s="551">
        <v>1</v>
      </c>
      <c r="C712" t="s">
        <v>1464</v>
      </c>
      <c r="D712" s="1052" t="s">
        <v>1571</v>
      </c>
      <c r="E712" s="551">
        <f ca="1">VLOOKUP(A712,Data!C:I,7,FALSE)</f>
        <v>1</v>
      </c>
      <c r="F712" s="631" t="str">
        <f t="shared" si="70"/>
        <v>RS.AN-51</v>
      </c>
      <c r="G712" s="631" t="str">
        <f t="shared" ca="1" si="71"/>
        <v>RS.AN-511</v>
      </c>
    </row>
    <row r="713" spans="1:7" x14ac:dyDescent="0.25">
      <c r="A713" t="s">
        <v>190</v>
      </c>
      <c r="B713" s="551">
        <v>1</v>
      </c>
      <c r="C713" t="s">
        <v>446</v>
      </c>
      <c r="D713" s="1051" t="s">
        <v>1570</v>
      </c>
      <c r="E713" s="551">
        <f ca="1">VLOOKUP(A713,Data!C:I,7,FALSE)</f>
        <v>1</v>
      </c>
      <c r="F713" s="631" t="str">
        <f t="shared" si="70"/>
        <v>ID.RA-21</v>
      </c>
      <c r="G713" s="631" t="str">
        <f t="shared" ca="1" si="71"/>
        <v>ID.RA-211</v>
      </c>
    </row>
    <row r="714" spans="1:7" x14ac:dyDescent="0.25">
      <c r="A714" t="s">
        <v>190</v>
      </c>
      <c r="B714" s="551">
        <v>1</v>
      </c>
      <c r="C714" t="s">
        <v>446</v>
      </c>
      <c r="D714" s="1051" t="s">
        <v>1572</v>
      </c>
      <c r="E714" s="551">
        <f ca="1">VLOOKUP(A714,Data!C:I,7,FALSE)</f>
        <v>1</v>
      </c>
      <c r="F714" s="631" t="str">
        <f t="shared" si="70"/>
        <v>ID.RA-31</v>
      </c>
      <c r="G714" s="631" t="str">
        <f t="shared" ca="1" si="71"/>
        <v>ID.RA-311</v>
      </c>
    </row>
    <row r="715" spans="1:7" x14ac:dyDescent="0.25">
      <c r="A715" t="s">
        <v>190</v>
      </c>
      <c r="B715" s="551">
        <v>1</v>
      </c>
      <c r="C715" t="s">
        <v>1464</v>
      </c>
      <c r="D715" s="1052" t="s">
        <v>1571</v>
      </c>
      <c r="E715" s="551">
        <f ca="1">VLOOKUP(A715,Data!C:I,7,FALSE)</f>
        <v>1</v>
      </c>
      <c r="F715" s="631" t="str">
        <f t="shared" si="70"/>
        <v>RS.AN-51</v>
      </c>
      <c r="G715" s="631" t="str">
        <f t="shared" ca="1" si="71"/>
        <v>RS.AN-511</v>
      </c>
    </row>
    <row r="716" spans="1:7" x14ac:dyDescent="0.25">
      <c r="A716" t="s">
        <v>191</v>
      </c>
      <c r="B716" s="551">
        <v>1</v>
      </c>
      <c r="C716" t="s">
        <v>446</v>
      </c>
      <c r="D716" s="1051" t="s">
        <v>1572</v>
      </c>
      <c r="E716" s="551">
        <f ca="1">VLOOKUP(A716,Data!C:I,7,FALSE)</f>
        <v>1</v>
      </c>
      <c r="F716" s="631" t="str">
        <f t="shared" si="70"/>
        <v>ID.RA-31</v>
      </c>
      <c r="G716" s="631" t="str">
        <f t="shared" ca="1" si="71"/>
        <v>ID.RA-311</v>
      </c>
    </row>
    <row r="717" spans="1:7" x14ac:dyDescent="0.25">
      <c r="A717" t="s">
        <v>192</v>
      </c>
      <c r="B717" s="551">
        <v>1</v>
      </c>
      <c r="C717" t="s">
        <v>446</v>
      </c>
      <c r="D717" s="1051" t="s">
        <v>1572</v>
      </c>
      <c r="E717" s="551">
        <f ca="1">VLOOKUP(A717,Data!C:I,7,FALSE)</f>
        <v>1</v>
      </c>
      <c r="F717" s="631" t="str">
        <f t="shared" si="70"/>
        <v>ID.RA-31</v>
      </c>
      <c r="G717" s="631" t="str">
        <f t="shared" ca="1" si="71"/>
        <v>ID.RA-311</v>
      </c>
    </row>
    <row r="718" spans="1:7" x14ac:dyDescent="0.25">
      <c r="A718" t="s">
        <v>192</v>
      </c>
      <c r="B718" s="551">
        <v>1</v>
      </c>
      <c r="C718" t="s">
        <v>446</v>
      </c>
      <c r="D718" s="1051" t="s">
        <v>1512</v>
      </c>
      <c r="E718" s="551">
        <f ca="1">VLOOKUP(A718,Data!C:I,7,FALSE)</f>
        <v>1</v>
      </c>
      <c r="F718" s="631" t="str">
        <f t="shared" si="70"/>
        <v>ID.RA-51</v>
      </c>
      <c r="G718" s="631" t="str">
        <f t="shared" ca="1" si="71"/>
        <v>ID.RA-511</v>
      </c>
    </row>
    <row r="719" spans="1:7" x14ac:dyDescent="0.25">
      <c r="A719" t="s">
        <v>193</v>
      </c>
      <c r="B719" s="551">
        <v>2</v>
      </c>
      <c r="C719" t="s">
        <v>446</v>
      </c>
      <c r="D719" s="1051" t="s">
        <v>1572</v>
      </c>
      <c r="E719" s="551">
        <f ca="1">VLOOKUP(A719,Data!C:I,7,FALSE)</f>
        <v>0</v>
      </c>
      <c r="F719" s="631" t="str">
        <f t="shared" si="70"/>
        <v>ID.RA-32</v>
      </c>
      <c r="G719" s="631" t="str">
        <f t="shared" ca="1" si="71"/>
        <v>ID.RA-320</v>
      </c>
    </row>
    <row r="720" spans="1:7" x14ac:dyDescent="0.25">
      <c r="A720" t="s">
        <v>195</v>
      </c>
      <c r="B720" s="551">
        <v>2</v>
      </c>
      <c r="C720" t="s">
        <v>446</v>
      </c>
      <c r="D720" s="1051" t="s">
        <v>1512</v>
      </c>
      <c r="E720" s="551">
        <f ca="1">VLOOKUP(A720,Data!C:I,7,FALSE)</f>
        <v>1</v>
      </c>
      <c r="F720" s="631" t="str">
        <f t="shared" si="70"/>
        <v>ID.RA-52</v>
      </c>
      <c r="G720" s="631" t="str">
        <f t="shared" ca="1" si="71"/>
        <v>ID.RA-521</v>
      </c>
    </row>
    <row r="721" spans="1:7" x14ac:dyDescent="0.25">
      <c r="A721" t="s">
        <v>196</v>
      </c>
      <c r="B721" s="551">
        <v>2</v>
      </c>
      <c r="C721" t="s">
        <v>446</v>
      </c>
      <c r="D721" s="1050" t="s">
        <v>1570</v>
      </c>
      <c r="E721" s="551">
        <f ca="1">VLOOKUP(A721,Data!C:I,7,FALSE)</f>
        <v>0</v>
      </c>
      <c r="F721" s="631" t="str">
        <f t="shared" si="70"/>
        <v>ID.RA-22</v>
      </c>
      <c r="G721" s="631" t="str">
        <f t="shared" ca="1" si="71"/>
        <v>ID.RA-220</v>
      </c>
    </row>
    <row r="722" spans="1:7" x14ac:dyDescent="0.25">
      <c r="A722" t="s">
        <v>196</v>
      </c>
      <c r="B722" s="551">
        <v>2</v>
      </c>
      <c r="C722" t="s">
        <v>1463</v>
      </c>
      <c r="D722" s="1048" t="s">
        <v>1539</v>
      </c>
      <c r="E722" s="551">
        <f ca="1">VLOOKUP(A722,Data!C:I,7,FALSE)</f>
        <v>0</v>
      </c>
      <c r="F722" s="631" t="str">
        <f t="shared" si="70"/>
        <v>DE.DP-42</v>
      </c>
      <c r="G722" s="631" t="str">
        <f t="shared" ca="1" si="71"/>
        <v>DE.DP-420</v>
      </c>
    </row>
    <row r="723" spans="1:7" x14ac:dyDescent="0.25">
      <c r="A723" t="s">
        <v>196</v>
      </c>
      <c r="B723" s="551">
        <v>2</v>
      </c>
      <c r="C723" t="s">
        <v>1464</v>
      </c>
      <c r="D723" s="1052" t="s">
        <v>1566</v>
      </c>
      <c r="E723" s="551">
        <f ca="1">VLOOKUP(A723,Data!C:I,7,FALSE)</f>
        <v>0</v>
      </c>
      <c r="F723" s="631" t="str">
        <f t="shared" si="70"/>
        <v>RS.CO-52</v>
      </c>
      <c r="G723" s="631" t="str">
        <f t="shared" ca="1" si="71"/>
        <v>RS.CO-520</v>
      </c>
    </row>
    <row r="724" spans="1:7" x14ac:dyDescent="0.25">
      <c r="A724" t="s">
        <v>201</v>
      </c>
      <c r="B724" s="551">
        <v>3</v>
      </c>
      <c r="C724" t="s">
        <v>446</v>
      </c>
      <c r="D724" s="1051" t="s">
        <v>1570</v>
      </c>
      <c r="E724" s="551">
        <f ca="1">VLOOKUP(A724,Data!C:I,7,FALSE)</f>
        <v>1</v>
      </c>
      <c r="F724" s="631" t="str">
        <f t="shared" si="70"/>
        <v>ID.RA-23</v>
      </c>
      <c r="G724" s="631" t="str">
        <f t="shared" ca="1" si="71"/>
        <v>ID.RA-231</v>
      </c>
    </row>
    <row r="725" spans="1:7" x14ac:dyDescent="0.25">
      <c r="A725" t="s">
        <v>205</v>
      </c>
      <c r="B725" s="551">
        <v>2</v>
      </c>
      <c r="C725" t="s">
        <v>1462</v>
      </c>
      <c r="D725" s="1047" t="s">
        <v>1574</v>
      </c>
      <c r="E725" s="551">
        <f ca="1">VLOOKUP(A725,Data!C:I,7,FALSE)</f>
        <v>0</v>
      </c>
      <c r="F725" s="631" t="str">
        <f t="shared" si="70"/>
        <v>PR.IP-122</v>
      </c>
      <c r="G725" s="631" t="str">
        <f t="shared" ca="1" si="71"/>
        <v>PR.IP-1220</v>
      </c>
    </row>
    <row r="726" spans="1:7" x14ac:dyDescent="0.25">
      <c r="A726" t="s">
        <v>205</v>
      </c>
      <c r="B726" s="551">
        <v>2</v>
      </c>
      <c r="C726" t="s">
        <v>1464</v>
      </c>
      <c r="D726" s="1052" t="s">
        <v>1571</v>
      </c>
      <c r="E726" s="551">
        <f ca="1">VLOOKUP(A726,Data!C:I,7,FALSE)</f>
        <v>0</v>
      </c>
      <c r="F726" s="631" t="str">
        <f t="shared" si="70"/>
        <v>RS.AN-52</v>
      </c>
      <c r="G726" s="631" t="str">
        <f t="shared" ca="1" si="71"/>
        <v>RS.AN-520</v>
      </c>
    </row>
    <row r="727" spans="1:7" x14ac:dyDescent="0.25">
      <c r="A727" t="s">
        <v>207</v>
      </c>
      <c r="B727" s="551">
        <v>3</v>
      </c>
      <c r="C727" t="s">
        <v>446</v>
      </c>
      <c r="D727" s="1051" t="s">
        <v>1522</v>
      </c>
      <c r="E727" s="551">
        <f ca="1">VLOOKUP(A727,Data!C:I,7,FALSE)</f>
        <v>0</v>
      </c>
      <c r="F727" s="631" t="str">
        <f t="shared" si="70"/>
        <v>ID.GV-13</v>
      </c>
      <c r="G727" s="631" t="str">
        <f t="shared" ca="1" si="71"/>
        <v>ID.GV-130</v>
      </c>
    </row>
    <row r="728" spans="1:7" x14ac:dyDescent="0.25">
      <c r="A728" t="s">
        <v>207</v>
      </c>
      <c r="B728" s="551">
        <v>3</v>
      </c>
      <c r="C728" t="s">
        <v>446</v>
      </c>
      <c r="D728" s="1051" t="s">
        <v>1536</v>
      </c>
      <c r="E728" s="551">
        <f ca="1">VLOOKUP(A728,Data!C:I,7,FALSE)</f>
        <v>0</v>
      </c>
      <c r="F728" s="631" t="str">
        <f t="shared" si="70"/>
        <v>ID.GV-33</v>
      </c>
      <c r="G728" s="631" t="str">
        <f t="shared" ca="1" si="71"/>
        <v>ID.GV-330</v>
      </c>
    </row>
    <row r="729" spans="1:7" x14ac:dyDescent="0.25">
      <c r="A729" t="s">
        <v>207</v>
      </c>
      <c r="B729" s="551">
        <v>3</v>
      </c>
      <c r="C729" t="s">
        <v>1462</v>
      </c>
      <c r="D729" s="1047" t="s">
        <v>1574</v>
      </c>
      <c r="E729" s="551">
        <f ca="1">VLOOKUP(A729,Data!C:I,7,FALSE)</f>
        <v>0</v>
      </c>
      <c r="F729" s="631" t="str">
        <f t="shared" si="70"/>
        <v>PR.IP-123</v>
      </c>
      <c r="G729" s="631" t="str">
        <f t="shared" ca="1" si="71"/>
        <v>PR.IP-1230</v>
      </c>
    </row>
    <row r="730" spans="1:7" x14ac:dyDescent="0.25">
      <c r="A730" t="s">
        <v>208</v>
      </c>
      <c r="B730" s="551">
        <v>3</v>
      </c>
      <c r="C730" t="s">
        <v>446</v>
      </c>
      <c r="D730" s="1051" t="s">
        <v>1489</v>
      </c>
      <c r="E730" s="551">
        <f ca="1">VLOOKUP(A730,Data!C:I,7,FALSE)</f>
        <v>1</v>
      </c>
      <c r="F730" s="631" t="str">
        <f t="shared" si="70"/>
        <v>ID.AM-63</v>
      </c>
      <c r="G730" s="631" t="str">
        <f t="shared" ca="1" si="71"/>
        <v>ID.AM-631</v>
      </c>
    </row>
    <row r="731" spans="1:7" x14ac:dyDescent="0.25">
      <c r="A731" t="s">
        <v>208</v>
      </c>
      <c r="B731" s="551">
        <v>3</v>
      </c>
      <c r="C731" t="s">
        <v>446</v>
      </c>
      <c r="D731" s="1051" t="s">
        <v>1522</v>
      </c>
      <c r="E731" s="551">
        <f ca="1">VLOOKUP(A731,Data!C:I,7,FALSE)</f>
        <v>1</v>
      </c>
      <c r="F731" s="631" t="str">
        <f t="shared" si="70"/>
        <v>ID.GV-13</v>
      </c>
      <c r="G731" s="631" t="str">
        <f t="shared" ca="1" si="71"/>
        <v>ID.GV-131</v>
      </c>
    </row>
    <row r="732" spans="1:7" x14ac:dyDescent="0.25">
      <c r="A732" t="s">
        <v>208</v>
      </c>
      <c r="B732" s="551">
        <v>3</v>
      </c>
      <c r="C732" t="s">
        <v>446</v>
      </c>
      <c r="D732" s="1051" t="s">
        <v>1490</v>
      </c>
      <c r="E732" s="551">
        <f ca="1">VLOOKUP(A732,Data!C:I,7,FALSE)</f>
        <v>1</v>
      </c>
      <c r="F732" s="631" t="str">
        <f t="shared" si="70"/>
        <v>ID.GV-23</v>
      </c>
      <c r="G732" s="631" t="str">
        <f t="shared" ca="1" si="71"/>
        <v>ID.GV-231</v>
      </c>
    </row>
    <row r="733" spans="1:7" x14ac:dyDescent="0.25">
      <c r="A733" t="s">
        <v>208</v>
      </c>
      <c r="B733" s="551">
        <v>3</v>
      </c>
      <c r="C733" t="s">
        <v>446</v>
      </c>
      <c r="D733" s="1051" t="s">
        <v>1536</v>
      </c>
      <c r="E733" s="551">
        <f ca="1">VLOOKUP(A733,Data!C:I,7,FALSE)</f>
        <v>1</v>
      </c>
      <c r="F733" s="631" t="str">
        <f t="shared" si="70"/>
        <v>ID.GV-33</v>
      </c>
      <c r="G733" s="631" t="str">
        <f t="shared" ca="1" si="71"/>
        <v>ID.GV-331</v>
      </c>
    </row>
    <row r="734" spans="1:7" x14ac:dyDescent="0.25">
      <c r="A734" t="s">
        <v>208</v>
      </c>
      <c r="B734" s="551">
        <v>3</v>
      </c>
      <c r="C734" t="s">
        <v>1462</v>
      </c>
      <c r="D734" s="1047" t="s">
        <v>1575</v>
      </c>
      <c r="E734" s="551">
        <f ca="1">VLOOKUP(A734,Data!C:I,7,FALSE)</f>
        <v>1</v>
      </c>
      <c r="F734" s="631" t="str">
        <f t="shared" si="70"/>
        <v>PR.AT-23</v>
      </c>
      <c r="G734" s="631" t="str">
        <f t="shared" ca="1" si="71"/>
        <v>PR.AT-231</v>
      </c>
    </row>
    <row r="735" spans="1:7" x14ac:dyDescent="0.25">
      <c r="A735" t="s">
        <v>208</v>
      </c>
      <c r="B735" s="551">
        <v>3</v>
      </c>
      <c r="C735" t="s">
        <v>1462</v>
      </c>
      <c r="D735" s="1047" t="s">
        <v>1576</v>
      </c>
      <c r="E735" s="551">
        <f ca="1">VLOOKUP(A735,Data!C:I,7,FALSE)</f>
        <v>1</v>
      </c>
      <c r="F735" s="631" t="str">
        <f t="shared" si="70"/>
        <v>PR.AT-33</v>
      </c>
      <c r="G735" s="631" t="str">
        <f t="shared" ca="1" si="71"/>
        <v>PR.AT-331</v>
      </c>
    </row>
    <row r="736" spans="1:7" x14ac:dyDescent="0.25">
      <c r="A736" t="s">
        <v>208</v>
      </c>
      <c r="B736" s="551">
        <v>3</v>
      </c>
      <c r="C736" t="s">
        <v>1462</v>
      </c>
      <c r="D736" s="1047" t="s">
        <v>1525</v>
      </c>
      <c r="E736" s="551">
        <f ca="1">VLOOKUP(A736,Data!C:I,7,FALSE)</f>
        <v>1</v>
      </c>
      <c r="F736" s="631" t="str">
        <f t="shared" si="70"/>
        <v>PR.AT-43</v>
      </c>
      <c r="G736" s="631" t="str">
        <f t="shared" ca="1" si="71"/>
        <v>PR.AT-431</v>
      </c>
    </row>
    <row r="737" spans="1:7" x14ac:dyDescent="0.25">
      <c r="A737" t="s">
        <v>208</v>
      </c>
      <c r="B737" s="551">
        <v>3</v>
      </c>
      <c r="C737" t="s">
        <v>1462</v>
      </c>
      <c r="D737" s="1047" t="s">
        <v>1577</v>
      </c>
      <c r="E737" s="551">
        <f ca="1">VLOOKUP(A737,Data!C:I,7,FALSE)</f>
        <v>1</v>
      </c>
      <c r="F737" s="631" t="str">
        <f t="shared" si="70"/>
        <v>PR.AT-53</v>
      </c>
      <c r="G737" s="631" t="str">
        <f t="shared" ca="1" si="71"/>
        <v>PR.AT-531</v>
      </c>
    </row>
    <row r="738" spans="1:7" x14ac:dyDescent="0.25">
      <c r="A738" t="s">
        <v>209</v>
      </c>
      <c r="B738" s="551">
        <v>3</v>
      </c>
      <c r="C738" t="s">
        <v>1462</v>
      </c>
      <c r="D738" s="1047" t="s">
        <v>1579</v>
      </c>
      <c r="E738" s="551">
        <f ca="1">VLOOKUP(A738,Data!C:I,7,FALSE)</f>
        <v>1</v>
      </c>
      <c r="F738" s="631" t="str">
        <f t="shared" si="70"/>
        <v>PR.AT-13</v>
      </c>
      <c r="G738" s="631" t="str">
        <f t="shared" ca="1" si="71"/>
        <v>PR.AT-131</v>
      </c>
    </row>
    <row r="739" spans="1:7" x14ac:dyDescent="0.25">
      <c r="A739" t="s">
        <v>210</v>
      </c>
      <c r="B739" s="551">
        <v>3</v>
      </c>
      <c r="C739" t="s">
        <v>1462</v>
      </c>
      <c r="D739" s="1047" t="s">
        <v>1712</v>
      </c>
      <c r="E739" s="551">
        <f ca="1">VLOOKUP(A739,Data!C:I,7,FALSE)</f>
        <v>1</v>
      </c>
      <c r="F739" s="631" t="str">
        <f t="shared" si="70"/>
        <v>PR.IP-73</v>
      </c>
      <c r="G739" s="631" t="str">
        <f t="shared" ca="1" si="71"/>
        <v>PR.IP-731</v>
      </c>
    </row>
    <row r="740" spans="1:7" x14ac:dyDescent="0.25">
      <c r="A740" t="s">
        <v>274</v>
      </c>
      <c r="B740" s="551">
        <v>1</v>
      </c>
      <c r="C740" t="s">
        <v>1462</v>
      </c>
      <c r="D740" s="1047" t="s">
        <v>1578</v>
      </c>
      <c r="E740" s="551">
        <f ca="1">VLOOKUP(A740,Data!C:I,7,FALSE)</f>
        <v>1</v>
      </c>
      <c r="F740" s="631" t="str">
        <f t="shared" si="70"/>
        <v>PR.IP-111</v>
      </c>
      <c r="G740" s="631" t="str">
        <f t="shared" ca="1" si="71"/>
        <v>PR.IP-1111</v>
      </c>
    </row>
    <row r="741" spans="1:7" x14ac:dyDescent="0.25">
      <c r="A741" t="s">
        <v>275</v>
      </c>
      <c r="B741" s="551">
        <v>1</v>
      </c>
      <c r="C741" t="s">
        <v>1462</v>
      </c>
      <c r="D741" s="1047" t="s">
        <v>1578</v>
      </c>
      <c r="E741" s="551">
        <f ca="1">VLOOKUP(A741,Data!C:I,7,FALSE)</f>
        <v>1</v>
      </c>
      <c r="F741" s="631" t="str">
        <f t="shared" si="70"/>
        <v>PR.IP-111</v>
      </c>
      <c r="G741" s="631" t="str">
        <f t="shared" ca="1" si="71"/>
        <v>PR.IP-1111</v>
      </c>
    </row>
    <row r="742" spans="1:7" x14ac:dyDescent="0.25">
      <c r="A742" t="s">
        <v>276</v>
      </c>
      <c r="B742" s="551">
        <v>2</v>
      </c>
      <c r="C742" t="s">
        <v>1462</v>
      </c>
      <c r="D742" s="1047" t="s">
        <v>1578</v>
      </c>
      <c r="E742" s="551">
        <f ca="1">VLOOKUP(A742,Data!C:I,7,FALSE)</f>
        <v>1</v>
      </c>
      <c r="F742" s="631" t="str">
        <f t="shared" si="70"/>
        <v>PR.IP-112</v>
      </c>
      <c r="G742" s="631" t="str">
        <f t="shared" ca="1" si="71"/>
        <v>PR.IP-1121</v>
      </c>
    </row>
    <row r="743" spans="1:7" x14ac:dyDescent="0.25">
      <c r="A743" t="s">
        <v>277</v>
      </c>
      <c r="B743" s="551">
        <v>2</v>
      </c>
      <c r="C743" t="s">
        <v>1462</v>
      </c>
      <c r="D743" s="1047" t="s">
        <v>1578</v>
      </c>
      <c r="E743" s="551">
        <f ca="1">VLOOKUP(A743,Data!C:I,7,FALSE)</f>
        <v>0</v>
      </c>
      <c r="F743" s="631" t="str">
        <f t="shared" si="70"/>
        <v>PR.IP-112</v>
      </c>
      <c r="G743" s="631" t="str">
        <f t="shared" ca="1" si="71"/>
        <v>PR.IP-1120</v>
      </c>
    </row>
    <row r="744" spans="1:7" x14ac:dyDescent="0.25">
      <c r="A744" t="s">
        <v>278</v>
      </c>
      <c r="B744" s="551">
        <v>2</v>
      </c>
      <c r="C744" t="s">
        <v>446</v>
      </c>
      <c r="D744" s="1051" t="s">
        <v>1489</v>
      </c>
      <c r="E744" s="551">
        <f ca="1">VLOOKUP(A744,Data!C:I,7,FALSE)</f>
        <v>1</v>
      </c>
      <c r="F744" s="631" t="str">
        <f t="shared" si="70"/>
        <v>ID.AM-62</v>
      </c>
      <c r="G744" s="631" t="str">
        <f t="shared" ca="1" si="71"/>
        <v>ID.AM-621</v>
      </c>
    </row>
    <row r="745" spans="1:7" x14ac:dyDescent="0.25">
      <c r="A745" t="s">
        <v>278</v>
      </c>
      <c r="B745" s="551">
        <v>2</v>
      </c>
      <c r="C745" t="s">
        <v>1462</v>
      </c>
      <c r="D745" s="1047" t="s">
        <v>1579</v>
      </c>
      <c r="E745" s="551">
        <f ca="1">VLOOKUP(A745,Data!C:I,7,FALSE)</f>
        <v>1</v>
      </c>
      <c r="F745" s="631" t="str">
        <f t="shared" si="70"/>
        <v>PR.AT-12</v>
      </c>
      <c r="G745" s="631" t="str">
        <f t="shared" ca="1" si="71"/>
        <v>PR.AT-121</v>
      </c>
    </row>
    <row r="746" spans="1:7" x14ac:dyDescent="0.25">
      <c r="A746" t="s">
        <v>278</v>
      </c>
      <c r="B746" s="551">
        <v>2</v>
      </c>
      <c r="C746" t="s">
        <v>1462</v>
      </c>
      <c r="D746" s="1047" t="s">
        <v>1575</v>
      </c>
      <c r="E746" s="551">
        <f ca="1">VLOOKUP(A746,Data!C:I,7,FALSE)</f>
        <v>1</v>
      </c>
      <c r="F746" s="631" t="str">
        <f t="shared" si="70"/>
        <v>PR.AT-22</v>
      </c>
      <c r="G746" s="631" t="str">
        <f t="shared" ca="1" si="71"/>
        <v>PR.AT-221</v>
      </c>
    </row>
    <row r="747" spans="1:7" x14ac:dyDescent="0.25">
      <c r="A747" t="s">
        <v>278</v>
      </c>
      <c r="B747" s="551">
        <v>2</v>
      </c>
      <c r="C747" t="s">
        <v>1462</v>
      </c>
      <c r="D747" s="1047" t="s">
        <v>1576</v>
      </c>
      <c r="E747" s="551">
        <f ca="1">VLOOKUP(A747,Data!C:I,7,FALSE)</f>
        <v>1</v>
      </c>
      <c r="F747" s="631" t="str">
        <f t="shared" si="70"/>
        <v>PR.AT-32</v>
      </c>
      <c r="G747" s="631" t="str">
        <f t="shared" ca="1" si="71"/>
        <v>PR.AT-321</v>
      </c>
    </row>
    <row r="748" spans="1:7" x14ac:dyDescent="0.25">
      <c r="A748" t="s">
        <v>278</v>
      </c>
      <c r="B748" s="551">
        <v>2</v>
      </c>
      <c r="C748" t="s">
        <v>1462</v>
      </c>
      <c r="D748" s="1047" t="s">
        <v>1525</v>
      </c>
      <c r="E748" s="551">
        <f ca="1">VLOOKUP(A748,Data!C:I,7,FALSE)</f>
        <v>1</v>
      </c>
      <c r="F748" s="631" t="str">
        <f t="shared" si="70"/>
        <v>PR.AT-42</v>
      </c>
      <c r="G748" s="631" t="str">
        <f t="shared" ca="1" si="71"/>
        <v>PR.AT-421</v>
      </c>
    </row>
    <row r="749" spans="1:7" x14ac:dyDescent="0.25">
      <c r="A749" t="s">
        <v>278</v>
      </c>
      <c r="B749" s="551">
        <v>2</v>
      </c>
      <c r="C749" t="s">
        <v>1462</v>
      </c>
      <c r="D749" s="1047" t="s">
        <v>1577</v>
      </c>
      <c r="E749" s="551">
        <f ca="1">VLOOKUP(A749,Data!C:I,7,FALSE)</f>
        <v>1</v>
      </c>
      <c r="F749" s="631" t="str">
        <f t="shared" si="70"/>
        <v>PR.AT-52</v>
      </c>
      <c r="G749" s="631" t="str">
        <f t="shared" ca="1" si="71"/>
        <v>PR.AT-521</v>
      </c>
    </row>
    <row r="750" spans="1:7" x14ac:dyDescent="0.25">
      <c r="A750" t="s">
        <v>278</v>
      </c>
      <c r="B750" s="551">
        <v>2</v>
      </c>
      <c r="C750" t="s">
        <v>1462</v>
      </c>
      <c r="D750" s="1047" t="s">
        <v>1495</v>
      </c>
      <c r="E750" s="551">
        <f ca="1">VLOOKUP(A750,Data!C:I,7,FALSE)</f>
        <v>1</v>
      </c>
      <c r="F750" s="631" t="str">
        <f t="shared" si="70"/>
        <v>PR.DS-52</v>
      </c>
      <c r="G750" s="631" t="str">
        <f t="shared" ca="1" si="71"/>
        <v>PR.DS-521</v>
      </c>
    </row>
    <row r="751" spans="1:7" x14ac:dyDescent="0.25">
      <c r="A751" t="s">
        <v>278</v>
      </c>
      <c r="B751" s="551">
        <v>2</v>
      </c>
      <c r="C751" t="s">
        <v>1462</v>
      </c>
      <c r="D751" s="1047" t="s">
        <v>1578</v>
      </c>
      <c r="E751" s="551">
        <f ca="1">VLOOKUP(A751,Data!C:I,7,FALSE)</f>
        <v>1</v>
      </c>
      <c r="F751" s="631" t="str">
        <f t="shared" si="70"/>
        <v>PR.IP-112</v>
      </c>
      <c r="G751" s="631" t="str">
        <f t="shared" ca="1" si="71"/>
        <v>PR.IP-1121</v>
      </c>
    </row>
    <row r="752" spans="1:7" x14ac:dyDescent="0.25">
      <c r="A752" t="s">
        <v>279</v>
      </c>
      <c r="B752" s="551">
        <v>3</v>
      </c>
      <c r="C752" t="s">
        <v>1462</v>
      </c>
      <c r="D752" s="1047" t="s">
        <v>1578</v>
      </c>
      <c r="E752" s="551">
        <f ca="1">VLOOKUP(A752,Data!C:I,7,FALSE)</f>
        <v>0</v>
      </c>
      <c r="F752" s="631" t="str">
        <f t="shared" si="70"/>
        <v>PR.IP-113</v>
      </c>
      <c r="G752" s="631" t="str">
        <f t="shared" ca="1" si="71"/>
        <v>PR.IP-1130</v>
      </c>
    </row>
    <row r="753" spans="1:7" x14ac:dyDescent="0.25">
      <c r="A753" t="s">
        <v>2574</v>
      </c>
      <c r="B753" s="551">
        <v>3</v>
      </c>
      <c r="C753" t="s">
        <v>1462</v>
      </c>
      <c r="D753" s="1047" t="s">
        <v>1578</v>
      </c>
      <c r="E753" s="551">
        <f ca="1">VLOOKUP(A753,Data!C:I,7,FALSE)</f>
        <v>0</v>
      </c>
      <c r="F753" s="631" t="str">
        <f t="shared" si="70"/>
        <v>PR.IP-113</v>
      </c>
      <c r="G753" s="631" t="str">
        <f t="shared" ca="1" si="71"/>
        <v>PR.IP-1130</v>
      </c>
    </row>
    <row r="754" spans="1:7" x14ac:dyDescent="0.25">
      <c r="A754" t="s">
        <v>280</v>
      </c>
      <c r="B754" s="551">
        <v>1</v>
      </c>
      <c r="C754" t="s">
        <v>1462</v>
      </c>
      <c r="D754" s="1047" t="s">
        <v>1579</v>
      </c>
      <c r="E754" s="551">
        <f ca="1">VLOOKUP(A754,Data!C:I,7,FALSE)</f>
        <v>1</v>
      </c>
      <c r="F754" s="631" t="str">
        <f t="shared" si="70"/>
        <v>PR.AT-11</v>
      </c>
      <c r="G754" s="631" t="str">
        <f t="shared" ca="1" si="71"/>
        <v>PR.AT-111</v>
      </c>
    </row>
    <row r="755" spans="1:7" x14ac:dyDescent="0.25">
      <c r="A755" t="s">
        <v>281</v>
      </c>
      <c r="B755" s="551">
        <v>2</v>
      </c>
      <c r="C755" t="s">
        <v>446</v>
      </c>
      <c r="D755" s="1051" t="s">
        <v>1522</v>
      </c>
      <c r="E755" s="551">
        <f ca="1">VLOOKUP(A755,Data!C:I,7,FALSE)</f>
        <v>0</v>
      </c>
      <c r="F755" s="631" t="str">
        <f t="shared" si="70"/>
        <v>ID.GV-12</v>
      </c>
      <c r="G755" s="631" t="str">
        <f t="shared" ca="1" si="71"/>
        <v>ID.GV-120</v>
      </c>
    </row>
    <row r="756" spans="1:7" x14ac:dyDescent="0.25">
      <c r="A756" t="s">
        <v>283</v>
      </c>
      <c r="B756" s="551">
        <v>2</v>
      </c>
      <c r="C756" t="s">
        <v>1462</v>
      </c>
      <c r="D756" s="1050" t="s">
        <v>1579</v>
      </c>
      <c r="E756" s="551">
        <f ca="1">VLOOKUP(A756,Data!C:I,7,FALSE)</f>
        <v>0</v>
      </c>
      <c r="F756" s="631" t="str">
        <f t="shared" si="70"/>
        <v>PR.AT-12</v>
      </c>
      <c r="G756" s="631" t="str">
        <f t="shared" ca="1" si="71"/>
        <v>PR.AT-120</v>
      </c>
    </row>
    <row r="757" spans="1:7" x14ac:dyDescent="0.25">
      <c r="A757" t="s">
        <v>286</v>
      </c>
      <c r="B757" s="551">
        <v>1</v>
      </c>
      <c r="C757" t="s">
        <v>446</v>
      </c>
      <c r="D757" s="1051" t="s">
        <v>1489</v>
      </c>
      <c r="E757" s="551">
        <f ca="1">VLOOKUP(A757,Data!C:I,7,FALSE)</f>
        <v>1</v>
      </c>
      <c r="F757" s="631" t="str">
        <f t="shared" si="70"/>
        <v>ID.AM-61</v>
      </c>
      <c r="G757" s="631" t="str">
        <f t="shared" ca="1" si="71"/>
        <v>ID.AM-611</v>
      </c>
    </row>
    <row r="758" spans="1:7" x14ac:dyDescent="0.25">
      <c r="A758" t="s">
        <v>286</v>
      </c>
      <c r="B758" s="551">
        <v>1</v>
      </c>
      <c r="C758" t="s">
        <v>1462</v>
      </c>
      <c r="D758" s="1047" t="s">
        <v>1578</v>
      </c>
      <c r="E758" s="551">
        <f ca="1">VLOOKUP(A758,Data!C:I,7,FALSE)</f>
        <v>1</v>
      </c>
      <c r="F758" s="631" t="str">
        <f t="shared" si="70"/>
        <v>PR.IP-111</v>
      </c>
      <c r="G758" s="631" t="str">
        <f t="shared" ca="1" si="71"/>
        <v>PR.IP-1111</v>
      </c>
    </row>
    <row r="759" spans="1:7" x14ac:dyDescent="0.25">
      <c r="A759" t="s">
        <v>286</v>
      </c>
      <c r="B759" s="551">
        <v>1</v>
      </c>
      <c r="C759" t="s">
        <v>1463</v>
      </c>
      <c r="D759" s="1048" t="s">
        <v>1538</v>
      </c>
      <c r="E759" s="551">
        <f ca="1">VLOOKUP(A759,Data!C:I,7,FALSE)</f>
        <v>1</v>
      </c>
      <c r="F759" s="631" t="str">
        <f t="shared" si="70"/>
        <v>DE.DP-11</v>
      </c>
      <c r="G759" s="631" t="str">
        <f t="shared" ca="1" si="71"/>
        <v>DE.DP-111</v>
      </c>
    </row>
    <row r="760" spans="1:7" x14ac:dyDescent="0.25">
      <c r="A760" t="s">
        <v>286</v>
      </c>
      <c r="B760" s="551">
        <v>1</v>
      </c>
      <c r="C760" t="s">
        <v>1464</v>
      </c>
      <c r="D760" s="1052" t="s">
        <v>1531</v>
      </c>
      <c r="E760" s="551">
        <f ca="1">VLOOKUP(A760,Data!C:I,7,FALSE)</f>
        <v>1</v>
      </c>
      <c r="F760" s="631" t="str">
        <f t="shared" si="70"/>
        <v>RS.CO-11</v>
      </c>
      <c r="G760" s="631" t="str">
        <f t="shared" ca="1" si="71"/>
        <v>RS.CO-111</v>
      </c>
    </row>
    <row r="761" spans="1:7" x14ac:dyDescent="0.25">
      <c r="A761" t="s">
        <v>287</v>
      </c>
      <c r="B761" s="551">
        <v>1</v>
      </c>
      <c r="C761" t="s">
        <v>446</v>
      </c>
      <c r="D761" s="1051" t="s">
        <v>1489</v>
      </c>
      <c r="E761" s="551">
        <f ca="1">VLOOKUP(A761,Data!C:I,7,FALSE)</f>
        <v>1</v>
      </c>
      <c r="F761" s="631" t="str">
        <f t="shared" si="70"/>
        <v>ID.AM-61</v>
      </c>
      <c r="G761" s="631" t="str">
        <f t="shared" ca="1" si="71"/>
        <v>ID.AM-611</v>
      </c>
    </row>
    <row r="762" spans="1:7" x14ac:dyDescent="0.25">
      <c r="A762" t="s">
        <v>287</v>
      </c>
      <c r="B762" s="551">
        <v>1</v>
      </c>
      <c r="C762" t="s">
        <v>446</v>
      </c>
      <c r="D762" s="1051" t="s">
        <v>1536</v>
      </c>
      <c r="E762" s="551">
        <f ca="1">VLOOKUP(A762,Data!C:I,7,FALSE)</f>
        <v>1</v>
      </c>
      <c r="F762" s="631" t="str">
        <f t="shared" si="70"/>
        <v>ID.GV-31</v>
      </c>
      <c r="G762" s="631" t="str">
        <f t="shared" ca="1" si="71"/>
        <v>ID.GV-311</v>
      </c>
    </row>
    <row r="763" spans="1:7" x14ac:dyDescent="0.25">
      <c r="A763" t="s">
        <v>287</v>
      </c>
      <c r="B763" s="551">
        <v>1</v>
      </c>
      <c r="C763" t="s">
        <v>1462</v>
      </c>
      <c r="D763" s="1047" t="s">
        <v>1575</v>
      </c>
      <c r="E763" s="551">
        <f ca="1">VLOOKUP(A763,Data!C:I,7,FALSE)</f>
        <v>1</v>
      </c>
      <c r="F763" s="631" t="str">
        <f t="shared" si="70"/>
        <v>PR.AT-21</v>
      </c>
      <c r="G763" s="631" t="str">
        <f t="shared" ca="1" si="71"/>
        <v>PR.AT-211</v>
      </c>
    </row>
    <row r="764" spans="1:7" x14ac:dyDescent="0.25">
      <c r="A764" t="s">
        <v>287</v>
      </c>
      <c r="B764" s="551">
        <v>1</v>
      </c>
      <c r="C764" t="s">
        <v>1462</v>
      </c>
      <c r="D764" s="1047" t="s">
        <v>1576</v>
      </c>
      <c r="E764" s="551">
        <f ca="1">VLOOKUP(A764,Data!C:I,7,FALSE)</f>
        <v>1</v>
      </c>
      <c r="F764" s="631" t="str">
        <f t="shared" si="70"/>
        <v>PR.AT-31</v>
      </c>
      <c r="G764" s="631" t="str">
        <f t="shared" ca="1" si="71"/>
        <v>PR.AT-311</v>
      </c>
    </row>
    <row r="765" spans="1:7" x14ac:dyDescent="0.25">
      <c r="A765" t="s">
        <v>287</v>
      </c>
      <c r="B765" s="551">
        <v>1</v>
      </c>
      <c r="C765" t="s">
        <v>1462</v>
      </c>
      <c r="D765" s="1047" t="s">
        <v>1525</v>
      </c>
      <c r="E765" s="551">
        <f ca="1">VLOOKUP(A765,Data!C:I,7,FALSE)</f>
        <v>1</v>
      </c>
      <c r="F765" s="631" t="str">
        <f t="shared" si="70"/>
        <v>PR.AT-41</v>
      </c>
      <c r="G765" s="631" t="str">
        <f t="shared" ca="1" si="71"/>
        <v>PR.AT-411</v>
      </c>
    </row>
    <row r="766" spans="1:7" x14ac:dyDescent="0.25">
      <c r="A766" t="s">
        <v>287</v>
      </c>
      <c r="B766" s="551">
        <v>1</v>
      </c>
      <c r="C766" t="s">
        <v>1462</v>
      </c>
      <c r="D766" s="1047" t="s">
        <v>1577</v>
      </c>
      <c r="E766" s="551">
        <f ca="1">VLOOKUP(A766,Data!C:I,7,FALSE)</f>
        <v>1</v>
      </c>
      <c r="F766" s="631" t="str">
        <f t="shared" si="70"/>
        <v>PR.AT-51</v>
      </c>
      <c r="G766" s="631" t="str">
        <f t="shared" ca="1" si="71"/>
        <v>PR.AT-511</v>
      </c>
    </row>
    <row r="767" spans="1:7" x14ac:dyDescent="0.25">
      <c r="A767" t="s">
        <v>287</v>
      </c>
      <c r="B767" s="551">
        <v>1</v>
      </c>
      <c r="C767" t="s">
        <v>1462</v>
      </c>
      <c r="D767" s="1047" t="s">
        <v>1578</v>
      </c>
      <c r="E767" s="551">
        <f ca="1">VLOOKUP(A767,Data!C:I,7,FALSE)</f>
        <v>1</v>
      </c>
      <c r="F767" s="631" t="str">
        <f t="shared" si="70"/>
        <v>PR.IP-111</v>
      </c>
      <c r="G767" s="631" t="str">
        <f t="shared" ca="1" si="71"/>
        <v>PR.IP-1111</v>
      </c>
    </row>
    <row r="768" spans="1:7" x14ac:dyDescent="0.25">
      <c r="A768" t="s">
        <v>287</v>
      </c>
      <c r="B768" s="551">
        <v>1</v>
      </c>
      <c r="C768" t="s">
        <v>1463</v>
      </c>
      <c r="D768" s="1048" t="s">
        <v>1538</v>
      </c>
      <c r="E768" s="551">
        <f ca="1">VLOOKUP(A768,Data!C:I,7,FALSE)</f>
        <v>1</v>
      </c>
      <c r="F768" s="631" t="str">
        <f t="shared" si="70"/>
        <v>DE.DP-11</v>
      </c>
      <c r="G768" s="631" t="str">
        <f t="shared" ca="1" si="71"/>
        <v>DE.DP-111</v>
      </c>
    </row>
    <row r="769" spans="1:7" x14ac:dyDescent="0.25">
      <c r="A769" t="s">
        <v>287</v>
      </c>
      <c r="B769" s="551">
        <v>1</v>
      </c>
      <c r="C769" t="s">
        <v>1464</v>
      </c>
      <c r="D769" s="1052" t="s">
        <v>1531</v>
      </c>
      <c r="E769" s="551">
        <f ca="1">VLOOKUP(A769,Data!C:I,7,FALSE)</f>
        <v>1</v>
      </c>
      <c r="F769" s="631" t="str">
        <f t="shared" si="70"/>
        <v>RS.CO-11</v>
      </c>
      <c r="G769" s="631" t="str">
        <f t="shared" ca="1" si="71"/>
        <v>RS.CO-111</v>
      </c>
    </row>
    <row r="770" spans="1:7" x14ac:dyDescent="0.25">
      <c r="A770" t="s">
        <v>288</v>
      </c>
      <c r="B770" s="551">
        <v>2</v>
      </c>
      <c r="C770" t="s">
        <v>446</v>
      </c>
      <c r="D770" s="1051" t="s">
        <v>1489</v>
      </c>
      <c r="E770" s="551">
        <f ca="1">VLOOKUP(A770,Data!C:I,7,FALSE)</f>
        <v>1</v>
      </c>
      <c r="F770" s="631" t="str">
        <f t="shared" si="70"/>
        <v>ID.AM-62</v>
      </c>
      <c r="G770" s="631" t="str">
        <f t="shared" ca="1" si="71"/>
        <v>ID.AM-621</v>
      </c>
    </row>
    <row r="771" spans="1:7" x14ac:dyDescent="0.25">
      <c r="A771" t="s">
        <v>288</v>
      </c>
      <c r="B771" s="551">
        <v>2</v>
      </c>
      <c r="C771" t="s">
        <v>446</v>
      </c>
      <c r="D771" s="1051" t="s">
        <v>1490</v>
      </c>
      <c r="E771" s="551">
        <f ca="1">VLOOKUP(A771,Data!C:I,7,FALSE)</f>
        <v>1</v>
      </c>
      <c r="F771" s="631" t="str">
        <f t="shared" ref="F771:F813" si="72">CONCATENATE($D771,$B771)</f>
        <v>ID.GV-22</v>
      </c>
      <c r="G771" s="631" t="str">
        <f t="shared" ref="G771:G813" ca="1" si="73">_xlfn.IFNA(CONCATENATE(F771,$E771),CONCATENATE(F771,$E771,0))</f>
        <v>ID.GV-221</v>
      </c>
    </row>
    <row r="772" spans="1:7" x14ac:dyDescent="0.25">
      <c r="A772" t="s">
        <v>288</v>
      </c>
      <c r="B772" s="551">
        <v>2</v>
      </c>
      <c r="C772" t="s">
        <v>446</v>
      </c>
      <c r="D772" s="1051" t="s">
        <v>1536</v>
      </c>
      <c r="E772" s="551">
        <f ca="1">VLOOKUP(A772,Data!C:I,7,FALSE)</f>
        <v>1</v>
      </c>
      <c r="F772" s="631" t="str">
        <f t="shared" si="72"/>
        <v>ID.GV-32</v>
      </c>
      <c r="G772" s="631" t="str">
        <f t="shared" ca="1" si="73"/>
        <v>ID.GV-321</v>
      </c>
    </row>
    <row r="773" spans="1:7" x14ac:dyDescent="0.25">
      <c r="A773" t="s">
        <v>288</v>
      </c>
      <c r="B773" s="551">
        <v>2</v>
      </c>
      <c r="C773" t="s">
        <v>1462</v>
      </c>
      <c r="D773" s="1047" t="s">
        <v>1575</v>
      </c>
      <c r="E773" s="551">
        <f ca="1">VLOOKUP(A773,Data!C:I,7,FALSE)</f>
        <v>1</v>
      </c>
      <c r="F773" s="631" t="str">
        <f t="shared" si="72"/>
        <v>PR.AT-22</v>
      </c>
      <c r="G773" s="631" t="str">
        <f t="shared" ca="1" si="73"/>
        <v>PR.AT-221</v>
      </c>
    </row>
    <row r="774" spans="1:7" x14ac:dyDescent="0.25">
      <c r="A774" t="s">
        <v>288</v>
      </c>
      <c r="B774" s="551">
        <v>2</v>
      </c>
      <c r="C774" t="s">
        <v>1462</v>
      </c>
      <c r="D774" s="1047" t="s">
        <v>1576</v>
      </c>
      <c r="E774" s="551">
        <f ca="1">VLOOKUP(A774,Data!C:I,7,FALSE)</f>
        <v>1</v>
      </c>
      <c r="F774" s="631" t="str">
        <f t="shared" si="72"/>
        <v>PR.AT-32</v>
      </c>
      <c r="G774" s="631" t="str">
        <f t="shared" ca="1" si="73"/>
        <v>PR.AT-321</v>
      </c>
    </row>
    <row r="775" spans="1:7" x14ac:dyDescent="0.25">
      <c r="A775" t="s">
        <v>288</v>
      </c>
      <c r="B775" s="551">
        <v>2</v>
      </c>
      <c r="C775" t="s">
        <v>1462</v>
      </c>
      <c r="D775" s="1047" t="s">
        <v>1525</v>
      </c>
      <c r="E775" s="551">
        <f ca="1">VLOOKUP(A775,Data!C:I,7,FALSE)</f>
        <v>1</v>
      </c>
      <c r="F775" s="631" t="str">
        <f t="shared" si="72"/>
        <v>PR.AT-42</v>
      </c>
      <c r="G775" s="631" t="str">
        <f t="shared" ca="1" si="73"/>
        <v>PR.AT-421</v>
      </c>
    </row>
    <row r="776" spans="1:7" x14ac:dyDescent="0.25">
      <c r="A776" t="s">
        <v>288</v>
      </c>
      <c r="B776" s="551">
        <v>2</v>
      </c>
      <c r="C776" t="s">
        <v>1462</v>
      </c>
      <c r="D776" s="1047" t="s">
        <v>1577</v>
      </c>
      <c r="E776" s="551">
        <f ca="1">VLOOKUP(A776,Data!C:I,7,FALSE)</f>
        <v>1</v>
      </c>
      <c r="F776" s="631" t="str">
        <f t="shared" si="72"/>
        <v>PR.AT-52</v>
      </c>
      <c r="G776" s="631" t="str">
        <f t="shared" ca="1" si="73"/>
        <v>PR.AT-521</v>
      </c>
    </row>
    <row r="777" spans="1:7" x14ac:dyDescent="0.25">
      <c r="A777" t="s">
        <v>288</v>
      </c>
      <c r="B777" s="551">
        <v>2</v>
      </c>
      <c r="C777" t="s">
        <v>1462</v>
      </c>
      <c r="D777" s="1047" t="s">
        <v>1578</v>
      </c>
      <c r="E777" s="551">
        <f ca="1">VLOOKUP(A777,Data!C:I,7,FALSE)</f>
        <v>1</v>
      </c>
      <c r="F777" s="631" t="str">
        <f t="shared" si="72"/>
        <v>PR.IP-112</v>
      </c>
      <c r="G777" s="631" t="str">
        <f t="shared" ca="1" si="73"/>
        <v>PR.IP-1121</v>
      </c>
    </row>
    <row r="778" spans="1:7" x14ac:dyDescent="0.25">
      <c r="A778" t="s">
        <v>288</v>
      </c>
      <c r="B778" s="551">
        <v>2</v>
      </c>
      <c r="C778" t="s">
        <v>1463</v>
      </c>
      <c r="D778" s="1048" t="s">
        <v>1538</v>
      </c>
      <c r="E778" s="551">
        <f ca="1">VLOOKUP(A778,Data!C:I,7,FALSE)</f>
        <v>1</v>
      </c>
      <c r="F778" s="631" t="str">
        <f t="shared" si="72"/>
        <v>DE.DP-12</v>
      </c>
      <c r="G778" s="631" t="str">
        <f t="shared" ca="1" si="73"/>
        <v>DE.DP-121</v>
      </c>
    </row>
    <row r="779" spans="1:7" x14ac:dyDescent="0.25">
      <c r="A779" t="s">
        <v>288</v>
      </c>
      <c r="B779" s="551">
        <v>2</v>
      </c>
      <c r="C779" t="s">
        <v>1464</v>
      </c>
      <c r="D779" s="1052" t="s">
        <v>1531</v>
      </c>
      <c r="E779" s="551">
        <f ca="1">VLOOKUP(A779,Data!C:I,7,FALSE)</f>
        <v>1</v>
      </c>
      <c r="F779" s="631" t="str">
        <f t="shared" si="72"/>
        <v>RS.CO-12</v>
      </c>
      <c r="G779" s="631" t="str">
        <f t="shared" ca="1" si="73"/>
        <v>RS.CO-121</v>
      </c>
    </row>
    <row r="780" spans="1:7" x14ac:dyDescent="0.25">
      <c r="A780" t="s">
        <v>289</v>
      </c>
      <c r="B780" s="551">
        <v>2</v>
      </c>
      <c r="C780" t="s">
        <v>446</v>
      </c>
      <c r="D780" s="1051" t="s">
        <v>1489</v>
      </c>
      <c r="E780" s="551">
        <f ca="1">VLOOKUP(A780,Data!C:I,7,FALSE)</f>
        <v>0</v>
      </c>
      <c r="F780" s="631" t="str">
        <f t="shared" si="72"/>
        <v>ID.AM-62</v>
      </c>
      <c r="G780" s="631" t="str">
        <f t="shared" ca="1" si="73"/>
        <v>ID.AM-620</v>
      </c>
    </row>
    <row r="781" spans="1:7" x14ac:dyDescent="0.25">
      <c r="A781" t="s">
        <v>289</v>
      </c>
      <c r="B781" s="551">
        <v>2</v>
      </c>
      <c r="C781" t="s">
        <v>1462</v>
      </c>
      <c r="D781" s="1047" t="s">
        <v>1575</v>
      </c>
      <c r="E781" s="551">
        <f ca="1">VLOOKUP(A781,Data!C:I,7,FALSE)</f>
        <v>0</v>
      </c>
      <c r="F781" s="631" t="str">
        <f t="shared" si="72"/>
        <v>PR.AT-22</v>
      </c>
      <c r="G781" s="631" t="str">
        <f t="shared" ca="1" si="73"/>
        <v>PR.AT-220</v>
      </c>
    </row>
    <row r="782" spans="1:7" x14ac:dyDescent="0.25">
      <c r="A782" t="s">
        <v>289</v>
      </c>
      <c r="B782" s="551">
        <v>2</v>
      </c>
      <c r="C782" t="s">
        <v>1462</v>
      </c>
      <c r="D782" s="1047" t="s">
        <v>1576</v>
      </c>
      <c r="E782" s="551">
        <f ca="1">VLOOKUP(A782,Data!C:I,7,FALSE)</f>
        <v>0</v>
      </c>
      <c r="F782" s="631" t="str">
        <f t="shared" si="72"/>
        <v>PR.AT-32</v>
      </c>
      <c r="G782" s="631" t="str">
        <f t="shared" ca="1" si="73"/>
        <v>PR.AT-320</v>
      </c>
    </row>
    <row r="783" spans="1:7" x14ac:dyDescent="0.25">
      <c r="A783" t="s">
        <v>289</v>
      </c>
      <c r="B783" s="551">
        <v>2</v>
      </c>
      <c r="C783" t="s">
        <v>1462</v>
      </c>
      <c r="D783" s="1047" t="s">
        <v>1525</v>
      </c>
      <c r="E783" s="551">
        <f ca="1">VLOOKUP(A783,Data!C:I,7,FALSE)</f>
        <v>0</v>
      </c>
      <c r="F783" s="631" t="str">
        <f t="shared" si="72"/>
        <v>PR.AT-42</v>
      </c>
      <c r="G783" s="631" t="str">
        <f t="shared" ca="1" si="73"/>
        <v>PR.AT-420</v>
      </c>
    </row>
    <row r="784" spans="1:7" x14ac:dyDescent="0.25">
      <c r="A784" t="s">
        <v>289</v>
      </c>
      <c r="B784" s="551">
        <v>2</v>
      </c>
      <c r="C784" t="s">
        <v>1462</v>
      </c>
      <c r="D784" s="1047" t="s">
        <v>1577</v>
      </c>
      <c r="E784" s="551">
        <f ca="1">VLOOKUP(A784,Data!C:I,7,FALSE)</f>
        <v>0</v>
      </c>
      <c r="F784" s="631" t="str">
        <f t="shared" si="72"/>
        <v>PR.AT-52</v>
      </c>
      <c r="G784" s="631" t="str">
        <f t="shared" ca="1" si="73"/>
        <v>PR.AT-520</v>
      </c>
    </row>
    <row r="785" spans="1:7" x14ac:dyDescent="0.25">
      <c r="A785" t="s">
        <v>289</v>
      </c>
      <c r="B785" s="551">
        <v>2</v>
      </c>
      <c r="C785" t="s">
        <v>1462</v>
      </c>
      <c r="D785" s="1047" t="s">
        <v>1578</v>
      </c>
      <c r="E785" s="551">
        <f ca="1">VLOOKUP(A785,Data!C:I,7,FALSE)</f>
        <v>0</v>
      </c>
      <c r="F785" s="631" t="str">
        <f t="shared" si="72"/>
        <v>PR.IP-112</v>
      </c>
      <c r="G785" s="631" t="str">
        <f t="shared" ca="1" si="73"/>
        <v>PR.IP-1120</v>
      </c>
    </row>
    <row r="786" spans="1:7" x14ac:dyDescent="0.25">
      <c r="A786" t="s">
        <v>289</v>
      </c>
      <c r="B786" s="551">
        <v>2</v>
      </c>
      <c r="C786" t="s">
        <v>1463</v>
      </c>
      <c r="D786" s="1050" t="s">
        <v>1538</v>
      </c>
      <c r="E786" s="551">
        <f ca="1">VLOOKUP(A786,Data!C:I,7,FALSE)</f>
        <v>0</v>
      </c>
      <c r="F786" s="631" t="str">
        <f t="shared" si="72"/>
        <v>DE.DP-12</v>
      </c>
      <c r="G786" s="631" t="str">
        <f t="shared" ca="1" si="73"/>
        <v>DE.DP-120</v>
      </c>
    </row>
    <row r="787" spans="1:7" x14ac:dyDescent="0.25">
      <c r="A787" t="s">
        <v>289</v>
      </c>
      <c r="B787" s="551">
        <v>2</v>
      </c>
      <c r="C787" t="s">
        <v>1464</v>
      </c>
      <c r="D787" s="1052" t="s">
        <v>1531</v>
      </c>
      <c r="E787" s="551">
        <f ca="1">VLOOKUP(A787,Data!C:I,7,FALSE)</f>
        <v>0</v>
      </c>
      <c r="F787" s="631" t="str">
        <f t="shared" si="72"/>
        <v>RS.CO-12</v>
      </c>
      <c r="G787" s="631" t="str">
        <f t="shared" ca="1" si="73"/>
        <v>RS.CO-120</v>
      </c>
    </row>
    <row r="788" spans="1:7" x14ac:dyDescent="0.25">
      <c r="A788" t="s">
        <v>290</v>
      </c>
      <c r="B788" s="551">
        <v>3</v>
      </c>
      <c r="C788" t="s">
        <v>446</v>
      </c>
      <c r="D788" s="1051" t="s">
        <v>1490</v>
      </c>
      <c r="E788" s="551">
        <f ca="1">VLOOKUP(A788,Data!C:I,7,FALSE)</f>
        <v>1</v>
      </c>
      <c r="F788" s="631" t="str">
        <f t="shared" si="72"/>
        <v>ID.GV-23</v>
      </c>
      <c r="G788" s="631" t="str">
        <f t="shared" ca="1" si="73"/>
        <v>ID.GV-231</v>
      </c>
    </row>
    <row r="789" spans="1:7" x14ac:dyDescent="0.25">
      <c r="A789" t="s">
        <v>290</v>
      </c>
      <c r="B789" s="551">
        <v>3</v>
      </c>
      <c r="C789" t="s">
        <v>1462</v>
      </c>
      <c r="D789" s="1047" t="s">
        <v>1578</v>
      </c>
      <c r="E789" s="551">
        <f ca="1">VLOOKUP(A789,Data!C:I,7,FALSE)</f>
        <v>1</v>
      </c>
      <c r="F789" s="631" t="str">
        <f t="shared" si="72"/>
        <v>PR.IP-113</v>
      </c>
      <c r="G789" s="631" t="str">
        <f t="shared" ca="1" si="73"/>
        <v>PR.IP-1131</v>
      </c>
    </row>
    <row r="790" spans="1:7" x14ac:dyDescent="0.25">
      <c r="A790" t="s">
        <v>290</v>
      </c>
      <c r="B790" s="551">
        <v>3</v>
      </c>
      <c r="C790" t="s">
        <v>1463</v>
      </c>
      <c r="D790" s="1050" t="s">
        <v>1538</v>
      </c>
      <c r="E790" s="551">
        <f ca="1">VLOOKUP(A790,Data!C:I,7,FALSE)</f>
        <v>1</v>
      </c>
      <c r="F790" s="631" t="str">
        <f t="shared" si="72"/>
        <v>DE.DP-13</v>
      </c>
      <c r="G790" s="631" t="str">
        <f t="shared" ca="1" si="73"/>
        <v>DE.DP-131</v>
      </c>
    </row>
    <row r="791" spans="1:7" x14ac:dyDescent="0.25">
      <c r="A791" t="s">
        <v>291</v>
      </c>
      <c r="B791" s="551">
        <v>3</v>
      </c>
      <c r="C791" t="s">
        <v>1462</v>
      </c>
      <c r="D791" s="1047" t="s">
        <v>1578</v>
      </c>
      <c r="E791" s="551">
        <f ca="1">VLOOKUP(A791,Data!C:I,7,FALSE)</f>
        <v>0</v>
      </c>
      <c r="F791" s="631" t="str">
        <f t="shared" si="72"/>
        <v>PR.IP-113</v>
      </c>
      <c r="G791" s="631" t="str">
        <f t="shared" ca="1" si="73"/>
        <v>PR.IP-1130</v>
      </c>
    </row>
    <row r="792" spans="1:7" x14ac:dyDescent="0.25">
      <c r="A792" t="s">
        <v>292</v>
      </c>
      <c r="B792" s="551">
        <v>1</v>
      </c>
      <c r="C792" t="s">
        <v>1462</v>
      </c>
      <c r="D792" s="1047" t="s">
        <v>1579</v>
      </c>
      <c r="E792" s="551">
        <f ca="1">VLOOKUP(A792,Data!C:I,7,FALSE)</f>
        <v>1</v>
      </c>
      <c r="F792" s="631" t="str">
        <f t="shared" si="72"/>
        <v>PR.AT-11</v>
      </c>
      <c r="G792" s="631" t="str">
        <f t="shared" ca="1" si="73"/>
        <v>PR.AT-111</v>
      </c>
    </row>
    <row r="793" spans="1:7" x14ac:dyDescent="0.25">
      <c r="A793" t="s">
        <v>292</v>
      </c>
      <c r="B793" s="551">
        <v>1</v>
      </c>
      <c r="C793" t="s">
        <v>1462</v>
      </c>
      <c r="D793" s="1047" t="s">
        <v>1578</v>
      </c>
      <c r="E793" s="551">
        <f ca="1">VLOOKUP(A793,Data!C:I,7,FALSE)</f>
        <v>1</v>
      </c>
      <c r="F793" s="631" t="str">
        <f t="shared" si="72"/>
        <v>PR.IP-111</v>
      </c>
      <c r="G793" s="631" t="str">
        <f t="shared" ca="1" si="73"/>
        <v>PR.IP-1111</v>
      </c>
    </row>
    <row r="794" spans="1:7" x14ac:dyDescent="0.25">
      <c r="A794" t="s">
        <v>293</v>
      </c>
      <c r="B794" s="551">
        <v>1</v>
      </c>
      <c r="C794" t="s">
        <v>1462</v>
      </c>
      <c r="D794" s="1047" t="s">
        <v>1578</v>
      </c>
      <c r="E794" s="551">
        <f ca="1">VLOOKUP(A794,Data!C:I,7,FALSE)</f>
        <v>1</v>
      </c>
      <c r="F794" s="631" t="str">
        <f t="shared" si="72"/>
        <v>PR.IP-111</v>
      </c>
      <c r="G794" s="631" t="str">
        <f t="shared" ca="1" si="73"/>
        <v>PR.IP-1111</v>
      </c>
    </row>
    <row r="795" spans="1:7" x14ac:dyDescent="0.25">
      <c r="A795" t="s">
        <v>294</v>
      </c>
      <c r="B795" s="551">
        <v>2</v>
      </c>
      <c r="C795" t="s">
        <v>1462</v>
      </c>
      <c r="D795" s="1047" t="s">
        <v>1578</v>
      </c>
      <c r="E795" s="551">
        <f ca="1">VLOOKUP(A795,Data!C:I,7,FALSE)</f>
        <v>0</v>
      </c>
      <c r="F795" s="631" t="str">
        <f t="shared" si="72"/>
        <v>PR.IP-112</v>
      </c>
      <c r="G795" s="631" t="str">
        <f t="shared" ca="1" si="73"/>
        <v>PR.IP-1120</v>
      </c>
    </row>
    <row r="796" spans="1:7" x14ac:dyDescent="0.25">
      <c r="A796" t="s">
        <v>295</v>
      </c>
      <c r="B796" s="551">
        <v>2</v>
      </c>
      <c r="C796" t="s">
        <v>1462</v>
      </c>
      <c r="D796" s="1047" t="s">
        <v>1579</v>
      </c>
      <c r="E796" s="551">
        <f ca="1">VLOOKUP(A796,Data!C:I,7,FALSE)</f>
        <v>0</v>
      </c>
      <c r="F796" s="631" t="str">
        <f t="shared" si="72"/>
        <v>PR.AT-12</v>
      </c>
      <c r="G796" s="631" t="str">
        <f t="shared" ca="1" si="73"/>
        <v>PR.AT-120</v>
      </c>
    </row>
    <row r="797" spans="1:7" x14ac:dyDescent="0.25">
      <c r="A797" t="s">
        <v>295</v>
      </c>
      <c r="B797" s="551">
        <v>2</v>
      </c>
      <c r="C797" t="s">
        <v>1462</v>
      </c>
      <c r="D797" s="1047" t="s">
        <v>1575</v>
      </c>
      <c r="E797" s="551">
        <f ca="1">VLOOKUP(A797,Data!C:I,7,FALSE)</f>
        <v>0</v>
      </c>
      <c r="F797" s="631" t="str">
        <f t="shared" si="72"/>
        <v>PR.AT-22</v>
      </c>
      <c r="G797" s="631" t="str">
        <f t="shared" ca="1" si="73"/>
        <v>PR.AT-220</v>
      </c>
    </row>
    <row r="798" spans="1:7" x14ac:dyDescent="0.25">
      <c r="A798" t="s">
        <v>295</v>
      </c>
      <c r="B798" s="551">
        <v>2</v>
      </c>
      <c r="C798" t="s">
        <v>1462</v>
      </c>
      <c r="D798" s="1047" t="s">
        <v>1578</v>
      </c>
      <c r="E798" s="551">
        <f ca="1">VLOOKUP(A798,Data!C:I,7,FALSE)</f>
        <v>0</v>
      </c>
      <c r="F798" s="631" t="str">
        <f t="shared" si="72"/>
        <v>PR.IP-112</v>
      </c>
      <c r="G798" s="631" t="str">
        <f t="shared" ca="1" si="73"/>
        <v>PR.IP-1120</v>
      </c>
    </row>
    <row r="799" spans="1:7" x14ac:dyDescent="0.25">
      <c r="A799" t="s">
        <v>2576</v>
      </c>
      <c r="B799" s="551">
        <v>3</v>
      </c>
      <c r="C799" t="s">
        <v>1462</v>
      </c>
      <c r="D799" s="1047" t="s">
        <v>1579</v>
      </c>
      <c r="E799" s="551">
        <f ca="1">VLOOKUP(A799,Data!C:I,7,FALSE)</f>
        <v>0</v>
      </c>
      <c r="F799" s="631" t="str">
        <f t="shared" si="72"/>
        <v>PR.AT-13</v>
      </c>
      <c r="G799" s="631" t="str">
        <f t="shared" ca="1" si="73"/>
        <v>PR.AT-130</v>
      </c>
    </row>
    <row r="800" spans="1:7" x14ac:dyDescent="0.25">
      <c r="A800" t="s">
        <v>2576</v>
      </c>
      <c r="B800" s="551">
        <v>3</v>
      </c>
      <c r="C800" t="s">
        <v>1462</v>
      </c>
      <c r="D800" s="1047" t="s">
        <v>1578</v>
      </c>
      <c r="E800" s="551">
        <f ca="1">VLOOKUP(A800,Data!C:I,7,FALSE)</f>
        <v>0</v>
      </c>
      <c r="F800" s="631" t="str">
        <f t="shared" si="72"/>
        <v>PR.IP-113</v>
      </c>
      <c r="G800" s="631" t="str">
        <f t="shared" ca="1" si="73"/>
        <v>PR.IP-1130</v>
      </c>
    </row>
    <row r="801" spans="1:7" x14ac:dyDescent="0.25">
      <c r="A801" t="s">
        <v>297</v>
      </c>
      <c r="B801" s="551">
        <v>2</v>
      </c>
      <c r="C801" t="s">
        <v>1462</v>
      </c>
      <c r="D801" s="1047" t="s">
        <v>1578</v>
      </c>
      <c r="E801" s="551">
        <f ca="1">VLOOKUP(A801,Data!C:I,7,FALSE)</f>
        <v>1</v>
      </c>
      <c r="F801" s="631" t="str">
        <f t="shared" si="72"/>
        <v>PR.IP-112</v>
      </c>
      <c r="G801" s="631" t="str">
        <f t="shared" ca="1" si="73"/>
        <v>PR.IP-1121</v>
      </c>
    </row>
    <row r="802" spans="1:7" x14ac:dyDescent="0.25">
      <c r="A802" t="s">
        <v>299</v>
      </c>
      <c r="B802" s="551">
        <v>3</v>
      </c>
      <c r="C802" t="s">
        <v>446</v>
      </c>
      <c r="D802" s="1051" t="s">
        <v>1522</v>
      </c>
      <c r="E802" s="551">
        <f ca="1">VLOOKUP(A802,Data!C:I,7,FALSE)</f>
        <v>0</v>
      </c>
      <c r="F802" s="631" t="str">
        <f t="shared" si="72"/>
        <v>ID.GV-13</v>
      </c>
      <c r="G802" s="631" t="str">
        <f t="shared" ca="1" si="73"/>
        <v>ID.GV-130</v>
      </c>
    </row>
    <row r="803" spans="1:7" x14ac:dyDescent="0.25">
      <c r="A803" t="s">
        <v>299</v>
      </c>
      <c r="B803" s="551">
        <v>3</v>
      </c>
      <c r="C803" t="s">
        <v>446</v>
      </c>
      <c r="D803" s="1051" t="s">
        <v>1536</v>
      </c>
      <c r="E803" s="551">
        <f ca="1">VLOOKUP(A803,Data!C:I,7,FALSE)</f>
        <v>0</v>
      </c>
      <c r="F803" s="631" t="str">
        <f t="shared" si="72"/>
        <v>ID.GV-33</v>
      </c>
      <c r="G803" s="631" t="str">
        <f t="shared" ca="1" si="73"/>
        <v>ID.GV-330</v>
      </c>
    </row>
    <row r="804" spans="1:7" x14ac:dyDescent="0.25">
      <c r="A804" t="s">
        <v>300</v>
      </c>
      <c r="B804" s="551">
        <v>3</v>
      </c>
      <c r="C804" t="s">
        <v>446</v>
      </c>
      <c r="D804" s="1051" t="s">
        <v>1489</v>
      </c>
      <c r="E804" s="551">
        <f ca="1">VLOOKUP(A804,Data!C:I,7,FALSE)</f>
        <v>1</v>
      </c>
      <c r="F804" s="631" t="str">
        <f t="shared" si="72"/>
        <v>ID.AM-63</v>
      </c>
      <c r="G804" s="631" t="str">
        <f t="shared" ca="1" si="73"/>
        <v>ID.AM-631</v>
      </c>
    </row>
    <row r="805" spans="1:7" x14ac:dyDescent="0.25">
      <c r="A805" t="s">
        <v>300</v>
      </c>
      <c r="B805" s="551">
        <v>3</v>
      </c>
      <c r="C805" t="s">
        <v>446</v>
      </c>
      <c r="D805" s="1051" t="s">
        <v>1522</v>
      </c>
      <c r="E805" s="551">
        <f ca="1">VLOOKUP(A805,Data!C:I,7,FALSE)</f>
        <v>1</v>
      </c>
      <c r="F805" s="631" t="str">
        <f t="shared" si="72"/>
        <v>ID.GV-13</v>
      </c>
      <c r="G805" s="631" t="str">
        <f t="shared" ca="1" si="73"/>
        <v>ID.GV-131</v>
      </c>
    </row>
    <row r="806" spans="1:7" x14ac:dyDescent="0.25">
      <c r="A806" t="s">
        <v>300</v>
      </c>
      <c r="B806" s="551">
        <v>3</v>
      </c>
      <c r="C806" t="s">
        <v>446</v>
      </c>
      <c r="D806" s="1051" t="s">
        <v>1490</v>
      </c>
      <c r="E806" s="551">
        <f ca="1">VLOOKUP(A806,Data!C:I,7,FALSE)</f>
        <v>1</v>
      </c>
      <c r="F806" s="631" t="str">
        <f t="shared" si="72"/>
        <v>ID.GV-23</v>
      </c>
      <c r="G806" s="631" t="str">
        <f t="shared" ca="1" si="73"/>
        <v>ID.GV-231</v>
      </c>
    </row>
    <row r="807" spans="1:7" x14ac:dyDescent="0.25">
      <c r="A807" t="s">
        <v>300</v>
      </c>
      <c r="B807" s="551">
        <v>3</v>
      </c>
      <c r="C807" t="s">
        <v>446</v>
      </c>
      <c r="D807" s="1051" t="s">
        <v>1536</v>
      </c>
      <c r="E807" s="551">
        <f ca="1">VLOOKUP(A807,Data!C:I,7,FALSE)</f>
        <v>1</v>
      </c>
      <c r="F807" s="631" t="str">
        <f t="shared" si="72"/>
        <v>ID.GV-33</v>
      </c>
      <c r="G807" s="631" t="str">
        <f t="shared" ca="1" si="73"/>
        <v>ID.GV-331</v>
      </c>
    </row>
    <row r="808" spans="1:7" x14ac:dyDescent="0.25">
      <c r="A808" t="s">
        <v>300</v>
      </c>
      <c r="B808" s="551">
        <v>3</v>
      </c>
      <c r="C808" t="s">
        <v>1462</v>
      </c>
      <c r="D808" s="1047" t="s">
        <v>1575</v>
      </c>
      <c r="E808" s="551">
        <f ca="1">VLOOKUP(A808,Data!C:I,7,FALSE)</f>
        <v>1</v>
      </c>
      <c r="F808" s="631" t="str">
        <f t="shared" si="72"/>
        <v>PR.AT-23</v>
      </c>
      <c r="G808" s="631" t="str">
        <f t="shared" ca="1" si="73"/>
        <v>PR.AT-231</v>
      </c>
    </row>
    <row r="809" spans="1:7" x14ac:dyDescent="0.25">
      <c r="A809" t="s">
        <v>300</v>
      </c>
      <c r="B809" s="551">
        <v>3</v>
      </c>
      <c r="C809" t="s">
        <v>1462</v>
      </c>
      <c r="D809" s="1047" t="s">
        <v>1576</v>
      </c>
      <c r="E809" s="551">
        <f ca="1">VLOOKUP(A809,Data!C:I,7,FALSE)</f>
        <v>1</v>
      </c>
      <c r="F809" s="631" t="str">
        <f t="shared" si="72"/>
        <v>PR.AT-33</v>
      </c>
      <c r="G809" s="631" t="str">
        <f t="shared" ca="1" si="73"/>
        <v>PR.AT-331</v>
      </c>
    </row>
    <row r="810" spans="1:7" x14ac:dyDescent="0.25">
      <c r="A810" t="s">
        <v>300</v>
      </c>
      <c r="B810" s="551">
        <v>3</v>
      </c>
      <c r="C810" t="s">
        <v>1462</v>
      </c>
      <c r="D810" s="1047" t="s">
        <v>1525</v>
      </c>
      <c r="E810" s="551">
        <f ca="1">VLOOKUP(A810,Data!C:I,7,FALSE)</f>
        <v>1</v>
      </c>
      <c r="F810" s="631" t="str">
        <f t="shared" si="72"/>
        <v>PR.AT-43</v>
      </c>
      <c r="G810" s="631" t="str">
        <f t="shared" ca="1" si="73"/>
        <v>PR.AT-431</v>
      </c>
    </row>
    <row r="811" spans="1:7" x14ac:dyDescent="0.25">
      <c r="A811" t="s">
        <v>300</v>
      </c>
      <c r="B811" s="551">
        <v>3</v>
      </c>
      <c r="C811" t="s">
        <v>1462</v>
      </c>
      <c r="D811" s="1047" t="s">
        <v>1577</v>
      </c>
      <c r="E811" s="551">
        <f ca="1">VLOOKUP(A811,Data!C:I,7,FALSE)</f>
        <v>1</v>
      </c>
      <c r="F811" s="631" t="str">
        <f t="shared" si="72"/>
        <v>PR.AT-53</v>
      </c>
      <c r="G811" s="631" t="str">
        <f t="shared" ca="1" si="73"/>
        <v>PR.AT-531</v>
      </c>
    </row>
    <row r="812" spans="1:7" x14ac:dyDescent="0.25">
      <c r="A812" t="s">
        <v>301</v>
      </c>
      <c r="B812" s="551">
        <v>3</v>
      </c>
      <c r="C812" t="s">
        <v>1462</v>
      </c>
      <c r="D812" s="1047" t="s">
        <v>1579</v>
      </c>
      <c r="E812" s="551">
        <f ca="1">VLOOKUP(A812,Data!C:I,7,FALSE)</f>
        <v>1</v>
      </c>
      <c r="F812" s="631" t="str">
        <f t="shared" si="72"/>
        <v>PR.AT-13</v>
      </c>
      <c r="G812" s="631" t="str">
        <f t="shared" ca="1" si="73"/>
        <v>PR.AT-131</v>
      </c>
    </row>
    <row r="813" spans="1:7" x14ac:dyDescent="0.25">
      <c r="A813" t="s">
        <v>302</v>
      </c>
      <c r="B813" s="551">
        <v>3</v>
      </c>
      <c r="C813" t="s">
        <v>1462</v>
      </c>
      <c r="D813" s="1047" t="s">
        <v>1712</v>
      </c>
      <c r="E813" s="551">
        <f ca="1">VLOOKUP(A813,Data!C:I,7,FALSE)</f>
        <v>0</v>
      </c>
      <c r="F813" s="631" t="str">
        <f t="shared" si="72"/>
        <v>PR.IP-73</v>
      </c>
      <c r="G813" s="631" t="str">
        <f t="shared" ca="1" si="73"/>
        <v>PR.IP-730</v>
      </c>
    </row>
    <row r="814" spans="1:7" x14ac:dyDescent="0.25">
      <c r="E814" s="551"/>
      <c r="F814" s="631"/>
      <c r="G814" s="631"/>
    </row>
    <row r="815" spans="1:7" x14ac:dyDescent="0.25">
      <c r="E815" s="551"/>
      <c r="F815" s="631"/>
      <c r="G815" s="631"/>
    </row>
    <row r="816" spans="1:7" x14ac:dyDescent="0.25">
      <c r="E816" s="551"/>
      <c r="F816" s="631"/>
      <c r="G816" s="631"/>
    </row>
    <row r="817" spans="5:7" x14ac:dyDescent="0.25">
      <c r="E817" s="551"/>
      <c r="F817" s="631"/>
      <c r="G817" s="631"/>
    </row>
    <row r="818" spans="5:7" x14ac:dyDescent="0.25">
      <c r="E818" s="551"/>
      <c r="F818" s="631"/>
      <c r="G818" s="631"/>
    </row>
    <row r="819" spans="5:7" x14ac:dyDescent="0.25">
      <c r="E819" s="551"/>
      <c r="F819" s="631"/>
      <c r="G819" s="631"/>
    </row>
    <row r="820" spans="5:7" x14ac:dyDescent="0.25">
      <c r="E820" s="551"/>
      <c r="F820" s="631"/>
      <c r="G820" s="631"/>
    </row>
    <row r="821" spans="5:7" x14ac:dyDescent="0.25">
      <c r="E821" s="551"/>
      <c r="F821" s="631"/>
      <c r="G821" s="631"/>
    </row>
    <row r="822" spans="5:7" x14ac:dyDescent="0.25">
      <c r="E822" s="551"/>
      <c r="F822" s="631"/>
      <c r="G822" s="631"/>
    </row>
    <row r="823" spans="5:7" x14ac:dyDescent="0.25">
      <c r="E823" s="551"/>
      <c r="F823" s="631"/>
      <c r="G823" s="631"/>
    </row>
    <row r="824" spans="5:7" x14ac:dyDescent="0.25">
      <c r="E824" s="551"/>
      <c r="F824" s="631"/>
      <c r="G824" s="631"/>
    </row>
    <row r="825" spans="5:7" x14ac:dyDescent="0.25">
      <c r="E825" s="551"/>
      <c r="F825" s="631"/>
      <c r="G825" s="631"/>
    </row>
    <row r="826" spans="5:7" x14ac:dyDescent="0.25">
      <c r="E826" s="551"/>
      <c r="F826" s="631"/>
      <c r="G826" s="631"/>
    </row>
    <row r="827" spans="5:7" x14ac:dyDescent="0.25">
      <c r="E827" s="551"/>
      <c r="F827" s="631"/>
      <c r="G827" s="631"/>
    </row>
    <row r="828" spans="5:7" x14ac:dyDescent="0.25">
      <c r="E828" s="551"/>
      <c r="F828" s="631"/>
      <c r="G828" s="631"/>
    </row>
    <row r="829" spans="5:7" x14ac:dyDescent="0.25">
      <c r="E829" s="551"/>
      <c r="F829" s="631"/>
      <c r="G829" s="631"/>
    </row>
    <row r="830" spans="5:7" x14ac:dyDescent="0.25">
      <c r="E830" s="551"/>
      <c r="F830" s="631"/>
      <c r="G830" s="631"/>
    </row>
    <row r="831" spans="5:7" x14ac:dyDescent="0.25">
      <c r="E831" s="551"/>
      <c r="F831" s="631"/>
      <c r="G831" s="631"/>
    </row>
    <row r="832" spans="5:7" x14ac:dyDescent="0.25">
      <c r="E832" s="551"/>
      <c r="F832" s="631"/>
      <c r="G832" s="631"/>
    </row>
    <row r="833" spans="5:7" x14ac:dyDescent="0.25">
      <c r="E833" s="551"/>
      <c r="F833" s="631"/>
      <c r="G833" s="631"/>
    </row>
    <row r="834" spans="5:7" x14ac:dyDescent="0.25">
      <c r="E834" s="551"/>
      <c r="F834" s="631"/>
      <c r="G834" s="631"/>
    </row>
    <row r="835" spans="5:7" x14ac:dyDescent="0.25">
      <c r="E835" s="551"/>
      <c r="F835" s="631"/>
      <c r="G835" s="631"/>
    </row>
    <row r="836" spans="5:7" x14ac:dyDescent="0.25">
      <c r="E836" s="551"/>
      <c r="F836" s="631"/>
      <c r="G836" s="631"/>
    </row>
    <row r="837" spans="5:7" x14ac:dyDescent="0.25">
      <c r="E837" s="551"/>
      <c r="F837" s="631"/>
      <c r="G837" s="631"/>
    </row>
    <row r="838" spans="5:7" x14ac:dyDescent="0.25">
      <c r="E838" s="551"/>
      <c r="F838" s="631"/>
      <c r="G838" s="631"/>
    </row>
    <row r="839" spans="5:7" x14ac:dyDescent="0.25">
      <c r="E839" s="551"/>
      <c r="F839" s="631"/>
      <c r="G839" s="631"/>
    </row>
    <row r="840" spans="5:7" x14ac:dyDescent="0.25">
      <c r="E840" s="551"/>
      <c r="F840" s="631"/>
      <c r="G840" s="631"/>
    </row>
    <row r="841" spans="5:7" x14ac:dyDescent="0.25">
      <c r="E841" s="551"/>
      <c r="F841" s="631"/>
      <c r="G841" s="631"/>
    </row>
    <row r="842" spans="5:7" x14ac:dyDescent="0.25">
      <c r="E842" s="551"/>
      <c r="F842" s="631"/>
      <c r="G842" s="631"/>
    </row>
    <row r="843" spans="5:7" x14ac:dyDescent="0.25">
      <c r="E843" s="551"/>
      <c r="F843" s="631"/>
      <c r="G843" s="631"/>
    </row>
    <row r="844" spans="5:7" x14ac:dyDescent="0.25">
      <c r="E844" s="551"/>
      <c r="F844" s="631"/>
      <c r="G844" s="631"/>
    </row>
    <row r="845" spans="5:7" x14ac:dyDescent="0.25">
      <c r="E845" s="551"/>
      <c r="F845" s="631"/>
      <c r="G845" s="631"/>
    </row>
    <row r="846" spans="5:7" x14ac:dyDescent="0.25">
      <c r="E846" s="551"/>
      <c r="F846" s="631"/>
      <c r="G846" s="631"/>
    </row>
    <row r="847" spans="5:7" x14ac:dyDescent="0.25">
      <c r="E847" s="551"/>
      <c r="F847" s="631"/>
      <c r="G847" s="631"/>
    </row>
  </sheetData>
  <sheetProtection sheet="1" objects="1" scenarios="1" autoFilter="0"/>
  <autoFilter ref="A1:G813" xr:uid="{00000000-0009-0000-0000-00001B000000}"/>
  <conditionalFormatting sqref="J16:J123">
    <cfRule type="containsText" dxfId="24" priority="1" operator="containsText" text="RC">
      <formula>NOT(ISERROR(SEARCH("RC",J16)))</formula>
    </cfRule>
    <cfRule type="containsText" dxfId="23" priority="2" operator="containsText" text="RS">
      <formula>NOT(ISERROR(SEARCH("RS",J16)))</formula>
    </cfRule>
    <cfRule type="containsText" dxfId="22" priority="3" operator="containsText" text="DE">
      <formula>NOT(ISERROR(SEARCH("DE",J16)))</formula>
    </cfRule>
    <cfRule type="containsText" dxfId="21" priority="4" operator="containsText" text="PR">
      <formula>NOT(ISERROR(SEARCH("PR",J16)))</formula>
    </cfRule>
    <cfRule type="containsText" dxfId="20" priority="5" operator="containsText" text="ID">
      <formula>NOT(ISERROR(SEARCH("ID",J16)))</formula>
    </cfRule>
  </conditionalFormatting>
  <conditionalFormatting sqref="D2:D813">
    <cfRule type="containsText" dxfId="19" priority="6" operator="containsText" text="RC">
      <formula>NOT(ISERROR(SEARCH("RC",D2)))</formula>
    </cfRule>
    <cfRule type="containsText" dxfId="18" priority="7" operator="containsText" text="RS">
      <formula>NOT(ISERROR(SEARCH("RS",D2)))</formula>
    </cfRule>
    <cfRule type="containsText" dxfId="17" priority="8" operator="containsText" text="DE">
      <formula>NOT(ISERROR(SEARCH("DE",D2)))</formula>
    </cfRule>
    <cfRule type="containsText" dxfId="16" priority="9" operator="containsText" text="PR">
      <formula>NOT(ISERROR(SEARCH("PR",D2)))</formula>
    </cfRule>
    <cfRule type="containsText" dxfId="15" priority="10" operator="containsText" text="ID">
      <formula>NOT(ISERROR(SEARCH("ID",D2)))</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6BCB-5DBB-4C44-89A0-BCB603D3DDFA}">
  <sheetPr codeName="Sheet36">
    <tabColor theme="6"/>
  </sheetPr>
  <dimension ref="A1:AB1025"/>
  <sheetViews>
    <sheetView zoomScale="80" zoomScaleNormal="80" workbookViewId="0">
      <selection activeCell="A1025" sqref="A1025"/>
    </sheetView>
  </sheetViews>
  <sheetFormatPr defaultRowHeight="13.8" x14ac:dyDescent="0.25"/>
  <cols>
    <col min="1" max="1" width="19.36328125" customWidth="1"/>
    <col min="2" max="2" width="6.6328125" style="551" customWidth="1"/>
    <col min="3" max="3" width="9.453125" style="551" customWidth="1"/>
    <col min="4" max="4" width="15.08984375" style="551" customWidth="1"/>
    <col min="5" max="5" width="8.90625" style="551" customWidth="1"/>
    <col min="6" max="6" width="12.1796875" customWidth="1"/>
    <col min="8" max="9" width="9.6328125" customWidth="1"/>
    <col min="10" max="10" width="5.6328125" customWidth="1"/>
    <col min="11" max="11" width="8.81640625" customWidth="1"/>
    <col min="12" max="12" width="11.6328125" customWidth="1"/>
    <col min="13" max="13" width="19.453125" customWidth="1"/>
    <col min="19" max="19" width="5.6328125" customWidth="1"/>
    <col min="27" max="27" width="61" customWidth="1"/>
  </cols>
  <sheetData>
    <row r="1" spans="1:28" x14ac:dyDescent="0.25">
      <c r="A1" s="24" t="s">
        <v>3879</v>
      </c>
      <c r="B1" s="70" t="s">
        <v>588</v>
      </c>
      <c r="C1" s="70" t="s">
        <v>3507</v>
      </c>
      <c r="D1" s="70" t="s">
        <v>3507</v>
      </c>
      <c r="E1" s="70" t="s">
        <v>1474</v>
      </c>
      <c r="F1" s="24" t="s">
        <v>1474</v>
      </c>
      <c r="G1" s="70" t="s">
        <v>1580</v>
      </c>
      <c r="J1" s="1648"/>
      <c r="M1" s="1101" t="s">
        <v>3386</v>
      </c>
      <c r="N1" s="1102" t="s">
        <v>446</v>
      </c>
      <c r="O1" s="1103" t="s">
        <v>1462</v>
      </c>
      <c r="P1" s="1104" t="s">
        <v>1463</v>
      </c>
      <c r="Q1" s="1105" t="s">
        <v>1464</v>
      </c>
      <c r="R1" s="550" t="s">
        <v>1465</v>
      </c>
      <c r="Z1" s="741"/>
      <c r="AA1" s="741"/>
      <c r="AB1" s="742"/>
    </row>
    <row r="2" spans="1:28" x14ac:dyDescent="0.25">
      <c r="A2" t="s">
        <v>150</v>
      </c>
      <c r="B2" s="551">
        <v>1</v>
      </c>
      <c r="C2" s="551" t="s">
        <v>1462</v>
      </c>
      <c r="D2" s="1589" t="s">
        <v>3442</v>
      </c>
      <c r="E2" s="551" t="s">
        <v>1462</v>
      </c>
      <c r="F2" s="1650" t="s">
        <v>1475</v>
      </c>
      <c r="G2" s="551">
        <f ca="1">VLOOKUP($A2,Data!$C:$I,7,FALSE)</f>
        <v>1</v>
      </c>
      <c r="H2" s="631" t="str">
        <f t="shared" ref="H2:H65" si="0">CONCATENATE($D2,$B2)</f>
        <v>PR.AA-011</v>
      </c>
      <c r="I2" s="631" t="str">
        <f t="shared" ref="I2:I65" ca="1" si="1">_xlfn.IFNA(CONCATENATE(H2,$G2),CONCATENATE(H2,$G2,0))</f>
        <v>PR.AA-0111</v>
      </c>
      <c r="J2" s="1649"/>
      <c r="K2" s="631"/>
      <c r="M2" s="551">
        <f>COUNTIFS($C:$C,M$1)</f>
        <v>324</v>
      </c>
      <c r="N2" s="551">
        <f>COUNTIFS($C:$C,N$1)</f>
        <v>193</v>
      </c>
      <c r="O2" s="551">
        <f t="shared" ref="O2:R2" si="2">COUNTIFS($C:$C,O$1)</f>
        <v>295</v>
      </c>
      <c r="P2" s="551">
        <f t="shared" si="2"/>
        <v>104</v>
      </c>
      <c r="Q2" s="551">
        <f t="shared" si="2"/>
        <v>74</v>
      </c>
      <c r="R2" s="551">
        <f t="shared" si="2"/>
        <v>34</v>
      </c>
      <c r="Z2" s="741"/>
      <c r="AA2" s="813" t="s">
        <v>1884</v>
      </c>
      <c r="AB2" s="742"/>
    </row>
    <row r="3" spans="1:28" x14ac:dyDescent="0.25">
      <c r="A3" t="s">
        <v>150</v>
      </c>
      <c r="B3" s="551">
        <v>1</v>
      </c>
      <c r="C3" s="551" t="s">
        <v>1462</v>
      </c>
      <c r="D3" s="1589" t="s">
        <v>3443</v>
      </c>
      <c r="E3" s="551" t="s">
        <v>1462</v>
      </c>
      <c r="F3" s="1650" t="s">
        <v>1476</v>
      </c>
      <c r="G3" s="551">
        <f ca="1">VLOOKUP($A3,Data!$C:$I,7,FALSE)</f>
        <v>1</v>
      </c>
      <c r="H3" s="631" t="str">
        <f t="shared" si="0"/>
        <v>PR.AA-021</v>
      </c>
      <c r="I3" s="631" t="str">
        <f t="shared" ca="1" si="1"/>
        <v>PR.AA-0211</v>
      </c>
      <c r="J3" s="1648"/>
      <c r="M3" s="551">
        <f ca="1">COUNTIFS($C:$C,M$1,$G:$G,1)</f>
        <v>171</v>
      </c>
      <c r="N3" s="551">
        <f t="shared" ref="N3:R3" ca="1" si="3">COUNTIFS($C:$C,N$1,$G:$G,1)</f>
        <v>102</v>
      </c>
      <c r="O3" s="551">
        <f t="shared" ca="1" si="3"/>
        <v>170</v>
      </c>
      <c r="P3" s="551">
        <f t="shared" ca="1" si="3"/>
        <v>59</v>
      </c>
      <c r="Q3" s="551">
        <f t="shared" ca="1" si="3"/>
        <v>51</v>
      </c>
      <c r="R3" s="551">
        <f t="shared" ca="1" si="3"/>
        <v>23</v>
      </c>
      <c r="Z3" s="741"/>
      <c r="AA3" s="814"/>
      <c r="AB3" s="742"/>
    </row>
    <row r="4" spans="1:28" x14ac:dyDescent="0.25">
      <c r="A4" t="s">
        <v>152</v>
      </c>
      <c r="B4" s="551">
        <v>1</v>
      </c>
      <c r="C4" s="551" t="s">
        <v>1462</v>
      </c>
      <c r="D4" s="1589" t="s">
        <v>3442</v>
      </c>
      <c r="E4" s="551" t="s">
        <v>1462</v>
      </c>
      <c r="F4" s="1650" t="s">
        <v>1475</v>
      </c>
      <c r="G4" s="551">
        <f ca="1">VLOOKUP($A4,Data!$C:$I,7,FALSE)</f>
        <v>1</v>
      </c>
      <c r="H4" s="631" t="str">
        <f t="shared" si="0"/>
        <v>PR.AA-011</v>
      </c>
      <c r="I4" s="631" t="str">
        <f t="shared" ca="1" si="1"/>
        <v>PR.AA-0111</v>
      </c>
      <c r="J4" s="1648"/>
      <c r="Z4" s="741"/>
      <c r="AA4" s="1885" t="s">
        <v>3878</v>
      </c>
      <c r="AB4" s="742"/>
    </row>
    <row r="5" spans="1:28" x14ac:dyDescent="0.25">
      <c r="A5" t="s">
        <v>152</v>
      </c>
      <c r="B5" s="551">
        <v>1</v>
      </c>
      <c r="C5" s="551" t="s">
        <v>1462</v>
      </c>
      <c r="D5" s="1589" t="s">
        <v>3443</v>
      </c>
      <c r="E5" s="551" t="s">
        <v>1462</v>
      </c>
      <c r="F5" s="1650" t="s">
        <v>1476</v>
      </c>
      <c r="G5" s="551">
        <f ca="1">VLOOKUP($A5,Data!$C:$I,7,FALSE)</f>
        <v>1</v>
      </c>
      <c r="H5" s="631" t="str">
        <f t="shared" si="0"/>
        <v>PR.AA-021</v>
      </c>
      <c r="I5" s="631" t="str">
        <f t="shared" ca="1" si="1"/>
        <v>PR.AA-0211</v>
      </c>
      <c r="J5" s="1648"/>
      <c r="M5" t="s">
        <v>3387</v>
      </c>
      <c r="N5" t="s">
        <v>1581</v>
      </c>
      <c r="O5" t="s">
        <v>1582</v>
      </c>
      <c r="P5" t="s">
        <v>1583</v>
      </c>
      <c r="Q5" t="s">
        <v>1584</v>
      </c>
      <c r="R5" t="s">
        <v>1585</v>
      </c>
      <c r="T5" s="552" t="s">
        <v>789</v>
      </c>
      <c r="U5" s="553" t="s">
        <v>790</v>
      </c>
      <c r="V5" s="553" t="s">
        <v>791</v>
      </c>
      <c r="W5" s="554" t="s">
        <v>792</v>
      </c>
      <c r="Z5" s="741"/>
      <c r="AA5" s="1840"/>
      <c r="AB5" s="742"/>
    </row>
    <row r="6" spans="1:28" x14ac:dyDescent="0.25">
      <c r="A6" t="s">
        <v>153</v>
      </c>
      <c r="B6" s="551">
        <v>1</v>
      </c>
      <c r="C6" s="551" t="s">
        <v>3386</v>
      </c>
      <c r="D6" s="1587" t="s">
        <v>3416</v>
      </c>
      <c r="E6" s="551" t="s">
        <v>1462</v>
      </c>
      <c r="F6" s="1650" t="s">
        <v>1578</v>
      </c>
      <c r="G6" s="551">
        <f ca="1">VLOOKUP($A6,Data!$C:$I,7,FALSE)</f>
        <v>1</v>
      </c>
      <c r="H6" s="631" t="str">
        <f t="shared" si="0"/>
        <v>GV.RR-041</v>
      </c>
      <c r="I6" s="631" t="str">
        <f t="shared" ca="1" si="1"/>
        <v>GV.RR-0411</v>
      </c>
      <c r="J6" s="1648"/>
      <c r="M6" s="1247" t="s">
        <v>3388</v>
      </c>
      <c r="N6" s="20" t="str">
        <f>IF(VLOOKUP(N$5,Languages!$A:$D,1,TRUE)=N$5,VLOOKUP(N$5,Languages!$A:$D,Summary!$C$7,TRUE),NA())</f>
        <v>Tunnistaminen</v>
      </c>
      <c r="O6" s="20" t="str">
        <f>IF(VLOOKUP(O$5,Languages!$A:$D,1,TRUE)=O$5,VLOOKUP(O$5,Languages!$A:$D,Summary!$C$7,TRUE),NA())</f>
        <v>Suojautuminen</v>
      </c>
      <c r="P6" s="20" t="str">
        <f>IF(VLOOKUP(P$5,Languages!$A:$D,1,TRUE)=P$5,VLOOKUP(P$5,Languages!$A:$D,Summary!$C$7,TRUE),NA())</f>
        <v>Havainnointi</v>
      </c>
      <c r="Q6" s="20" t="str">
        <f>IF(VLOOKUP(Q$5,Languages!$A:$D,1,TRUE)=Q$5,VLOOKUP(Q$5,Languages!$A:$D,Summary!$C$7,TRUE),NA())</f>
        <v>Vaste</v>
      </c>
      <c r="R6" s="20" t="str">
        <f>IF(VLOOKUP(R$5,Languages!$A:$D,1,TRUE)=R$5,VLOOKUP(R$5,Languages!$A:$D,Summary!$C$7,TRUE),NA())</f>
        <v>Palautuminen</v>
      </c>
      <c r="T6" s="555">
        <v>0.3</v>
      </c>
      <c r="U6" s="556">
        <v>0.3</v>
      </c>
      <c r="V6" s="556">
        <v>0.3</v>
      </c>
      <c r="W6" s="557">
        <v>0.1</v>
      </c>
      <c r="Z6" s="741"/>
      <c r="AA6" s="1840"/>
      <c r="AB6" s="741"/>
    </row>
    <row r="7" spans="1:28" x14ac:dyDescent="0.25">
      <c r="A7" t="s">
        <v>153</v>
      </c>
      <c r="B7" s="551">
        <v>1</v>
      </c>
      <c r="C7" s="551" t="s">
        <v>1462</v>
      </c>
      <c r="D7" s="1589" t="s">
        <v>3442</v>
      </c>
      <c r="E7" s="551" t="s">
        <v>1462</v>
      </c>
      <c r="F7" s="1650" t="s">
        <v>1475</v>
      </c>
      <c r="G7" s="551">
        <f ca="1">VLOOKUP($A7,Data!$C:$I,7,FALSE)</f>
        <v>1</v>
      </c>
      <c r="H7" s="631" t="str">
        <f t="shared" si="0"/>
        <v>PR.AA-011</v>
      </c>
      <c r="I7" s="631" t="str">
        <f t="shared" ca="1" si="1"/>
        <v>PR.AA-0111</v>
      </c>
      <c r="J7" s="1648"/>
      <c r="L7" s="24" t="s">
        <v>1466</v>
      </c>
      <c r="M7" s="560">
        <f t="shared" ref="M7:R7" ca="1" si="4">M3/M2</f>
        <v>0.52777777777777779</v>
      </c>
      <c r="N7" s="560">
        <f t="shared" ca="1" si="4"/>
        <v>0.52849740932642486</v>
      </c>
      <c r="O7" s="560">
        <f t="shared" ca="1" si="4"/>
        <v>0.57627118644067798</v>
      </c>
      <c r="P7" s="560">
        <f t="shared" ca="1" si="4"/>
        <v>0.56730769230769229</v>
      </c>
      <c r="Q7" s="560">
        <f t="shared" ca="1" si="4"/>
        <v>0.68918918918918914</v>
      </c>
      <c r="R7" s="560">
        <f t="shared" ca="1" si="4"/>
        <v>0.67647058823529416</v>
      </c>
      <c r="T7" s="117">
        <v>0.3</v>
      </c>
      <c r="U7" s="95">
        <v>0.3</v>
      </c>
      <c r="V7" s="95">
        <v>0.3</v>
      </c>
      <c r="W7" s="106">
        <v>0.1</v>
      </c>
      <c r="Z7" s="741"/>
      <c r="AA7" s="1840"/>
      <c r="AB7" s="741"/>
    </row>
    <row r="8" spans="1:28" x14ac:dyDescent="0.25">
      <c r="A8" t="s">
        <v>154</v>
      </c>
      <c r="B8" s="551">
        <v>2</v>
      </c>
      <c r="C8" s="551" t="s">
        <v>1462</v>
      </c>
      <c r="D8" s="1589" t="s">
        <v>3442</v>
      </c>
      <c r="E8" s="551" t="s">
        <v>1462</v>
      </c>
      <c r="F8" s="1650" t="s">
        <v>1475</v>
      </c>
      <c r="G8" s="551">
        <f ca="1">VLOOKUP($A8,Data!$C:$I,7,FALSE)</f>
        <v>1</v>
      </c>
      <c r="H8" s="631" t="str">
        <f t="shared" si="0"/>
        <v>PR.AA-012</v>
      </c>
      <c r="I8" s="631" t="str">
        <f t="shared" ca="1" si="1"/>
        <v>PR.AA-0121</v>
      </c>
      <c r="J8" s="1648"/>
      <c r="N8" s="551"/>
      <c r="O8" s="551"/>
      <c r="P8" s="551"/>
      <c r="Q8" s="551"/>
      <c r="R8" s="551"/>
      <c r="T8" s="117">
        <v>0.3</v>
      </c>
      <c r="U8" s="95">
        <v>0.3</v>
      </c>
      <c r="V8" s="95">
        <v>0.3</v>
      </c>
      <c r="W8" s="106">
        <v>0.1</v>
      </c>
      <c r="Z8" s="741"/>
      <c r="AA8" s="1840"/>
      <c r="AB8" s="741"/>
    </row>
    <row r="9" spans="1:28" x14ac:dyDescent="0.25">
      <c r="A9" t="s">
        <v>155</v>
      </c>
      <c r="B9" s="551">
        <v>2</v>
      </c>
      <c r="C9" s="551" t="s">
        <v>3386</v>
      </c>
      <c r="D9" s="1587" t="s">
        <v>3416</v>
      </c>
      <c r="E9" s="551" t="s">
        <v>1462</v>
      </c>
      <c r="F9" s="1650" t="s">
        <v>1578</v>
      </c>
      <c r="G9" s="551">
        <f ca="1">VLOOKUP($A9,Data!$C:$I,7,FALSE)</f>
        <v>1</v>
      </c>
      <c r="H9" s="631" t="str">
        <f t="shared" si="0"/>
        <v>GV.RR-042</v>
      </c>
      <c r="I9" s="631" t="str">
        <f t="shared" ca="1" si="1"/>
        <v>GV.RR-0421</v>
      </c>
      <c r="J9" s="1648"/>
      <c r="L9" s="24" t="s">
        <v>787</v>
      </c>
      <c r="M9" s="1246">
        <f>Import!K36</f>
        <v>0.35</v>
      </c>
      <c r="N9" s="1246">
        <f>Import!K37</f>
        <v>0.4</v>
      </c>
      <c r="O9" s="1246">
        <f>Import!K38</f>
        <v>0.44</v>
      </c>
      <c r="P9" s="1246">
        <f>Import!K39</f>
        <v>0.56000000000000005</v>
      </c>
      <c r="Q9" s="1246">
        <f>Import!K40</f>
        <v>0.55000000000000004</v>
      </c>
      <c r="R9" s="1246">
        <f>Import!K41</f>
        <v>0.57999999999999996</v>
      </c>
      <c r="T9" s="117">
        <v>0.3</v>
      </c>
      <c r="U9" s="95">
        <v>0.3</v>
      </c>
      <c r="V9" s="95">
        <v>0.3</v>
      </c>
      <c r="W9" s="106">
        <v>0.1</v>
      </c>
      <c r="Z9" s="741"/>
      <c r="AA9" s="1840"/>
      <c r="AB9" s="741"/>
    </row>
    <row r="10" spans="1:28" x14ac:dyDescent="0.25">
      <c r="A10" t="s">
        <v>155</v>
      </c>
      <c r="B10" s="551">
        <v>2</v>
      </c>
      <c r="C10" s="551" t="s">
        <v>1462</v>
      </c>
      <c r="D10" s="1589" t="s">
        <v>3442</v>
      </c>
      <c r="E10" s="551" t="s">
        <v>1462</v>
      </c>
      <c r="F10" s="1650" t="s">
        <v>1475</v>
      </c>
      <c r="G10" s="551">
        <f ca="1">VLOOKUP($A10,Data!$C:$I,7,FALSE)</f>
        <v>1</v>
      </c>
      <c r="H10" s="631" t="str">
        <f t="shared" si="0"/>
        <v>PR.AA-012</v>
      </c>
      <c r="I10" s="631" t="str">
        <f t="shared" ca="1" si="1"/>
        <v>PR.AA-0121</v>
      </c>
      <c r="J10" s="1648"/>
      <c r="L10" s="24" t="s">
        <v>1472</v>
      </c>
      <c r="M10" s="1246">
        <f>Import!N36</f>
        <v>0.5</v>
      </c>
      <c r="N10" s="1246">
        <f>Import!N37</f>
        <v>0.45</v>
      </c>
      <c r="O10" s="1246">
        <f>Import!N38</f>
        <v>0.38</v>
      </c>
      <c r="P10" s="1246">
        <f>Import!N39</f>
        <v>0.44</v>
      </c>
      <c r="Q10" s="1246">
        <f>Import!N40</f>
        <v>0.6</v>
      </c>
      <c r="R10" s="1246">
        <f>Import!N41</f>
        <v>0.65</v>
      </c>
      <c r="T10" s="118">
        <v>0.3</v>
      </c>
      <c r="U10" s="114">
        <v>0.3</v>
      </c>
      <c r="V10" s="114">
        <v>0.3</v>
      </c>
      <c r="W10" s="115">
        <v>0.1</v>
      </c>
      <c r="Z10" s="741"/>
      <c r="AA10" s="1840"/>
      <c r="AB10" s="741"/>
    </row>
    <row r="11" spans="1:28" x14ac:dyDescent="0.25">
      <c r="A11" t="s">
        <v>156</v>
      </c>
      <c r="B11" s="551">
        <v>2</v>
      </c>
      <c r="C11" s="551" t="s">
        <v>3386</v>
      </c>
      <c r="D11" s="1587" t="s">
        <v>3416</v>
      </c>
      <c r="E11" s="551" t="s">
        <v>1462</v>
      </c>
      <c r="F11" s="1650" t="s">
        <v>1578</v>
      </c>
      <c r="G11" s="551">
        <f ca="1">VLOOKUP($A11,Data!$C:$I,7,FALSE)</f>
        <v>1</v>
      </c>
      <c r="H11" s="631" t="str">
        <f t="shared" si="0"/>
        <v>GV.RR-042</v>
      </c>
      <c r="I11" s="631" t="str">
        <f t="shared" ca="1" si="1"/>
        <v>GV.RR-0421</v>
      </c>
      <c r="J11" s="1648"/>
      <c r="T11" s="118">
        <v>0.3</v>
      </c>
      <c r="U11" s="114">
        <v>0.3</v>
      </c>
      <c r="V11" s="114">
        <v>0.3</v>
      </c>
      <c r="W11" s="115">
        <v>0.1</v>
      </c>
      <c r="Z11" s="741"/>
      <c r="AA11" s="1840"/>
      <c r="AB11" s="741"/>
    </row>
    <row r="12" spans="1:28" x14ac:dyDescent="0.25">
      <c r="A12" t="s">
        <v>156</v>
      </c>
      <c r="B12" s="551">
        <v>2</v>
      </c>
      <c r="C12" s="551" t="s">
        <v>1462</v>
      </c>
      <c r="D12" s="1589" t="s">
        <v>3442</v>
      </c>
      <c r="E12" s="551" t="s">
        <v>1462</v>
      </c>
      <c r="F12" s="1650" t="s">
        <v>1475</v>
      </c>
      <c r="G12" s="551">
        <f ca="1">VLOOKUP($A12,Data!$C:$I,7,FALSE)</f>
        <v>1</v>
      </c>
      <c r="H12" s="631" t="str">
        <f t="shared" si="0"/>
        <v>PR.AA-012</v>
      </c>
      <c r="I12" s="631" t="str">
        <f t="shared" ca="1" si="1"/>
        <v>PR.AA-0121</v>
      </c>
      <c r="J12" s="1648"/>
      <c r="Z12" s="741"/>
      <c r="AA12" s="1840"/>
      <c r="AB12" s="741"/>
    </row>
    <row r="13" spans="1:28" x14ac:dyDescent="0.25">
      <c r="A13" t="s">
        <v>157</v>
      </c>
      <c r="B13" s="551">
        <v>2</v>
      </c>
      <c r="C13" s="551" t="s">
        <v>1462</v>
      </c>
      <c r="D13" s="1589" t="s">
        <v>3446</v>
      </c>
      <c r="E13" s="551" t="s">
        <v>1462</v>
      </c>
      <c r="F13" s="1650" t="s">
        <v>1482</v>
      </c>
      <c r="G13" s="551">
        <f ca="1">VLOOKUP($A13,Data!$C:$I,7,FALSE)</f>
        <v>0</v>
      </c>
      <c r="H13" s="631" t="str">
        <f t="shared" si="0"/>
        <v>PR.AA-052</v>
      </c>
      <c r="I13" s="631" t="str">
        <f t="shared" ca="1" si="1"/>
        <v>PR.AA-0520</v>
      </c>
      <c r="J13" s="1648"/>
      <c r="Z13" s="741"/>
      <c r="AA13" s="1840"/>
      <c r="AB13" s="741"/>
    </row>
    <row r="14" spans="1:28" x14ac:dyDescent="0.25">
      <c r="A14" t="s">
        <v>2527</v>
      </c>
      <c r="B14" s="551">
        <v>2</v>
      </c>
      <c r="C14" s="551" t="s">
        <v>1462</v>
      </c>
      <c r="D14" s="1589" t="s">
        <v>3442</v>
      </c>
      <c r="E14" s="551" t="s">
        <v>1462</v>
      </c>
      <c r="F14" s="1650" t="s">
        <v>1475</v>
      </c>
      <c r="G14" s="551">
        <f ca="1">VLOOKUP($A14,Data!$C:$I,7,FALSE)</f>
        <v>0</v>
      </c>
      <c r="H14" s="631" t="str">
        <f t="shared" si="0"/>
        <v>PR.AA-012</v>
      </c>
      <c r="I14" s="631" t="str">
        <f t="shared" ca="1" si="1"/>
        <v>PR.AA-0120</v>
      </c>
      <c r="J14" s="1648"/>
      <c r="Z14" s="741"/>
      <c r="AA14" s="1840"/>
      <c r="AB14" s="741"/>
    </row>
    <row r="15" spans="1:28" x14ac:dyDescent="0.25">
      <c r="A15" t="s">
        <v>2527</v>
      </c>
      <c r="B15" s="551">
        <v>2</v>
      </c>
      <c r="C15" s="551" t="s">
        <v>1462</v>
      </c>
      <c r="D15" s="1589" t="s">
        <v>3444</v>
      </c>
      <c r="E15" s="551" t="s">
        <v>1462</v>
      </c>
      <c r="F15" s="1650" t="s">
        <v>1478</v>
      </c>
      <c r="G15" s="551">
        <f ca="1">VLOOKUP($A15,Data!$C:$I,7,FALSE)</f>
        <v>0</v>
      </c>
      <c r="H15" s="631" t="str">
        <f t="shared" si="0"/>
        <v>PR.AA-032</v>
      </c>
      <c r="I15" s="631" t="str">
        <f t="shared" ca="1" si="1"/>
        <v>PR.AA-0320</v>
      </c>
      <c r="J15" s="1648"/>
      <c r="K15" s="101" t="s">
        <v>3390</v>
      </c>
      <c r="L15" s="101" t="s">
        <v>3389</v>
      </c>
      <c r="M15" s="1248" t="s">
        <v>1804</v>
      </c>
      <c r="N15" s="1249" t="s">
        <v>1806</v>
      </c>
      <c r="O15" s="1249" t="s">
        <v>1805</v>
      </c>
      <c r="P15" s="1250">
        <v>1</v>
      </c>
      <c r="Q15" s="1249" t="s">
        <v>1806</v>
      </c>
      <c r="R15" s="1249" t="s">
        <v>1805</v>
      </c>
      <c r="S15" s="1250">
        <v>2</v>
      </c>
      <c r="T15" s="1249" t="s">
        <v>1806</v>
      </c>
      <c r="U15" s="1249" t="s">
        <v>1805</v>
      </c>
      <c r="V15" s="1250">
        <v>3</v>
      </c>
      <c r="W15" s="1249" t="s">
        <v>1806</v>
      </c>
      <c r="X15" s="1251" t="s">
        <v>1805</v>
      </c>
      <c r="Z15" s="741"/>
      <c r="AA15" s="1840"/>
      <c r="AB15" s="741"/>
    </row>
    <row r="16" spans="1:28" x14ac:dyDescent="0.25">
      <c r="A16" t="s">
        <v>2527</v>
      </c>
      <c r="B16" s="551">
        <v>2</v>
      </c>
      <c r="C16" s="551" t="s">
        <v>1462</v>
      </c>
      <c r="D16" s="1589" t="s">
        <v>3460</v>
      </c>
      <c r="F16" s="1650"/>
      <c r="G16" s="551">
        <f ca="1">VLOOKUP($A16,Data!$C:$I,7,FALSE)</f>
        <v>0</v>
      </c>
      <c r="H16" s="631" t="str">
        <f t="shared" si="0"/>
        <v>PR.IR-012</v>
      </c>
      <c r="I16" s="631" t="str">
        <f t="shared" ca="1" si="1"/>
        <v>PR.IR-0120</v>
      </c>
      <c r="J16" s="1648"/>
      <c r="K16" s="1260" t="s">
        <v>3496</v>
      </c>
      <c r="L16" s="1106" t="s">
        <v>3391</v>
      </c>
      <c r="M16" s="1252">
        <f ca="1">IF(N16=0,0,O16/N16)</f>
        <v>0.4</v>
      </c>
      <c r="N16" s="1253">
        <f>SUM(Q16+T16+W16)</f>
        <v>5</v>
      </c>
      <c r="O16" s="1253">
        <f ca="1">SUM(R16+U16+X16)</f>
        <v>2</v>
      </c>
      <c r="P16" s="1254">
        <f ca="1">IF(Q16=0,0,R16/Q16)</f>
        <v>1</v>
      </c>
      <c r="Q16" s="1253">
        <f t="shared" ref="Q16:Q47" si="5">COUNTIF($H:$H,CONCATENATE($L16,P$15))</f>
        <v>2</v>
      </c>
      <c r="R16" s="1253">
        <f t="shared" ref="R16:R47" ca="1" si="6">COUNTIF($I:$I,CONCATENATE($L16,P$15,1))</f>
        <v>2</v>
      </c>
      <c r="S16" s="1254">
        <f ca="1">IF(T16=0,0,U16/T16)</f>
        <v>0</v>
      </c>
      <c r="T16" s="1253">
        <f t="shared" ref="T16:T47" si="7">COUNTIF($H:$H,CONCATENATE($L16,S$15))</f>
        <v>2</v>
      </c>
      <c r="U16" s="1253">
        <f t="shared" ref="U16:U47" ca="1" si="8">COUNTIF($I:$I,CONCATENATE($L16,S$15,1))</f>
        <v>0</v>
      </c>
      <c r="V16" s="1254">
        <f ca="1">IF(W16=0,0,X16/W16)</f>
        <v>0</v>
      </c>
      <c r="W16" s="1253">
        <f t="shared" ref="W16:W47" si="9">COUNTIF($H:$H,CONCATENATE($L16,V$15))</f>
        <v>1</v>
      </c>
      <c r="X16" s="1255">
        <f t="shared" ref="X16:X47" ca="1" si="10">COUNTIF($I:$I,CONCATENATE($L16,V$15,1))</f>
        <v>0</v>
      </c>
      <c r="Z16" s="741"/>
      <c r="AA16" s="1840"/>
      <c r="AB16" s="741"/>
    </row>
    <row r="17" spans="1:28" x14ac:dyDescent="0.25">
      <c r="A17" t="s">
        <v>2528</v>
      </c>
      <c r="B17" s="551">
        <v>3</v>
      </c>
      <c r="C17" s="551" t="s">
        <v>1462</v>
      </c>
      <c r="D17" s="1589" t="s">
        <v>3444</v>
      </c>
      <c r="E17" s="551" t="s">
        <v>1462</v>
      </c>
      <c r="F17" s="1650" t="s">
        <v>1477</v>
      </c>
      <c r="G17" s="551">
        <f ca="1">VLOOKUP($A17,Data!$C:$I,7,FALSE)</f>
        <v>1</v>
      </c>
      <c r="H17" s="631" t="str">
        <f t="shared" si="0"/>
        <v>PR.AA-033</v>
      </c>
      <c r="I17" s="631" t="str">
        <f t="shared" ca="1" si="1"/>
        <v>PR.AA-0331</v>
      </c>
      <c r="J17" s="1648"/>
      <c r="K17" s="1261" t="s">
        <v>3496</v>
      </c>
      <c r="L17" s="1106" t="s">
        <v>3392</v>
      </c>
      <c r="M17" s="1252">
        <f t="shared" ref="M17:M80" ca="1" si="11">IF(N17=0,0,O17/N17)</f>
        <v>0.59090909090909094</v>
      </c>
      <c r="N17" s="1253">
        <f t="shared" ref="N17:N80" si="12">SUM(Q17+T17+W17)</f>
        <v>22</v>
      </c>
      <c r="O17" s="1253">
        <f t="shared" ref="O17:O80" ca="1" si="13">SUM(R17+U17+X17)</f>
        <v>13</v>
      </c>
      <c r="P17" s="1254">
        <f t="shared" ref="P17:P80" ca="1" si="14">IF(Q17=0,0,R17/Q17)</f>
        <v>1</v>
      </c>
      <c r="Q17" s="1253">
        <f t="shared" si="5"/>
        <v>3</v>
      </c>
      <c r="R17" s="1253">
        <f t="shared" ca="1" si="6"/>
        <v>3</v>
      </c>
      <c r="S17" s="1254">
        <f t="shared" ref="S17:S80" ca="1" si="15">IF(T17=0,0,U17/T17)</f>
        <v>0.5714285714285714</v>
      </c>
      <c r="T17" s="1253">
        <f t="shared" si="7"/>
        <v>7</v>
      </c>
      <c r="U17" s="1253">
        <f t="shared" ca="1" si="8"/>
        <v>4</v>
      </c>
      <c r="V17" s="1254">
        <f t="shared" ref="V17:V80" ca="1" si="16">IF(W17=0,0,X17/W17)</f>
        <v>0.5</v>
      </c>
      <c r="W17" s="1253">
        <f t="shared" si="9"/>
        <v>12</v>
      </c>
      <c r="X17" s="1255">
        <f t="shared" ca="1" si="10"/>
        <v>6</v>
      </c>
      <c r="Z17" s="741"/>
      <c r="AA17" s="1840"/>
      <c r="AB17" s="741"/>
    </row>
    <row r="18" spans="1:28" x14ac:dyDescent="0.25">
      <c r="A18" t="s">
        <v>2529</v>
      </c>
      <c r="B18" s="551">
        <v>3</v>
      </c>
      <c r="C18" s="551" t="s">
        <v>3386</v>
      </c>
      <c r="D18" s="1587" t="s">
        <v>3416</v>
      </c>
      <c r="E18" s="551" t="s">
        <v>1462</v>
      </c>
      <c r="F18" s="1650" t="s">
        <v>1578</v>
      </c>
      <c r="G18" s="551">
        <f ca="1">VLOOKUP($A18,Data!$C:$I,7,FALSE)</f>
        <v>1</v>
      </c>
      <c r="H18" s="631" t="str">
        <f t="shared" si="0"/>
        <v>GV.RR-043</v>
      </c>
      <c r="I18" s="631" t="str">
        <f t="shared" ca="1" si="1"/>
        <v>GV.RR-0431</v>
      </c>
      <c r="J18" s="1648"/>
      <c r="K18" s="1261" t="s">
        <v>3496</v>
      </c>
      <c r="L18" s="1106" t="s">
        <v>3393</v>
      </c>
      <c r="M18" s="1252">
        <f t="shared" ca="1" si="11"/>
        <v>0.59259259259259256</v>
      </c>
      <c r="N18" s="1253">
        <f t="shared" si="12"/>
        <v>27</v>
      </c>
      <c r="O18" s="1253">
        <f t="shared" ca="1" si="13"/>
        <v>16</v>
      </c>
      <c r="P18" s="1254">
        <f t="shared" ca="1" si="14"/>
        <v>1</v>
      </c>
      <c r="Q18" s="1253">
        <f t="shared" si="5"/>
        <v>2</v>
      </c>
      <c r="R18" s="1253">
        <f t="shared" ca="1" si="6"/>
        <v>2</v>
      </c>
      <c r="S18" s="1254">
        <f t="shared" ca="1" si="15"/>
        <v>0.5</v>
      </c>
      <c r="T18" s="1253">
        <f t="shared" si="7"/>
        <v>4</v>
      </c>
      <c r="U18" s="1253">
        <f t="shared" ca="1" si="8"/>
        <v>2</v>
      </c>
      <c r="V18" s="1254">
        <f t="shared" ca="1" si="16"/>
        <v>0.5714285714285714</v>
      </c>
      <c r="W18" s="1253">
        <f t="shared" si="9"/>
        <v>21</v>
      </c>
      <c r="X18" s="1255">
        <f t="shared" ca="1" si="10"/>
        <v>12</v>
      </c>
      <c r="Z18" s="741"/>
      <c r="AA18" s="1840"/>
      <c r="AB18" s="741"/>
    </row>
    <row r="19" spans="1:28" x14ac:dyDescent="0.25">
      <c r="A19" t="s">
        <v>2529</v>
      </c>
      <c r="B19" s="551">
        <v>3</v>
      </c>
      <c r="C19" s="551" t="s">
        <v>1462</v>
      </c>
      <c r="D19" s="1589" t="s">
        <v>3442</v>
      </c>
      <c r="E19" s="551" t="s">
        <v>1462</v>
      </c>
      <c r="F19" s="1650" t="s">
        <v>1475</v>
      </c>
      <c r="G19" s="551">
        <f ca="1">VLOOKUP($A19,Data!$C:$I,7,FALSE)</f>
        <v>1</v>
      </c>
      <c r="H19" s="631" t="str">
        <f t="shared" si="0"/>
        <v>PR.AA-013</v>
      </c>
      <c r="I19" s="631" t="str">
        <f t="shared" ca="1" si="1"/>
        <v>PR.AA-0131</v>
      </c>
      <c r="J19" s="1648"/>
      <c r="K19" s="1261" t="s">
        <v>3496</v>
      </c>
      <c r="L19" s="1106" t="s">
        <v>3394</v>
      </c>
      <c r="M19" s="1252">
        <f t="shared" ca="1" si="11"/>
        <v>0.5</v>
      </c>
      <c r="N19" s="1253">
        <f t="shared" si="12"/>
        <v>8</v>
      </c>
      <c r="O19" s="1253">
        <f t="shared" ca="1" si="13"/>
        <v>4</v>
      </c>
      <c r="P19" s="1254">
        <f t="shared" ca="1" si="14"/>
        <v>1</v>
      </c>
      <c r="Q19" s="1253">
        <f t="shared" si="5"/>
        <v>2</v>
      </c>
      <c r="R19" s="1253">
        <f t="shared" ca="1" si="6"/>
        <v>2</v>
      </c>
      <c r="S19" s="1254">
        <f t="shared" ca="1" si="15"/>
        <v>0.33333333333333331</v>
      </c>
      <c r="T19" s="1253">
        <f t="shared" si="7"/>
        <v>3</v>
      </c>
      <c r="U19" s="1253">
        <f t="shared" ca="1" si="8"/>
        <v>1</v>
      </c>
      <c r="V19" s="1254">
        <f t="shared" ca="1" si="16"/>
        <v>0.33333333333333331</v>
      </c>
      <c r="W19" s="1253">
        <f t="shared" si="9"/>
        <v>3</v>
      </c>
      <c r="X19" s="1255">
        <f t="shared" ca="1" si="10"/>
        <v>1</v>
      </c>
      <c r="Z19" s="741"/>
      <c r="AA19" s="1840"/>
      <c r="AB19" s="741"/>
    </row>
    <row r="20" spans="1:28" x14ac:dyDescent="0.25">
      <c r="A20" t="s">
        <v>158</v>
      </c>
      <c r="B20" s="551">
        <v>1</v>
      </c>
      <c r="C20" s="551" t="s">
        <v>1462</v>
      </c>
      <c r="D20" s="1589" t="s">
        <v>3443</v>
      </c>
      <c r="E20" s="551" t="s">
        <v>1462</v>
      </c>
      <c r="F20" s="1650" t="s">
        <v>1476</v>
      </c>
      <c r="G20" s="551">
        <f ca="1">VLOOKUP($A20,Data!$C:$I,7,FALSE)</f>
        <v>1</v>
      </c>
      <c r="H20" s="631" t="str">
        <f t="shared" si="0"/>
        <v>PR.AA-021</v>
      </c>
      <c r="I20" s="631" t="str">
        <f t="shared" ca="1" si="1"/>
        <v>PR.AA-0211</v>
      </c>
      <c r="J20" s="1648"/>
      <c r="K20" s="1261" t="s">
        <v>3496</v>
      </c>
      <c r="L20" s="1106" t="s">
        <v>3395</v>
      </c>
      <c r="M20" s="1252">
        <f t="shared" ca="1" si="11"/>
        <v>0.4</v>
      </c>
      <c r="N20" s="1253">
        <f t="shared" si="12"/>
        <v>5</v>
      </c>
      <c r="O20" s="1253">
        <f t="shared" ca="1" si="13"/>
        <v>2</v>
      </c>
      <c r="P20" s="1254">
        <f t="shared" ca="1" si="14"/>
        <v>1</v>
      </c>
      <c r="Q20" s="1253">
        <f t="shared" si="5"/>
        <v>1</v>
      </c>
      <c r="R20" s="1253">
        <f t="shared" ca="1" si="6"/>
        <v>1</v>
      </c>
      <c r="S20" s="1254">
        <f t="shared" ca="1" si="15"/>
        <v>0.33333333333333331</v>
      </c>
      <c r="T20" s="1253">
        <f t="shared" si="7"/>
        <v>3</v>
      </c>
      <c r="U20" s="1253">
        <f t="shared" ca="1" si="8"/>
        <v>1</v>
      </c>
      <c r="V20" s="1254">
        <f t="shared" ca="1" si="16"/>
        <v>0</v>
      </c>
      <c r="W20" s="1253">
        <f t="shared" si="9"/>
        <v>1</v>
      </c>
      <c r="X20" s="1255">
        <f t="shared" ca="1" si="10"/>
        <v>0</v>
      </c>
      <c r="Z20" s="741"/>
      <c r="AA20" s="1840"/>
      <c r="AB20" s="741"/>
    </row>
    <row r="21" spans="1:28" x14ac:dyDescent="0.25">
      <c r="A21" t="s">
        <v>158</v>
      </c>
      <c r="B21" s="551">
        <v>1</v>
      </c>
      <c r="C21" s="551" t="s">
        <v>1462</v>
      </c>
      <c r="D21" s="1589" t="s">
        <v>3444</v>
      </c>
      <c r="E21" s="551" t="s">
        <v>1462</v>
      </c>
      <c r="F21" s="1650" t="s">
        <v>1477</v>
      </c>
      <c r="G21" s="551">
        <f ca="1">VLOOKUP($A21,Data!$C:$I,7,FALSE)</f>
        <v>1</v>
      </c>
      <c r="H21" s="631" t="str">
        <f t="shared" si="0"/>
        <v>PR.AA-031</v>
      </c>
      <c r="I21" s="631" t="str">
        <f t="shared" ca="1" si="1"/>
        <v>PR.AA-0311</v>
      </c>
      <c r="J21" s="1648"/>
      <c r="K21" s="1261" t="s">
        <v>3497</v>
      </c>
      <c r="L21" s="1106" t="s">
        <v>3396</v>
      </c>
      <c r="M21" s="1252">
        <f t="shared" ca="1" si="11"/>
        <v>0.38461538461538464</v>
      </c>
      <c r="N21" s="1253">
        <f t="shared" si="12"/>
        <v>13</v>
      </c>
      <c r="O21" s="1253">
        <f t="shared" ca="1" si="13"/>
        <v>5</v>
      </c>
      <c r="P21" s="1254">
        <f t="shared" ca="1" si="14"/>
        <v>1</v>
      </c>
      <c r="Q21" s="1253">
        <f t="shared" si="5"/>
        <v>1</v>
      </c>
      <c r="R21" s="1253">
        <f t="shared" ca="1" si="6"/>
        <v>1</v>
      </c>
      <c r="S21" s="1254">
        <f t="shared" ca="1" si="15"/>
        <v>0.3</v>
      </c>
      <c r="T21" s="1253">
        <f t="shared" si="7"/>
        <v>10</v>
      </c>
      <c r="U21" s="1253">
        <f t="shared" ca="1" si="8"/>
        <v>3</v>
      </c>
      <c r="V21" s="1254">
        <f t="shared" ca="1" si="16"/>
        <v>0.5</v>
      </c>
      <c r="W21" s="1253">
        <f t="shared" si="9"/>
        <v>2</v>
      </c>
      <c r="X21" s="1255">
        <f t="shared" ca="1" si="10"/>
        <v>1</v>
      </c>
      <c r="Z21" s="741"/>
      <c r="AA21" s="1840"/>
      <c r="AB21" s="741"/>
    </row>
    <row r="22" spans="1:28" x14ac:dyDescent="0.25">
      <c r="A22" t="s">
        <v>158</v>
      </c>
      <c r="B22" s="551">
        <v>1</v>
      </c>
      <c r="C22" s="551" t="s">
        <v>1462</v>
      </c>
      <c r="D22" s="1589" t="s">
        <v>3446</v>
      </c>
      <c r="E22" s="551" t="s">
        <v>1462</v>
      </c>
      <c r="F22" s="1650" t="s">
        <v>1482</v>
      </c>
      <c r="G22" s="551">
        <f ca="1">VLOOKUP($A22,Data!$C:$I,7,FALSE)</f>
        <v>1</v>
      </c>
      <c r="H22" s="631" t="str">
        <f t="shared" si="0"/>
        <v>PR.AA-051</v>
      </c>
      <c r="I22" s="631" t="str">
        <f t="shared" ca="1" si="1"/>
        <v>PR.AA-0511</v>
      </c>
      <c r="J22" s="1648"/>
      <c r="K22" s="1261" t="s">
        <v>3497</v>
      </c>
      <c r="L22" s="1106" t="s">
        <v>3397</v>
      </c>
      <c r="M22" s="1252">
        <f t="shared" ca="1" si="11"/>
        <v>0.2</v>
      </c>
      <c r="N22" s="1253">
        <f t="shared" si="12"/>
        <v>5</v>
      </c>
      <c r="O22" s="1253">
        <f t="shared" ca="1" si="13"/>
        <v>1</v>
      </c>
      <c r="P22" s="1254">
        <f t="shared" ca="1" si="14"/>
        <v>1</v>
      </c>
      <c r="Q22" s="1253">
        <f t="shared" si="5"/>
        <v>1</v>
      </c>
      <c r="R22" s="1253">
        <f t="shared" ca="1" si="6"/>
        <v>1</v>
      </c>
      <c r="S22" s="1254">
        <f t="shared" ca="1" si="15"/>
        <v>0</v>
      </c>
      <c r="T22" s="1253">
        <f t="shared" si="7"/>
        <v>3</v>
      </c>
      <c r="U22" s="1253">
        <f t="shared" ca="1" si="8"/>
        <v>0</v>
      </c>
      <c r="V22" s="1254">
        <f t="shared" ca="1" si="16"/>
        <v>0</v>
      </c>
      <c r="W22" s="1253">
        <f t="shared" si="9"/>
        <v>1</v>
      </c>
      <c r="X22" s="1255">
        <f t="shared" ca="1" si="10"/>
        <v>0</v>
      </c>
      <c r="Z22" s="741"/>
      <c r="AA22" s="1840"/>
      <c r="AB22" s="741"/>
    </row>
    <row r="23" spans="1:28" x14ac:dyDescent="0.25">
      <c r="A23" t="s">
        <v>158</v>
      </c>
      <c r="B23" s="551">
        <v>1</v>
      </c>
      <c r="C23" s="551" t="s">
        <v>1462</v>
      </c>
      <c r="D23" s="1589" t="s">
        <v>3450</v>
      </c>
      <c r="E23" s="551" t="s">
        <v>1462</v>
      </c>
      <c r="F23" s="1650" t="s">
        <v>1479</v>
      </c>
      <c r="G23" s="551">
        <f ca="1">VLOOKUP($A23,Data!$C:$I,7,FALSE)</f>
        <v>1</v>
      </c>
      <c r="H23" s="631" t="str">
        <f t="shared" si="0"/>
        <v>PR.DS-011</v>
      </c>
      <c r="I23" s="631" t="str">
        <f t="shared" ca="1" si="1"/>
        <v>PR.DS-0111</v>
      </c>
      <c r="J23" s="1648"/>
      <c r="K23" s="1261" t="s">
        <v>3497</v>
      </c>
      <c r="L23" s="1106" t="s">
        <v>3398</v>
      </c>
      <c r="M23" s="1252">
        <f t="shared" ca="1" si="11"/>
        <v>0.72727272727272729</v>
      </c>
      <c r="N23" s="1253">
        <f t="shared" si="12"/>
        <v>11</v>
      </c>
      <c r="O23" s="1253">
        <f t="shared" ca="1" si="13"/>
        <v>8</v>
      </c>
      <c r="P23" s="1254">
        <f t="shared" ca="1" si="14"/>
        <v>1</v>
      </c>
      <c r="Q23" s="1253">
        <f t="shared" si="5"/>
        <v>3</v>
      </c>
      <c r="R23" s="1253">
        <f t="shared" ca="1" si="6"/>
        <v>3</v>
      </c>
      <c r="S23" s="1254">
        <f t="shared" ca="1" si="15"/>
        <v>0.6</v>
      </c>
      <c r="T23" s="1253">
        <f t="shared" si="7"/>
        <v>5</v>
      </c>
      <c r="U23" s="1253">
        <f t="shared" ca="1" si="8"/>
        <v>3</v>
      </c>
      <c r="V23" s="1254">
        <f t="shared" ca="1" si="16"/>
        <v>0.66666666666666663</v>
      </c>
      <c r="W23" s="1253">
        <f t="shared" si="9"/>
        <v>3</v>
      </c>
      <c r="X23" s="1255">
        <f t="shared" ca="1" si="10"/>
        <v>2</v>
      </c>
      <c r="Z23" s="741"/>
      <c r="AA23" s="1840"/>
      <c r="AB23" s="741"/>
    </row>
    <row r="24" spans="1:28" x14ac:dyDescent="0.25">
      <c r="A24" t="s">
        <v>158</v>
      </c>
      <c r="B24" s="551">
        <v>1</v>
      </c>
      <c r="C24" s="551" t="s">
        <v>1462</v>
      </c>
      <c r="D24" s="1589" t="s">
        <v>3451</v>
      </c>
      <c r="E24" s="551" t="s">
        <v>1462</v>
      </c>
      <c r="F24" s="1650" t="s">
        <v>1495</v>
      </c>
      <c r="G24" s="551">
        <f ca="1">VLOOKUP($A24,Data!$C:$I,7,FALSE)</f>
        <v>1</v>
      </c>
      <c r="H24" s="631" t="str">
        <f t="shared" si="0"/>
        <v>PR.DS-021</v>
      </c>
      <c r="I24" s="631" t="str">
        <f t="shared" ca="1" si="1"/>
        <v>PR.DS-0211</v>
      </c>
      <c r="J24" s="1648"/>
      <c r="K24" s="1261" t="s">
        <v>3497</v>
      </c>
      <c r="L24" s="1106" t="s">
        <v>3399</v>
      </c>
      <c r="M24" s="1252">
        <f t="shared" ca="1" si="11"/>
        <v>0.25</v>
      </c>
      <c r="N24" s="1253">
        <f t="shared" si="12"/>
        <v>4</v>
      </c>
      <c r="O24" s="1253">
        <f t="shared" ca="1" si="13"/>
        <v>1</v>
      </c>
      <c r="P24" s="1254">
        <f t="shared" ca="1" si="14"/>
        <v>1</v>
      </c>
      <c r="Q24" s="1253">
        <f t="shared" si="5"/>
        <v>1</v>
      </c>
      <c r="R24" s="1253">
        <f t="shared" ca="1" si="6"/>
        <v>1</v>
      </c>
      <c r="S24" s="1254">
        <f t="shared" ca="1" si="15"/>
        <v>0</v>
      </c>
      <c r="T24" s="1253">
        <f t="shared" si="7"/>
        <v>3</v>
      </c>
      <c r="U24" s="1253">
        <f t="shared" ca="1" si="8"/>
        <v>0</v>
      </c>
      <c r="V24" s="1254">
        <f t="shared" si="16"/>
        <v>0</v>
      </c>
      <c r="W24" s="1253">
        <f t="shared" si="9"/>
        <v>0</v>
      </c>
      <c r="X24" s="1255">
        <f t="shared" ca="1" si="10"/>
        <v>0</v>
      </c>
      <c r="Z24" s="741"/>
      <c r="AA24" s="1840"/>
      <c r="AB24" s="741"/>
    </row>
    <row r="25" spans="1:28" x14ac:dyDescent="0.25">
      <c r="A25" t="s">
        <v>158</v>
      </c>
      <c r="B25" s="551">
        <v>1</v>
      </c>
      <c r="C25" s="551" t="s">
        <v>1462</v>
      </c>
      <c r="D25" s="1589" t="s">
        <v>3452</v>
      </c>
      <c r="F25" s="1650"/>
      <c r="G25" s="551">
        <f ca="1">VLOOKUP($A25,Data!$C:$I,7,FALSE)</f>
        <v>1</v>
      </c>
      <c r="H25" s="631" t="str">
        <f t="shared" si="0"/>
        <v>PR.DS-101</v>
      </c>
      <c r="I25" s="631" t="str">
        <f t="shared" ca="1" si="1"/>
        <v>PR.DS-1011</v>
      </c>
      <c r="J25" s="1648"/>
      <c r="K25" s="1261" t="s">
        <v>3497</v>
      </c>
      <c r="L25" s="1106" t="s">
        <v>3400</v>
      </c>
      <c r="M25" s="1252">
        <f t="shared" ca="1" si="11"/>
        <v>0.33333333333333331</v>
      </c>
      <c r="N25" s="1253">
        <f t="shared" si="12"/>
        <v>6</v>
      </c>
      <c r="O25" s="1253">
        <f t="shared" ca="1" si="13"/>
        <v>2</v>
      </c>
      <c r="P25" s="1254">
        <f t="shared" si="14"/>
        <v>0</v>
      </c>
      <c r="Q25" s="1253">
        <f t="shared" si="5"/>
        <v>0</v>
      </c>
      <c r="R25" s="1253">
        <f t="shared" ca="1" si="6"/>
        <v>0</v>
      </c>
      <c r="S25" s="1254">
        <f t="shared" ca="1" si="15"/>
        <v>0.33333333333333331</v>
      </c>
      <c r="T25" s="1253">
        <f t="shared" si="7"/>
        <v>3</v>
      </c>
      <c r="U25" s="1253">
        <f t="shared" ca="1" si="8"/>
        <v>1</v>
      </c>
      <c r="V25" s="1254">
        <f t="shared" ca="1" si="16"/>
        <v>0.33333333333333331</v>
      </c>
      <c r="W25" s="1253">
        <f t="shared" si="9"/>
        <v>3</v>
      </c>
      <c r="X25" s="1255">
        <f t="shared" ca="1" si="10"/>
        <v>1</v>
      </c>
      <c r="Z25" s="741"/>
      <c r="AA25" s="1840"/>
      <c r="AB25" s="741"/>
    </row>
    <row r="26" spans="1:28" x14ac:dyDescent="0.25">
      <c r="A26" t="s">
        <v>158</v>
      </c>
      <c r="B26" s="551">
        <v>1</v>
      </c>
      <c r="C26" s="551" t="s">
        <v>1462</v>
      </c>
      <c r="D26" s="1589" t="s">
        <v>3460</v>
      </c>
      <c r="F26" s="1650"/>
      <c r="G26" s="551">
        <f ca="1">VLOOKUP($A26,Data!$C:$I,7,FALSE)</f>
        <v>1</v>
      </c>
      <c r="H26" s="631" t="str">
        <f t="shared" si="0"/>
        <v>PR.IR-011</v>
      </c>
      <c r="I26" s="631" t="str">
        <f t="shared" ca="1" si="1"/>
        <v>PR.IR-0111</v>
      </c>
      <c r="J26" s="1648"/>
      <c r="K26" s="1261" t="s">
        <v>3497</v>
      </c>
      <c r="L26" s="1106" t="s">
        <v>3401</v>
      </c>
      <c r="M26" s="1252">
        <f t="shared" ca="1" si="11"/>
        <v>0.38461538461538464</v>
      </c>
      <c r="N26" s="1253">
        <f t="shared" si="12"/>
        <v>13</v>
      </c>
      <c r="O26" s="1253">
        <f t="shared" ca="1" si="13"/>
        <v>5</v>
      </c>
      <c r="P26" s="1254">
        <f t="shared" ca="1" si="14"/>
        <v>1</v>
      </c>
      <c r="Q26" s="1253">
        <f t="shared" si="5"/>
        <v>1</v>
      </c>
      <c r="R26" s="1253">
        <f t="shared" ca="1" si="6"/>
        <v>1</v>
      </c>
      <c r="S26" s="1254">
        <f t="shared" ca="1" si="15"/>
        <v>0.3</v>
      </c>
      <c r="T26" s="1253">
        <f t="shared" si="7"/>
        <v>10</v>
      </c>
      <c r="U26" s="1253">
        <f t="shared" ca="1" si="8"/>
        <v>3</v>
      </c>
      <c r="V26" s="1254">
        <f t="shared" ca="1" si="16"/>
        <v>0.5</v>
      </c>
      <c r="W26" s="1253">
        <f t="shared" si="9"/>
        <v>2</v>
      </c>
      <c r="X26" s="1255">
        <f t="shared" ca="1" si="10"/>
        <v>1</v>
      </c>
      <c r="Z26" s="741"/>
      <c r="AA26" s="1840"/>
      <c r="AB26" s="741"/>
    </row>
    <row r="27" spans="1:28" x14ac:dyDescent="0.25">
      <c r="A27" t="s">
        <v>159</v>
      </c>
      <c r="B27" s="551">
        <v>1</v>
      </c>
      <c r="C27" s="551" t="s">
        <v>3386</v>
      </c>
      <c r="D27" s="1587" t="s">
        <v>3416</v>
      </c>
      <c r="E27" s="551" t="s">
        <v>1462</v>
      </c>
      <c r="F27" s="1650" t="s">
        <v>1578</v>
      </c>
      <c r="G27" s="551">
        <f ca="1">VLOOKUP($A27,Data!$C:$I,7,FALSE)</f>
        <v>1</v>
      </c>
      <c r="H27" s="631" t="str">
        <f t="shared" si="0"/>
        <v>GV.RR-041</v>
      </c>
      <c r="I27" s="631" t="str">
        <f t="shared" ca="1" si="1"/>
        <v>GV.RR-0411</v>
      </c>
      <c r="J27" s="1648"/>
      <c r="K27" s="1261" t="s">
        <v>3497</v>
      </c>
      <c r="L27" s="1106" t="s">
        <v>3402</v>
      </c>
      <c r="M27" s="1252">
        <f t="shared" ca="1" si="11"/>
        <v>0.4</v>
      </c>
      <c r="N27" s="1253">
        <f t="shared" si="12"/>
        <v>5</v>
      </c>
      <c r="O27" s="1253">
        <f t="shared" ca="1" si="13"/>
        <v>2</v>
      </c>
      <c r="P27" s="1254">
        <f t="shared" ca="1" si="14"/>
        <v>1</v>
      </c>
      <c r="Q27" s="1253">
        <f t="shared" si="5"/>
        <v>1</v>
      </c>
      <c r="R27" s="1253">
        <f t="shared" ca="1" si="6"/>
        <v>1</v>
      </c>
      <c r="S27" s="1254">
        <f t="shared" ca="1" si="15"/>
        <v>0.25</v>
      </c>
      <c r="T27" s="1253">
        <f t="shared" si="7"/>
        <v>4</v>
      </c>
      <c r="U27" s="1253">
        <f t="shared" ca="1" si="8"/>
        <v>1</v>
      </c>
      <c r="V27" s="1254">
        <f t="shared" si="16"/>
        <v>0</v>
      </c>
      <c r="W27" s="1253">
        <f t="shared" si="9"/>
        <v>0</v>
      </c>
      <c r="X27" s="1255">
        <f t="shared" ca="1" si="10"/>
        <v>0</v>
      </c>
      <c r="Z27" s="741"/>
      <c r="AA27" s="1840"/>
      <c r="AB27" s="741"/>
    </row>
    <row r="28" spans="1:28" x14ac:dyDescent="0.25">
      <c r="A28" t="s">
        <v>159</v>
      </c>
      <c r="B28" s="551">
        <v>1</v>
      </c>
      <c r="C28" s="551" t="s">
        <v>1462</v>
      </c>
      <c r="D28" s="1589" t="s">
        <v>3442</v>
      </c>
      <c r="E28" s="551" t="s">
        <v>1462</v>
      </c>
      <c r="F28" s="1650" t="s">
        <v>1475</v>
      </c>
      <c r="G28" s="551">
        <f ca="1">VLOOKUP($A28,Data!$C:$I,7,FALSE)</f>
        <v>1</v>
      </c>
      <c r="H28" s="631" t="str">
        <f t="shared" si="0"/>
        <v>PR.AA-011</v>
      </c>
      <c r="I28" s="631" t="str">
        <f t="shared" ca="1" si="1"/>
        <v>PR.AA-0111</v>
      </c>
      <c r="J28" s="1648"/>
      <c r="K28" s="1261" t="s">
        <v>3499</v>
      </c>
      <c r="L28" s="1106" t="s">
        <v>3413</v>
      </c>
      <c r="M28" s="1252">
        <f t="shared" ca="1" si="11"/>
        <v>0.5</v>
      </c>
      <c r="N28" s="1253">
        <f t="shared" si="12"/>
        <v>8</v>
      </c>
      <c r="O28" s="1253">
        <f t="shared" ca="1" si="13"/>
        <v>4</v>
      </c>
      <c r="P28" s="1254">
        <f t="shared" ca="1" si="14"/>
        <v>1</v>
      </c>
      <c r="Q28" s="1253">
        <f t="shared" si="5"/>
        <v>1</v>
      </c>
      <c r="R28" s="1253">
        <f t="shared" ca="1" si="6"/>
        <v>1</v>
      </c>
      <c r="S28" s="1254">
        <f t="shared" ca="1" si="15"/>
        <v>0.4</v>
      </c>
      <c r="T28" s="1253">
        <f t="shared" si="7"/>
        <v>5</v>
      </c>
      <c r="U28" s="1253">
        <f t="shared" ca="1" si="8"/>
        <v>2</v>
      </c>
      <c r="V28" s="1254">
        <f t="shared" ca="1" si="16"/>
        <v>0.5</v>
      </c>
      <c r="W28" s="1253">
        <f t="shared" si="9"/>
        <v>2</v>
      </c>
      <c r="X28" s="1255">
        <f t="shared" ca="1" si="10"/>
        <v>1</v>
      </c>
      <c r="Z28" s="741"/>
      <c r="AA28" s="1840"/>
      <c r="AB28" s="741"/>
    </row>
    <row r="29" spans="1:28" x14ac:dyDescent="0.25">
      <c r="A29" t="s">
        <v>159</v>
      </c>
      <c r="B29" s="551">
        <v>1</v>
      </c>
      <c r="C29" s="551" t="s">
        <v>1462</v>
      </c>
      <c r="D29" s="1589" t="s">
        <v>3444</v>
      </c>
      <c r="E29" s="551" t="s">
        <v>1462</v>
      </c>
      <c r="F29" s="1650" t="s">
        <v>1478</v>
      </c>
      <c r="G29" s="551">
        <f ca="1">VLOOKUP($A29,Data!$C:$I,7,FALSE)</f>
        <v>1</v>
      </c>
      <c r="H29" s="631" t="str">
        <f t="shared" si="0"/>
        <v>PR.AA-031</v>
      </c>
      <c r="I29" s="631" t="str">
        <f t="shared" ca="1" si="1"/>
        <v>PR.AA-0311</v>
      </c>
      <c r="J29" s="1648"/>
      <c r="K29" s="1261" t="s">
        <v>3499</v>
      </c>
      <c r="L29" s="1106" t="s">
        <v>3414</v>
      </c>
      <c r="M29" s="1252">
        <f t="shared" ca="1" si="11"/>
        <v>0.54545454545454541</v>
      </c>
      <c r="N29" s="1253">
        <f t="shared" si="12"/>
        <v>22</v>
      </c>
      <c r="O29" s="1253">
        <f t="shared" ca="1" si="13"/>
        <v>12</v>
      </c>
      <c r="P29" s="1254">
        <f t="shared" ca="1" si="14"/>
        <v>1</v>
      </c>
      <c r="Q29" s="1253">
        <f t="shared" si="5"/>
        <v>3</v>
      </c>
      <c r="R29" s="1253">
        <f t="shared" ca="1" si="6"/>
        <v>3</v>
      </c>
      <c r="S29" s="1254">
        <f t="shared" ca="1" si="15"/>
        <v>0.5714285714285714</v>
      </c>
      <c r="T29" s="1253">
        <f t="shared" si="7"/>
        <v>7</v>
      </c>
      <c r="U29" s="1253">
        <f t="shared" ca="1" si="8"/>
        <v>4</v>
      </c>
      <c r="V29" s="1254">
        <f t="shared" ca="1" si="16"/>
        <v>0.41666666666666669</v>
      </c>
      <c r="W29" s="1253">
        <f t="shared" si="9"/>
        <v>12</v>
      </c>
      <c r="X29" s="1255">
        <f t="shared" ca="1" si="10"/>
        <v>5</v>
      </c>
      <c r="Z29" s="741"/>
      <c r="AA29" s="1841"/>
      <c r="AB29" s="741"/>
    </row>
    <row r="30" spans="1:28" x14ac:dyDescent="0.25">
      <c r="A30" t="s">
        <v>159</v>
      </c>
      <c r="B30" s="551">
        <v>1</v>
      </c>
      <c r="C30" s="551" t="s">
        <v>1462</v>
      </c>
      <c r="D30" s="1589" t="s">
        <v>3446</v>
      </c>
      <c r="E30" s="551" t="s">
        <v>1462</v>
      </c>
      <c r="F30" s="1650" t="s">
        <v>1482</v>
      </c>
      <c r="G30" s="551">
        <f ca="1">VLOOKUP($A30,Data!$C:$I,7,FALSE)</f>
        <v>1</v>
      </c>
      <c r="H30" s="631" t="str">
        <f t="shared" si="0"/>
        <v>PR.AA-051</v>
      </c>
      <c r="I30" s="631" t="str">
        <f t="shared" ca="1" si="1"/>
        <v>PR.AA-0511</v>
      </c>
      <c r="J30" s="1648"/>
      <c r="K30" s="1261" t="s">
        <v>3499</v>
      </c>
      <c r="L30" s="1106" t="s">
        <v>3415</v>
      </c>
      <c r="M30" s="1252">
        <f t="shared" ca="1" si="11"/>
        <v>0.38461538461538464</v>
      </c>
      <c r="N30" s="1253">
        <f t="shared" si="12"/>
        <v>13</v>
      </c>
      <c r="O30" s="1253">
        <f t="shared" ca="1" si="13"/>
        <v>5</v>
      </c>
      <c r="P30" s="1254">
        <f t="shared" ca="1" si="14"/>
        <v>1</v>
      </c>
      <c r="Q30" s="1253">
        <f t="shared" si="5"/>
        <v>1</v>
      </c>
      <c r="R30" s="1253">
        <f t="shared" ca="1" si="6"/>
        <v>1</v>
      </c>
      <c r="S30" s="1254">
        <f t="shared" ca="1" si="15"/>
        <v>0.3</v>
      </c>
      <c r="T30" s="1253">
        <f t="shared" si="7"/>
        <v>10</v>
      </c>
      <c r="U30" s="1253">
        <f t="shared" ca="1" si="8"/>
        <v>3</v>
      </c>
      <c r="V30" s="1254">
        <f t="shared" ca="1" si="16"/>
        <v>0.5</v>
      </c>
      <c r="W30" s="1253">
        <f t="shared" si="9"/>
        <v>2</v>
      </c>
      <c r="X30" s="1255">
        <f t="shared" ca="1" si="10"/>
        <v>1</v>
      </c>
      <c r="Z30" s="741"/>
      <c r="AA30" s="1113"/>
      <c r="AB30" s="741"/>
    </row>
    <row r="31" spans="1:28" x14ac:dyDescent="0.25">
      <c r="A31" t="s">
        <v>159</v>
      </c>
      <c r="B31" s="551">
        <v>1</v>
      </c>
      <c r="C31" s="551" t="s">
        <v>1462</v>
      </c>
      <c r="D31" s="1589" t="s">
        <v>3460</v>
      </c>
      <c r="F31" s="1650"/>
      <c r="G31" s="551">
        <f ca="1">VLOOKUP($A31,Data!$C:$I,7,FALSE)</f>
        <v>1</v>
      </c>
      <c r="H31" s="631" t="str">
        <f t="shared" si="0"/>
        <v>PR.IR-011</v>
      </c>
      <c r="I31" s="631" t="str">
        <f t="shared" ca="1" si="1"/>
        <v>PR.IR-0111</v>
      </c>
      <c r="J31" s="1648"/>
      <c r="K31" s="1261" t="s">
        <v>3499</v>
      </c>
      <c r="L31" s="1106" t="s">
        <v>3416</v>
      </c>
      <c r="M31" s="1252">
        <f t="shared" ca="1" si="11"/>
        <v>0.68</v>
      </c>
      <c r="N31" s="1253">
        <f t="shared" si="12"/>
        <v>25</v>
      </c>
      <c r="O31" s="1253">
        <f t="shared" ca="1" si="13"/>
        <v>17</v>
      </c>
      <c r="P31" s="1254">
        <f t="shared" ca="1" si="14"/>
        <v>1</v>
      </c>
      <c r="Q31" s="1253">
        <f t="shared" si="5"/>
        <v>9</v>
      </c>
      <c r="R31" s="1253">
        <f t="shared" ca="1" si="6"/>
        <v>9</v>
      </c>
      <c r="S31" s="1254">
        <f t="shared" ca="1" si="15"/>
        <v>0.6</v>
      </c>
      <c r="T31" s="1253">
        <f t="shared" si="7"/>
        <v>10</v>
      </c>
      <c r="U31" s="1253">
        <f t="shared" ca="1" si="8"/>
        <v>6</v>
      </c>
      <c r="V31" s="1254">
        <f t="shared" ca="1" si="16"/>
        <v>0.33333333333333331</v>
      </c>
      <c r="W31" s="1253">
        <f t="shared" si="9"/>
        <v>6</v>
      </c>
      <c r="X31" s="1255">
        <f t="shared" ca="1" si="10"/>
        <v>2</v>
      </c>
    </row>
    <row r="32" spans="1:28" x14ac:dyDescent="0.25">
      <c r="A32" t="s">
        <v>160</v>
      </c>
      <c r="B32" s="551">
        <v>2</v>
      </c>
      <c r="C32" s="551" t="s">
        <v>446</v>
      </c>
      <c r="D32" s="1588" t="s">
        <v>3428</v>
      </c>
      <c r="E32" s="551" t="s">
        <v>1462</v>
      </c>
      <c r="F32" s="1650" t="s">
        <v>1500</v>
      </c>
      <c r="G32" s="551">
        <f ca="1">VLOOKUP($A32,Data!$C:$I,7,FALSE)</f>
        <v>1</v>
      </c>
      <c r="H32" s="631" t="str">
        <f t="shared" si="0"/>
        <v>ID.AM-082</v>
      </c>
      <c r="I32" s="631" t="str">
        <f t="shared" ca="1" si="1"/>
        <v>ID.AM-0821</v>
      </c>
      <c r="J32" s="1648"/>
      <c r="K32" s="1261" t="s">
        <v>3500</v>
      </c>
      <c r="L32" s="1106" t="s">
        <v>3417</v>
      </c>
      <c r="M32" s="1252">
        <f t="shared" ca="1" si="11"/>
        <v>0.5714285714285714</v>
      </c>
      <c r="N32" s="1253">
        <f t="shared" si="12"/>
        <v>28</v>
      </c>
      <c r="O32" s="1253">
        <f t="shared" ca="1" si="13"/>
        <v>16</v>
      </c>
      <c r="P32" s="1254">
        <f t="shared" si="14"/>
        <v>0</v>
      </c>
      <c r="Q32" s="1253">
        <f t="shared" si="5"/>
        <v>0</v>
      </c>
      <c r="R32" s="1253">
        <f t="shared" ca="1" si="6"/>
        <v>0</v>
      </c>
      <c r="S32" s="1254">
        <f t="shared" ca="1" si="15"/>
        <v>0.5714285714285714</v>
      </c>
      <c r="T32" s="1253">
        <f t="shared" si="7"/>
        <v>7</v>
      </c>
      <c r="U32" s="1253">
        <f t="shared" ca="1" si="8"/>
        <v>4</v>
      </c>
      <c r="V32" s="1254">
        <f t="shared" ca="1" si="16"/>
        <v>0.5714285714285714</v>
      </c>
      <c r="W32" s="1253">
        <f t="shared" si="9"/>
        <v>21</v>
      </c>
      <c r="X32" s="1255">
        <f t="shared" ca="1" si="10"/>
        <v>12</v>
      </c>
    </row>
    <row r="33" spans="1:24" x14ac:dyDescent="0.25">
      <c r="A33" t="s">
        <v>160</v>
      </c>
      <c r="B33" s="551">
        <v>2</v>
      </c>
      <c r="C33" s="551" t="s">
        <v>1462</v>
      </c>
      <c r="D33" s="1589" t="s">
        <v>3443</v>
      </c>
      <c r="E33" s="551" t="s">
        <v>1462</v>
      </c>
      <c r="F33" s="1650" t="s">
        <v>1476</v>
      </c>
      <c r="G33" s="551">
        <f ca="1">VLOOKUP($A33,Data!$C:$I,7,FALSE)</f>
        <v>1</v>
      </c>
      <c r="H33" s="631" t="str">
        <f t="shared" si="0"/>
        <v>PR.AA-022</v>
      </c>
      <c r="I33" s="631" t="str">
        <f t="shared" ca="1" si="1"/>
        <v>PR.AA-0221</v>
      </c>
      <c r="J33" s="1648"/>
      <c r="K33" s="1261" t="s">
        <v>3500</v>
      </c>
      <c r="L33" s="1106" t="s">
        <v>3418</v>
      </c>
      <c r="M33" s="1252">
        <f t="shared" ca="1" si="11"/>
        <v>0.5714285714285714</v>
      </c>
      <c r="N33" s="1253">
        <f t="shared" si="12"/>
        <v>28</v>
      </c>
      <c r="O33" s="1253">
        <f t="shared" ca="1" si="13"/>
        <v>16</v>
      </c>
      <c r="P33" s="1254">
        <f t="shared" si="14"/>
        <v>0</v>
      </c>
      <c r="Q33" s="1253">
        <f t="shared" si="5"/>
        <v>0</v>
      </c>
      <c r="R33" s="1253">
        <f t="shared" ca="1" si="6"/>
        <v>0</v>
      </c>
      <c r="S33" s="1254">
        <f t="shared" ca="1" si="15"/>
        <v>0.5714285714285714</v>
      </c>
      <c r="T33" s="1253">
        <f t="shared" si="7"/>
        <v>7</v>
      </c>
      <c r="U33" s="1253">
        <f t="shared" ca="1" si="8"/>
        <v>4</v>
      </c>
      <c r="V33" s="1254">
        <f t="shared" ca="1" si="16"/>
        <v>0.5714285714285714</v>
      </c>
      <c r="W33" s="1253">
        <f t="shared" si="9"/>
        <v>21</v>
      </c>
      <c r="X33" s="1255">
        <f t="shared" ca="1" si="10"/>
        <v>12</v>
      </c>
    </row>
    <row r="34" spans="1:24" x14ac:dyDescent="0.25">
      <c r="A34" t="s">
        <v>160</v>
      </c>
      <c r="B34" s="551">
        <v>2</v>
      </c>
      <c r="C34" s="551" t="s">
        <v>1462</v>
      </c>
      <c r="D34" s="1589" t="s">
        <v>3444</v>
      </c>
      <c r="E34" s="551" t="s">
        <v>1462</v>
      </c>
      <c r="F34" s="1650" t="s">
        <v>1477</v>
      </c>
      <c r="G34" s="551">
        <f ca="1">VLOOKUP($A34,Data!$C:$I,7,FALSE)</f>
        <v>1</v>
      </c>
      <c r="H34" s="631" t="str">
        <f t="shared" si="0"/>
        <v>PR.AA-032</v>
      </c>
      <c r="I34" s="631" t="str">
        <f t="shared" ca="1" si="1"/>
        <v>PR.AA-0321</v>
      </c>
      <c r="J34" s="1648"/>
      <c r="K34" s="1261" t="s">
        <v>3501</v>
      </c>
      <c r="L34" s="1106" t="s">
        <v>3419</v>
      </c>
      <c r="M34" s="1252">
        <f t="shared" ca="1" si="11"/>
        <v>0.5</v>
      </c>
      <c r="N34" s="1253">
        <f t="shared" si="12"/>
        <v>4</v>
      </c>
      <c r="O34" s="1253">
        <f t="shared" ca="1" si="13"/>
        <v>2</v>
      </c>
      <c r="P34" s="1254">
        <f t="shared" ca="1" si="14"/>
        <v>1</v>
      </c>
      <c r="Q34" s="1253">
        <f t="shared" si="5"/>
        <v>1</v>
      </c>
      <c r="R34" s="1253">
        <f t="shared" ca="1" si="6"/>
        <v>1</v>
      </c>
      <c r="S34" s="1254">
        <f t="shared" ca="1" si="15"/>
        <v>0.5</v>
      </c>
      <c r="T34" s="1253">
        <f t="shared" si="7"/>
        <v>2</v>
      </c>
      <c r="U34" s="1253">
        <f t="shared" ca="1" si="8"/>
        <v>1</v>
      </c>
      <c r="V34" s="1254">
        <f t="shared" ca="1" si="16"/>
        <v>0</v>
      </c>
      <c r="W34" s="1253">
        <f t="shared" si="9"/>
        <v>1</v>
      </c>
      <c r="X34" s="1255">
        <f t="shared" ca="1" si="10"/>
        <v>0</v>
      </c>
    </row>
    <row r="35" spans="1:24" x14ac:dyDescent="0.25">
      <c r="A35" t="s">
        <v>160</v>
      </c>
      <c r="B35" s="551">
        <v>2</v>
      </c>
      <c r="C35" s="551" t="s">
        <v>1462</v>
      </c>
      <c r="D35" s="1589" t="s">
        <v>3446</v>
      </c>
      <c r="E35" s="551" t="s">
        <v>1462</v>
      </c>
      <c r="F35" s="1650" t="s">
        <v>1482</v>
      </c>
      <c r="G35" s="551">
        <f ca="1">VLOOKUP($A35,Data!$C:$I,7,FALSE)</f>
        <v>1</v>
      </c>
      <c r="H35" s="631" t="str">
        <f t="shared" si="0"/>
        <v>PR.AA-052</v>
      </c>
      <c r="I35" s="631" t="str">
        <f t="shared" ca="1" si="1"/>
        <v>PR.AA-0521</v>
      </c>
      <c r="J35" s="1648"/>
      <c r="K35" s="1261" t="s">
        <v>3501</v>
      </c>
      <c r="L35" s="1106" t="s">
        <v>3420</v>
      </c>
      <c r="M35" s="1252">
        <f t="shared" ca="1" si="11"/>
        <v>0.5</v>
      </c>
      <c r="N35" s="1253">
        <f t="shared" si="12"/>
        <v>2</v>
      </c>
      <c r="O35" s="1253">
        <f t="shared" ca="1" si="13"/>
        <v>1</v>
      </c>
      <c r="P35" s="1254">
        <f t="shared" si="14"/>
        <v>0</v>
      </c>
      <c r="Q35" s="1253">
        <f t="shared" si="5"/>
        <v>0</v>
      </c>
      <c r="R35" s="1253">
        <f t="shared" ca="1" si="6"/>
        <v>0</v>
      </c>
      <c r="S35" s="1254">
        <f t="shared" si="15"/>
        <v>0</v>
      </c>
      <c r="T35" s="1253">
        <f t="shared" si="7"/>
        <v>0</v>
      </c>
      <c r="U35" s="1253">
        <f t="shared" ca="1" si="8"/>
        <v>0</v>
      </c>
      <c r="V35" s="1254">
        <f t="shared" ca="1" si="16"/>
        <v>0.5</v>
      </c>
      <c r="W35" s="1253">
        <f t="shared" si="9"/>
        <v>2</v>
      </c>
      <c r="X35" s="1255">
        <f t="shared" ca="1" si="10"/>
        <v>1</v>
      </c>
    </row>
    <row r="36" spans="1:24" x14ac:dyDescent="0.25">
      <c r="A36" t="s">
        <v>160</v>
      </c>
      <c r="B36" s="551">
        <v>2</v>
      </c>
      <c r="C36" s="551" t="s">
        <v>1462</v>
      </c>
      <c r="D36" s="1589" t="s">
        <v>3460</v>
      </c>
      <c r="F36" s="1651"/>
      <c r="G36" s="551">
        <f ca="1">VLOOKUP($A36,Data!$C:$I,7,FALSE)</f>
        <v>1</v>
      </c>
      <c r="H36" s="631" t="str">
        <f t="shared" si="0"/>
        <v>PR.IR-012</v>
      </c>
      <c r="I36" s="631" t="str">
        <f t="shared" ca="1" si="1"/>
        <v>PR.IR-0121</v>
      </c>
      <c r="J36" s="1648"/>
      <c r="K36" s="1261" t="s">
        <v>3501</v>
      </c>
      <c r="L36" s="1106" t="s">
        <v>3421</v>
      </c>
      <c r="M36" s="1252">
        <f t="shared" ca="1" si="11"/>
        <v>0</v>
      </c>
      <c r="N36" s="1253">
        <f t="shared" si="12"/>
        <v>3</v>
      </c>
      <c r="O36" s="1253">
        <f t="shared" ca="1" si="13"/>
        <v>0</v>
      </c>
      <c r="P36" s="1254">
        <f t="shared" si="14"/>
        <v>0</v>
      </c>
      <c r="Q36" s="1253">
        <f t="shared" si="5"/>
        <v>0</v>
      </c>
      <c r="R36" s="1253">
        <f t="shared" ca="1" si="6"/>
        <v>0</v>
      </c>
      <c r="S36" s="1254">
        <f t="shared" ca="1" si="15"/>
        <v>0</v>
      </c>
      <c r="T36" s="1253">
        <f t="shared" si="7"/>
        <v>1</v>
      </c>
      <c r="U36" s="1253">
        <f t="shared" ca="1" si="8"/>
        <v>0</v>
      </c>
      <c r="V36" s="1254">
        <f t="shared" ca="1" si="16"/>
        <v>0</v>
      </c>
      <c r="W36" s="1253">
        <f t="shared" si="9"/>
        <v>2</v>
      </c>
      <c r="X36" s="1255">
        <f t="shared" ca="1" si="10"/>
        <v>0</v>
      </c>
    </row>
    <row r="37" spans="1:24" x14ac:dyDescent="0.25">
      <c r="A37" t="s">
        <v>160</v>
      </c>
      <c r="B37" s="551">
        <v>2</v>
      </c>
      <c r="C37" s="551" t="s">
        <v>1462</v>
      </c>
      <c r="D37" s="1589" t="s">
        <v>3455</v>
      </c>
      <c r="E37" s="551" t="s">
        <v>1462</v>
      </c>
      <c r="F37" s="1650" t="s">
        <v>1481</v>
      </c>
      <c r="G37" s="551">
        <f ca="1">VLOOKUP($A37,Data!$C:$I,7,FALSE)</f>
        <v>1</v>
      </c>
      <c r="H37" s="631" t="str">
        <f t="shared" si="0"/>
        <v>PR.PS-022</v>
      </c>
      <c r="I37" s="631" t="str">
        <f t="shared" ca="1" si="1"/>
        <v>PR.PS-0221</v>
      </c>
      <c r="J37" s="1648"/>
      <c r="K37" s="1261" t="s">
        <v>3498</v>
      </c>
      <c r="L37" s="1106" t="s">
        <v>3403</v>
      </c>
      <c r="M37" s="1252">
        <f t="shared" ca="1" si="11"/>
        <v>0.33333333333333331</v>
      </c>
      <c r="N37" s="1253">
        <f t="shared" si="12"/>
        <v>6</v>
      </c>
      <c r="O37" s="1253">
        <f t="shared" ca="1" si="13"/>
        <v>2</v>
      </c>
      <c r="P37" s="1254">
        <f t="shared" si="14"/>
        <v>0</v>
      </c>
      <c r="Q37" s="1253">
        <f t="shared" si="5"/>
        <v>0</v>
      </c>
      <c r="R37" s="1253">
        <f t="shared" ca="1" si="6"/>
        <v>0</v>
      </c>
      <c r="S37" s="1254">
        <f t="shared" ca="1" si="15"/>
        <v>0.33333333333333331</v>
      </c>
      <c r="T37" s="1253">
        <f t="shared" si="7"/>
        <v>3</v>
      </c>
      <c r="U37" s="1253">
        <f t="shared" ca="1" si="8"/>
        <v>1</v>
      </c>
      <c r="V37" s="1254">
        <f t="shared" ca="1" si="16"/>
        <v>0.33333333333333331</v>
      </c>
      <c r="W37" s="1253">
        <f t="shared" si="9"/>
        <v>3</v>
      </c>
      <c r="X37" s="1255">
        <f t="shared" ca="1" si="10"/>
        <v>1</v>
      </c>
    </row>
    <row r="38" spans="1:24" x14ac:dyDescent="0.25">
      <c r="A38" t="s">
        <v>161</v>
      </c>
      <c r="B38" s="551">
        <v>2</v>
      </c>
      <c r="C38" s="551" t="s">
        <v>1462</v>
      </c>
      <c r="D38" s="1589" t="s">
        <v>3446</v>
      </c>
      <c r="E38" s="551" t="s">
        <v>1462</v>
      </c>
      <c r="F38" s="1650" t="s">
        <v>1482</v>
      </c>
      <c r="G38" s="551">
        <f ca="1">VLOOKUP($A38,Data!$C:$I,7,FALSE)</f>
        <v>1</v>
      </c>
      <c r="H38" s="631" t="str">
        <f t="shared" si="0"/>
        <v>PR.AA-052</v>
      </c>
      <c r="I38" s="631" t="str">
        <f t="shared" ca="1" si="1"/>
        <v>PR.AA-0521</v>
      </c>
      <c r="J38" s="1648"/>
      <c r="K38" s="1261" t="s">
        <v>3498</v>
      </c>
      <c r="L38" s="1106" t="s">
        <v>3404</v>
      </c>
      <c r="M38" s="1252">
        <f t="shared" ca="1" si="11"/>
        <v>0.52941176470588236</v>
      </c>
      <c r="N38" s="1253">
        <f t="shared" si="12"/>
        <v>17</v>
      </c>
      <c r="O38" s="1253">
        <f t="shared" ca="1" si="13"/>
        <v>9</v>
      </c>
      <c r="P38" s="1254">
        <f t="shared" ca="1" si="14"/>
        <v>1</v>
      </c>
      <c r="Q38" s="1253">
        <f t="shared" si="5"/>
        <v>2</v>
      </c>
      <c r="R38" s="1253">
        <f t="shared" ca="1" si="6"/>
        <v>2</v>
      </c>
      <c r="S38" s="1254">
        <f t="shared" ca="1" si="15"/>
        <v>0.6</v>
      </c>
      <c r="T38" s="1253">
        <f t="shared" si="7"/>
        <v>5</v>
      </c>
      <c r="U38" s="1253">
        <f t="shared" ca="1" si="8"/>
        <v>3</v>
      </c>
      <c r="V38" s="1254">
        <f t="shared" ca="1" si="16"/>
        <v>0.4</v>
      </c>
      <c r="W38" s="1253">
        <f t="shared" si="9"/>
        <v>10</v>
      </c>
      <c r="X38" s="1255">
        <f t="shared" ca="1" si="10"/>
        <v>4</v>
      </c>
    </row>
    <row r="39" spans="1:24" x14ac:dyDescent="0.25">
      <c r="A39" t="s">
        <v>162</v>
      </c>
      <c r="B39" s="551">
        <v>2</v>
      </c>
      <c r="C39" s="551" t="s">
        <v>1462</v>
      </c>
      <c r="D39" s="1589" t="s">
        <v>3446</v>
      </c>
      <c r="E39" s="551" t="s">
        <v>1462</v>
      </c>
      <c r="F39" s="1650" t="s">
        <v>1482</v>
      </c>
      <c r="G39" s="551">
        <f ca="1">VLOOKUP($A39,Data!$C:$I,7,FALSE)</f>
        <v>0</v>
      </c>
      <c r="H39" s="631" t="str">
        <f t="shared" si="0"/>
        <v>PR.AA-052</v>
      </c>
      <c r="I39" s="631" t="str">
        <f t="shared" ca="1" si="1"/>
        <v>PR.AA-0520</v>
      </c>
      <c r="J39" s="1648"/>
      <c r="K39" s="1261" t="s">
        <v>3498</v>
      </c>
      <c r="L39" s="1106" t="s">
        <v>3405</v>
      </c>
      <c r="M39" s="1252">
        <f t="shared" ca="1" si="11"/>
        <v>0.83333333333333337</v>
      </c>
      <c r="N39" s="1253">
        <f t="shared" si="12"/>
        <v>6</v>
      </c>
      <c r="O39" s="1253">
        <f t="shared" ca="1" si="13"/>
        <v>5</v>
      </c>
      <c r="P39" s="1254">
        <f t="shared" ca="1" si="14"/>
        <v>1</v>
      </c>
      <c r="Q39" s="1253">
        <f t="shared" si="5"/>
        <v>2</v>
      </c>
      <c r="R39" s="1253">
        <f t="shared" ca="1" si="6"/>
        <v>2</v>
      </c>
      <c r="S39" s="1254">
        <f t="shared" ca="1" si="15"/>
        <v>0.66666666666666663</v>
      </c>
      <c r="T39" s="1253">
        <f t="shared" si="7"/>
        <v>3</v>
      </c>
      <c r="U39" s="1253">
        <f t="shared" ca="1" si="8"/>
        <v>2</v>
      </c>
      <c r="V39" s="1254">
        <f t="shared" ca="1" si="16"/>
        <v>1</v>
      </c>
      <c r="W39" s="1253">
        <f t="shared" si="9"/>
        <v>1</v>
      </c>
      <c r="X39" s="1255">
        <f t="shared" ca="1" si="10"/>
        <v>1</v>
      </c>
    </row>
    <row r="40" spans="1:24" x14ac:dyDescent="0.25">
      <c r="A40" t="s">
        <v>163</v>
      </c>
      <c r="B40" s="551">
        <v>2</v>
      </c>
      <c r="C40" s="551" t="s">
        <v>1462</v>
      </c>
      <c r="D40" s="1589" t="s">
        <v>3446</v>
      </c>
      <c r="E40" s="551" t="s">
        <v>1462</v>
      </c>
      <c r="F40" s="1650" t="s">
        <v>1482</v>
      </c>
      <c r="G40" s="551">
        <f ca="1">VLOOKUP($A40,Data!$C:$I,7,FALSE)</f>
        <v>1</v>
      </c>
      <c r="H40" s="631" t="str">
        <f t="shared" si="0"/>
        <v>PR.AA-052</v>
      </c>
      <c r="I40" s="631" t="str">
        <f t="shared" ca="1" si="1"/>
        <v>PR.AA-0521</v>
      </c>
      <c r="J40" s="1648"/>
      <c r="K40" s="1261" t="s">
        <v>3498</v>
      </c>
      <c r="L40" s="1106" t="s">
        <v>3406</v>
      </c>
      <c r="M40" s="1252">
        <f t="shared" ca="1" si="11"/>
        <v>0.83333333333333337</v>
      </c>
      <c r="N40" s="1253">
        <f t="shared" si="12"/>
        <v>6</v>
      </c>
      <c r="O40" s="1253">
        <f t="shared" ca="1" si="13"/>
        <v>5</v>
      </c>
      <c r="P40" s="1254">
        <f t="shared" ca="1" si="14"/>
        <v>1</v>
      </c>
      <c r="Q40" s="1253">
        <f t="shared" si="5"/>
        <v>2</v>
      </c>
      <c r="R40" s="1253">
        <f t="shared" ca="1" si="6"/>
        <v>2</v>
      </c>
      <c r="S40" s="1254">
        <f t="shared" ca="1" si="15"/>
        <v>0.66666666666666663</v>
      </c>
      <c r="T40" s="1253">
        <f t="shared" si="7"/>
        <v>3</v>
      </c>
      <c r="U40" s="1253">
        <f t="shared" ca="1" si="8"/>
        <v>2</v>
      </c>
      <c r="V40" s="1254">
        <f t="shared" ca="1" si="16"/>
        <v>1</v>
      </c>
      <c r="W40" s="1253">
        <f t="shared" si="9"/>
        <v>1</v>
      </c>
      <c r="X40" s="1255">
        <f t="shared" ca="1" si="10"/>
        <v>1</v>
      </c>
    </row>
    <row r="41" spans="1:24" x14ac:dyDescent="0.25">
      <c r="A41" t="s">
        <v>164</v>
      </c>
      <c r="B41" s="551">
        <v>2</v>
      </c>
      <c r="C41" s="551" t="s">
        <v>1463</v>
      </c>
      <c r="D41" s="1586" t="s">
        <v>3464</v>
      </c>
      <c r="E41" s="551" t="s">
        <v>1463</v>
      </c>
      <c r="F41" s="1650" t="s">
        <v>1485</v>
      </c>
      <c r="G41" s="551">
        <f ca="1">VLOOKUP($A41,Data!$C:$I,7,FALSE)</f>
        <v>0</v>
      </c>
      <c r="H41" s="631" t="str">
        <f t="shared" si="0"/>
        <v>DE.CM-012</v>
      </c>
      <c r="I41" s="631" t="str">
        <f t="shared" ca="1" si="1"/>
        <v>DE.CM-0120</v>
      </c>
      <c r="J41" s="1648"/>
      <c r="K41" s="1261" t="s">
        <v>3498</v>
      </c>
      <c r="L41" s="1106" t="s">
        <v>3407</v>
      </c>
      <c r="M41" s="1252">
        <f t="shared" ca="1" si="11"/>
        <v>0.5</v>
      </c>
      <c r="N41" s="1253">
        <f t="shared" si="12"/>
        <v>2</v>
      </c>
      <c r="O41" s="1253">
        <f t="shared" ca="1" si="13"/>
        <v>1</v>
      </c>
      <c r="P41" s="1254">
        <f t="shared" si="14"/>
        <v>0</v>
      </c>
      <c r="Q41" s="1253">
        <f t="shared" si="5"/>
        <v>0</v>
      </c>
      <c r="R41" s="1253">
        <f t="shared" ca="1" si="6"/>
        <v>0</v>
      </c>
      <c r="S41" s="1254">
        <f t="shared" ca="1" si="15"/>
        <v>0</v>
      </c>
      <c r="T41" s="1253">
        <f t="shared" si="7"/>
        <v>1</v>
      </c>
      <c r="U41" s="1253">
        <f t="shared" ca="1" si="8"/>
        <v>0</v>
      </c>
      <c r="V41" s="1254">
        <f t="shared" ca="1" si="16"/>
        <v>1</v>
      </c>
      <c r="W41" s="1253">
        <f t="shared" si="9"/>
        <v>1</v>
      </c>
      <c r="X41" s="1255">
        <f t="shared" ca="1" si="10"/>
        <v>1</v>
      </c>
    </row>
    <row r="42" spans="1:24" x14ac:dyDescent="0.25">
      <c r="A42" t="s">
        <v>164</v>
      </c>
      <c r="B42" s="551">
        <v>2</v>
      </c>
      <c r="C42" s="551" t="s">
        <v>1463</v>
      </c>
      <c r="D42" s="1586" t="s">
        <v>3466</v>
      </c>
      <c r="E42" s="551" t="s">
        <v>1463</v>
      </c>
      <c r="F42" s="1650" t="s">
        <v>1483</v>
      </c>
      <c r="G42" s="551">
        <f ca="1">VLOOKUP($A42,Data!$C:$I,7,FALSE)</f>
        <v>0</v>
      </c>
      <c r="H42" s="631" t="str">
        <f t="shared" si="0"/>
        <v>DE.CM-032</v>
      </c>
      <c r="I42" s="631" t="str">
        <f t="shared" ca="1" si="1"/>
        <v>DE.CM-0320</v>
      </c>
      <c r="J42" s="1648"/>
      <c r="K42" s="1261" t="s">
        <v>3498</v>
      </c>
      <c r="L42" s="1106" t="s">
        <v>3408</v>
      </c>
      <c r="M42" s="1252">
        <f t="shared" ca="1" si="11"/>
        <v>0.33333333333333331</v>
      </c>
      <c r="N42" s="1253">
        <f t="shared" si="12"/>
        <v>6</v>
      </c>
      <c r="O42" s="1253">
        <f t="shared" ca="1" si="13"/>
        <v>2</v>
      </c>
      <c r="P42" s="1254">
        <f t="shared" si="14"/>
        <v>0</v>
      </c>
      <c r="Q42" s="1253">
        <f t="shared" si="5"/>
        <v>0</v>
      </c>
      <c r="R42" s="1253">
        <f t="shared" ca="1" si="6"/>
        <v>0</v>
      </c>
      <c r="S42" s="1254">
        <f t="shared" ca="1" si="15"/>
        <v>0.33333333333333331</v>
      </c>
      <c r="T42" s="1253">
        <f t="shared" si="7"/>
        <v>3</v>
      </c>
      <c r="U42" s="1253">
        <f t="shared" ca="1" si="8"/>
        <v>1</v>
      </c>
      <c r="V42" s="1254">
        <f t="shared" ca="1" si="16"/>
        <v>0.33333333333333331</v>
      </c>
      <c r="W42" s="1253">
        <f t="shared" si="9"/>
        <v>3</v>
      </c>
      <c r="X42" s="1255">
        <f t="shared" ca="1" si="10"/>
        <v>1</v>
      </c>
    </row>
    <row r="43" spans="1:24" x14ac:dyDescent="0.25">
      <c r="A43" t="s">
        <v>164</v>
      </c>
      <c r="B43" s="551">
        <v>2</v>
      </c>
      <c r="C43" s="551" t="s">
        <v>1463</v>
      </c>
      <c r="D43" s="1586" t="s">
        <v>3467</v>
      </c>
      <c r="E43" s="551" t="s">
        <v>1463</v>
      </c>
      <c r="F43" s="1650" t="s">
        <v>1484</v>
      </c>
      <c r="G43" s="551">
        <f ca="1">VLOOKUP($A43,Data!$C:$I,7,FALSE)</f>
        <v>0</v>
      </c>
      <c r="H43" s="631" t="str">
        <f t="shared" si="0"/>
        <v>DE.CM-062</v>
      </c>
      <c r="I43" s="631" t="str">
        <f t="shared" ca="1" si="1"/>
        <v>DE.CM-0620</v>
      </c>
      <c r="J43" s="1648"/>
      <c r="K43" s="1261" t="s">
        <v>3498</v>
      </c>
      <c r="L43" s="1106" t="s">
        <v>3409</v>
      </c>
      <c r="M43" s="1252">
        <f t="shared" ca="1" si="11"/>
        <v>0.7142857142857143</v>
      </c>
      <c r="N43" s="1253">
        <f t="shared" si="12"/>
        <v>7</v>
      </c>
      <c r="O43" s="1253">
        <f t="shared" ca="1" si="13"/>
        <v>5</v>
      </c>
      <c r="P43" s="1254">
        <f t="shared" ca="1" si="14"/>
        <v>1</v>
      </c>
      <c r="Q43" s="1253">
        <f t="shared" si="5"/>
        <v>2</v>
      </c>
      <c r="R43" s="1253">
        <f t="shared" ca="1" si="6"/>
        <v>2</v>
      </c>
      <c r="S43" s="1254">
        <f t="shared" ca="1" si="15"/>
        <v>0.66666666666666663</v>
      </c>
      <c r="T43" s="1253">
        <f t="shared" si="7"/>
        <v>3</v>
      </c>
      <c r="U43" s="1253">
        <f t="shared" ca="1" si="8"/>
        <v>2</v>
      </c>
      <c r="V43" s="1254">
        <f t="shared" ca="1" si="16"/>
        <v>0.5</v>
      </c>
      <c r="W43" s="1253">
        <f t="shared" si="9"/>
        <v>2</v>
      </c>
      <c r="X43" s="1255">
        <f t="shared" ca="1" si="10"/>
        <v>1</v>
      </c>
    </row>
    <row r="44" spans="1:24" x14ac:dyDescent="0.25">
      <c r="A44" t="s">
        <v>164</v>
      </c>
      <c r="B44" s="551">
        <v>2</v>
      </c>
      <c r="C44" s="551" t="s">
        <v>1463</v>
      </c>
      <c r="D44" s="1586" t="s">
        <v>3468</v>
      </c>
      <c r="F44" s="1650"/>
      <c r="G44" s="551">
        <f ca="1">VLOOKUP($A44,Data!$C:$I,7,FALSE)</f>
        <v>0</v>
      </c>
      <c r="H44" s="631" t="str">
        <f t="shared" si="0"/>
        <v>DE.CM-092</v>
      </c>
      <c r="I44" s="631" t="str">
        <f t="shared" ca="1" si="1"/>
        <v>DE.CM-0920</v>
      </c>
      <c r="J44" s="1648"/>
      <c r="K44" s="1261" t="s">
        <v>3498</v>
      </c>
      <c r="L44" s="1106" t="s">
        <v>3410</v>
      </c>
      <c r="M44" s="1252">
        <f t="shared" ca="1" si="11"/>
        <v>0.8</v>
      </c>
      <c r="N44" s="1253">
        <f t="shared" si="12"/>
        <v>5</v>
      </c>
      <c r="O44" s="1253">
        <f t="shared" ca="1" si="13"/>
        <v>4</v>
      </c>
      <c r="P44" s="1254">
        <f t="shared" si="14"/>
        <v>0</v>
      </c>
      <c r="Q44" s="1253">
        <f t="shared" si="5"/>
        <v>0</v>
      </c>
      <c r="R44" s="1253">
        <f t="shared" ca="1" si="6"/>
        <v>0</v>
      </c>
      <c r="S44" s="1254">
        <f t="shared" ca="1" si="15"/>
        <v>1</v>
      </c>
      <c r="T44" s="1253">
        <f t="shared" si="7"/>
        <v>3</v>
      </c>
      <c r="U44" s="1253">
        <f t="shared" ca="1" si="8"/>
        <v>3</v>
      </c>
      <c r="V44" s="1254">
        <f t="shared" ca="1" si="16"/>
        <v>0.5</v>
      </c>
      <c r="W44" s="1253">
        <f t="shared" si="9"/>
        <v>2</v>
      </c>
      <c r="X44" s="1255">
        <f t="shared" ca="1" si="10"/>
        <v>1</v>
      </c>
    </row>
    <row r="45" spans="1:24" x14ac:dyDescent="0.25">
      <c r="A45" t="s">
        <v>164</v>
      </c>
      <c r="B45" s="551">
        <v>2</v>
      </c>
      <c r="C45" s="551" t="s">
        <v>446</v>
      </c>
      <c r="D45" s="1588" t="s">
        <v>3428</v>
      </c>
      <c r="E45" s="551" t="s">
        <v>1462</v>
      </c>
      <c r="F45" s="1650" t="s">
        <v>1500</v>
      </c>
      <c r="G45" s="551">
        <f ca="1">VLOOKUP($A45,Data!$C:$I,7,FALSE)</f>
        <v>0</v>
      </c>
      <c r="H45" s="631" t="str">
        <f t="shared" si="0"/>
        <v>ID.AM-082</v>
      </c>
      <c r="I45" s="631" t="str">
        <f t="shared" ca="1" si="1"/>
        <v>ID.AM-0820</v>
      </c>
      <c r="J45" s="1648"/>
      <c r="K45" s="1261" t="s">
        <v>3498</v>
      </c>
      <c r="L45" s="1106" t="s">
        <v>3411</v>
      </c>
      <c r="M45" s="1252">
        <f t="shared" ca="1" si="11"/>
        <v>0.33333333333333331</v>
      </c>
      <c r="N45" s="1253">
        <f t="shared" si="12"/>
        <v>6</v>
      </c>
      <c r="O45" s="1253">
        <f t="shared" ca="1" si="13"/>
        <v>2</v>
      </c>
      <c r="P45" s="1254">
        <f t="shared" si="14"/>
        <v>0</v>
      </c>
      <c r="Q45" s="1253">
        <f t="shared" si="5"/>
        <v>0</v>
      </c>
      <c r="R45" s="1253">
        <f t="shared" ca="1" si="6"/>
        <v>0</v>
      </c>
      <c r="S45" s="1254">
        <f t="shared" ca="1" si="15"/>
        <v>0.33333333333333331</v>
      </c>
      <c r="T45" s="1253">
        <f t="shared" si="7"/>
        <v>3</v>
      </c>
      <c r="U45" s="1253">
        <f t="shared" ca="1" si="8"/>
        <v>1</v>
      </c>
      <c r="V45" s="1254">
        <f t="shared" ca="1" si="16"/>
        <v>0.33333333333333331</v>
      </c>
      <c r="W45" s="1253">
        <f t="shared" si="9"/>
        <v>3</v>
      </c>
      <c r="X45" s="1255">
        <f t="shared" ca="1" si="10"/>
        <v>1</v>
      </c>
    </row>
    <row r="46" spans="1:24" x14ac:dyDescent="0.25">
      <c r="A46" t="s">
        <v>164</v>
      </c>
      <c r="B46" s="551">
        <v>2</v>
      </c>
      <c r="C46" s="551" t="s">
        <v>1462</v>
      </c>
      <c r="D46" s="1589" t="s">
        <v>3444</v>
      </c>
      <c r="E46" s="551" t="s">
        <v>1462</v>
      </c>
      <c r="F46" s="1650" t="s">
        <v>1478</v>
      </c>
      <c r="G46" s="551">
        <f ca="1">VLOOKUP($A46,Data!$C:$I,7,FALSE)</f>
        <v>0</v>
      </c>
      <c r="H46" s="631" t="str">
        <f t="shared" si="0"/>
        <v>PR.AA-032</v>
      </c>
      <c r="I46" s="631" t="str">
        <f t="shared" ca="1" si="1"/>
        <v>PR.AA-0320</v>
      </c>
      <c r="J46" s="1648"/>
      <c r="K46" s="1261" t="s">
        <v>3498</v>
      </c>
      <c r="L46" s="1106" t="s">
        <v>3412</v>
      </c>
      <c r="M46" s="1252">
        <f t="shared" ca="1" si="11"/>
        <v>0.33333333333333331</v>
      </c>
      <c r="N46" s="1253">
        <f t="shared" si="12"/>
        <v>6</v>
      </c>
      <c r="O46" s="1253">
        <f t="shared" ca="1" si="13"/>
        <v>2</v>
      </c>
      <c r="P46" s="1254">
        <f t="shared" si="14"/>
        <v>0</v>
      </c>
      <c r="Q46" s="1253">
        <f t="shared" si="5"/>
        <v>0</v>
      </c>
      <c r="R46" s="1253">
        <f t="shared" ca="1" si="6"/>
        <v>0</v>
      </c>
      <c r="S46" s="1254">
        <f t="shared" ca="1" si="15"/>
        <v>0.33333333333333331</v>
      </c>
      <c r="T46" s="1253">
        <f t="shared" si="7"/>
        <v>3</v>
      </c>
      <c r="U46" s="1253">
        <f t="shared" ca="1" si="8"/>
        <v>1</v>
      </c>
      <c r="V46" s="1254">
        <f t="shared" ca="1" si="16"/>
        <v>0.33333333333333331</v>
      </c>
      <c r="W46" s="1253">
        <f t="shared" si="9"/>
        <v>3</v>
      </c>
      <c r="X46" s="1255">
        <f t="shared" ca="1" si="10"/>
        <v>1</v>
      </c>
    </row>
    <row r="47" spans="1:24" x14ac:dyDescent="0.25">
      <c r="A47" t="s">
        <v>164</v>
      </c>
      <c r="B47" s="551">
        <v>2</v>
      </c>
      <c r="C47" s="551" t="s">
        <v>1462</v>
      </c>
      <c r="D47" s="1589" t="s">
        <v>3446</v>
      </c>
      <c r="E47" s="551" t="s">
        <v>1462</v>
      </c>
      <c r="F47" s="1650" t="s">
        <v>1482</v>
      </c>
      <c r="G47" s="551">
        <f ca="1">VLOOKUP($A47,Data!$C:$I,7,FALSE)</f>
        <v>0</v>
      </c>
      <c r="H47" s="631" t="str">
        <f t="shared" si="0"/>
        <v>PR.AA-052</v>
      </c>
      <c r="I47" s="631" t="str">
        <f t="shared" ca="1" si="1"/>
        <v>PR.AA-0520</v>
      </c>
      <c r="J47" s="1648"/>
      <c r="K47" s="1261" t="s">
        <v>1625</v>
      </c>
      <c r="L47" s="1107" t="s">
        <v>3422</v>
      </c>
      <c r="M47" s="1252">
        <f t="shared" ca="1" si="11"/>
        <v>0.25</v>
      </c>
      <c r="N47" s="1253">
        <f t="shared" si="12"/>
        <v>4</v>
      </c>
      <c r="O47" s="1253">
        <f t="shared" ca="1" si="13"/>
        <v>1</v>
      </c>
      <c r="P47" s="1254">
        <f t="shared" ca="1" si="14"/>
        <v>1</v>
      </c>
      <c r="Q47" s="1253">
        <f t="shared" si="5"/>
        <v>1</v>
      </c>
      <c r="R47" s="1253">
        <f t="shared" ca="1" si="6"/>
        <v>1</v>
      </c>
      <c r="S47" s="1254">
        <f t="shared" ca="1" si="15"/>
        <v>0</v>
      </c>
      <c r="T47" s="1253">
        <f t="shared" si="7"/>
        <v>1</v>
      </c>
      <c r="U47" s="1253">
        <f t="shared" ca="1" si="8"/>
        <v>0</v>
      </c>
      <c r="V47" s="1254">
        <f t="shared" ca="1" si="16"/>
        <v>0</v>
      </c>
      <c r="W47" s="1253">
        <f t="shared" si="9"/>
        <v>2</v>
      </c>
      <c r="X47" s="1255">
        <f t="shared" ca="1" si="10"/>
        <v>0</v>
      </c>
    </row>
    <row r="48" spans="1:24" x14ac:dyDescent="0.25">
      <c r="A48" t="s">
        <v>164</v>
      </c>
      <c r="B48" s="551">
        <v>2</v>
      </c>
      <c r="C48" s="551" t="s">
        <v>1462</v>
      </c>
      <c r="D48" s="1589" t="s">
        <v>3460</v>
      </c>
      <c r="F48" s="1650"/>
      <c r="G48" s="551">
        <f ca="1">VLOOKUP($A48,Data!$C:$I,7,FALSE)</f>
        <v>0</v>
      </c>
      <c r="H48" s="631" t="str">
        <f t="shared" si="0"/>
        <v>PR.IR-012</v>
      </c>
      <c r="I48" s="631" t="str">
        <f t="shared" ca="1" si="1"/>
        <v>PR.IR-0120</v>
      </c>
      <c r="J48" s="1648"/>
      <c r="K48" s="1261" t="s">
        <v>1625</v>
      </c>
      <c r="L48" s="1107" t="s">
        <v>3423</v>
      </c>
      <c r="M48" s="1252">
        <f t="shared" ca="1" si="11"/>
        <v>0.25</v>
      </c>
      <c r="N48" s="1253">
        <f t="shared" si="12"/>
        <v>4</v>
      </c>
      <c r="O48" s="1253">
        <f t="shared" ca="1" si="13"/>
        <v>1</v>
      </c>
      <c r="P48" s="1254">
        <f t="shared" ca="1" si="14"/>
        <v>1</v>
      </c>
      <c r="Q48" s="1253">
        <f t="shared" ref="Q48:Q79" si="17">COUNTIF($H:$H,CONCATENATE($L48,P$15))</f>
        <v>1</v>
      </c>
      <c r="R48" s="1253">
        <f t="shared" ref="R48:R79" ca="1" si="18">COUNTIF($I:$I,CONCATENATE($L48,P$15,1))</f>
        <v>1</v>
      </c>
      <c r="S48" s="1254">
        <f t="shared" ca="1" si="15"/>
        <v>0</v>
      </c>
      <c r="T48" s="1253">
        <f t="shared" ref="T48:T79" si="19">COUNTIF($H:$H,CONCATENATE($L48,S$15))</f>
        <v>1</v>
      </c>
      <c r="U48" s="1253">
        <f t="shared" ref="U48:U79" ca="1" si="20">COUNTIF($I:$I,CONCATENATE($L48,S$15,1))</f>
        <v>0</v>
      </c>
      <c r="V48" s="1254">
        <f t="shared" ca="1" si="16"/>
        <v>0</v>
      </c>
      <c r="W48" s="1253">
        <f t="shared" ref="W48:W79" si="21">COUNTIF($H:$H,CONCATENATE($L48,V$15))</f>
        <v>2</v>
      </c>
      <c r="X48" s="1255">
        <f t="shared" ref="X48:X79" ca="1" si="22">COUNTIF($I:$I,CONCATENATE($L48,V$15,1))</f>
        <v>0</v>
      </c>
    </row>
    <row r="49" spans="1:24" x14ac:dyDescent="0.25">
      <c r="A49" t="s">
        <v>164</v>
      </c>
      <c r="B49" s="551">
        <v>2</v>
      </c>
      <c r="C49" s="551" t="s">
        <v>1462</v>
      </c>
      <c r="D49" s="1589" t="s">
        <v>3455</v>
      </c>
      <c r="E49" s="551" t="s">
        <v>1462</v>
      </c>
      <c r="F49" s="1650" t="s">
        <v>1481</v>
      </c>
      <c r="G49" s="551">
        <f ca="1">VLOOKUP($A49,Data!$C:$I,7,FALSE)</f>
        <v>0</v>
      </c>
      <c r="H49" s="631" t="str">
        <f t="shared" si="0"/>
        <v>PR.PS-022</v>
      </c>
      <c r="I49" s="631" t="str">
        <f t="shared" ca="1" si="1"/>
        <v>PR.PS-0220</v>
      </c>
      <c r="J49" s="1648"/>
      <c r="K49" s="1261" t="s">
        <v>1625</v>
      </c>
      <c r="L49" s="1107" t="s">
        <v>3424</v>
      </c>
      <c r="M49" s="1252">
        <f t="shared" ca="1" si="11"/>
        <v>0</v>
      </c>
      <c r="N49" s="1253">
        <f t="shared" si="12"/>
        <v>2</v>
      </c>
      <c r="O49" s="1253">
        <f t="shared" ca="1" si="13"/>
        <v>0</v>
      </c>
      <c r="P49" s="1254">
        <f t="shared" si="14"/>
        <v>0</v>
      </c>
      <c r="Q49" s="1253">
        <f t="shared" si="17"/>
        <v>0</v>
      </c>
      <c r="R49" s="1253">
        <f t="shared" ca="1" si="18"/>
        <v>0</v>
      </c>
      <c r="S49" s="1254">
        <f t="shared" ca="1" si="15"/>
        <v>0</v>
      </c>
      <c r="T49" s="1253">
        <f t="shared" si="19"/>
        <v>1</v>
      </c>
      <c r="U49" s="1253">
        <f t="shared" ca="1" si="20"/>
        <v>0</v>
      </c>
      <c r="V49" s="1254">
        <f t="shared" ca="1" si="16"/>
        <v>0</v>
      </c>
      <c r="W49" s="1253">
        <f t="shared" si="21"/>
        <v>1</v>
      </c>
      <c r="X49" s="1255">
        <f t="shared" ca="1" si="22"/>
        <v>0</v>
      </c>
    </row>
    <row r="50" spans="1:24" x14ac:dyDescent="0.25">
      <c r="A50" t="s">
        <v>166</v>
      </c>
      <c r="B50" s="551">
        <v>3</v>
      </c>
      <c r="C50" s="551" t="s">
        <v>1462</v>
      </c>
      <c r="D50" s="1589" t="s">
        <v>3446</v>
      </c>
      <c r="E50" s="551" t="s">
        <v>1462</v>
      </c>
      <c r="F50" s="1650" t="s">
        <v>1482</v>
      </c>
      <c r="G50" s="551">
        <f ca="1">VLOOKUP($A50,Data!$C:$I,7,FALSE)</f>
        <v>1</v>
      </c>
      <c r="H50" s="631" t="str">
        <f t="shared" si="0"/>
        <v>PR.AA-053</v>
      </c>
      <c r="I50" s="631" t="str">
        <f t="shared" ca="1" si="1"/>
        <v>PR.AA-0531</v>
      </c>
      <c r="J50" s="1648"/>
      <c r="K50" s="1261" t="s">
        <v>1625</v>
      </c>
      <c r="L50" s="1107" t="s">
        <v>3425</v>
      </c>
      <c r="M50" s="1252">
        <f t="shared" ca="1" si="11"/>
        <v>0.42857142857142855</v>
      </c>
      <c r="N50" s="1253">
        <f t="shared" si="12"/>
        <v>7</v>
      </c>
      <c r="O50" s="1253">
        <f t="shared" ca="1" si="13"/>
        <v>3</v>
      </c>
      <c r="P50" s="1254">
        <f t="shared" ca="1" si="14"/>
        <v>1</v>
      </c>
      <c r="Q50" s="1253">
        <f t="shared" si="17"/>
        <v>2</v>
      </c>
      <c r="R50" s="1253">
        <f t="shared" ca="1" si="18"/>
        <v>2</v>
      </c>
      <c r="S50" s="1254">
        <f t="shared" ca="1" si="15"/>
        <v>0.5</v>
      </c>
      <c r="T50" s="1253">
        <f t="shared" si="19"/>
        <v>2</v>
      </c>
      <c r="U50" s="1253">
        <f t="shared" ca="1" si="20"/>
        <v>1</v>
      </c>
      <c r="V50" s="1254">
        <f t="shared" ca="1" si="16"/>
        <v>0</v>
      </c>
      <c r="W50" s="1253">
        <f t="shared" si="21"/>
        <v>3</v>
      </c>
      <c r="X50" s="1255">
        <f t="shared" ca="1" si="22"/>
        <v>0</v>
      </c>
    </row>
    <row r="51" spans="1:24" x14ac:dyDescent="0.25">
      <c r="A51" t="s">
        <v>933</v>
      </c>
      <c r="B51" s="551">
        <v>3</v>
      </c>
      <c r="C51" s="551" t="s">
        <v>1463</v>
      </c>
      <c r="D51" s="1586" t="s">
        <v>3464</v>
      </c>
      <c r="E51" s="551" t="s">
        <v>1463</v>
      </c>
      <c r="F51" s="1650" t="s">
        <v>1497</v>
      </c>
      <c r="G51" s="551">
        <f ca="1">VLOOKUP($A51,Data!$C:$I,7,FALSE)</f>
        <v>0</v>
      </c>
      <c r="H51" s="631" t="str">
        <f t="shared" si="0"/>
        <v>DE.CM-013</v>
      </c>
      <c r="I51" s="631" t="str">
        <f t="shared" ca="1" si="1"/>
        <v>DE.CM-0130</v>
      </c>
      <c r="J51" s="1648"/>
      <c r="K51" s="1261" t="s">
        <v>1625</v>
      </c>
      <c r="L51" s="1107" t="s">
        <v>3426</v>
      </c>
      <c r="M51" s="1252">
        <f t="shared" ca="1" si="11"/>
        <v>0.4</v>
      </c>
      <c r="N51" s="1253">
        <f t="shared" si="12"/>
        <v>5</v>
      </c>
      <c r="O51" s="1253">
        <f t="shared" ca="1" si="13"/>
        <v>2</v>
      </c>
      <c r="P51" s="1254">
        <f t="shared" si="14"/>
        <v>0</v>
      </c>
      <c r="Q51" s="1253">
        <f t="shared" si="17"/>
        <v>0</v>
      </c>
      <c r="R51" s="1253">
        <f t="shared" ca="1" si="18"/>
        <v>0</v>
      </c>
      <c r="S51" s="1254">
        <f t="shared" ca="1" si="15"/>
        <v>0.4</v>
      </c>
      <c r="T51" s="1253">
        <f t="shared" si="19"/>
        <v>5</v>
      </c>
      <c r="U51" s="1253">
        <f t="shared" ca="1" si="20"/>
        <v>2</v>
      </c>
      <c r="V51" s="1254">
        <f t="shared" si="16"/>
        <v>0</v>
      </c>
      <c r="W51" s="1253">
        <f t="shared" si="21"/>
        <v>0</v>
      </c>
      <c r="X51" s="1255">
        <f t="shared" ca="1" si="22"/>
        <v>0</v>
      </c>
    </row>
    <row r="52" spans="1:24" x14ac:dyDescent="0.25">
      <c r="A52" t="s">
        <v>933</v>
      </c>
      <c r="B52" s="551">
        <v>3</v>
      </c>
      <c r="C52" s="551" t="s">
        <v>1463</v>
      </c>
      <c r="D52" s="1586" t="s">
        <v>3466</v>
      </c>
      <c r="E52" s="551" t="s">
        <v>1463</v>
      </c>
      <c r="F52" s="1650" t="s">
        <v>1483</v>
      </c>
      <c r="G52" s="551">
        <f ca="1">VLOOKUP($A52,Data!$C:$I,7,FALSE)</f>
        <v>0</v>
      </c>
      <c r="H52" s="631" t="str">
        <f t="shared" si="0"/>
        <v>DE.CM-033</v>
      </c>
      <c r="I52" s="631" t="str">
        <f t="shared" ca="1" si="1"/>
        <v>DE.CM-0330</v>
      </c>
      <c r="J52" s="1648"/>
      <c r="K52" s="1261" t="s">
        <v>1625</v>
      </c>
      <c r="L52" s="1107" t="s">
        <v>3427</v>
      </c>
      <c r="M52" s="1252">
        <f t="shared" ca="1" si="11"/>
        <v>0.375</v>
      </c>
      <c r="N52" s="1253">
        <f t="shared" si="12"/>
        <v>8</v>
      </c>
      <c r="O52" s="1253">
        <f t="shared" ca="1" si="13"/>
        <v>3</v>
      </c>
      <c r="P52" s="1254">
        <f t="shared" ca="1" si="14"/>
        <v>1</v>
      </c>
      <c r="Q52" s="1253">
        <f t="shared" si="17"/>
        <v>1</v>
      </c>
      <c r="R52" s="1253">
        <f t="shared" ca="1" si="18"/>
        <v>1</v>
      </c>
      <c r="S52" s="1254">
        <f t="shared" ca="1" si="15"/>
        <v>0.5</v>
      </c>
      <c r="T52" s="1253">
        <f t="shared" si="19"/>
        <v>4</v>
      </c>
      <c r="U52" s="1253">
        <f t="shared" ca="1" si="20"/>
        <v>2</v>
      </c>
      <c r="V52" s="1254">
        <f t="shared" ca="1" si="16"/>
        <v>0</v>
      </c>
      <c r="W52" s="1253">
        <f t="shared" si="21"/>
        <v>3</v>
      </c>
      <c r="X52" s="1255">
        <f t="shared" ca="1" si="22"/>
        <v>0</v>
      </c>
    </row>
    <row r="53" spans="1:24" x14ac:dyDescent="0.25">
      <c r="A53" t="s">
        <v>933</v>
      </c>
      <c r="B53" s="551">
        <v>3</v>
      </c>
      <c r="C53" s="551" t="s">
        <v>1463</v>
      </c>
      <c r="D53" s="1586" t="s">
        <v>3467</v>
      </c>
      <c r="E53" s="551" t="s">
        <v>1463</v>
      </c>
      <c r="F53" s="1650" t="s">
        <v>1484</v>
      </c>
      <c r="G53" s="551">
        <f ca="1">VLOOKUP($A53,Data!$C:$I,7,FALSE)</f>
        <v>0</v>
      </c>
      <c r="H53" s="631" t="str">
        <f t="shared" si="0"/>
        <v>DE.CM-063</v>
      </c>
      <c r="I53" s="631" t="str">
        <f t="shared" ca="1" si="1"/>
        <v>DE.CM-0630</v>
      </c>
      <c r="J53" s="1648"/>
      <c r="K53" s="1261" t="s">
        <v>1625</v>
      </c>
      <c r="L53" s="1107" t="s">
        <v>3428</v>
      </c>
      <c r="M53" s="1252">
        <f t="shared" ca="1" si="11"/>
        <v>0.45454545454545453</v>
      </c>
      <c r="N53" s="1253">
        <f t="shared" si="12"/>
        <v>22</v>
      </c>
      <c r="O53" s="1253">
        <f t="shared" ca="1" si="13"/>
        <v>10</v>
      </c>
      <c r="P53" s="1254">
        <f t="shared" ca="1" si="14"/>
        <v>1</v>
      </c>
      <c r="Q53" s="1253">
        <f t="shared" si="17"/>
        <v>4</v>
      </c>
      <c r="R53" s="1253">
        <f t="shared" ca="1" si="18"/>
        <v>4</v>
      </c>
      <c r="S53" s="1254">
        <f t="shared" ca="1" si="15"/>
        <v>0.42857142857142855</v>
      </c>
      <c r="T53" s="1253">
        <f t="shared" si="19"/>
        <v>7</v>
      </c>
      <c r="U53" s="1253">
        <f t="shared" ca="1" si="20"/>
        <v>3</v>
      </c>
      <c r="V53" s="1254">
        <f t="shared" ca="1" si="16"/>
        <v>0.27272727272727271</v>
      </c>
      <c r="W53" s="1253">
        <f t="shared" si="21"/>
        <v>11</v>
      </c>
      <c r="X53" s="1255">
        <f t="shared" ca="1" si="22"/>
        <v>3</v>
      </c>
    </row>
    <row r="54" spans="1:24" x14ac:dyDescent="0.25">
      <c r="A54" t="s">
        <v>933</v>
      </c>
      <c r="B54" s="551">
        <v>3</v>
      </c>
      <c r="C54" s="551" t="s">
        <v>1463</v>
      </c>
      <c r="D54" s="1586" t="s">
        <v>3468</v>
      </c>
      <c r="F54" s="1650"/>
      <c r="G54" s="551">
        <f ca="1">VLOOKUP($A54,Data!$C:$I,7,FALSE)</f>
        <v>0</v>
      </c>
      <c r="H54" s="631" t="str">
        <f t="shared" si="0"/>
        <v>DE.CM-093</v>
      </c>
      <c r="I54" s="631" t="str">
        <f t="shared" ca="1" si="1"/>
        <v>DE.CM-0930</v>
      </c>
      <c r="J54" s="1648"/>
      <c r="K54" s="1261" t="s">
        <v>1650</v>
      </c>
      <c r="L54" s="1107" t="s">
        <v>3429</v>
      </c>
      <c r="M54" s="1252">
        <f t="shared" ca="1" si="11"/>
        <v>0.375</v>
      </c>
      <c r="N54" s="1253">
        <f t="shared" si="12"/>
        <v>8</v>
      </c>
      <c r="O54" s="1253">
        <f t="shared" ca="1" si="13"/>
        <v>3</v>
      </c>
      <c r="P54" s="1254">
        <f t="shared" ca="1" si="14"/>
        <v>0.33333333333333331</v>
      </c>
      <c r="Q54" s="1253">
        <f t="shared" si="17"/>
        <v>3</v>
      </c>
      <c r="R54" s="1253">
        <f t="shared" ca="1" si="18"/>
        <v>1</v>
      </c>
      <c r="S54" s="1254">
        <f t="shared" ca="1" si="15"/>
        <v>0.66666666666666663</v>
      </c>
      <c r="T54" s="1253">
        <f t="shared" si="19"/>
        <v>3</v>
      </c>
      <c r="U54" s="1253">
        <f t="shared" ca="1" si="20"/>
        <v>2</v>
      </c>
      <c r="V54" s="1254">
        <f t="shared" ca="1" si="16"/>
        <v>0</v>
      </c>
      <c r="W54" s="1253">
        <f t="shared" si="21"/>
        <v>2</v>
      </c>
      <c r="X54" s="1255">
        <f t="shared" ca="1" si="22"/>
        <v>0</v>
      </c>
    </row>
    <row r="55" spans="1:24" x14ac:dyDescent="0.25">
      <c r="A55" t="s">
        <v>168</v>
      </c>
      <c r="B55" s="551">
        <v>1</v>
      </c>
      <c r="C55" s="551" t="s">
        <v>1462</v>
      </c>
      <c r="D55" s="1589" t="s">
        <v>3447</v>
      </c>
      <c r="E55" s="551" t="s">
        <v>1462</v>
      </c>
      <c r="F55" s="1650" t="s">
        <v>1486</v>
      </c>
      <c r="G55" s="551">
        <f ca="1">VLOOKUP($A55,Data!$C:$I,7,FALSE)</f>
        <v>1</v>
      </c>
      <c r="H55" s="631" t="str">
        <f t="shared" si="0"/>
        <v>PR.AA-061</v>
      </c>
      <c r="I55" s="631" t="str">
        <f t="shared" ca="1" si="1"/>
        <v>PR.AA-0611</v>
      </c>
      <c r="J55" s="1648"/>
      <c r="K55" s="1261" t="s">
        <v>1650</v>
      </c>
      <c r="L55" s="1107" t="s">
        <v>3430</v>
      </c>
      <c r="M55" s="1252">
        <f t="shared" ca="1" si="11"/>
        <v>0.66666666666666663</v>
      </c>
      <c r="N55" s="1253">
        <f t="shared" si="12"/>
        <v>9</v>
      </c>
      <c r="O55" s="1253">
        <f t="shared" ca="1" si="13"/>
        <v>6</v>
      </c>
      <c r="P55" s="1254">
        <f t="shared" ca="1" si="14"/>
        <v>0.66666666666666663</v>
      </c>
      <c r="Q55" s="1253">
        <f t="shared" si="17"/>
        <v>3</v>
      </c>
      <c r="R55" s="1253">
        <f t="shared" ca="1" si="18"/>
        <v>2</v>
      </c>
      <c r="S55" s="1254">
        <f t="shared" ca="1" si="15"/>
        <v>0</v>
      </c>
      <c r="T55" s="1253">
        <f t="shared" si="19"/>
        <v>1</v>
      </c>
      <c r="U55" s="1253">
        <f t="shared" ca="1" si="20"/>
        <v>0</v>
      </c>
      <c r="V55" s="1254">
        <f t="shared" ca="1" si="16"/>
        <v>0.8</v>
      </c>
      <c r="W55" s="1253">
        <f t="shared" si="21"/>
        <v>5</v>
      </c>
      <c r="X55" s="1255">
        <f t="shared" ca="1" si="22"/>
        <v>4</v>
      </c>
    </row>
    <row r="56" spans="1:24" x14ac:dyDescent="0.25">
      <c r="A56" t="s">
        <v>168</v>
      </c>
      <c r="B56" s="551">
        <v>1</v>
      </c>
      <c r="C56" s="551" t="s">
        <v>1462</v>
      </c>
      <c r="D56" s="1589" t="s">
        <v>3450</v>
      </c>
      <c r="E56" s="551" t="s">
        <v>1462</v>
      </c>
      <c r="F56" s="1650" t="s">
        <v>1498</v>
      </c>
      <c r="G56" s="551">
        <f ca="1">VLOOKUP($A56,Data!$C:$I,7,FALSE)</f>
        <v>1</v>
      </c>
      <c r="H56" s="631" t="str">
        <f t="shared" si="0"/>
        <v>PR.DS-011</v>
      </c>
      <c r="I56" s="631" t="str">
        <f t="shared" ca="1" si="1"/>
        <v>PR.DS-0111</v>
      </c>
      <c r="J56" s="1648"/>
      <c r="K56" s="1261" t="s">
        <v>1650</v>
      </c>
      <c r="L56" s="1107" t="s">
        <v>3431</v>
      </c>
      <c r="M56" s="1252">
        <f t="shared" ca="1" si="11"/>
        <v>0.83333333333333337</v>
      </c>
      <c r="N56" s="1253">
        <f t="shared" si="12"/>
        <v>6</v>
      </c>
      <c r="O56" s="1253">
        <f t="shared" ca="1" si="13"/>
        <v>5</v>
      </c>
      <c r="P56" s="1254">
        <f t="shared" ca="1" si="14"/>
        <v>1</v>
      </c>
      <c r="Q56" s="1253">
        <f t="shared" si="17"/>
        <v>3</v>
      </c>
      <c r="R56" s="1253">
        <f t="shared" ca="1" si="18"/>
        <v>3</v>
      </c>
      <c r="S56" s="1254">
        <f t="shared" ca="1" si="15"/>
        <v>0</v>
      </c>
      <c r="T56" s="1253">
        <f t="shared" si="19"/>
        <v>1</v>
      </c>
      <c r="U56" s="1253">
        <f t="shared" ca="1" si="20"/>
        <v>0</v>
      </c>
      <c r="V56" s="1254">
        <f t="shared" ca="1" si="16"/>
        <v>1</v>
      </c>
      <c r="W56" s="1253">
        <f t="shared" si="21"/>
        <v>2</v>
      </c>
      <c r="X56" s="1255">
        <f t="shared" ca="1" si="22"/>
        <v>2</v>
      </c>
    </row>
    <row r="57" spans="1:24" x14ac:dyDescent="0.25">
      <c r="A57" t="s">
        <v>168</v>
      </c>
      <c r="B57" s="551">
        <v>1</v>
      </c>
      <c r="C57" s="551" t="s">
        <v>1462</v>
      </c>
      <c r="D57" s="1589" t="s">
        <v>3451</v>
      </c>
      <c r="E57" s="551" t="s">
        <v>1462</v>
      </c>
      <c r="F57" s="1650" t="s">
        <v>1495</v>
      </c>
      <c r="G57" s="551">
        <f ca="1">VLOOKUP($A57,Data!$C:$I,7,FALSE)</f>
        <v>1</v>
      </c>
      <c r="H57" s="631" t="str">
        <f t="shared" si="0"/>
        <v>PR.DS-021</v>
      </c>
      <c r="I57" s="631" t="str">
        <f t="shared" ca="1" si="1"/>
        <v>PR.DS-0211</v>
      </c>
      <c r="J57" s="1648"/>
      <c r="K57" s="1261" t="s">
        <v>1650</v>
      </c>
      <c r="L57" s="1107" t="s">
        <v>3432</v>
      </c>
      <c r="M57" s="1252">
        <f t="shared" ca="1" si="11"/>
        <v>0.5</v>
      </c>
      <c r="N57" s="1253">
        <f t="shared" si="12"/>
        <v>6</v>
      </c>
      <c r="O57" s="1253">
        <f t="shared" ca="1" si="13"/>
        <v>3</v>
      </c>
      <c r="P57" s="1254">
        <f t="shared" ca="1" si="14"/>
        <v>1</v>
      </c>
      <c r="Q57" s="1253">
        <f t="shared" si="17"/>
        <v>1</v>
      </c>
      <c r="R57" s="1253">
        <f t="shared" ca="1" si="18"/>
        <v>1</v>
      </c>
      <c r="S57" s="1254">
        <f t="shared" ca="1" si="15"/>
        <v>0.4</v>
      </c>
      <c r="T57" s="1253">
        <f t="shared" si="19"/>
        <v>5</v>
      </c>
      <c r="U57" s="1253">
        <f t="shared" ca="1" si="20"/>
        <v>2</v>
      </c>
      <c r="V57" s="1254">
        <f t="shared" si="16"/>
        <v>0</v>
      </c>
      <c r="W57" s="1253">
        <f t="shared" si="21"/>
        <v>0</v>
      </c>
      <c r="X57" s="1255">
        <f t="shared" ca="1" si="22"/>
        <v>0</v>
      </c>
    </row>
    <row r="58" spans="1:24" x14ac:dyDescent="0.25">
      <c r="A58" t="s">
        <v>168</v>
      </c>
      <c r="B58" s="551">
        <v>1</v>
      </c>
      <c r="C58" s="551" t="s">
        <v>1462</v>
      </c>
      <c r="D58" s="1589" t="s">
        <v>3452</v>
      </c>
      <c r="F58" s="1650"/>
      <c r="G58" s="551">
        <f ca="1">VLOOKUP($A58,Data!$C:$I,7,FALSE)</f>
        <v>1</v>
      </c>
      <c r="H58" s="631" t="str">
        <f t="shared" si="0"/>
        <v>PR.DS-101</v>
      </c>
      <c r="I58" s="631" t="str">
        <f t="shared" ca="1" si="1"/>
        <v>PR.DS-1011</v>
      </c>
      <c r="J58" s="1648"/>
      <c r="K58" s="1261" t="s">
        <v>1650</v>
      </c>
      <c r="L58" s="1107" t="s">
        <v>3433</v>
      </c>
      <c r="M58" s="1252">
        <f t="shared" ca="1" si="11"/>
        <v>0.4</v>
      </c>
      <c r="N58" s="1253">
        <f t="shared" si="12"/>
        <v>10</v>
      </c>
      <c r="O58" s="1253">
        <f t="shared" ca="1" si="13"/>
        <v>4</v>
      </c>
      <c r="P58" s="1254">
        <f t="shared" ca="1" si="14"/>
        <v>1</v>
      </c>
      <c r="Q58" s="1253">
        <f t="shared" si="17"/>
        <v>2</v>
      </c>
      <c r="R58" s="1253">
        <f t="shared" ca="1" si="18"/>
        <v>2</v>
      </c>
      <c r="S58" s="1254">
        <f t="shared" ca="1" si="15"/>
        <v>0.4</v>
      </c>
      <c r="T58" s="1253">
        <f t="shared" si="19"/>
        <v>5</v>
      </c>
      <c r="U58" s="1253">
        <f t="shared" ca="1" si="20"/>
        <v>2</v>
      </c>
      <c r="V58" s="1254">
        <f t="shared" ca="1" si="16"/>
        <v>0</v>
      </c>
      <c r="W58" s="1253">
        <f t="shared" si="21"/>
        <v>3</v>
      </c>
      <c r="X58" s="1255">
        <f t="shared" ca="1" si="22"/>
        <v>0</v>
      </c>
    </row>
    <row r="59" spans="1:24" x14ac:dyDescent="0.25">
      <c r="A59" t="s">
        <v>168</v>
      </c>
      <c r="B59" s="551">
        <v>1</v>
      </c>
      <c r="C59" s="551" t="s">
        <v>1462</v>
      </c>
      <c r="D59" s="1589" t="s">
        <v>3461</v>
      </c>
      <c r="E59" s="551" t="s">
        <v>1462</v>
      </c>
      <c r="F59" s="1650" t="s">
        <v>1518</v>
      </c>
      <c r="G59" s="551">
        <f ca="1">VLOOKUP($A59,Data!$C:$I,7,FALSE)</f>
        <v>1</v>
      </c>
      <c r="H59" s="631" t="str">
        <f t="shared" si="0"/>
        <v>PR.IR-021</v>
      </c>
      <c r="I59" s="631" t="str">
        <f t="shared" ca="1" si="1"/>
        <v>PR.IR-0211</v>
      </c>
      <c r="J59" s="1648"/>
      <c r="K59" s="1261" t="s">
        <v>1650</v>
      </c>
      <c r="L59" s="1107" t="s">
        <v>3434</v>
      </c>
      <c r="M59" s="1252">
        <f t="shared" ca="1" si="11"/>
        <v>0.6</v>
      </c>
      <c r="N59" s="1253">
        <f t="shared" si="12"/>
        <v>5</v>
      </c>
      <c r="O59" s="1253">
        <f t="shared" ca="1" si="13"/>
        <v>3</v>
      </c>
      <c r="P59" s="1254">
        <f t="shared" ca="1" si="14"/>
        <v>1</v>
      </c>
      <c r="Q59" s="1253">
        <f t="shared" si="17"/>
        <v>2</v>
      </c>
      <c r="R59" s="1253">
        <f t="shared" ca="1" si="18"/>
        <v>2</v>
      </c>
      <c r="S59" s="1254">
        <f t="shared" ca="1" si="15"/>
        <v>0.5</v>
      </c>
      <c r="T59" s="1253">
        <f t="shared" si="19"/>
        <v>2</v>
      </c>
      <c r="U59" s="1253">
        <f t="shared" ca="1" si="20"/>
        <v>1</v>
      </c>
      <c r="V59" s="1254">
        <f t="shared" ca="1" si="16"/>
        <v>0</v>
      </c>
      <c r="W59" s="1253">
        <f t="shared" si="21"/>
        <v>1</v>
      </c>
      <c r="X59" s="1255">
        <f t="shared" ca="1" si="22"/>
        <v>0</v>
      </c>
    </row>
    <row r="60" spans="1:24" x14ac:dyDescent="0.25">
      <c r="A60" t="s">
        <v>169</v>
      </c>
      <c r="B60" s="551">
        <v>1</v>
      </c>
      <c r="C60" s="551" t="s">
        <v>3386</v>
      </c>
      <c r="D60" s="1587" t="s">
        <v>3416</v>
      </c>
      <c r="E60" s="551" t="s">
        <v>1462</v>
      </c>
      <c r="F60" s="1650" t="s">
        <v>1578</v>
      </c>
      <c r="G60" s="551">
        <f ca="1">VLOOKUP($A60,Data!$C:$I,7,FALSE)</f>
        <v>1</v>
      </c>
      <c r="H60" s="631" t="str">
        <f t="shared" si="0"/>
        <v>GV.RR-041</v>
      </c>
      <c r="I60" s="631" t="str">
        <f t="shared" ca="1" si="1"/>
        <v>GV.RR-0411</v>
      </c>
      <c r="J60" s="1648"/>
      <c r="K60" s="1261" t="s">
        <v>1650</v>
      </c>
      <c r="L60" s="1107" t="s">
        <v>3435</v>
      </c>
      <c r="M60" s="1252">
        <f t="shared" ca="1" si="11"/>
        <v>0.46666666666666667</v>
      </c>
      <c r="N60" s="1253">
        <f t="shared" si="12"/>
        <v>15</v>
      </c>
      <c r="O60" s="1253">
        <f t="shared" ca="1" si="13"/>
        <v>7</v>
      </c>
      <c r="P60" s="1254">
        <f t="shared" ca="1" si="14"/>
        <v>1</v>
      </c>
      <c r="Q60" s="1253">
        <f t="shared" si="17"/>
        <v>3</v>
      </c>
      <c r="R60" s="1253">
        <f t="shared" ca="1" si="18"/>
        <v>3</v>
      </c>
      <c r="S60" s="1254">
        <f t="shared" ca="1" si="15"/>
        <v>0.25</v>
      </c>
      <c r="T60" s="1253">
        <f t="shared" si="19"/>
        <v>8</v>
      </c>
      <c r="U60" s="1253">
        <f t="shared" ca="1" si="20"/>
        <v>2</v>
      </c>
      <c r="V60" s="1254">
        <f t="shared" ca="1" si="16"/>
        <v>0.5</v>
      </c>
      <c r="W60" s="1253">
        <f t="shared" si="21"/>
        <v>4</v>
      </c>
      <c r="X60" s="1255">
        <f t="shared" ca="1" si="22"/>
        <v>2</v>
      </c>
    </row>
    <row r="61" spans="1:24" x14ac:dyDescent="0.25">
      <c r="A61" t="s">
        <v>169</v>
      </c>
      <c r="B61" s="551">
        <v>1</v>
      </c>
      <c r="C61" s="551" t="s">
        <v>1462</v>
      </c>
      <c r="D61" s="1589" t="s">
        <v>3442</v>
      </c>
      <c r="E61" s="551" t="s">
        <v>1462</v>
      </c>
      <c r="F61" s="1650" t="s">
        <v>1475</v>
      </c>
      <c r="G61" s="551">
        <f ca="1">VLOOKUP($A61,Data!$C:$I,7,FALSE)</f>
        <v>1</v>
      </c>
      <c r="H61" s="631" t="str">
        <f t="shared" si="0"/>
        <v>PR.AA-011</v>
      </c>
      <c r="I61" s="631" t="str">
        <f t="shared" ca="1" si="1"/>
        <v>PR.AA-0111</v>
      </c>
      <c r="J61" s="1648"/>
      <c r="K61" s="1261" t="s">
        <v>1650</v>
      </c>
      <c r="L61" s="1107" t="s">
        <v>3436</v>
      </c>
      <c r="M61" s="1252">
        <f t="shared" ca="1" si="11"/>
        <v>0.58333333333333337</v>
      </c>
      <c r="N61" s="1253">
        <f t="shared" si="12"/>
        <v>12</v>
      </c>
      <c r="O61" s="1253">
        <f t="shared" ca="1" si="13"/>
        <v>7</v>
      </c>
      <c r="P61" s="1254">
        <f t="shared" ca="1" si="14"/>
        <v>0.5</v>
      </c>
      <c r="Q61" s="1253">
        <f t="shared" si="17"/>
        <v>4</v>
      </c>
      <c r="R61" s="1253">
        <f t="shared" ca="1" si="18"/>
        <v>2</v>
      </c>
      <c r="S61" s="1254">
        <f t="shared" ca="1" si="15"/>
        <v>0.66666666666666663</v>
      </c>
      <c r="T61" s="1253">
        <f t="shared" si="19"/>
        <v>3</v>
      </c>
      <c r="U61" s="1253">
        <f t="shared" ca="1" si="20"/>
        <v>2</v>
      </c>
      <c r="V61" s="1254">
        <f t="shared" ca="1" si="16"/>
        <v>0.6</v>
      </c>
      <c r="W61" s="1253">
        <f t="shared" si="21"/>
        <v>5</v>
      </c>
      <c r="X61" s="1255">
        <f t="shared" ca="1" si="22"/>
        <v>3</v>
      </c>
    </row>
    <row r="62" spans="1:24" x14ac:dyDescent="0.25">
      <c r="A62" t="s">
        <v>169</v>
      </c>
      <c r="B62" s="551">
        <v>1</v>
      </c>
      <c r="C62" s="551" t="s">
        <v>1462</v>
      </c>
      <c r="D62" s="1589" t="s">
        <v>3447</v>
      </c>
      <c r="E62" s="551" t="s">
        <v>1462</v>
      </c>
      <c r="F62" s="1650" t="s">
        <v>1486</v>
      </c>
      <c r="G62" s="551">
        <f ca="1">VLOOKUP($A62,Data!$C:$I,7,FALSE)</f>
        <v>1</v>
      </c>
      <c r="H62" s="631" t="str">
        <f t="shared" si="0"/>
        <v>PR.AA-061</v>
      </c>
      <c r="I62" s="631" t="str">
        <f t="shared" ca="1" si="1"/>
        <v>PR.AA-0611</v>
      </c>
      <c r="J62" s="1648"/>
      <c r="K62" s="1261" t="s">
        <v>1650</v>
      </c>
      <c r="L62" s="1107" t="s">
        <v>3437</v>
      </c>
      <c r="M62" s="1252">
        <f t="shared" ca="1" si="11"/>
        <v>0</v>
      </c>
      <c r="N62" s="1253">
        <f t="shared" si="12"/>
        <v>1</v>
      </c>
      <c r="O62" s="1253">
        <f t="shared" ca="1" si="13"/>
        <v>0</v>
      </c>
      <c r="P62" s="1254">
        <f t="shared" si="14"/>
        <v>0</v>
      </c>
      <c r="Q62" s="1253">
        <f t="shared" si="17"/>
        <v>0</v>
      </c>
      <c r="R62" s="1253">
        <f t="shared" ca="1" si="18"/>
        <v>0</v>
      </c>
      <c r="S62" s="1254">
        <f t="shared" si="15"/>
        <v>0</v>
      </c>
      <c r="T62" s="1253">
        <f t="shared" si="19"/>
        <v>0</v>
      </c>
      <c r="U62" s="1253">
        <f t="shared" ca="1" si="20"/>
        <v>0</v>
      </c>
      <c r="V62" s="1254">
        <f t="shared" ca="1" si="16"/>
        <v>0</v>
      </c>
      <c r="W62" s="1253">
        <f t="shared" si="21"/>
        <v>1</v>
      </c>
      <c r="X62" s="1255">
        <f t="shared" ca="1" si="22"/>
        <v>0</v>
      </c>
    </row>
    <row r="63" spans="1:24" x14ac:dyDescent="0.25">
      <c r="A63" t="s">
        <v>170</v>
      </c>
      <c r="B63" s="551">
        <v>1</v>
      </c>
      <c r="C63" s="551" t="s">
        <v>1462</v>
      </c>
      <c r="D63" s="1589" t="s">
        <v>3447</v>
      </c>
      <c r="E63" s="551" t="s">
        <v>1462</v>
      </c>
      <c r="F63" s="1650" t="s">
        <v>1486</v>
      </c>
      <c r="G63" s="551">
        <f ca="1">VLOOKUP($A63,Data!$C:$I,7,FALSE)</f>
        <v>1</v>
      </c>
      <c r="H63" s="631" t="str">
        <f t="shared" si="0"/>
        <v>PR.AA-061</v>
      </c>
      <c r="I63" s="631" t="str">
        <f t="shared" ca="1" si="1"/>
        <v>PR.AA-0611</v>
      </c>
      <c r="J63" s="1648"/>
      <c r="K63" s="1261" t="s">
        <v>1650</v>
      </c>
      <c r="L63" s="1107" t="s">
        <v>3515</v>
      </c>
      <c r="M63" s="1252">
        <f t="shared" ca="1" si="11"/>
        <v>0.7142857142857143</v>
      </c>
      <c r="N63" s="1253">
        <f t="shared" si="12"/>
        <v>7</v>
      </c>
      <c r="O63" s="1253">
        <f t="shared" ca="1" si="13"/>
        <v>5</v>
      </c>
      <c r="P63" s="1254">
        <f t="shared" ca="1" si="14"/>
        <v>1</v>
      </c>
      <c r="Q63" s="1253">
        <f t="shared" si="17"/>
        <v>2</v>
      </c>
      <c r="R63" s="1253">
        <f t="shared" ca="1" si="18"/>
        <v>2</v>
      </c>
      <c r="S63" s="1254">
        <f t="shared" ca="1" si="15"/>
        <v>0.66666666666666663</v>
      </c>
      <c r="T63" s="1253">
        <f t="shared" si="19"/>
        <v>3</v>
      </c>
      <c r="U63" s="1253">
        <f t="shared" ca="1" si="20"/>
        <v>2</v>
      </c>
      <c r="V63" s="1254">
        <f t="shared" ca="1" si="16"/>
        <v>0.5</v>
      </c>
      <c r="W63" s="1253">
        <f t="shared" si="21"/>
        <v>2</v>
      </c>
      <c r="X63" s="1255">
        <f t="shared" ca="1" si="22"/>
        <v>1</v>
      </c>
    </row>
    <row r="64" spans="1:24" x14ac:dyDescent="0.25">
      <c r="A64" t="s">
        <v>170</v>
      </c>
      <c r="B64" s="551">
        <v>1</v>
      </c>
      <c r="C64" s="551" t="s">
        <v>1462</v>
      </c>
      <c r="D64" s="1589" t="s">
        <v>3457</v>
      </c>
      <c r="E64" s="551" t="s">
        <v>1462</v>
      </c>
      <c r="F64" s="1651" t="s">
        <v>1488</v>
      </c>
      <c r="G64" s="551">
        <f ca="1">VLOOKUP($A64,Data!$C:$I,7,FALSE)</f>
        <v>1</v>
      </c>
      <c r="H64" s="631" t="str">
        <f t="shared" si="0"/>
        <v>PR.PS-041</v>
      </c>
      <c r="I64" s="631" t="str">
        <f t="shared" ca="1" si="1"/>
        <v>PR.PS-0411</v>
      </c>
      <c r="J64" s="1648"/>
      <c r="K64" s="1261" t="s">
        <v>3502</v>
      </c>
      <c r="L64" s="1107" t="s">
        <v>3438</v>
      </c>
      <c r="M64" s="1252">
        <f t="shared" ca="1" si="11"/>
        <v>0.25</v>
      </c>
      <c r="N64" s="1253">
        <f t="shared" si="12"/>
        <v>4</v>
      </c>
      <c r="O64" s="1253">
        <f t="shared" ca="1" si="13"/>
        <v>1</v>
      </c>
      <c r="P64" s="1254">
        <f t="shared" si="14"/>
        <v>0</v>
      </c>
      <c r="Q64" s="1253">
        <f t="shared" si="17"/>
        <v>0</v>
      </c>
      <c r="R64" s="1253">
        <f t="shared" ca="1" si="18"/>
        <v>0</v>
      </c>
      <c r="S64" s="1254">
        <f t="shared" si="15"/>
        <v>0</v>
      </c>
      <c r="T64" s="1253">
        <f t="shared" si="19"/>
        <v>0</v>
      </c>
      <c r="U64" s="1253">
        <f t="shared" ca="1" si="20"/>
        <v>0</v>
      </c>
      <c r="V64" s="1254">
        <f t="shared" ca="1" si="16"/>
        <v>0.25</v>
      </c>
      <c r="W64" s="1253">
        <f t="shared" si="21"/>
        <v>4</v>
      </c>
      <c r="X64" s="1255">
        <f t="shared" ca="1" si="22"/>
        <v>1</v>
      </c>
    </row>
    <row r="65" spans="1:24" x14ac:dyDescent="0.25">
      <c r="A65" t="s">
        <v>171</v>
      </c>
      <c r="B65" s="551">
        <v>2</v>
      </c>
      <c r="C65" s="551" t="s">
        <v>1462</v>
      </c>
      <c r="D65" s="1589" t="s">
        <v>3447</v>
      </c>
      <c r="E65" s="551" t="s">
        <v>1462</v>
      </c>
      <c r="F65" s="1650" t="s">
        <v>1486</v>
      </c>
      <c r="G65" s="551">
        <f ca="1">VLOOKUP($A65,Data!$C:$I,7,FALSE)</f>
        <v>1</v>
      </c>
      <c r="H65" s="631" t="str">
        <f t="shared" si="0"/>
        <v>PR.AA-062</v>
      </c>
      <c r="I65" s="631" t="str">
        <f t="shared" ca="1" si="1"/>
        <v>PR.AA-0621</v>
      </c>
      <c r="J65" s="1648"/>
      <c r="K65" s="1261" t="s">
        <v>3502</v>
      </c>
      <c r="L65" s="1107" t="s">
        <v>3439</v>
      </c>
      <c r="M65" s="1252">
        <f t="shared" ca="1" si="11"/>
        <v>0.72727272727272729</v>
      </c>
      <c r="N65" s="1253">
        <f t="shared" si="12"/>
        <v>11</v>
      </c>
      <c r="O65" s="1253">
        <f t="shared" ca="1" si="13"/>
        <v>8</v>
      </c>
      <c r="P65" s="1254">
        <f t="shared" ca="1" si="14"/>
        <v>1</v>
      </c>
      <c r="Q65" s="1253">
        <f t="shared" si="17"/>
        <v>1</v>
      </c>
      <c r="R65" s="1253">
        <f t="shared" ca="1" si="18"/>
        <v>1</v>
      </c>
      <c r="S65" s="1254">
        <f t="shared" ca="1" si="15"/>
        <v>1</v>
      </c>
      <c r="T65" s="1253">
        <f t="shared" si="19"/>
        <v>5</v>
      </c>
      <c r="U65" s="1253">
        <f t="shared" ca="1" si="20"/>
        <v>5</v>
      </c>
      <c r="V65" s="1254">
        <f t="shared" ca="1" si="16"/>
        <v>0.4</v>
      </c>
      <c r="W65" s="1253">
        <f t="shared" si="21"/>
        <v>5</v>
      </c>
      <c r="X65" s="1255">
        <f t="shared" ca="1" si="22"/>
        <v>2</v>
      </c>
    </row>
    <row r="66" spans="1:24" x14ac:dyDescent="0.25">
      <c r="A66" t="s">
        <v>171</v>
      </c>
      <c r="B66" s="551">
        <v>2</v>
      </c>
      <c r="C66" s="551" t="s">
        <v>1462</v>
      </c>
      <c r="D66" s="1589" t="s">
        <v>3461</v>
      </c>
      <c r="E66" s="551" t="s">
        <v>1462</v>
      </c>
      <c r="F66" s="1650" t="s">
        <v>1518</v>
      </c>
      <c r="G66" s="551">
        <f ca="1">VLOOKUP($A66,Data!$C:$I,7,FALSE)</f>
        <v>1</v>
      </c>
      <c r="H66" s="631" t="str">
        <f t="shared" ref="H66:H129" si="23">CONCATENATE($D66,$B66)</f>
        <v>PR.IR-022</v>
      </c>
      <c r="I66" s="631" t="str">
        <f t="shared" ref="I66:I129" ca="1" si="24">_xlfn.IFNA(CONCATENATE(H66,$G66),CONCATENATE(H66,$G66,0))</f>
        <v>PR.IR-0221</v>
      </c>
      <c r="J66" s="1648"/>
      <c r="K66" s="1261" t="s">
        <v>3502</v>
      </c>
      <c r="L66" s="1107" t="s">
        <v>3440</v>
      </c>
      <c r="M66" s="1252">
        <f t="shared" ca="1" si="11"/>
        <v>0.58620689655172409</v>
      </c>
      <c r="N66" s="1253">
        <f t="shared" si="12"/>
        <v>29</v>
      </c>
      <c r="O66" s="1253">
        <f t="shared" ca="1" si="13"/>
        <v>17</v>
      </c>
      <c r="P66" s="1254">
        <f t="shared" si="14"/>
        <v>0</v>
      </c>
      <c r="Q66" s="1253">
        <f t="shared" si="17"/>
        <v>0</v>
      </c>
      <c r="R66" s="1253">
        <f t="shared" ca="1" si="18"/>
        <v>0</v>
      </c>
      <c r="S66" s="1254">
        <f t="shared" ca="1" si="15"/>
        <v>0.77777777777777779</v>
      </c>
      <c r="T66" s="1253">
        <f t="shared" si="19"/>
        <v>9</v>
      </c>
      <c r="U66" s="1253">
        <f t="shared" ca="1" si="20"/>
        <v>7</v>
      </c>
      <c r="V66" s="1254">
        <f t="shared" ca="1" si="16"/>
        <v>0.5</v>
      </c>
      <c r="W66" s="1253">
        <f t="shared" si="21"/>
        <v>20</v>
      </c>
      <c r="X66" s="1255">
        <f t="shared" ca="1" si="22"/>
        <v>10</v>
      </c>
    </row>
    <row r="67" spans="1:24" x14ac:dyDescent="0.25">
      <c r="A67" t="s">
        <v>172</v>
      </c>
      <c r="B67" s="551">
        <v>2</v>
      </c>
      <c r="C67" s="551" t="s">
        <v>1462</v>
      </c>
      <c r="D67" s="1589" t="s">
        <v>3446</v>
      </c>
      <c r="E67" s="551" t="s">
        <v>1462</v>
      </c>
      <c r="F67" s="1651" t="s">
        <v>1482</v>
      </c>
      <c r="G67" s="551">
        <f ca="1">VLOOKUP($A67,Data!$C:$I,7,FALSE)</f>
        <v>0</v>
      </c>
      <c r="H67" s="631" t="str">
        <f t="shared" si="23"/>
        <v>PR.AA-052</v>
      </c>
      <c r="I67" s="631" t="str">
        <f t="shared" ca="1" si="24"/>
        <v>PR.AA-0520</v>
      </c>
      <c r="J67" s="1648"/>
      <c r="K67" s="1261" t="s">
        <v>3502</v>
      </c>
      <c r="L67" s="1107" t="s">
        <v>3441</v>
      </c>
      <c r="M67" s="1252">
        <f t="shared" ca="1" si="11"/>
        <v>0.72222222222222221</v>
      </c>
      <c r="N67" s="1253">
        <f t="shared" si="12"/>
        <v>18</v>
      </c>
      <c r="O67" s="1253">
        <f t="shared" ca="1" si="13"/>
        <v>13</v>
      </c>
      <c r="P67" s="1254">
        <f t="shared" ca="1" si="14"/>
        <v>1</v>
      </c>
      <c r="Q67" s="1253">
        <f t="shared" si="17"/>
        <v>2</v>
      </c>
      <c r="R67" s="1253">
        <f t="shared" ca="1" si="18"/>
        <v>2</v>
      </c>
      <c r="S67" s="1254">
        <f t="shared" ca="1" si="15"/>
        <v>0.63636363636363635</v>
      </c>
      <c r="T67" s="1253">
        <f t="shared" si="19"/>
        <v>11</v>
      </c>
      <c r="U67" s="1253">
        <f t="shared" ca="1" si="20"/>
        <v>7</v>
      </c>
      <c r="V67" s="1254">
        <f t="shared" ca="1" si="16"/>
        <v>0.8</v>
      </c>
      <c r="W67" s="1253">
        <f t="shared" si="21"/>
        <v>5</v>
      </c>
      <c r="X67" s="1255">
        <f t="shared" ca="1" si="22"/>
        <v>4</v>
      </c>
    </row>
    <row r="68" spans="1:24" x14ac:dyDescent="0.25">
      <c r="A68" t="s">
        <v>172</v>
      </c>
      <c r="B68" s="551">
        <v>2</v>
      </c>
      <c r="C68" s="551" t="s">
        <v>1462</v>
      </c>
      <c r="D68" s="1589" t="s">
        <v>3447</v>
      </c>
      <c r="E68" s="551" t="s">
        <v>1462</v>
      </c>
      <c r="F68" s="1650" t="s">
        <v>1486</v>
      </c>
      <c r="G68" s="551">
        <f ca="1">VLOOKUP($A68,Data!$C:$I,7,FALSE)</f>
        <v>0</v>
      </c>
      <c r="H68" s="631" t="str">
        <f t="shared" si="23"/>
        <v>PR.AA-062</v>
      </c>
      <c r="I68" s="631" t="str">
        <f t="shared" ca="1" si="24"/>
        <v>PR.AA-0620</v>
      </c>
      <c r="J68" s="1648"/>
      <c r="K68" s="1261" t="s">
        <v>3503</v>
      </c>
      <c r="L68" s="1108" t="s">
        <v>3442</v>
      </c>
      <c r="M68" s="1252">
        <f t="shared" ca="1" si="11"/>
        <v>0.9</v>
      </c>
      <c r="N68" s="1253">
        <f t="shared" si="12"/>
        <v>10</v>
      </c>
      <c r="O68" s="1253">
        <f t="shared" ca="1" si="13"/>
        <v>9</v>
      </c>
      <c r="P68" s="1254">
        <f t="shared" ca="1" si="14"/>
        <v>1</v>
      </c>
      <c r="Q68" s="1253">
        <f t="shared" si="17"/>
        <v>5</v>
      </c>
      <c r="R68" s="1253">
        <f t="shared" ca="1" si="18"/>
        <v>5</v>
      </c>
      <c r="S68" s="1254">
        <f t="shared" ca="1" si="15"/>
        <v>0.75</v>
      </c>
      <c r="T68" s="1253">
        <f t="shared" si="19"/>
        <v>4</v>
      </c>
      <c r="U68" s="1253">
        <f t="shared" ca="1" si="20"/>
        <v>3</v>
      </c>
      <c r="V68" s="1254">
        <f t="shared" ca="1" si="16"/>
        <v>1</v>
      </c>
      <c r="W68" s="1253">
        <f t="shared" si="21"/>
        <v>1</v>
      </c>
      <c r="X68" s="1255">
        <f t="shared" ca="1" si="22"/>
        <v>1</v>
      </c>
    </row>
    <row r="69" spans="1:24" x14ac:dyDescent="0.25">
      <c r="A69" t="s">
        <v>173</v>
      </c>
      <c r="B69" s="551">
        <v>2</v>
      </c>
      <c r="C69" s="551" t="s">
        <v>1462</v>
      </c>
      <c r="D69" s="1589" t="s">
        <v>3446</v>
      </c>
      <c r="E69" s="551" t="s">
        <v>1462</v>
      </c>
      <c r="F69" s="1651" t="s">
        <v>1482</v>
      </c>
      <c r="G69" s="551">
        <f ca="1">VLOOKUP($A69,Data!$C:$I,7,FALSE)</f>
        <v>1</v>
      </c>
      <c r="H69" s="631" t="str">
        <f t="shared" si="23"/>
        <v>PR.AA-052</v>
      </c>
      <c r="I69" s="631" t="str">
        <f t="shared" ca="1" si="24"/>
        <v>PR.AA-0521</v>
      </c>
      <c r="J69" s="1648"/>
      <c r="K69" s="1261" t="s">
        <v>3503</v>
      </c>
      <c r="L69" s="1108" t="s">
        <v>3443</v>
      </c>
      <c r="M69" s="1252">
        <f t="shared" ca="1" si="11"/>
        <v>1</v>
      </c>
      <c r="N69" s="1253">
        <f t="shared" si="12"/>
        <v>4</v>
      </c>
      <c r="O69" s="1253">
        <f t="shared" ca="1" si="13"/>
        <v>4</v>
      </c>
      <c r="P69" s="1254">
        <f t="shared" ca="1" si="14"/>
        <v>1</v>
      </c>
      <c r="Q69" s="1253">
        <f t="shared" si="17"/>
        <v>3</v>
      </c>
      <c r="R69" s="1253">
        <f t="shared" ca="1" si="18"/>
        <v>3</v>
      </c>
      <c r="S69" s="1254">
        <f t="shared" ca="1" si="15"/>
        <v>1</v>
      </c>
      <c r="T69" s="1253">
        <f t="shared" si="19"/>
        <v>1</v>
      </c>
      <c r="U69" s="1253">
        <f t="shared" ca="1" si="20"/>
        <v>1</v>
      </c>
      <c r="V69" s="1254">
        <f t="shared" si="16"/>
        <v>0</v>
      </c>
      <c r="W69" s="1253">
        <f t="shared" si="21"/>
        <v>0</v>
      </c>
      <c r="X69" s="1255">
        <f t="shared" ca="1" si="22"/>
        <v>0</v>
      </c>
    </row>
    <row r="70" spans="1:24" x14ac:dyDescent="0.25">
      <c r="A70" t="s">
        <v>173</v>
      </c>
      <c r="B70" s="551">
        <v>2</v>
      </c>
      <c r="C70" s="551" t="s">
        <v>1462</v>
      </c>
      <c r="D70" s="1589" t="s">
        <v>3447</v>
      </c>
      <c r="E70" s="551" t="s">
        <v>1462</v>
      </c>
      <c r="F70" s="1650" t="s">
        <v>1486</v>
      </c>
      <c r="G70" s="551">
        <f ca="1">VLOOKUP($A70,Data!$C:$I,7,FALSE)</f>
        <v>1</v>
      </c>
      <c r="H70" s="631" t="str">
        <f t="shared" si="23"/>
        <v>PR.AA-062</v>
      </c>
      <c r="I70" s="631" t="str">
        <f t="shared" ca="1" si="24"/>
        <v>PR.AA-0621</v>
      </c>
      <c r="J70" s="1648"/>
      <c r="K70" s="1261" t="s">
        <v>3503</v>
      </c>
      <c r="L70" s="1108" t="s">
        <v>3444</v>
      </c>
      <c r="M70" s="1252">
        <f t="shared" ca="1" si="11"/>
        <v>0.66666666666666663</v>
      </c>
      <c r="N70" s="1253">
        <f t="shared" si="12"/>
        <v>9</v>
      </c>
      <c r="O70" s="1253">
        <f t="shared" ca="1" si="13"/>
        <v>6</v>
      </c>
      <c r="P70" s="1254">
        <f t="shared" ca="1" si="14"/>
        <v>1</v>
      </c>
      <c r="Q70" s="1253">
        <f t="shared" si="17"/>
        <v>3</v>
      </c>
      <c r="R70" s="1253">
        <f t="shared" ca="1" si="18"/>
        <v>3</v>
      </c>
      <c r="S70" s="1254">
        <f t="shared" ca="1" si="15"/>
        <v>0.5</v>
      </c>
      <c r="T70" s="1253">
        <f t="shared" si="19"/>
        <v>4</v>
      </c>
      <c r="U70" s="1253">
        <f t="shared" ca="1" si="20"/>
        <v>2</v>
      </c>
      <c r="V70" s="1254">
        <f t="shared" ca="1" si="16"/>
        <v>0.5</v>
      </c>
      <c r="W70" s="1253">
        <f t="shared" si="21"/>
        <v>2</v>
      </c>
      <c r="X70" s="1255">
        <f t="shared" ca="1" si="22"/>
        <v>1</v>
      </c>
    </row>
    <row r="71" spans="1:24" x14ac:dyDescent="0.25">
      <c r="A71" t="s">
        <v>173</v>
      </c>
      <c r="B71" s="551">
        <v>2</v>
      </c>
      <c r="C71" s="551" t="s">
        <v>1462</v>
      </c>
      <c r="D71" s="1589" t="s">
        <v>3461</v>
      </c>
      <c r="E71" s="551" t="s">
        <v>1462</v>
      </c>
      <c r="F71" s="1650" t="s">
        <v>1518</v>
      </c>
      <c r="G71" s="551">
        <f ca="1">VLOOKUP($A71,Data!$C:$I,7,FALSE)</f>
        <v>1</v>
      </c>
      <c r="H71" s="631" t="str">
        <f t="shared" si="23"/>
        <v>PR.IR-022</v>
      </c>
      <c r="I71" s="631" t="str">
        <f t="shared" ca="1" si="24"/>
        <v>PR.IR-0221</v>
      </c>
      <c r="J71" s="1648"/>
      <c r="K71" s="1261" t="s">
        <v>3503</v>
      </c>
      <c r="L71" s="1108" t="s">
        <v>3445</v>
      </c>
      <c r="M71" s="1252">
        <f t="shared" ca="1" si="11"/>
        <v>0</v>
      </c>
      <c r="N71" s="1253">
        <f t="shared" si="12"/>
        <v>1</v>
      </c>
      <c r="O71" s="1253">
        <f t="shared" ca="1" si="13"/>
        <v>0</v>
      </c>
      <c r="P71" s="1254">
        <f t="shared" si="14"/>
        <v>0</v>
      </c>
      <c r="Q71" s="1253">
        <f t="shared" si="17"/>
        <v>0</v>
      </c>
      <c r="R71" s="1253">
        <f t="shared" ca="1" si="18"/>
        <v>0</v>
      </c>
      <c r="S71" s="1254">
        <f t="shared" ca="1" si="15"/>
        <v>0</v>
      </c>
      <c r="T71" s="1253">
        <f t="shared" si="19"/>
        <v>1</v>
      </c>
      <c r="U71" s="1253">
        <f t="shared" ca="1" si="20"/>
        <v>0</v>
      </c>
      <c r="V71" s="1254">
        <f t="shared" si="16"/>
        <v>0</v>
      </c>
      <c r="W71" s="1253">
        <f t="shared" si="21"/>
        <v>0</v>
      </c>
      <c r="X71" s="1255">
        <f t="shared" ca="1" si="22"/>
        <v>0</v>
      </c>
    </row>
    <row r="72" spans="1:24" x14ac:dyDescent="0.25">
      <c r="A72" t="s">
        <v>174</v>
      </c>
      <c r="B72" s="551">
        <v>2</v>
      </c>
      <c r="C72" s="551" t="s">
        <v>1462</v>
      </c>
      <c r="D72" s="1589" t="s">
        <v>3446</v>
      </c>
      <c r="E72" s="551" t="s">
        <v>1462</v>
      </c>
      <c r="F72" s="1651" t="s">
        <v>1482</v>
      </c>
      <c r="G72" s="551">
        <f ca="1">VLOOKUP($A72,Data!$C:$I,7,FALSE)</f>
        <v>0</v>
      </c>
      <c r="H72" s="631" t="str">
        <f t="shared" si="23"/>
        <v>PR.AA-052</v>
      </c>
      <c r="I72" s="631" t="str">
        <f t="shared" ca="1" si="24"/>
        <v>PR.AA-0520</v>
      </c>
      <c r="J72" s="1648"/>
      <c r="K72" s="1261" t="s">
        <v>3503</v>
      </c>
      <c r="L72" s="1108" t="s">
        <v>3446</v>
      </c>
      <c r="M72" s="1252">
        <f t="shared" ca="1" si="11"/>
        <v>0.5625</v>
      </c>
      <c r="N72" s="1253">
        <f t="shared" si="12"/>
        <v>16</v>
      </c>
      <c r="O72" s="1253">
        <f t="shared" ca="1" si="13"/>
        <v>9</v>
      </c>
      <c r="P72" s="1254">
        <f t="shared" ca="1" si="14"/>
        <v>1</v>
      </c>
      <c r="Q72" s="1253">
        <f t="shared" si="17"/>
        <v>2</v>
      </c>
      <c r="R72" s="1253">
        <f t="shared" ca="1" si="18"/>
        <v>2</v>
      </c>
      <c r="S72" s="1254">
        <f t="shared" ca="1" si="15"/>
        <v>0.5</v>
      </c>
      <c r="T72" s="1253">
        <f t="shared" si="19"/>
        <v>12</v>
      </c>
      <c r="U72" s="1253">
        <f t="shared" ca="1" si="20"/>
        <v>6</v>
      </c>
      <c r="V72" s="1254">
        <f t="shared" ca="1" si="16"/>
        <v>0.5</v>
      </c>
      <c r="W72" s="1253">
        <f t="shared" si="21"/>
        <v>2</v>
      </c>
      <c r="X72" s="1255">
        <f t="shared" ca="1" si="22"/>
        <v>1</v>
      </c>
    </row>
    <row r="73" spans="1:24" x14ac:dyDescent="0.25">
      <c r="A73" t="s">
        <v>174</v>
      </c>
      <c r="B73" s="551">
        <v>2</v>
      </c>
      <c r="C73" s="551" t="s">
        <v>1462</v>
      </c>
      <c r="D73" s="1589" t="s">
        <v>3447</v>
      </c>
      <c r="E73" s="551" t="s">
        <v>1462</v>
      </c>
      <c r="F73" s="1650" t="s">
        <v>1486</v>
      </c>
      <c r="G73" s="551">
        <f ca="1">VLOOKUP($A73,Data!$C:$I,7,FALSE)</f>
        <v>0</v>
      </c>
      <c r="H73" s="631" t="str">
        <f t="shared" si="23"/>
        <v>PR.AA-062</v>
      </c>
      <c r="I73" s="631" t="str">
        <f t="shared" ca="1" si="24"/>
        <v>PR.AA-0620</v>
      </c>
      <c r="J73" s="1648"/>
      <c r="K73" s="1261" t="s">
        <v>3503</v>
      </c>
      <c r="L73" s="1108" t="s">
        <v>3447</v>
      </c>
      <c r="M73" s="1252">
        <f t="shared" ca="1" si="11"/>
        <v>0.65384615384615385</v>
      </c>
      <c r="N73" s="1253">
        <f t="shared" si="12"/>
        <v>26</v>
      </c>
      <c r="O73" s="1253">
        <f t="shared" ca="1" si="13"/>
        <v>17</v>
      </c>
      <c r="P73" s="1254">
        <f t="shared" ca="1" si="14"/>
        <v>1</v>
      </c>
      <c r="Q73" s="1253">
        <f t="shared" si="17"/>
        <v>7</v>
      </c>
      <c r="R73" s="1253">
        <f t="shared" ca="1" si="18"/>
        <v>7</v>
      </c>
      <c r="S73" s="1254">
        <f t="shared" ca="1" si="15"/>
        <v>0.66666666666666663</v>
      </c>
      <c r="T73" s="1253">
        <f t="shared" si="19"/>
        <v>12</v>
      </c>
      <c r="U73" s="1253">
        <f t="shared" ca="1" si="20"/>
        <v>8</v>
      </c>
      <c r="V73" s="1254">
        <f t="shared" ca="1" si="16"/>
        <v>0.2857142857142857</v>
      </c>
      <c r="W73" s="1253">
        <f t="shared" si="21"/>
        <v>7</v>
      </c>
      <c r="X73" s="1255">
        <f t="shared" ca="1" si="22"/>
        <v>2</v>
      </c>
    </row>
    <row r="74" spans="1:24" x14ac:dyDescent="0.25">
      <c r="A74" t="s">
        <v>934</v>
      </c>
      <c r="B74" s="551">
        <v>2</v>
      </c>
      <c r="C74" s="551" t="s">
        <v>1463</v>
      </c>
      <c r="D74" s="1586" t="s">
        <v>3464</v>
      </c>
      <c r="E74" s="551" t="s">
        <v>1463</v>
      </c>
      <c r="F74" s="1650" t="s">
        <v>1485</v>
      </c>
      <c r="G74" s="551">
        <f ca="1">VLOOKUP($A74,Data!$C:$I,7,FALSE)</f>
        <v>1</v>
      </c>
      <c r="H74" s="631" t="str">
        <f t="shared" si="23"/>
        <v>DE.CM-012</v>
      </c>
      <c r="I74" s="631" t="str">
        <f t="shared" ca="1" si="24"/>
        <v>DE.CM-0121</v>
      </c>
      <c r="J74" s="1648"/>
      <c r="K74" s="1261" t="s">
        <v>1684</v>
      </c>
      <c r="L74" s="1108" t="s">
        <v>3448</v>
      </c>
      <c r="M74" s="1252">
        <f t="shared" ca="1" si="11"/>
        <v>0.55882352941176472</v>
      </c>
      <c r="N74" s="1253">
        <f t="shared" si="12"/>
        <v>34</v>
      </c>
      <c r="O74" s="1253">
        <f t="shared" ca="1" si="13"/>
        <v>19</v>
      </c>
      <c r="P74" s="1254">
        <f t="shared" ca="1" si="14"/>
        <v>1</v>
      </c>
      <c r="Q74" s="1253">
        <f t="shared" si="17"/>
        <v>5</v>
      </c>
      <c r="R74" s="1253">
        <f t="shared" ca="1" si="18"/>
        <v>5</v>
      </c>
      <c r="S74" s="1254">
        <f t="shared" ca="1" si="15"/>
        <v>0.375</v>
      </c>
      <c r="T74" s="1253">
        <f t="shared" si="19"/>
        <v>8</v>
      </c>
      <c r="U74" s="1253">
        <f t="shared" ca="1" si="20"/>
        <v>3</v>
      </c>
      <c r="V74" s="1254">
        <f t="shared" ca="1" si="16"/>
        <v>0.52380952380952384</v>
      </c>
      <c r="W74" s="1253">
        <f t="shared" si="21"/>
        <v>21</v>
      </c>
      <c r="X74" s="1255">
        <f t="shared" ca="1" si="22"/>
        <v>11</v>
      </c>
    </row>
    <row r="75" spans="1:24" x14ac:dyDescent="0.25">
      <c r="A75" t="s">
        <v>934</v>
      </c>
      <c r="B75" s="551">
        <v>2</v>
      </c>
      <c r="C75" s="551" t="s">
        <v>1463</v>
      </c>
      <c r="D75" s="1586" t="s">
        <v>3465</v>
      </c>
      <c r="E75" s="551" t="s">
        <v>1463</v>
      </c>
      <c r="F75" s="1650" t="s">
        <v>1487</v>
      </c>
      <c r="G75" s="551">
        <f ca="1">VLOOKUP($A75,Data!$C:$I,7,FALSE)</f>
        <v>1</v>
      </c>
      <c r="H75" s="631" t="str">
        <f t="shared" si="23"/>
        <v>DE.CM-022</v>
      </c>
      <c r="I75" s="631" t="str">
        <f t="shared" ca="1" si="24"/>
        <v>DE.CM-0221</v>
      </c>
      <c r="J75" s="1648"/>
      <c r="K75" s="1261" t="s">
        <v>1684</v>
      </c>
      <c r="L75" s="1108" t="s">
        <v>3449</v>
      </c>
      <c r="M75" s="1252">
        <f t="shared" ca="1" si="11"/>
        <v>0.47368421052631576</v>
      </c>
      <c r="N75" s="1253">
        <f t="shared" si="12"/>
        <v>19</v>
      </c>
      <c r="O75" s="1253">
        <f t="shared" ca="1" si="13"/>
        <v>9</v>
      </c>
      <c r="P75" s="1254">
        <f t="shared" ca="1" si="14"/>
        <v>1</v>
      </c>
      <c r="Q75" s="1253">
        <f t="shared" si="17"/>
        <v>2</v>
      </c>
      <c r="R75" s="1253">
        <f t="shared" ca="1" si="18"/>
        <v>2</v>
      </c>
      <c r="S75" s="1254">
        <f t="shared" ca="1" si="15"/>
        <v>0.42857142857142855</v>
      </c>
      <c r="T75" s="1253">
        <f t="shared" si="19"/>
        <v>7</v>
      </c>
      <c r="U75" s="1253">
        <f t="shared" ca="1" si="20"/>
        <v>3</v>
      </c>
      <c r="V75" s="1254">
        <f t="shared" ca="1" si="16"/>
        <v>0.4</v>
      </c>
      <c r="W75" s="1253">
        <f t="shared" si="21"/>
        <v>10</v>
      </c>
      <c r="X75" s="1255">
        <f t="shared" ca="1" si="22"/>
        <v>4</v>
      </c>
    </row>
    <row r="76" spans="1:24" x14ac:dyDescent="0.25">
      <c r="A76" t="s">
        <v>934</v>
      </c>
      <c r="B76" s="551">
        <v>2</v>
      </c>
      <c r="C76" s="551" t="s">
        <v>1463</v>
      </c>
      <c r="D76" s="1586" t="s">
        <v>3466</v>
      </c>
      <c r="E76" s="551" t="s">
        <v>1463</v>
      </c>
      <c r="F76" s="1650" t="s">
        <v>1483</v>
      </c>
      <c r="G76" s="551">
        <f ca="1">VLOOKUP($A76,Data!$C:$I,7,FALSE)</f>
        <v>1</v>
      </c>
      <c r="H76" s="631" t="str">
        <f t="shared" si="23"/>
        <v>DE.CM-032</v>
      </c>
      <c r="I76" s="631" t="str">
        <f t="shared" ca="1" si="24"/>
        <v>DE.CM-0321</v>
      </c>
      <c r="J76" s="1648"/>
      <c r="K76" s="1261" t="s">
        <v>1692</v>
      </c>
      <c r="L76" s="1108" t="s">
        <v>3450</v>
      </c>
      <c r="M76" s="1252">
        <f t="shared" ca="1" si="11"/>
        <v>0.47619047619047616</v>
      </c>
      <c r="N76" s="1253">
        <f t="shared" si="12"/>
        <v>21</v>
      </c>
      <c r="O76" s="1253">
        <f t="shared" ca="1" si="13"/>
        <v>10</v>
      </c>
      <c r="P76" s="1254">
        <f t="shared" ca="1" si="14"/>
        <v>1</v>
      </c>
      <c r="Q76" s="1253">
        <f t="shared" si="17"/>
        <v>3</v>
      </c>
      <c r="R76" s="1253">
        <f t="shared" ca="1" si="18"/>
        <v>3</v>
      </c>
      <c r="S76" s="1254">
        <f t="shared" ca="1" si="15"/>
        <v>0.4</v>
      </c>
      <c r="T76" s="1253">
        <f t="shared" si="19"/>
        <v>10</v>
      </c>
      <c r="U76" s="1253">
        <f t="shared" ca="1" si="20"/>
        <v>4</v>
      </c>
      <c r="V76" s="1254">
        <f t="shared" ca="1" si="16"/>
        <v>0.375</v>
      </c>
      <c r="W76" s="1253">
        <f t="shared" si="21"/>
        <v>8</v>
      </c>
      <c r="X76" s="1255">
        <f t="shared" ca="1" si="22"/>
        <v>3</v>
      </c>
    </row>
    <row r="77" spans="1:24" x14ac:dyDescent="0.25">
      <c r="A77" t="s">
        <v>934</v>
      </c>
      <c r="B77" s="551">
        <v>2</v>
      </c>
      <c r="C77" s="551" t="s">
        <v>1463</v>
      </c>
      <c r="D77" s="1586" t="s">
        <v>3467</v>
      </c>
      <c r="E77" s="551" t="s">
        <v>1463</v>
      </c>
      <c r="F77" s="1650" t="s">
        <v>1484</v>
      </c>
      <c r="G77" s="551">
        <f ca="1">VLOOKUP($A77,Data!$C:$I,7,FALSE)</f>
        <v>1</v>
      </c>
      <c r="H77" s="631" t="str">
        <f t="shared" si="23"/>
        <v>DE.CM-062</v>
      </c>
      <c r="I77" s="631" t="str">
        <f t="shared" ca="1" si="24"/>
        <v>DE.CM-0621</v>
      </c>
      <c r="J77" s="1648"/>
      <c r="K77" s="1261" t="s">
        <v>1692</v>
      </c>
      <c r="L77" s="1108" t="s">
        <v>3451</v>
      </c>
      <c r="M77" s="1252">
        <f t="shared" ca="1" si="11"/>
        <v>0.52941176470588236</v>
      </c>
      <c r="N77" s="1253">
        <f t="shared" si="12"/>
        <v>17</v>
      </c>
      <c r="O77" s="1253">
        <f t="shared" ca="1" si="13"/>
        <v>9</v>
      </c>
      <c r="P77" s="1254">
        <f t="shared" ca="1" si="14"/>
        <v>1</v>
      </c>
      <c r="Q77" s="1253">
        <f t="shared" si="17"/>
        <v>3</v>
      </c>
      <c r="R77" s="1253">
        <f t="shared" ca="1" si="18"/>
        <v>3</v>
      </c>
      <c r="S77" s="1254">
        <f t="shared" ca="1" si="15"/>
        <v>0.44444444444444442</v>
      </c>
      <c r="T77" s="1253">
        <f t="shared" si="19"/>
        <v>9</v>
      </c>
      <c r="U77" s="1253">
        <f t="shared" ca="1" si="20"/>
        <v>4</v>
      </c>
      <c r="V77" s="1254">
        <f t="shared" ca="1" si="16"/>
        <v>0.4</v>
      </c>
      <c r="W77" s="1253">
        <f t="shared" si="21"/>
        <v>5</v>
      </c>
      <c r="X77" s="1255">
        <f t="shared" ca="1" si="22"/>
        <v>2</v>
      </c>
    </row>
    <row r="78" spans="1:24" x14ac:dyDescent="0.25">
      <c r="A78" t="s">
        <v>934</v>
      </c>
      <c r="B78" s="551">
        <v>2</v>
      </c>
      <c r="C78" s="551" t="s">
        <v>1463</v>
      </c>
      <c r="D78" s="1586" t="s">
        <v>3468</v>
      </c>
      <c r="F78" s="1650"/>
      <c r="G78" s="551">
        <f ca="1">VLOOKUP($A78,Data!$C:$I,7,FALSE)</f>
        <v>1</v>
      </c>
      <c r="H78" s="631" t="str">
        <f t="shared" si="23"/>
        <v>DE.CM-092</v>
      </c>
      <c r="I78" s="631" t="str">
        <f t="shared" ca="1" si="24"/>
        <v>DE.CM-0921</v>
      </c>
      <c r="J78" s="1648"/>
      <c r="K78" s="1261" t="s">
        <v>1692</v>
      </c>
      <c r="L78" s="1108" t="s">
        <v>3452</v>
      </c>
      <c r="M78" s="1252">
        <f t="shared" ca="1" si="11"/>
        <v>0.63636363636363635</v>
      </c>
      <c r="N78" s="1253">
        <f t="shared" si="12"/>
        <v>11</v>
      </c>
      <c r="O78" s="1253">
        <f t="shared" ca="1" si="13"/>
        <v>7</v>
      </c>
      <c r="P78" s="1254">
        <f t="shared" ca="1" si="14"/>
        <v>1</v>
      </c>
      <c r="Q78" s="1253">
        <f t="shared" si="17"/>
        <v>3</v>
      </c>
      <c r="R78" s="1253">
        <f t="shared" ca="1" si="18"/>
        <v>3</v>
      </c>
      <c r="S78" s="1254">
        <f t="shared" ca="1" si="15"/>
        <v>0.6</v>
      </c>
      <c r="T78" s="1253">
        <f t="shared" si="19"/>
        <v>5</v>
      </c>
      <c r="U78" s="1253">
        <f t="shared" ca="1" si="20"/>
        <v>3</v>
      </c>
      <c r="V78" s="1254">
        <f t="shared" ca="1" si="16"/>
        <v>0.33333333333333331</v>
      </c>
      <c r="W78" s="1253">
        <f t="shared" si="21"/>
        <v>3</v>
      </c>
      <c r="X78" s="1255">
        <f t="shared" ca="1" si="22"/>
        <v>1</v>
      </c>
    </row>
    <row r="79" spans="1:24" x14ac:dyDescent="0.25">
      <c r="A79" t="s">
        <v>934</v>
      </c>
      <c r="B79" s="551">
        <v>2</v>
      </c>
      <c r="C79" s="551" t="s">
        <v>1462</v>
      </c>
      <c r="D79" s="1589" t="s">
        <v>3446</v>
      </c>
      <c r="E79" s="551" t="s">
        <v>1462</v>
      </c>
      <c r="F79" s="1651" t="s">
        <v>1482</v>
      </c>
      <c r="G79" s="551">
        <f ca="1">VLOOKUP($A79,Data!$C:$I,7,FALSE)</f>
        <v>1</v>
      </c>
      <c r="H79" s="631" t="str">
        <f t="shared" si="23"/>
        <v>PR.AA-052</v>
      </c>
      <c r="I79" s="631" t="str">
        <f t="shared" ca="1" si="24"/>
        <v>PR.AA-0521</v>
      </c>
      <c r="J79" s="1648"/>
      <c r="K79" s="1261" t="s">
        <v>1692</v>
      </c>
      <c r="L79" s="1108" t="s">
        <v>3453</v>
      </c>
      <c r="M79" s="1252">
        <f t="shared" ca="1" si="11"/>
        <v>1</v>
      </c>
      <c r="N79" s="1253">
        <f t="shared" si="12"/>
        <v>1</v>
      </c>
      <c r="O79" s="1253">
        <f t="shared" ca="1" si="13"/>
        <v>1</v>
      </c>
      <c r="P79" s="1254">
        <f t="shared" ca="1" si="14"/>
        <v>1</v>
      </c>
      <c r="Q79" s="1253">
        <f t="shared" si="17"/>
        <v>1</v>
      </c>
      <c r="R79" s="1253">
        <f t="shared" ca="1" si="18"/>
        <v>1</v>
      </c>
      <c r="S79" s="1254">
        <f t="shared" si="15"/>
        <v>0</v>
      </c>
      <c r="T79" s="1253">
        <f t="shared" si="19"/>
        <v>0</v>
      </c>
      <c r="U79" s="1253">
        <f t="shared" ca="1" si="20"/>
        <v>0</v>
      </c>
      <c r="V79" s="1254">
        <f t="shared" si="16"/>
        <v>0</v>
      </c>
      <c r="W79" s="1253">
        <f t="shared" si="21"/>
        <v>0</v>
      </c>
      <c r="X79" s="1255">
        <f t="shared" ca="1" si="22"/>
        <v>0</v>
      </c>
    </row>
    <row r="80" spans="1:24" x14ac:dyDescent="0.25">
      <c r="A80" t="s">
        <v>934</v>
      </c>
      <c r="B80" s="551">
        <v>2</v>
      </c>
      <c r="C80" s="551" t="s">
        <v>1462</v>
      </c>
      <c r="D80" s="1589" t="s">
        <v>3447</v>
      </c>
      <c r="E80" s="551" t="s">
        <v>1462</v>
      </c>
      <c r="F80" s="1650" t="s">
        <v>1486</v>
      </c>
      <c r="G80" s="551">
        <f ca="1">VLOOKUP($A80,Data!$C:$I,7,FALSE)</f>
        <v>1</v>
      </c>
      <c r="H80" s="631" t="str">
        <f t="shared" si="23"/>
        <v>PR.AA-062</v>
      </c>
      <c r="I80" s="631" t="str">
        <f t="shared" ca="1" si="24"/>
        <v>PR.AA-0621</v>
      </c>
      <c r="J80" s="1648"/>
      <c r="K80" s="1261" t="s">
        <v>3504</v>
      </c>
      <c r="L80" s="1108" t="s">
        <v>3454</v>
      </c>
      <c r="M80" s="1252">
        <f t="shared" ca="1" si="11"/>
        <v>0.46153846153846156</v>
      </c>
      <c r="N80" s="1253">
        <f t="shared" si="12"/>
        <v>26</v>
      </c>
      <c r="O80" s="1253">
        <f t="shared" ca="1" si="13"/>
        <v>12</v>
      </c>
      <c r="P80" s="1254">
        <f t="shared" ca="1" si="14"/>
        <v>1</v>
      </c>
      <c r="Q80" s="1253">
        <f t="shared" ref="Q80:Q111" si="25">COUNTIF($H:$H,CONCATENATE($L80,P$15))</f>
        <v>4</v>
      </c>
      <c r="R80" s="1253">
        <f t="shared" ref="R80:R111" ca="1" si="26">COUNTIF($I:$I,CONCATENATE($L80,P$15,1))</f>
        <v>4</v>
      </c>
      <c r="S80" s="1254">
        <f t="shared" ca="1" si="15"/>
        <v>0.35714285714285715</v>
      </c>
      <c r="T80" s="1253">
        <f t="shared" ref="T80:T111" si="27">COUNTIF($H:$H,CONCATENATE($L80,S$15))</f>
        <v>14</v>
      </c>
      <c r="U80" s="1253">
        <f t="shared" ref="U80:U111" ca="1" si="28">COUNTIF($I:$I,CONCATENATE($L80,S$15,1))</f>
        <v>5</v>
      </c>
      <c r="V80" s="1254">
        <f t="shared" ca="1" si="16"/>
        <v>0.375</v>
      </c>
      <c r="W80" s="1253">
        <f t="shared" ref="W80:W111" si="29">COUNTIF($H:$H,CONCATENATE($L80,V$15))</f>
        <v>8</v>
      </c>
      <c r="X80" s="1255">
        <f t="shared" ref="X80:X111" ca="1" si="30">COUNTIF($I:$I,CONCATENATE($L80,V$15,1))</f>
        <v>3</v>
      </c>
    </row>
    <row r="81" spans="1:24" x14ac:dyDescent="0.25">
      <c r="A81" t="s">
        <v>935</v>
      </c>
      <c r="B81" s="551">
        <v>3</v>
      </c>
      <c r="C81" s="551" t="s">
        <v>1462</v>
      </c>
      <c r="D81" s="1589" t="s">
        <v>3446</v>
      </c>
      <c r="E81" s="551" t="s">
        <v>1462</v>
      </c>
      <c r="F81" s="1651" t="s">
        <v>1482</v>
      </c>
      <c r="G81" s="551">
        <f ca="1">VLOOKUP($A81,Data!$C:$I,7,FALSE)</f>
        <v>0</v>
      </c>
      <c r="H81" s="631" t="str">
        <f t="shared" si="23"/>
        <v>PR.AA-053</v>
      </c>
      <c r="I81" s="631" t="str">
        <f t="shared" ca="1" si="24"/>
        <v>PR.AA-0530</v>
      </c>
      <c r="J81" s="1648"/>
      <c r="K81" s="1261" t="s">
        <v>3504</v>
      </c>
      <c r="L81" s="1108" t="s">
        <v>3455</v>
      </c>
      <c r="M81" s="1252">
        <f t="shared" ref="M81:M121" ca="1" si="31">IF(N81=0,0,O81/N81)</f>
        <v>0.4</v>
      </c>
      <c r="N81" s="1253">
        <f t="shared" ref="N81:N121" si="32">SUM(Q81+T81+W81)</f>
        <v>5</v>
      </c>
      <c r="O81" s="1253">
        <f t="shared" ref="O81:O121" ca="1" si="33">SUM(R81+U81+X81)</f>
        <v>2</v>
      </c>
      <c r="P81" s="1254">
        <f t="shared" ref="P81:P121" si="34">IF(Q81=0,0,R81/Q81)</f>
        <v>0</v>
      </c>
      <c r="Q81" s="1253">
        <f t="shared" si="25"/>
        <v>0</v>
      </c>
      <c r="R81" s="1253">
        <f t="shared" ca="1" si="26"/>
        <v>0</v>
      </c>
      <c r="S81" s="1254">
        <f t="shared" ref="S81:S121" ca="1" si="35">IF(T81=0,0,U81/T81)</f>
        <v>0.5</v>
      </c>
      <c r="T81" s="1253">
        <f t="shared" si="27"/>
        <v>4</v>
      </c>
      <c r="U81" s="1253">
        <f t="shared" ca="1" si="28"/>
        <v>2</v>
      </c>
      <c r="V81" s="1254">
        <f t="shared" ref="V81:V121" ca="1" si="36">IF(W81=0,0,X81/W81)</f>
        <v>0</v>
      </c>
      <c r="W81" s="1253">
        <f t="shared" si="29"/>
        <v>1</v>
      </c>
      <c r="X81" s="1255">
        <f t="shared" ca="1" si="30"/>
        <v>0</v>
      </c>
    </row>
    <row r="82" spans="1:24" x14ac:dyDescent="0.25">
      <c r="A82" t="s">
        <v>935</v>
      </c>
      <c r="B82" s="551">
        <v>3</v>
      </c>
      <c r="C82" s="551" t="s">
        <v>1462</v>
      </c>
      <c r="D82" s="1589" t="s">
        <v>3447</v>
      </c>
      <c r="E82" s="551" t="s">
        <v>1462</v>
      </c>
      <c r="F82" s="1650" t="s">
        <v>1486</v>
      </c>
      <c r="G82" s="551">
        <f ca="1">VLOOKUP($A82,Data!$C:$I,7,FALSE)</f>
        <v>0</v>
      </c>
      <c r="H82" s="631" t="str">
        <f t="shared" si="23"/>
        <v>PR.AA-063</v>
      </c>
      <c r="I82" s="631" t="str">
        <f t="shared" ca="1" si="24"/>
        <v>PR.AA-0630</v>
      </c>
      <c r="J82" s="1648"/>
      <c r="K82" s="1261" t="s">
        <v>3504</v>
      </c>
      <c r="L82" s="1108" t="s">
        <v>3456</v>
      </c>
      <c r="M82" s="1252">
        <f t="shared" ca="1" si="31"/>
        <v>0.35294117647058826</v>
      </c>
      <c r="N82" s="1253">
        <f t="shared" si="32"/>
        <v>17</v>
      </c>
      <c r="O82" s="1253">
        <f t="shared" ca="1" si="33"/>
        <v>6</v>
      </c>
      <c r="P82" s="1254">
        <f t="shared" ca="1" si="34"/>
        <v>1</v>
      </c>
      <c r="Q82" s="1253">
        <f t="shared" si="25"/>
        <v>4</v>
      </c>
      <c r="R82" s="1253">
        <f t="shared" ca="1" si="26"/>
        <v>4</v>
      </c>
      <c r="S82" s="1254">
        <f t="shared" ca="1" si="35"/>
        <v>0.4</v>
      </c>
      <c r="T82" s="1253">
        <f t="shared" si="27"/>
        <v>5</v>
      </c>
      <c r="U82" s="1253">
        <f t="shared" ca="1" si="28"/>
        <v>2</v>
      </c>
      <c r="V82" s="1254">
        <f t="shared" ca="1" si="36"/>
        <v>0</v>
      </c>
      <c r="W82" s="1253">
        <f t="shared" si="29"/>
        <v>8</v>
      </c>
      <c r="X82" s="1255">
        <f t="shared" ca="1" si="30"/>
        <v>0</v>
      </c>
    </row>
    <row r="83" spans="1:24" x14ac:dyDescent="0.25">
      <c r="A83" t="s">
        <v>2530</v>
      </c>
      <c r="B83" s="551">
        <v>3</v>
      </c>
      <c r="C83" s="551" t="s">
        <v>1463</v>
      </c>
      <c r="D83" s="1586" t="s">
        <v>3464</v>
      </c>
      <c r="E83" s="551" t="s">
        <v>1463</v>
      </c>
      <c r="F83" s="1650" t="s">
        <v>1485</v>
      </c>
      <c r="G83" s="551">
        <f ca="1">VLOOKUP($A83,Data!$C:$I,7,FALSE)</f>
        <v>0</v>
      </c>
      <c r="H83" s="631" t="str">
        <f t="shared" si="23"/>
        <v>DE.CM-013</v>
      </c>
      <c r="I83" s="631" t="str">
        <f t="shared" ca="1" si="24"/>
        <v>DE.CM-0130</v>
      </c>
      <c r="J83" s="1648"/>
      <c r="K83" s="1261" t="s">
        <v>3504</v>
      </c>
      <c r="L83" s="1108" t="s">
        <v>3457</v>
      </c>
      <c r="M83" s="1252">
        <f t="shared" ca="1" si="31"/>
        <v>0.77777777777777779</v>
      </c>
      <c r="N83" s="1253">
        <f t="shared" si="32"/>
        <v>9</v>
      </c>
      <c r="O83" s="1253">
        <f t="shared" ca="1" si="33"/>
        <v>7</v>
      </c>
      <c r="P83" s="1254">
        <f t="shared" ca="1" si="34"/>
        <v>1</v>
      </c>
      <c r="Q83" s="1253">
        <f t="shared" si="25"/>
        <v>4</v>
      </c>
      <c r="R83" s="1253">
        <f t="shared" ca="1" si="26"/>
        <v>4</v>
      </c>
      <c r="S83" s="1254">
        <f t="shared" ca="1" si="35"/>
        <v>0.5</v>
      </c>
      <c r="T83" s="1253">
        <f t="shared" si="27"/>
        <v>4</v>
      </c>
      <c r="U83" s="1253">
        <f t="shared" ca="1" si="28"/>
        <v>2</v>
      </c>
      <c r="V83" s="1254">
        <f t="shared" ca="1" si="36"/>
        <v>1</v>
      </c>
      <c r="W83" s="1253">
        <f t="shared" si="29"/>
        <v>1</v>
      </c>
      <c r="X83" s="1255">
        <f t="shared" ca="1" si="30"/>
        <v>1</v>
      </c>
    </row>
    <row r="84" spans="1:24" x14ac:dyDescent="0.25">
      <c r="A84" t="s">
        <v>2530</v>
      </c>
      <c r="B84" s="551">
        <v>3</v>
      </c>
      <c r="C84" s="551" t="s">
        <v>1463</v>
      </c>
      <c r="D84" s="1586" t="s">
        <v>3465</v>
      </c>
      <c r="E84" s="551" t="s">
        <v>1463</v>
      </c>
      <c r="F84" s="1650" t="s">
        <v>1487</v>
      </c>
      <c r="G84" s="551">
        <f ca="1">VLOOKUP($A84,Data!$C:$I,7,FALSE)</f>
        <v>0</v>
      </c>
      <c r="H84" s="631" t="str">
        <f t="shared" si="23"/>
        <v>DE.CM-023</v>
      </c>
      <c r="I84" s="631" t="str">
        <f t="shared" ca="1" si="24"/>
        <v>DE.CM-0230</v>
      </c>
      <c r="J84" s="1648"/>
      <c r="K84" s="1261" t="s">
        <v>3504</v>
      </c>
      <c r="L84" s="1108" t="s">
        <v>3458</v>
      </c>
      <c r="M84" s="1252">
        <f t="shared" ca="1" si="31"/>
        <v>0.7142857142857143</v>
      </c>
      <c r="N84" s="1253">
        <f t="shared" si="32"/>
        <v>7</v>
      </c>
      <c r="O84" s="1253">
        <f t="shared" ca="1" si="33"/>
        <v>5</v>
      </c>
      <c r="P84" s="1254">
        <f t="shared" ca="1" si="34"/>
        <v>1</v>
      </c>
      <c r="Q84" s="1253">
        <f t="shared" si="25"/>
        <v>1</v>
      </c>
      <c r="R84" s="1253">
        <f t="shared" ca="1" si="26"/>
        <v>1</v>
      </c>
      <c r="S84" s="1254">
        <f t="shared" ca="1" si="35"/>
        <v>0.66666666666666663</v>
      </c>
      <c r="T84" s="1253">
        <f t="shared" si="27"/>
        <v>3</v>
      </c>
      <c r="U84" s="1253">
        <f t="shared" ca="1" si="28"/>
        <v>2</v>
      </c>
      <c r="V84" s="1254">
        <f t="shared" ca="1" si="36"/>
        <v>0.66666666666666663</v>
      </c>
      <c r="W84" s="1253">
        <f t="shared" si="29"/>
        <v>3</v>
      </c>
      <c r="X84" s="1255">
        <f t="shared" ca="1" si="30"/>
        <v>2</v>
      </c>
    </row>
    <row r="85" spans="1:24" x14ac:dyDescent="0.25">
      <c r="A85" t="s">
        <v>2530</v>
      </c>
      <c r="B85" s="551">
        <v>3</v>
      </c>
      <c r="C85" s="551" t="s">
        <v>1463</v>
      </c>
      <c r="D85" s="1586" t="s">
        <v>3466</v>
      </c>
      <c r="E85" s="551" t="s">
        <v>1463</v>
      </c>
      <c r="F85" s="1652" t="s">
        <v>1483</v>
      </c>
      <c r="G85" s="551">
        <f ca="1">VLOOKUP($A85,Data!$C:$I,7,FALSE)</f>
        <v>0</v>
      </c>
      <c r="H85" s="631" t="str">
        <f t="shared" si="23"/>
        <v>DE.CM-033</v>
      </c>
      <c r="I85" s="631" t="str">
        <f t="shared" ca="1" si="24"/>
        <v>DE.CM-0330</v>
      </c>
      <c r="J85" s="1648"/>
      <c r="K85" s="1261" t="s">
        <v>3504</v>
      </c>
      <c r="L85" s="1108" t="s">
        <v>3459</v>
      </c>
      <c r="M85" s="1252">
        <f t="shared" ca="1" si="31"/>
        <v>0.5</v>
      </c>
      <c r="N85" s="1253">
        <f t="shared" si="32"/>
        <v>14</v>
      </c>
      <c r="O85" s="1253">
        <f t="shared" ca="1" si="33"/>
        <v>7</v>
      </c>
      <c r="P85" s="1254">
        <f t="shared" si="34"/>
        <v>0</v>
      </c>
      <c r="Q85" s="1253">
        <f t="shared" si="25"/>
        <v>0</v>
      </c>
      <c r="R85" s="1253">
        <f t="shared" ca="1" si="26"/>
        <v>0</v>
      </c>
      <c r="S85" s="1254">
        <f t="shared" ca="1" si="35"/>
        <v>0.6</v>
      </c>
      <c r="T85" s="1253">
        <f t="shared" si="27"/>
        <v>5</v>
      </c>
      <c r="U85" s="1253">
        <f t="shared" ca="1" si="28"/>
        <v>3</v>
      </c>
      <c r="V85" s="1254">
        <f t="shared" ca="1" si="36"/>
        <v>0.44444444444444442</v>
      </c>
      <c r="W85" s="1253">
        <f t="shared" si="29"/>
        <v>9</v>
      </c>
      <c r="X85" s="1255">
        <f t="shared" ca="1" si="30"/>
        <v>4</v>
      </c>
    </row>
    <row r="86" spans="1:24" x14ac:dyDescent="0.25">
      <c r="A86" t="s">
        <v>2530</v>
      </c>
      <c r="B86" s="551">
        <v>3</v>
      </c>
      <c r="C86" s="551" t="s">
        <v>1463</v>
      </c>
      <c r="D86" s="1586" t="s">
        <v>3467</v>
      </c>
      <c r="F86" s="1650"/>
      <c r="G86" s="551">
        <f ca="1">VLOOKUP($A86,Data!$C:$I,7,FALSE)</f>
        <v>0</v>
      </c>
      <c r="H86" s="631" t="str">
        <f t="shared" si="23"/>
        <v>DE.CM-063</v>
      </c>
      <c r="I86" s="631" t="str">
        <f t="shared" ca="1" si="24"/>
        <v>DE.CM-0630</v>
      </c>
      <c r="J86" s="1648"/>
      <c r="K86" s="1261" t="s">
        <v>3505</v>
      </c>
      <c r="L86" s="1108" t="s">
        <v>3460</v>
      </c>
      <c r="M86" s="1252">
        <f t="shared" ca="1" si="31"/>
        <v>0.63636363636363635</v>
      </c>
      <c r="N86" s="1253">
        <f t="shared" si="32"/>
        <v>22</v>
      </c>
      <c r="O86" s="1253">
        <f t="shared" ca="1" si="33"/>
        <v>14</v>
      </c>
      <c r="P86" s="1254">
        <f t="shared" ca="1" si="34"/>
        <v>1</v>
      </c>
      <c r="Q86" s="1253">
        <f t="shared" si="25"/>
        <v>5</v>
      </c>
      <c r="R86" s="1253">
        <f t="shared" ca="1" si="26"/>
        <v>5</v>
      </c>
      <c r="S86" s="1254">
        <f t="shared" ca="1" si="35"/>
        <v>0.6</v>
      </c>
      <c r="T86" s="1253">
        <f t="shared" si="27"/>
        <v>10</v>
      </c>
      <c r="U86" s="1253">
        <f t="shared" ca="1" si="28"/>
        <v>6</v>
      </c>
      <c r="V86" s="1254">
        <f t="shared" ca="1" si="36"/>
        <v>0.42857142857142855</v>
      </c>
      <c r="W86" s="1253">
        <f t="shared" si="29"/>
        <v>7</v>
      </c>
      <c r="X86" s="1255">
        <f t="shared" ca="1" si="30"/>
        <v>3</v>
      </c>
    </row>
    <row r="87" spans="1:24" x14ac:dyDescent="0.25">
      <c r="A87" t="s">
        <v>2530</v>
      </c>
      <c r="B87" s="551">
        <v>3</v>
      </c>
      <c r="C87" s="551" t="s">
        <v>1463</v>
      </c>
      <c r="D87" s="1586" t="s">
        <v>3468</v>
      </c>
      <c r="F87" s="1650"/>
      <c r="G87" s="551">
        <f ca="1">VLOOKUP($A87,Data!$C:$I,7,FALSE)</f>
        <v>0</v>
      </c>
      <c r="H87" s="631" t="str">
        <f t="shared" si="23"/>
        <v>DE.CM-093</v>
      </c>
      <c r="I87" s="631" t="str">
        <f t="shared" ca="1" si="24"/>
        <v>DE.CM-0930</v>
      </c>
      <c r="J87" s="1648"/>
      <c r="K87" s="1261" t="s">
        <v>3505</v>
      </c>
      <c r="L87" s="1108" t="s">
        <v>3461</v>
      </c>
      <c r="M87" s="1252">
        <f t="shared" ca="1" si="31"/>
        <v>0.66666666666666663</v>
      </c>
      <c r="N87" s="1253">
        <f t="shared" si="32"/>
        <v>9</v>
      </c>
      <c r="O87" s="1253">
        <f t="shared" ca="1" si="33"/>
        <v>6</v>
      </c>
      <c r="P87" s="1254">
        <f t="shared" ca="1" si="34"/>
        <v>1</v>
      </c>
      <c r="Q87" s="1253">
        <f t="shared" si="25"/>
        <v>1</v>
      </c>
      <c r="R87" s="1253">
        <f t="shared" ca="1" si="26"/>
        <v>1</v>
      </c>
      <c r="S87" s="1254">
        <f t="shared" ca="1" si="35"/>
        <v>0.6</v>
      </c>
      <c r="T87" s="1253">
        <f t="shared" si="27"/>
        <v>5</v>
      </c>
      <c r="U87" s="1253">
        <f t="shared" ca="1" si="28"/>
        <v>3</v>
      </c>
      <c r="V87" s="1254">
        <f t="shared" ca="1" si="36"/>
        <v>0.66666666666666663</v>
      </c>
      <c r="W87" s="1253">
        <f t="shared" si="29"/>
        <v>3</v>
      </c>
      <c r="X87" s="1255">
        <f t="shared" ca="1" si="30"/>
        <v>2</v>
      </c>
    </row>
    <row r="88" spans="1:24" x14ac:dyDescent="0.25">
      <c r="A88" t="s">
        <v>2530</v>
      </c>
      <c r="B88" s="551">
        <v>3</v>
      </c>
      <c r="C88" s="551" t="s">
        <v>1462</v>
      </c>
      <c r="D88" s="1589" t="s">
        <v>3447</v>
      </c>
      <c r="E88" s="551" t="s">
        <v>1462</v>
      </c>
      <c r="F88" s="1650" t="s">
        <v>1486</v>
      </c>
      <c r="G88" s="551">
        <f ca="1">VLOOKUP($A88,Data!$C:$I,7,FALSE)</f>
        <v>0</v>
      </c>
      <c r="H88" s="631" t="str">
        <f t="shared" si="23"/>
        <v>PR.AA-063</v>
      </c>
      <c r="I88" s="631" t="str">
        <f t="shared" ca="1" si="24"/>
        <v>PR.AA-0630</v>
      </c>
      <c r="J88" s="1648"/>
      <c r="K88" s="1261" t="s">
        <v>3505</v>
      </c>
      <c r="L88" s="1108" t="s">
        <v>3462</v>
      </c>
      <c r="M88" s="1252">
        <f t="shared" ca="1" si="31"/>
        <v>0.66666666666666663</v>
      </c>
      <c r="N88" s="1253">
        <f t="shared" si="32"/>
        <v>9</v>
      </c>
      <c r="O88" s="1253">
        <f t="shared" ca="1" si="33"/>
        <v>6</v>
      </c>
      <c r="P88" s="1254">
        <f t="shared" ca="1" si="34"/>
        <v>1</v>
      </c>
      <c r="Q88" s="1253">
        <f t="shared" si="25"/>
        <v>3</v>
      </c>
      <c r="R88" s="1253">
        <f t="shared" ca="1" si="26"/>
        <v>3</v>
      </c>
      <c r="S88" s="1254">
        <f t="shared" ca="1" si="35"/>
        <v>0.5</v>
      </c>
      <c r="T88" s="1253">
        <f t="shared" si="27"/>
        <v>4</v>
      </c>
      <c r="U88" s="1253">
        <f t="shared" ca="1" si="28"/>
        <v>2</v>
      </c>
      <c r="V88" s="1254">
        <f t="shared" ca="1" si="36"/>
        <v>0.5</v>
      </c>
      <c r="W88" s="1253">
        <f t="shared" si="29"/>
        <v>2</v>
      </c>
      <c r="X88" s="1255">
        <f t="shared" ca="1" si="30"/>
        <v>1</v>
      </c>
    </row>
    <row r="89" spans="1:24" x14ac:dyDescent="0.25">
      <c r="A89" t="s">
        <v>938</v>
      </c>
      <c r="B89" s="551">
        <v>3</v>
      </c>
      <c r="C89" s="551" t="s">
        <v>3386</v>
      </c>
      <c r="D89" s="1587" t="s">
        <v>3393</v>
      </c>
      <c r="E89" s="551" t="s">
        <v>446</v>
      </c>
      <c r="F89" s="1650" t="s">
        <v>1536</v>
      </c>
      <c r="G89" s="551">
        <f ca="1">VLOOKUP($A89,Data!$C:$I,7,FALSE)</f>
        <v>1</v>
      </c>
      <c r="H89" s="631" t="str">
        <f t="shared" si="23"/>
        <v>GV.OC-033</v>
      </c>
      <c r="I89" s="631" t="str">
        <f t="shared" ca="1" si="24"/>
        <v>GV.OC-0331</v>
      </c>
      <c r="J89" s="1648"/>
      <c r="K89" s="1261" t="s">
        <v>3505</v>
      </c>
      <c r="L89" s="1108" t="s">
        <v>3463</v>
      </c>
      <c r="M89" s="1252">
        <f t="shared" ca="1" si="31"/>
        <v>0.625</v>
      </c>
      <c r="N89" s="1253">
        <f t="shared" si="32"/>
        <v>8</v>
      </c>
      <c r="O89" s="1253">
        <f t="shared" ca="1" si="33"/>
        <v>5</v>
      </c>
      <c r="P89" s="1254">
        <f t="shared" ca="1" si="34"/>
        <v>1</v>
      </c>
      <c r="Q89" s="1253">
        <f t="shared" si="25"/>
        <v>3</v>
      </c>
      <c r="R89" s="1253">
        <f t="shared" ca="1" si="26"/>
        <v>3</v>
      </c>
      <c r="S89" s="1254">
        <f t="shared" ca="1" si="35"/>
        <v>0.4</v>
      </c>
      <c r="T89" s="1253">
        <f t="shared" si="27"/>
        <v>5</v>
      </c>
      <c r="U89" s="1253">
        <f t="shared" ca="1" si="28"/>
        <v>2</v>
      </c>
      <c r="V89" s="1254">
        <f t="shared" si="36"/>
        <v>0</v>
      </c>
      <c r="W89" s="1253">
        <f t="shared" si="29"/>
        <v>0</v>
      </c>
      <c r="X89" s="1255">
        <f t="shared" ca="1" si="30"/>
        <v>0</v>
      </c>
    </row>
    <row r="90" spans="1:24" x14ac:dyDescent="0.25">
      <c r="A90" t="s">
        <v>938</v>
      </c>
      <c r="B90" s="551">
        <v>3</v>
      </c>
      <c r="C90" s="551" t="s">
        <v>3386</v>
      </c>
      <c r="D90" s="1587" t="s">
        <v>3417</v>
      </c>
      <c r="E90" s="551" t="s">
        <v>446</v>
      </c>
      <c r="F90" s="1650" t="s">
        <v>1522</v>
      </c>
      <c r="G90" s="551">
        <f ca="1">VLOOKUP($A90,Data!$C:$I,7,FALSE)</f>
        <v>1</v>
      </c>
      <c r="H90" s="631" t="str">
        <f t="shared" si="23"/>
        <v>GV.PO-013</v>
      </c>
      <c r="I90" s="631" t="str">
        <f t="shared" ca="1" si="24"/>
        <v>GV.PO-0131</v>
      </c>
      <c r="J90" s="1648"/>
      <c r="K90" s="1261" t="s">
        <v>1740</v>
      </c>
      <c r="L90" s="1109" t="s">
        <v>3464</v>
      </c>
      <c r="M90" s="1252">
        <f t="shared" ca="1" si="31"/>
        <v>0.55555555555555558</v>
      </c>
      <c r="N90" s="1253">
        <f t="shared" si="32"/>
        <v>18</v>
      </c>
      <c r="O90" s="1253">
        <f t="shared" ca="1" si="33"/>
        <v>10</v>
      </c>
      <c r="P90" s="1254">
        <f t="shared" ca="1" si="34"/>
        <v>1</v>
      </c>
      <c r="Q90" s="1253">
        <f t="shared" si="25"/>
        <v>4</v>
      </c>
      <c r="R90" s="1253">
        <f t="shared" ca="1" si="26"/>
        <v>4</v>
      </c>
      <c r="S90" s="1254">
        <f t="shared" ca="1" si="35"/>
        <v>0.42857142857142855</v>
      </c>
      <c r="T90" s="1253">
        <f t="shared" si="27"/>
        <v>7</v>
      </c>
      <c r="U90" s="1253">
        <f t="shared" ca="1" si="28"/>
        <v>3</v>
      </c>
      <c r="V90" s="1254">
        <f t="shared" ca="1" si="36"/>
        <v>0.42857142857142855</v>
      </c>
      <c r="W90" s="1253">
        <f t="shared" si="29"/>
        <v>7</v>
      </c>
      <c r="X90" s="1255">
        <f t="shared" ca="1" si="30"/>
        <v>3</v>
      </c>
    </row>
    <row r="91" spans="1:24" x14ac:dyDescent="0.25">
      <c r="A91" t="s">
        <v>938</v>
      </c>
      <c r="B91" s="551">
        <v>3</v>
      </c>
      <c r="C91" s="551" t="s">
        <v>3386</v>
      </c>
      <c r="D91" s="1587" t="s">
        <v>3418</v>
      </c>
      <c r="F91" s="1650"/>
      <c r="G91" s="551">
        <f ca="1">VLOOKUP($A91,Data!$C:$I,7,FALSE)</f>
        <v>1</v>
      </c>
      <c r="H91" s="631" t="str">
        <f t="shared" si="23"/>
        <v>GV.PO-023</v>
      </c>
      <c r="I91" s="631" t="str">
        <f t="shared" ca="1" si="24"/>
        <v>GV.PO-0231</v>
      </c>
      <c r="J91" s="1648"/>
      <c r="K91" s="1261" t="s">
        <v>1740</v>
      </c>
      <c r="L91" s="1109" t="s">
        <v>3465</v>
      </c>
      <c r="M91" s="1252">
        <f t="shared" ca="1" si="31"/>
        <v>0.7142857142857143</v>
      </c>
      <c r="N91" s="1253">
        <f t="shared" si="32"/>
        <v>7</v>
      </c>
      <c r="O91" s="1253">
        <f t="shared" ca="1" si="33"/>
        <v>5</v>
      </c>
      <c r="P91" s="1254">
        <f t="shared" ca="1" si="34"/>
        <v>1</v>
      </c>
      <c r="Q91" s="1253">
        <f t="shared" si="25"/>
        <v>1</v>
      </c>
      <c r="R91" s="1253">
        <f t="shared" ca="1" si="26"/>
        <v>1</v>
      </c>
      <c r="S91" s="1254">
        <f t="shared" ca="1" si="35"/>
        <v>0.5</v>
      </c>
      <c r="T91" s="1253">
        <f t="shared" si="27"/>
        <v>2</v>
      </c>
      <c r="U91" s="1253">
        <f t="shared" ca="1" si="28"/>
        <v>1</v>
      </c>
      <c r="V91" s="1254">
        <f t="shared" ca="1" si="36"/>
        <v>0.75</v>
      </c>
      <c r="W91" s="1253">
        <f t="shared" si="29"/>
        <v>4</v>
      </c>
      <c r="X91" s="1255">
        <f t="shared" ca="1" si="30"/>
        <v>3</v>
      </c>
    </row>
    <row r="92" spans="1:24" x14ac:dyDescent="0.25">
      <c r="A92" t="s">
        <v>938</v>
      </c>
      <c r="B92" s="551">
        <v>3</v>
      </c>
      <c r="C92" s="551" t="s">
        <v>1462</v>
      </c>
      <c r="D92" s="1589" t="s">
        <v>3461</v>
      </c>
      <c r="E92" s="551" t="s">
        <v>1462</v>
      </c>
      <c r="F92" s="1650" t="s">
        <v>1518</v>
      </c>
      <c r="G92" s="551">
        <f ca="1">VLOOKUP($A92,Data!$C:$I,7,FALSE)</f>
        <v>1</v>
      </c>
      <c r="H92" s="631" t="str">
        <f t="shared" si="23"/>
        <v>PR.IR-023</v>
      </c>
      <c r="I92" s="631" t="str">
        <f t="shared" ca="1" si="24"/>
        <v>PR.IR-0231</v>
      </c>
      <c r="J92" s="1648"/>
      <c r="K92" s="1261" t="s">
        <v>1740</v>
      </c>
      <c r="L92" s="1109" t="s">
        <v>3466</v>
      </c>
      <c r="M92" s="1252">
        <f t="shared" ca="1" si="31"/>
        <v>0.46666666666666667</v>
      </c>
      <c r="N92" s="1253">
        <f t="shared" si="32"/>
        <v>15</v>
      </c>
      <c r="O92" s="1253">
        <f t="shared" ca="1" si="33"/>
        <v>7</v>
      </c>
      <c r="P92" s="1254">
        <f t="shared" ca="1" si="34"/>
        <v>1</v>
      </c>
      <c r="Q92" s="1253">
        <f t="shared" si="25"/>
        <v>2</v>
      </c>
      <c r="R92" s="1253">
        <f t="shared" ca="1" si="26"/>
        <v>2</v>
      </c>
      <c r="S92" s="1254">
        <f t="shared" ca="1" si="35"/>
        <v>0.33333333333333331</v>
      </c>
      <c r="T92" s="1253">
        <f t="shared" si="27"/>
        <v>6</v>
      </c>
      <c r="U92" s="1253">
        <f t="shared" ca="1" si="28"/>
        <v>2</v>
      </c>
      <c r="V92" s="1254">
        <f t="shared" ca="1" si="36"/>
        <v>0.42857142857142855</v>
      </c>
      <c r="W92" s="1253">
        <f t="shared" si="29"/>
        <v>7</v>
      </c>
      <c r="X92" s="1255">
        <f t="shared" ca="1" si="30"/>
        <v>3</v>
      </c>
    </row>
    <row r="93" spans="1:24" x14ac:dyDescent="0.25">
      <c r="A93" t="s">
        <v>939</v>
      </c>
      <c r="B93" s="551">
        <v>3</v>
      </c>
      <c r="C93" s="551" t="s">
        <v>3386</v>
      </c>
      <c r="D93" s="1587" t="s">
        <v>3392</v>
      </c>
      <c r="F93" s="1650"/>
      <c r="G93" s="551">
        <f ca="1">VLOOKUP($A93,Data!$C:$I,7,FALSE)</f>
        <v>0</v>
      </c>
      <c r="H93" s="631" t="str">
        <f t="shared" si="23"/>
        <v>GV.OC-023</v>
      </c>
      <c r="I93" s="631" t="str">
        <f t="shared" ca="1" si="24"/>
        <v>GV.OC-0230</v>
      </c>
      <c r="J93" s="1648"/>
      <c r="K93" s="1261" t="s">
        <v>1740</v>
      </c>
      <c r="L93" s="1109" t="s">
        <v>3467</v>
      </c>
      <c r="M93" s="1252">
        <f t="shared" ca="1" si="31"/>
        <v>0.42857142857142855</v>
      </c>
      <c r="N93" s="1253">
        <f t="shared" si="32"/>
        <v>14</v>
      </c>
      <c r="O93" s="1253">
        <f t="shared" ca="1" si="33"/>
        <v>6</v>
      </c>
      <c r="P93" s="1254">
        <f t="shared" ca="1" si="34"/>
        <v>1</v>
      </c>
      <c r="Q93" s="1253">
        <f t="shared" si="25"/>
        <v>2</v>
      </c>
      <c r="R93" s="1253">
        <f t="shared" ca="1" si="26"/>
        <v>2</v>
      </c>
      <c r="S93" s="1254">
        <f t="shared" ca="1" si="35"/>
        <v>0.2</v>
      </c>
      <c r="T93" s="1253">
        <f t="shared" si="27"/>
        <v>5</v>
      </c>
      <c r="U93" s="1253">
        <f t="shared" ca="1" si="28"/>
        <v>1</v>
      </c>
      <c r="V93" s="1254">
        <f t="shared" ca="1" si="36"/>
        <v>0.42857142857142855</v>
      </c>
      <c r="W93" s="1253">
        <f t="shared" si="29"/>
        <v>7</v>
      </c>
      <c r="X93" s="1255">
        <f t="shared" ca="1" si="30"/>
        <v>3</v>
      </c>
    </row>
    <row r="94" spans="1:24" x14ac:dyDescent="0.25">
      <c r="A94" t="s">
        <v>939</v>
      </c>
      <c r="B94" s="551">
        <v>3</v>
      </c>
      <c r="C94" s="551" t="s">
        <v>3386</v>
      </c>
      <c r="D94" s="1587" t="s">
        <v>3393</v>
      </c>
      <c r="E94" s="551" t="s">
        <v>446</v>
      </c>
      <c r="F94" s="1650" t="s">
        <v>1536</v>
      </c>
      <c r="G94" s="551">
        <f ca="1">VLOOKUP($A94,Data!$C:$I,7,FALSE)</f>
        <v>0</v>
      </c>
      <c r="H94" s="631" t="str">
        <f t="shared" si="23"/>
        <v>GV.OC-033</v>
      </c>
      <c r="I94" s="631" t="str">
        <f t="shared" ca="1" si="24"/>
        <v>GV.OC-0330</v>
      </c>
      <c r="J94" s="1648"/>
      <c r="K94" s="1261" t="s">
        <v>1740</v>
      </c>
      <c r="L94" s="1109" t="s">
        <v>3468</v>
      </c>
      <c r="M94" s="1252">
        <f t="shared" ca="1" si="31"/>
        <v>0.45</v>
      </c>
      <c r="N94" s="1253">
        <f t="shared" si="32"/>
        <v>20</v>
      </c>
      <c r="O94" s="1253">
        <f t="shared" ca="1" si="33"/>
        <v>9</v>
      </c>
      <c r="P94" s="1254">
        <f t="shared" ca="1" si="34"/>
        <v>1</v>
      </c>
      <c r="Q94" s="1253">
        <f t="shared" si="25"/>
        <v>2</v>
      </c>
      <c r="R94" s="1253">
        <f t="shared" ca="1" si="26"/>
        <v>2</v>
      </c>
      <c r="S94" s="1254">
        <f t="shared" ca="1" si="35"/>
        <v>0.2857142857142857</v>
      </c>
      <c r="T94" s="1253">
        <f t="shared" si="27"/>
        <v>7</v>
      </c>
      <c r="U94" s="1253">
        <f t="shared" ca="1" si="28"/>
        <v>2</v>
      </c>
      <c r="V94" s="1254">
        <f t="shared" ca="1" si="36"/>
        <v>0.45454545454545453</v>
      </c>
      <c r="W94" s="1253">
        <f t="shared" si="29"/>
        <v>11</v>
      </c>
      <c r="X94" s="1255">
        <f t="shared" ca="1" si="30"/>
        <v>5</v>
      </c>
    </row>
    <row r="95" spans="1:24" x14ac:dyDescent="0.25">
      <c r="A95" t="s">
        <v>939</v>
      </c>
      <c r="B95" s="551">
        <v>3</v>
      </c>
      <c r="C95" s="551" t="s">
        <v>3386</v>
      </c>
      <c r="D95" s="1587" t="s">
        <v>3417</v>
      </c>
      <c r="E95" s="551" t="s">
        <v>446</v>
      </c>
      <c r="F95" s="1650" t="s">
        <v>1522</v>
      </c>
      <c r="G95" s="551">
        <f ca="1">VLOOKUP($A95,Data!$C:$I,7,FALSE)</f>
        <v>0</v>
      </c>
      <c r="H95" s="631" t="str">
        <f t="shared" si="23"/>
        <v>GV.PO-013</v>
      </c>
      <c r="I95" s="631" t="str">
        <f t="shared" ca="1" si="24"/>
        <v>GV.PO-0130</v>
      </c>
      <c r="J95" s="1648"/>
      <c r="K95" s="1261" t="s">
        <v>1732</v>
      </c>
      <c r="L95" s="1109" t="s">
        <v>3469</v>
      </c>
      <c r="M95" s="1252">
        <f t="shared" ca="1" si="31"/>
        <v>1</v>
      </c>
      <c r="N95" s="1253">
        <f t="shared" si="32"/>
        <v>3</v>
      </c>
      <c r="O95" s="1253">
        <f t="shared" ca="1" si="33"/>
        <v>3</v>
      </c>
      <c r="P95" s="1254">
        <f t="shared" si="34"/>
        <v>0</v>
      </c>
      <c r="Q95" s="1253">
        <f t="shared" si="25"/>
        <v>0</v>
      </c>
      <c r="R95" s="1253">
        <f t="shared" ca="1" si="26"/>
        <v>0</v>
      </c>
      <c r="S95" s="1254">
        <f t="shared" si="35"/>
        <v>0</v>
      </c>
      <c r="T95" s="1253">
        <f t="shared" si="27"/>
        <v>0</v>
      </c>
      <c r="U95" s="1253">
        <f t="shared" ca="1" si="28"/>
        <v>0</v>
      </c>
      <c r="V95" s="1254">
        <f t="shared" ca="1" si="36"/>
        <v>1</v>
      </c>
      <c r="W95" s="1253">
        <f t="shared" si="29"/>
        <v>3</v>
      </c>
      <c r="X95" s="1255">
        <f t="shared" ca="1" si="30"/>
        <v>3</v>
      </c>
    </row>
    <row r="96" spans="1:24" x14ac:dyDescent="0.25">
      <c r="A96" t="s">
        <v>939</v>
      </c>
      <c r="B96" s="551">
        <v>3</v>
      </c>
      <c r="C96" s="551" t="s">
        <v>3386</v>
      </c>
      <c r="D96" s="1587" t="s">
        <v>3418</v>
      </c>
      <c r="F96" s="1650"/>
      <c r="G96" s="551">
        <f ca="1">VLOOKUP($A96,Data!$C:$I,7,FALSE)</f>
        <v>0</v>
      </c>
      <c r="H96" s="631" t="str">
        <f t="shared" si="23"/>
        <v>GV.PO-023</v>
      </c>
      <c r="I96" s="631" t="str">
        <f t="shared" ca="1" si="24"/>
        <v>GV.PO-0230</v>
      </c>
      <c r="J96" s="1648"/>
      <c r="K96" s="1261" t="s">
        <v>1732</v>
      </c>
      <c r="L96" s="1109" t="s">
        <v>3470</v>
      </c>
      <c r="M96" s="1252">
        <f t="shared" ca="1" si="31"/>
        <v>1</v>
      </c>
      <c r="N96" s="1253">
        <f t="shared" si="32"/>
        <v>7</v>
      </c>
      <c r="O96" s="1253">
        <f t="shared" ca="1" si="33"/>
        <v>7</v>
      </c>
      <c r="P96" s="1254">
        <f t="shared" ca="1" si="34"/>
        <v>1</v>
      </c>
      <c r="Q96" s="1253">
        <f t="shared" si="25"/>
        <v>1</v>
      </c>
      <c r="R96" s="1253">
        <f t="shared" ca="1" si="26"/>
        <v>1</v>
      </c>
      <c r="S96" s="1254">
        <f t="shared" ca="1" si="35"/>
        <v>1</v>
      </c>
      <c r="T96" s="1253">
        <f t="shared" si="27"/>
        <v>3</v>
      </c>
      <c r="U96" s="1253">
        <f t="shared" ca="1" si="28"/>
        <v>3</v>
      </c>
      <c r="V96" s="1254">
        <f t="shared" ca="1" si="36"/>
        <v>1</v>
      </c>
      <c r="W96" s="1253">
        <f t="shared" si="29"/>
        <v>3</v>
      </c>
      <c r="X96" s="1255">
        <f t="shared" ca="1" si="30"/>
        <v>3</v>
      </c>
    </row>
    <row r="97" spans="1:24" x14ac:dyDescent="0.25">
      <c r="A97" t="s">
        <v>939</v>
      </c>
      <c r="B97" s="551">
        <v>3</v>
      </c>
      <c r="C97" s="551" t="s">
        <v>3386</v>
      </c>
      <c r="D97" s="1587" t="s">
        <v>3414</v>
      </c>
      <c r="F97" s="1650"/>
      <c r="G97" s="551">
        <f ca="1">VLOOKUP($A97,Data!$C:$I,7,FALSE)</f>
        <v>0</v>
      </c>
      <c r="H97" s="631" t="str">
        <f t="shared" si="23"/>
        <v>GV.RR-023</v>
      </c>
      <c r="I97" s="631" t="str">
        <f t="shared" ca="1" si="24"/>
        <v>GV.RR-0230</v>
      </c>
      <c r="J97" s="1648"/>
      <c r="K97" s="1261" t="s">
        <v>1732</v>
      </c>
      <c r="L97" s="1109" t="s">
        <v>3471</v>
      </c>
      <c r="M97" s="1252">
        <f t="shared" ca="1" si="31"/>
        <v>0.33333333333333331</v>
      </c>
      <c r="N97" s="1253">
        <f t="shared" si="32"/>
        <v>3</v>
      </c>
      <c r="O97" s="1253">
        <f t="shared" ca="1" si="33"/>
        <v>1</v>
      </c>
      <c r="P97" s="1254">
        <f t="shared" ca="1" si="34"/>
        <v>0</v>
      </c>
      <c r="Q97" s="1253">
        <f t="shared" si="25"/>
        <v>1</v>
      </c>
      <c r="R97" s="1253">
        <f t="shared" ca="1" si="26"/>
        <v>0</v>
      </c>
      <c r="S97" s="1254">
        <f t="shared" ca="1" si="35"/>
        <v>0.5</v>
      </c>
      <c r="T97" s="1253">
        <f t="shared" si="27"/>
        <v>2</v>
      </c>
      <c r="U97" s="1253">
        <f t="shared" ca="1" si="28"/>
        <v>1</v>
      </c>
      <c r="V97" s="1254">
        <f t="shared" si="36"/>
        <v>0</v>
      </c>
      <c r="W97" s="1253">
        <f t="shared" si="29"/>
        <v>0</v>
      </c>
      <c r="X97" s="1255">
        <f t="shared" ca="1" si="30"/>
        <v>0</v>
      </c>
    </row>
    <row r="98" spans="1:24" x14ac:dyDescent="0.25">
      <c r="A98" t="s">
        <v>939</v>
      </c>
      <c r="B98" s="551">
        <v>3</v>
      </c>
      <c r="C98" s="551" t="s">
        <v>3386</v>
      </c>
      <c r="D98" s="1587" t="s">
        <v>3414</v>
      </c>
      <c r="F98" s="1650"/>
      <c r="G98" s="551">
        <f ca="1">VLOOKUP($A98,Data!$C:$I,7,FALSE)</f>
        <v>0</v>
      </c>
      <c r="H98" s="631" t="str">
        <f t="shared" si="23"/>
        <v>GV.RR-023</v>
      </c>
      <c r="I98" s="631" t="str">
        <f t="shared" ca="1" si="24"/>
        <v>GV.RR-0230</v>
      </c>
      <c r="J98" s="1648"/>
      <c r="K98" s="1261" t="s">
        <v>1732</v>
      </c>
      <c r="L98" s="1109" t="s">
        <v>3472</v>
      </c>
      <c r="M98" s="1252">
        <f t="shared" ca="1" si="31"/>
        <v>0.2</v>
      </c>
      <c r="N98" s="1253">
        <f t="shared" si="32"/>
        <v>5</v>
      </c>
      <c r="O98" s="1253">
        <f t="shared" ca="1" si="33"/>
        <v>1</v>
      </c>
      <c r="P98" s="1254">
        <f t="shared" ca="1" si="34"/>
        <v>0</v>
      </c>
      <c r="Q98" s="1253">
        <f t="shared" si="25"/>
        <v>1</v>
      </c>
      <c r="R98" s="1253">
        <f t="shared" ca="1" si="26"/>
        <v>0</v>
      </c>
      <c r="S98" s="1254">
        <f t="shared" ca="1" si="35"/>
        <v>0.5</v>
      </c>
      <c r="T98" s="1253">
        <f t="shared" si="27"/>
        <v>2</v>
      </c>
      <c r="U98" s="1253">
        <f t="shared" ca="1" si="28"/>
        <v>1</v>
      </c>
      <c r="V98" s="1254">
        <f t="shared" ca="1" si="36"/>
        <v>0</v>
      </c>
      <c r="W98" s="1253">
        <f t="shared" si="29"/>
        <v>2</v>
      </c>
      <c r="X98" s="1255">
        <f t="shared" ca="1" si="30"/>
        <v>0</v>
      </c>
    </row>
    <row r="99" spans="1:24" x14ac:dyDescent="0.25">
      <c r="A99" t="s">
        <v>939</v>
      </c>
      <c r="B99" s="551">
        <v>3</v>
      </c>
      <c r="C99" s="551" t="s">
        <v>3386</v>
      </c>
      <c r="D99" s="1587" t="s">
        <v>3404</v>
      </c>
      <c r="E99" s="551" t="s">
        <v>446</v>
      </c>
      <c r="F99" s="1650" t="s">
        <v>1489</v>
      </c>
      <c r="G99" s="551">
        <f ca="1">VLOOKUP($A99,Data!$C:$I,7,FALSE)</f>
        <v>0</v>
      </c>
      <c r="H99" s="631" t="str">
        <f t="shared" si="23"/>
        <v>GV.SC-023</v>
      </c>
      <c r="I99" s="631" t="str">
        <f t="shared" ca="1" si="24"/>
        <v>GV.SC-0230</v>
      </c>
      <c r="J99" s="1648"/>
      <c r="K99" s="1261" t="s">
        <v>1732</v>
      </c>
      <c r="L99" s="1109" t="s">
        <v>3473</v>
      </c>
      <c r="M99" s="1252">
        <f t="shared" ca="1" si="31"/>
        <v>1</v>
      </c>
      <c r="N99" s="1253">
        <f t="shared" si="32"/>
        <v>7</v>
      </c>
      <c r="O99" s="1253">
        <f t="shared" ca="1" si="33"/>
        <v>7</v>
      </c>
      <c r="P99" s="1254">
        <f t="shared" ca="1" si="34"/>
        <v>1</v>
      </c>
      <c r="Q99" s="1253">
        <f t="shared" si="25"/>
        <v>1</v>
      </c>
      <c r="R99" s="1253">
        <f t="shared" ca="1" si="26"/>
        <v>1</v>
      </c>
      <c r="S99" s="1254">
        <f t="shared" ca="1" si="35"/>
        <v>1</v>
      </c>
      <c r="T99" s="1253">
        <f t="shared" si="27"/>
        <v>3</v>
      </c>
      <c r="U99" s="1253">
        <f t="shared" ca="1" si="28"/>
        <v>3</v>
      </c>
      <c r="V99" s="1254">
        <f t="shared" ca="1" si="36"/>
        <v>1</v>
      </c>
      <c r="W99" s="1253">
        <f t="shared" si="29"/>
        <v>3</v>
      </c>
      <c r="X99" s="1255">
        <f t="shared" ca="1" si="30"/>
        <v>3</v>
      </c>
    </row>
    <row r="100" spans="1:24" x14ac:dyDescent="0.25">
      <c r="A100" t="s">
        <v>939</v>
      </c>
      <c r="B100" s="551">
        <v>3</v>
      </c>
      <c r="C100" s="551" t="s">
        <v>1462</v>
      </c>
      <c r="D100" s="1589" t="s">
        <v>3448</v>
      </c>
      <c r="E100" s="551" t="s">
        <v>1462</v>
      </c>
      <c r="F100" s="1650" t="s">
        <v>1576</v>
      </c>
      <c r="G100" s="551">
        <f ca="1">VLOOKUP($A100,Data!$C:$I,7,FALSE)</f>
        <v>0</v>
      </c>
      <c r="H100" s="631" t="str">
        <f t="shared" si="23"/>
        <v>PR.AT-013</v>
      </c>
      <c r="I100" s="631" t="str">
        <f t="shared" ca="1" si="24"/>
        <v>PR.AT-0130</v>
      </c>
      <c r="J100" s="1648"/>
      <c r="K100" s="1261" t="s">
        <v>1732</v>
      </c>
      <c r="L100" s="1109" t="s">
        <v>3474</v>
      </c>
      <c r="M100" s="1252">
        <f t="shared" ca="1" si="31"/>
        <v>0.6</v>
      </c>
      <c r="N100" s="1253">
        <f t="shared" si="32"/>
        <v>5</v>
      </c>
      <c r="O100" s="1253">
        <f t="shared" ca="1" si="33"/>
        <v>3</v>
      </c>
      <c r="P100" s="1254">
        <f t="shared" ca="1" si="34"/>
        <v>1</v>
      </c>
      <c r="Q100" s="1253">
        <f t="shared" si="25"/>
        <v>1</v>
      </c>
      <c r="R100" s="1253">
        <f t="shared" ca="1" si="26"/>
        <v>1</v>
      </c>
      <c r="S100" s="1254">
        <f t="shared" ca="1" si="35"/>
        <v>0.66666666666666663</v>
      </c>
      <c r="T100" s="1253">
        <f t="shared" si="27"/>
        <v>3</v>
      </c>
      <c r="U100" s="1253">
        <f t="shared" ca="1" si="28"/>
        <v>2</v>
      </c>
      <c r="V100" s="1254">
        <f t="shared" ca="1" si="36"/>
        <v>0</v>
      </c>
      <c r="W100" s="1253">
        <f t="shared" si="29"/>
        <v>1</v>
      </c>
      <c r="X100" s="1255">
        <f t="shared" ca="1" si="30"/>
        <v>0</v>
      </c>
    </row>
    <row r="101" spans="1:24" x14ac:dyDescent="0.25">
      <c r="A101" t="s">
        <v>939</v>
      </c>
      <c r="B101" s="551">
        <v>3</v>
      </c>
      <c r="C101" s="551" t="s">
        <v>1462</v>
      </c>
      <c r="D101" s="1589" t="s">
        <v>3449</v>
      </c>
      <c r="E101" s="551" t="s">
        <v>1462</v>
      </c>
      <c r="F101" s="1650" t="s">
        <v>1575</v>
      </c>
      <c r="G101" s="551">
        <f ca="1">VLOOKUP($A101,Data!$C:$I,7,FALSE)</f>
        <v>0</v>
      </c>
      <c r="H101" s="631" t="str">
        <f t="shared" si="23"/>
        <v>PR.AT-023</v>
      </c>
      <c r="I101" s="631" t="str">
        <f t="shared" ca="1" si="24"/>
        <v>PR.AT-0230</v>
      </c>
      <c r="J101" s="1648"/>
      <c r="K101" s="1261" t="s">
        <v>3506</v>
      </c>
      <c r="L101" s="1110" t="s">
        <v>3475</v>
      </c>
      <c r="M101" s="1252">
        <f t="shared" ca="1" si="31"/>
        <v>0.77777777777777779</v>
      </c>
      <c r="N101" s="1253">
        <f t="shared" si="32"/>
        <v>9</v>
      </c>
      <c r="O101" s="1253">
        <f t="shared" ca="1" si="33"/>
        <v>7</v>
      </c>
      <c r="P101" s="1254">
        <f t="shared" ca="1" si="34"/>
        <v>1</v>
      </c>
      <c r="Q101" s="1253">
        <f t="shared" si="25"/>
        <v>3</v>
      </c>
      <c r="R101" s="1253">
        <f t="shared" ca="1" si="26"/>
        <v>3</v>
      </c>
      <c r="S101" s="1254">
        <f t="shared" ca="1" si="35"/>
        <v>1</v>
      </c>
      <c r="T101" s="1253">
        <f t="shared" si="27"/>
        <v>3</v>
      </c>
      <c r="U101" s="1253">
        <f t="shared" ca="1" si="28"/>
        <v>3</v>
      </c>
      <c r="V101" s="1254">
        <f t="shared" ca="1" si="36"/>
        <v>0.33333333333333331</v>
      </c>
      <c r="W101" s="1253">
        <f t="shared" si="29"/>
        <v>3</v>
      </c>
      <c r="X101" s="1255">
        <f t="shared" ca="1" si="30"/>
        <v>1</v>
      </c>
    </row>
    <row r="102" spans="1:24" x14ac:dyDescent="0.25">
      <c r="A102" t="s">
        <v>940</v>
      </c>
      <c r="B102" s="551">
        <v>3</v>
      </c>
      <c r="C102" s="551" t="s">
        <v>1462</v>
      </c>
      <c r="D102" s="1589" t="s">
        <v>3448</v>
      </c>
      <c r="E102" s="551" t="s">
        <v>1462</v>
      </c>
      <c r="F102" s="1650" t="s">
        <v>1579</v>
      </c>
      <c r="G102" s="551">
        <f ca="1">VLOOKUP($A102,Data!$C:$I,7,FALSE)</f>
        <v>1</v>
      </c>
      <c r="H102" s="631" t="str">
        <f t="shared" si="23"/>
        <v>PR.AT-013</v>
      </c>
      <c r="I102" s="631" t="str">
        <f t="shared" ca="1" si="24"/>
        <v>PR.AT-0131</v>
      </c>
      <c r="J102" s="1648"/>
      <c r="K102" s="1261" t="s">
        <v>3506</v>
      </c>
      <c r="L102" s="1110" t="s">
        <v>3476</v>
      </c>
      <c r="M102" s="1252">
        <f t="shared" ca="1" si="31"/>
        <v>0.5714285714285714</v>
      </c>
      <c r="N102" s="1253">
        <f t="shared" si="32"/>
        <v>7</v>
      </c>
      <c r="O102" s="1253">
        <f t="shared" ca="1" si="33"/>
        <v>4</v>
      </c>
      <c r="P102" s="1254">
        <f t="shared" ca="1" si="34"/>
        <v>0.5</v>
      </c>
      <c r="Q102" s="1253">
        <f t="shared" si="25"/>
        <v>2</v>
      </c>
      <c r="R102" s="1253">
        <f t="shared" ca="1" si="26"/>
        <v>1</v>
      </c>
      <c r="S102" s="1254">
        <f t="shared" ca="1" si="35"/>
        <v>0.5</v>
      </c>
      <c r="T102" s="1253">
        <f t="shared" si="27"/>
        <v>2</v>
      </c>
      <c r="U102" s="1253">
        <f t="shared" ca="1" si="28"/>
        <v>1</v>
      </c>
      <c r="V102" s="1254">
        <f t="shared" ca="1" si="36"/>
        <v>0.66666666666666663</v>
      </c>
      <c r="W102" s="1253">
        <f t="shared" si="29"/>
        <v>3</v>
      </c>
      <c r="X102" s="1255">
        <f t="shared" ca="1" si="30"/>
        <v>2</v>
      </c>
    </row>
    <row r="103" spans="1:24" x14ac:dyDescent="0.25">
      <c r="A103" t="s">
        <v>941</v>
      </c>
      <c r="B103" s="551">
        <v>3</v>
      </c>
      <c r="C103" s="551" t="s">
        <v>446</v>
      </c>
      <c r="D103" s="1588" t="s">
        <v>3440</v>
      </c>
      <c r="E103" s="551" t="s">
        <v>1462</v>
      </c>
      <c r="F103" s="1650" t="s">
        <v>1712</v>
      </c>
      <c r="G103" s="551">
        <f ca="1">VLOOKUP($A103,Data!$C:$I,7,FALSE)</f>
        <v>0</v>
      </c>
      <c r="H103" s="631" t="str">
        <f t="shared" si="23"/>
        <v>ID.IM-033</v>
      </c>
      <c r="I103" s="631" t="str">
        <f t="shared" ca="1" si="24"/>
        <v>ID.IM-0330</v>
      </c>
      <c r="J103" s="1648"/>
      <c r="K103" s="1261" t="s">
        <v>3506</v>
      </c>
      <c r="L103" s="1110" t="s">
        <v>3477</v>
      </c>
      <c r="M103" s="1252">
        <f t="shared" ca="1" si="31"/>
        <v>0.7142857142857143</v>
      </c>
      <c r="N103" s="1253">
        <f t="shared" si="32"/>
        <v>7</v>
      </c>
      <c r="O103" s="1253">
        <f t="shared" ca="1" si="33"/>
        <v>5</v>
      </c>
      <c r="P103" s="1254">
        <f t="shared" ca="1" si="34"/>
        <v>1</v>
      </c>
      <c r="Q103" s="1253">
        <f t="shared" si="25"/>
        <v>1</v>
      </c>
      <c r="R103" s="1253">
        <f t="shared" ca="1" si="26"/>
        <v>1</v>
      </c>
      <c r="S103" s="1254">
        <f t="shared" ca="1" si="35"/>
        <v>0.66666666666666663</v>
      </c>
      <c r="T103" s="1253">
        <f t="shared" si="27"/>
        <v>3</v>
      </c>
      <c r="U103" s="1253">
        <f t="shared" ca="1" si="28"/>
        <v>2</v>
      </c>
      <c r="V103" s="1254">
        <f t="shared" ca="1" si="36"/>
        <v>0.66666666666666663</v>
      </c>
      <c r="W103" s="1253">
        <f t="shared" si="29"/>
        <v>3</v>
      </c>
      <c r="X103" s="1255">
        <f t="shared" ca="1" si="30"/>
        <v>2</v>
      </c>
    </row>
    <row r="104" spans="1:24" x14ac:dyDescent="0.25">
      <c r="A104" t="s">
        <v>305</v>
      </c>
      <c r="B104" s="551">
        <v>2</v>
      </c>
      <c r="C104" s="551" t="s">
        <v>446</v>
      </c>
      <c r="D104" s="1588" t="s">
        <v>3424</v>
      </c>
      <c r="E104" s="551" t="s">
        <v>446</v>
      </c>
      <c r="F104" s="1650" t="s">
        <v>1514</v>
      </c>
      <c r="G104" s="551">
        <f ca="1">VLOOKUP($A104,Data!$C:$I,7,FALSE)</f>
        <v>0</v>
      </c>
      <c r="H104" s="631" t="str">
        <f t="shared" si="23"/>
        <v>ID.AM-032</v>
      </c>
      <c r="I104" s="631" t="str">
        <f t="shared" ca="1" si="24"/>
        <v>ID.AM-0320</v>
      </c>
      <c r="J104" s="1648"/>
      <c r="K104" s="1261" t="s">
        <v>3506</v>
      </c>
      <c r="L104" s="1110" t="s">
        <v>3478</v>
      </c>
      <c r="M104" s="1252">
        <f t="shared" ca="1" si="31"/>
        <v>0.55555555555555558</v>
      </c>
      <c r="N104" s="1253">
        <f t="shared" si="32"/>
        <v>9</v>
      </c>
      <c r="O104" s="1253">
        <f t="shared" ca="1" si="33"/>
        <v>5</v>
      </c>
      <c r="P104" s="1254">
        <f t="shared" ca="1" si="34"/>
        <v>1</v>
      </c>
      <c r="Q104" s="1253">
        <f t="shared" si="25"/>
        <v>1</v>
      </c>
      <c r="R104" s="1253">
        <f t="shared" ca="1" si="26"/>
        <v>1</v>
      </c>
      <c r="S104" s="1254">
        <f t="shared" ca="1" si="35"/>
        <v>0.75</v>
      </c>
      <c r="T104" s="1253">
        <f t="shared" si="27"/>
        <v>4</v>
      </c>
      <c r="U104" s="1253">
        <f t="shared" ca="1" si="28"/>
        <v>3</v>
      </c>
      <c r="V104" s="1254">
        <f t="shared" ca="1" si="36"/>
        <v>0.25</v>
      </c>
      <c r="W104" s="1253">
        <f t="shared" si="29"/>
        <v>4</v>
      </c>
      <c r="X104" s="1255">
        <f t="shared" ca="1" si="30"/>
        <v>1</v>
      </c>
    </row>
    <row r="105" spans="1:24" x14ac:dyDescent="0.25">
      <c r="A105" t="s">
        <v>306</v>
      </c>
      <c r="B105" s="551">
        <v>2</v>
      </c>
      <c r="C105" s="551" t="s">
        <v>3386</v>
      </c>
      <c r="D105" s="1587" t="s">
        <v>3398</v>
      </c>
      <c r="E105" s="551" t="s">
        <v>446</v>
      </c>
      <c r="F105" s="1650" t="s">
        <v>1526</v>
      </c>
      <c r="G105" s="551">
        <f ca="1">VLOOKUP($A105,Data!$C:$I,7,FALSE)</f>
        <v>0</v>
      </c>
      <c r="H105" s="631" t="str">
        <f t="shared" si="23"/>
        <v>GV.RM-032</v>
      </c>
      <c r="I105" s="631" t="str">
        <f t="shared" ca="1" si="24"/>
        <v>GV.RM-0320</v>
      </c>
      <c r="J105" s="1648"/>
      <c r="K105" s="1261" t="s">
        <v>3506</v>
      </c>
      <c r="L105" s="1110" t="s">
        <v>3479</v>
      </c>
      <c r="M105" s="1252">
        <f t="shared" ca="1" si="31"/>
        <v>0.75</v>
      </c>
      <c r="N105" s="1253">
        <f t="shared" si="32"/>
        <v>4</v>
      </c>
      <c r="O105" s="1253">
        <f t="shared" ca="1" si="33"/>
        <v>3</v>
      </c>
      <c r="P105" s="1254">
        <f t="shared" ca="1" si="34"/>
        <v>1</v>
      </c>
      <c r="Q105" s="1253">
        <f t="shared" si="25"/>
        <v>1</v>
      </c>
      <c r="R105" s="1253">
        <f t="shared" ca="1" si="26"/>
        <v>1</v>
      </c>
      <c r="S105" s="1254">
        <f t="shared" ca="1" si="35"/>
        <v>0.5</v>
      </c>
      <c r="T105" s="1253">
        <f t="shared" si="27"/>
        <v>2</v>
      </c>
      <c r="U105" s="1253">
        <f t="shared" ca="1" si="28"/>
        <v>1</v>
      </c>
      <c r="V105" s="1254">
        <f t="shared" ca="1" si="36"/>
        <v>1</v>
      </c>
      <c r="W105" s="1253">
        <f t="shared" si="29"/>
        <v>1</v>
      </c>
      <c r="X105" s="1255">
        <f t="shared" ca="1" si="30"/>
        <v>1</v>
      </c>
    </row>
    <row r="106" spans="1:24" x14ac:dyDescent="0.25">
      <c r="A106" t="s">
        <v>308</v>
      </c>
      <c r="B106" s="551">
        <v>2</v>
      </c>
      <c r="C106" s="551" t="s">
        <v>3386</v>
      </c>
      <c r="D106" s="1587" t="s">
        <v>3393</v>
      </c>
      <c r="E106" s="551" t="s">
        <v>446</v>
      </c>
      <c r="F106" s="1650" t="s">
        <v>1536</v>
      </c>
      <c r="G106" s="551">
        <f ca="1">VLOOKUP($A106,Data!$C:$I,7,FALSE)</f>
        <v>0</v>
      </c>
      <c r="H106" s="631" t="str">
        <f t="shared" si="23"/>
        <v>GV.OC-032</v>
      </c>
      <c r="I106" s="631" t="str">
        <f t="shared" ca="1" si="24"/>
        <v>GV.OC-0320</v>
      </c>
      <c r="J106" s="1648"/>
      <c r="K106" s="1261" t="s">
        <v>1771</v>
      </c>
      <c r="L106" s="1110" t="s">
        <v>3480</v>
      </c>
      <c r="M106" s="1252">
        <f t="shared" ca="1" si="31"/>
        <v>0.66666666666666663</v>
      </c>
      <c r="N106" s="1253">
        <f t="shared" si="32"/>
        <v>3</v>
      </c>
      <c r="O106" s="1253">
        <f t="shared" ca="1" si="33"/>
        <v>2</v>
      </c>
      <c r="P106" s="1254">
        <f t="shared" si="34"/>
        <v>0</v>
      </c>
      <c r="Q106" s="1253">
        <f t="shared" si="25"/>
        <v>0</v>
      </c>
      <c r="R106" s="1253">
        <f t="shared" ca="1" si="26"/>
        <v>0</v>
      </c>
      <c r="S106" s="1254">
        <f t="shared" ca="1" si="35"/>
        <v>1</v>
      </c>
      <c r="T106" s="1253">
        <f t="shared" si="27"/>
        <v>1</v>
      </c>
      <c r="U106" s="1253">
        <f t="shared" ca="1" si="28"/>
        <v>1</v>
      </c>
      <c r="V106" s="1254">
        <f t="shared" ca="1" si="36"/>
        <v>0.5</v>
      </c>
      <c r="W106" s="1253">
        <f t="shared" si="29"/>
        <v>2</v>
      </c>
      <c r="X106" s="1255">
        <f t="shared" ca="1" si="30"/>
        <v>1</v>
      </c>
    </row>
    <row r="107" spans="1:24" x14ac:dyDescent="0.25">
      <c r="A107" t="s">
        <v>308</v>
      </c>
      <c r="B107" s="551">
        <v>2</v>
      </c>
      <c r="C107" s="551" t="s">
        <v>3386</v>
      </c>
      <c r="D107" s="1587" t="s">
        <v>3394</v>
      </c>
      <c r="E107" s="551" t="s">
        <v>446</v>
      </c>
      <c r="F107" s="1650" t="s">
        <v>1528</v>
      </c>
      <c r="G107" s="551">
        <f ca="1">VLOOKUP($A107,Data!$C:$I,7,FALSE)</f>
        <v>0</v>
      </c>
      <c r="H107" s="631" t="str">
        <f t="shared" si="23"/>
        <v>GV.OC-042</v>
      </c>
      <c r="I107" s="631" t="str">
        <f t="shared" ca="1" si="24"/>
        <v>GV.OC-0420</v>
      </c>
      <c r="J107" s="1648"/>
      <c r="K107" s="1261" t="s">
        <v>1771</v>
      </c>
      <c r="L107" s="1110" t="s">
        <v>3481</v>
      </c>
      <c r="M107" s="1252">
        <f t="shared" ca="1" si="31"/>
        <v>0.66666666666666663</v>
      </c>
      <c r="N107" s="1253">
        <f t="shared" si="32"/>
        <v>3</v>
      </c>
      <c r="O107" s="1253">
        <f t="shared" ca="1" si="33"/>
        <v>2</v>
      </c>
      <c r="P107" s="1254">
        <f t="shared" si="34"/>
        <v>0</v>
      </c>
      <c r="Q107" s="1253">
        <f t="shared" si="25"/>
        <v>0</v>
      </c>
      <c r="R107" s="1253">
        <f t="shared" ca="1" si="26"/>
        <v>0</v>
      </c>
      <c r="S107" s="1254">
        <f t="shared" ca="1" si="35"/>
        <v>1</v>
      </c>
      <c r="T107" s="1253">
        <f t="shared" si="27"/>
        <v>1</v>
      </c>
      <c r="U107" s="1253">
        <f t="shared" ca="1" si="28"/>
        <v>1</v>
      </c>
      <c r="V107" s="1254">
        <f t="shared" ca="1" si="36"/>
        <v>0.5</v>
      </c>
      <c r="W107" s="1253">
        <f t="shared" si="29"/>
        <v>2</v>
      </c>
      <c r="X107" s="1255">
        <f t="shared" ca="1" si="30"/>
        <v>1</v>
      </c>
    </row>
    <row r="108" spans="1:24" x14ac:dyDescent="0.25">
      <c r="A108" t="s">
        <v>961</v>
      </c>
      <c r="B108" s="551">
        <v>3</v>
      </c>
      <c r="C108" s="551" t="s">
        <v>3386</v>
      </c>
      <c r="D108" s="1587" t="s">
        <v>3394</v>
      </c>
      <c r="E108" s="551" t="s">
        <v>446</v>
      </c>
      <c r="F108" s="1650" t="s">
        <v>1528</v>
      </c>
      <c r="G108" s="551">
        <f ca="1">VLOOKUP($A108,Data!$C:$I,7,FALSE)</f>
        <v>1</v>
      </c>
      <c r="H108" s="631" t="str">
        <f t="shared" si="23"/>
        <v>GV.OC-043</v>
      </c>
      <c r="I108" s="631" t="str">
        <f t="shared" ca="1" si="24"/>
        <v>GV.OC-0431</v>
      </c>
      <c r="J108" s="1648"/>
      <c r="K108" s="1261" t="s">
        <v>1771</v>
      </c>
      <c r="L108" s="1110" t="s">
        <v>3482</v>
      </c>
      <c r="M108" s="1252">
        <f t="shared" ca="1" si="31"/>
        <v>0.66666666666666663</v>
      </c>
      <c r="N108" s="1253">
        <f t="shared" si="32"/>
        <v>3</v>
      </c>
      <c r="O108" s="1253">
        <f t="shared" ca="1" si="33"/>
        <v>2</v>
      </c>
      <c r="P108" s="1254">
        <f t="shared" ca="1" si="34"/>
        <v>0</v>
      </c>
      <c r="Q108" s="1253">
        <f t="shared" si="25"/>
        <v>1</v>
      </c>
      <c r="R108" s="1253">
        <f t="shared" ca="1" si="26"/>
        <v>0</v>
      </c>
      <c r="S108" s="1254">
        <f t="shared" ca="1" si="35"/>
        <v>1</v>
      </c>
      <c r="T108" s="1253">
        <f t="shared" si="27"/>
        <v>2</v>
      </c>
      <c r="U108" s="1253">
        <f t="shared" ca="1" si="28"/>
        <v>2</v>
      </c>
      <c r="V108" s="1254">
        <f t="shared" si="36"/>
        <v>0</v>
      </c>
      <c r="W108" s="1253">
        <f t="shared" si="29"/>
        <v>0</v>
      </c>
      <c r="X108" s="1255">
        <f t="shared" ca="1" si="30"/>
        <v>0</v>
      </c>
    </row>
    <row r="109" spans="1:24" x14ac:dyDescent="0.25">
      <c r="A109" t="s">
        <v>312</v>
      </c>
      <c r="B109" s="551">
        <v>1</v>
      </c>
      <c r="C109" s="551" t="s">
        <v>1462</v>
      </c>
      <c r="D109" s="1589" t="s">
        <v>3447</v>
      </c>
      <c r="E109" s="551" t="s">
        <v>1462</v>
      </c>
      <c r="F109" s="1650" t="s">
        <v>1486</v>
      </c>
      <c r="G109" s="551">
        <f ca="1">VLOOKUP($A109,Data!$C:$I,7,FALSE)</f>
        <v>1</v>
      </c>
      <c r="H109" s="631" t="str">
        <f t="shared" si="23"/>
        <v>PR.AA-061</v>
      </c>
      <c r="I109" s="631" t="str">
        <f t="shared" ca="1" si="24"/>
        <v>PR.AA-0611</v>
      </c>
      <c r="J109" s="1648"/>
      <c r="K109" s="1261" t="s">
        <v>1771</v>
      </c>
      <c r="L109" s="1110" t="s">
        <v>3483</v>
      </c>
      <c r="M109" s="1252">
        <f t="shared" ca="1" si="31"/>
        <v>0.5</v>
      </c>
      <c r="N109" s="1253">
        <f t="shared" si="32"/>
        <v>2</v>
      </c>
      <c r="O109" s="1253">
        <f t="shared" ca="1" si="33"/>
        <v>1</v>
      </c>
      <c r="P109" s="1254">
        <f t="shared" ca="1" si="34"/>
        <v>0</v>
      </c>
      <c r="Q109" s="1253">
        <f t="shared" si="25"/>
        <v>1</v>
      </c>
      <c r="R109" s="1253">
        <f t="shared" ca="1" si="26"/>
        <v>0</v>
      </c>
      <c r="S109" s="1254">
        <f t="shared" ca="1" si="35"/>
        <v>1</v>
      </c>
      <c r="T109" s="1253">
        <f t="shared" si="27"/>
        <v>1</v>
      </c>
      <c r="U109" s="1253">
        <f t="shared" ca="1" si="28"/>
        <v>1</v>
      </c>
      <c r="V109" s="1254">
        <f t="shared" si="36"/>
        <v>0</v>
      </c>
      <c r="W109" s="1253">
        <f t="shared" si="29"/>
        <v>0</v>
      </c>
      <c r="X109" s="1255">
        <f t="shared" ca="1" si="30"/>
        <v>0</v>
      </c>
    </row>
    <row r="110" spans="1:24" x14ac:dyDescent="0.25">
      <c r="A110" t="s">
        <v>312</v>
      </c>
      <c r="B110" s="551">
        <v>1</v>
      </c>
      <c r="C110" s="551" t="s">
        <v>1462</v>
      </c>
      <c r="D110" s="1589" t="s">
        <v>3447</v>
      </c>
      <c r="E110" s="551" t="s">
        <v>1462</v>
      </c>
      <c r="F110" s="1650" t="s">
        <v>1493</v>
      </c>
      <c r="G110" s="551">
        <f ca="1">VLOOKUP($A110,Data!$C:$I,7,FALSE)</f>
        <v>1</v>
      </c>
      <c r="H110" s="631" t="str">
        <f t="shared" si="23"/>
        <v>PR.AA-061</v>
      </c>
      <c r="I110" s="631" t="str">
        <f t="shared" ca="1" si="24"/>
        <v>PR.AA-0611</v>
      </c>
      <c r="J110" s="1648"/>
      <c r="K110" s="1261" t="s">
        <v>1763</v>
      </c>
      <c r="L110" s="1110" t="s">
        <v>3484</v>
      </c>
      <c r="M110" s="1252">
        <f t="shared" ca="1" si="31"/>
        <v>0.72727272727272729</v>
      </c>
      <c r="N110" s="1253">
        <f t="shared" si="32"/>
        <v>11</v>
      </c>
      <c r="O110" s="1253">
        <f t="shared" ca="1" si="33"/>
        <v>8</v>
      </c>
      <c r="P110" s="1254">
        <f t="shared" ca="1" si="34"/>
        <v>0.5</v>
      </c>
      <c r="Q110" s="1253">
        <f t="shared" si="25"/>
        <v>2</v>
      </c>
      <c r="R110" s="1253">
        <f t="shared" ca="1" si="26"/>
        <v>1</v>
      </c>
      <c r="S110" s="1254">
        <f t="shared" ca="1" si="35"/>
        <v>1</v>
      </c>
      <c r="T110" s="1253">
        <f t="shared" si="27"/>
        <v>7</v>
      </c>
      <c r="U110" s="1253">
        <f t="shared" ca="1" si="28"/>
        <v>7</v>
      </c>
      <c r="V110" s="1254">
        <f t="shared" ca="1" si="36"/>
        <v>0</v>
      </c>
      <c r="W110" s="1253">
        <f t="shared" si="29"/>
        <v>2</v>
      </c>
      <c r="X110" s="1255">
        <f t="shared" ca="1" si="30"/>
        <v>0</v>
      </c>
    </row>
    <row r="111" spans="1:24" x14ac:dyDescent="0.25">
      <c r="A111" t="s">
        <v>312</v>
      </c>
      <c r="B111" s="551">
        <v>1</v>
      </c>
      <c r="C111" s="551" t="s">
        <v>1462</v>
      </c>
      <c r="D111" s="1589" t="s">
        <v>3460</v>
      </c>
      <c r="F111" s="1650"/>
      <c r="G111" s="551">
        <f ca="1">VLOOKUP($A111,Data!$C:$I,7,FALSE)</f>
        <v>1</v>
      </c>
      <c r="H111" s="631" t="str">
        <f t="shared" si="23"/>
        <v>PR.IR-011</v>
      </c>
      <c r="I111" s="631" t="str">
        <f t="shared" ca="1" si="24"/>
        <v>PR.IR-0111</v>
      </c>
      <c r="J111" s="1648"/>
      <c r="K111" s="1261" t="s">
        <v>1763</v>
      </c>
      <c r="L111" s="1110" t="s">
        <v>3485</v>
      </c>
      <c r="M111" s="1252">
        <f t="shared" ca="1" si="31"/>
        <v>0.72727272727272729</v>
      </c>
      <c r="N111" s="1253">
        <f t="shared" si="32"/>
        <v>11</v>
      </c>
      <c r="O111" s="1253">
        <f t="shared" ca="1" si="33"/>
        <v>8</v>
      </c>
      <c r="P111" s="1254">
        <f t="shared" ca="1" si="34"/>
        <v>1</v>
      </c>
      <c r="Q111" s="1253">
        <f t="shared" si="25"/>
        <v>1</v>
      </c>
      <c r="R111" s="1253">
        <f t="shared" ca="1" si="26"/>
        <v>1</v>
      </c>
      <c r="S111" s="1254">
        <f t="shared" ca="1" si="35"/>
        <v>0.83333333333333337</v>
      </c>
      <c r="T111" s="1253">
        <f t="shared" si="27"/>
        <v>6</v>
      </c>
      <c r="U111" s="1253">
        <f t="shared" ca="1" si="28"/>
        <v>5</v>
      </c>
      <c r="V111" s="1254">
        <f t="shared" ca="1" si="36"/>
        <v>0.5</v>
      </c>
      <c r="W111" s="1253">
        <f t="shared" si="29"/>
        <v>4</v>
      </c>
      <c r="X111" s="1255">
        <f t="shared" ca="1" si="30"/>
        <v>2</v>
      </c>
    </row>
    <row r="112" spans="1:24" x14ac:dyDescent="0.25">
      <c r="A112" t="s">
        <v>313</v>
      </c>
      <c r="B112" s="551">
        <v>1</v>
      </c>
      <c r="C112" s="551" t="s">
        <v>1462</v>
      </c>
      <c r="D112" s="1589" t="s">
        <v>3447</v>
      </c>
      <c r="E112" s="551" t="s">
        <v>1462</v>
      </c>
      <c r="F112" s="1651" t="s">
        <v>1493</v>
      </c>
      <c r="G112" s="551">
        <f ca="1">VLOOKUP($A112,Data!$C:$I,7,FALSE)</f>
        <v>1</v>
      </c>
      <c r="H112" s="631" t="str">
        <f t="shared" si="23"/>
        <v>PR.AA-061</v>
      </c>
      <c r="I112" s="631" t="str">
        <f t="shared" ca="1" si="24"/>
        <v>PR.AA-0611</v>
      </c>
      <c r="J112" s="1648"/>
      <c r="K112" s="1261" t="s">
        <v>1779</v>
      </c>
      <c r="L112" s="1110" t="s">
        <v>3486</v>
      </c>
      <c r="M112" s="1252">
        <f t="shared" ca="1" si="31"/>
        <v>0.66666666666666663</v>
      </c>
      <c r="N112" s="1253">
        <f t="shared" si="32"/>
        <v>3</v>
      </c>
      <c r="O112" s="1253">
        <f t="shared" ca="1" si="33"/>
        <v>2</v>
      </c>
      <c r="P112" s="1254">
        <f t="shared" ca="1" si="34"/>
        <v>1</v>
      </c>
      <c r="Q112" s="1253">
        <f t="shared" ref="Q112:Q121" si="37">COUNTIF($H:$H,CONCATENATE($L112,P$15))</f>
        <v>1</v>
      </c>
      <c r="R112" s="1253">
        <f t="shared" ref="R112:R121" ca="1" si="38">COUNTIF($I:$I,CONCATENATE($L112,P$15,1))</f>
        <v>1</v>
      </c>
      <c r="S112" s="1254">
        <f t="shared" ca="1" si="35"/>
        <v>1</v>
      </c>
      <c r="T112" s="1253">
        <f t="shared" ref="T112:T121" si="39">COUNTIF($H:$H,CONCATENATE($L112,S$15))</f>
        <v>1</v>
      </c>
      <c r="U112" s="1253">
        <f t="shared" ref="U112:U121" ca="1" si="40">COUNTIF($I:$I,CONCATENATE($L112,S$15,1))</f>
        <v>1</v>
      </c>
      <c r="V112" s="1254">
        <f t="shared" ca="1" si="36"/>
        <v>0</v>
      </c>
      <c r="W112" s="1253">
        <f t="shared" ref="W112:W121" si="41">COUNTIF($H:$H,CONCATENATE($L112,V$15))</f>
        <v>1</v>
      </c>
      <c r="X112" s="1255">
        <f t="shared" ref="X112:X121" ca="1" si="42">COUNTIF($I:$I,CONCATENATE($L112,V$15,1))</f>
        <v>0</v>
      </c>
    </row>
    <row r="113" spans="1:24" x14ac:dyDescent="0.25">
      <c r="A113" t="s">
        <v>313</v>
      </c>
      <c r="B113" s="551">
        <v>1</v>
      </c>
      <c r="C113" s="551" t="s">
        <v>1462</v>
      </c>
      <c r="D113" s="1589" t="s">
        <v>3460</v>
      </c>
      <c r="F113" s="1650"/>
      <c r="G113" s="551">
        <f ca="1">VLOOKUP($A113,Data!$C:$I,7,FALSE)</f>
        <v>1</v>
      </c>
      <c r="H113" s="631" t="str">
        <f t="shared" si="23"/>
        <v>PR.IR-011</v>
      </c>
      <c r="I113" s="631" t="str">
        <f t="shared" ca="1" si="24"/>
        <v>PR.IR-0111</v>
      </c>
      <c r="J113" s="1648"/>
      <c r="K113" s="1261" t="s">
        <v>1779</v>
      </c>
      <c r="L113" s="1110" t="s">
        <v>3487</v>
      </c>
      <c r="M113" s="1252">
        <f t="shared" ca="1" si="31"/>
        <v>1</v>
      </c>
      <c r="N113" s="1253">
        <f t="shared" si="32"/>
        <v>2</v>
      </c>
      <c r="O113" s="1253">
        <f t="shared" ca="1" si="33"/>
        <v>2</v>
      </c>
      <c r="P113" s="1254">
        <f t="shared" ca="1" si="34"/>
        <v>1</v>
      </c>
      <c r="Q113" s="1253">
        <f t="shared" si="37"/>
        <v>1</v>
      </c>
      <c r="R113" s="1253">
        <f t="shared" ca="1" si="38"/>
        <v>1</v>
      </c>
      <c r="S113" s="1254">
        <f t="shared" ca="1" si="35"/>
        <v>1</v>
      </c>
      <c r="T113" s="1253">
        <f t="shared" si="39"/>
        <v>1</v>
      </c>
      <c r="U113" s="1253">
        <f t="shared" ca="1" si="40"/>
        <v>1</v>
      </c>
      <c r="V113" s="1254">
        <f t="shared" si="36"/>
        <v>0</v>
      </c>
      <c r="W113" s="1253">
        <f t="shared" si="41"/>
        <v>0</v>
      </c>
      <c r="X113" s="1255">
        <f t="shared" ca="1" si="42"/>
        <v>0</v>
      </c>
    </row>
    <row r="114" spans="1:24" x14ac:dyDescent="0.25">
      <c r="A114" t="s">
        <v>314</v>
      </c>
      <c r="B114" s="551">
        <v>2</v>
      </c>
      <c r="C114" s="551" t="s">
        <v>1462</v>
      </c>
      <c r="D114" s="1589" t="s">
        <v>3444</v>
      </c>
      <c r="E114" s="551" t="s">
        <v>1462</v>
      </c>
      <c r="F114" s="1650" t="s">
        <v>1478</v>
      </c>
      <c r="G114" s="551">
        <f ca="1">VLOOKUP($A114,Data!$C:$I,7,FALSE)</f>
        <v>1</v>
      </c>
      <c r="H114" s="631" t="str">
        <f t="shared" si="23"/>
        <v>PR.AA-032</v>
      </c>
      <c r="I114" s="631" t="str">
        <f t="shared" ca="1" si="24"/>
        <v>PR.AA-0321</v>
      </c>
      <c r="J114" s="1648"/>
      <c r="K114" s="1261" t="s">
        <v>1790</v>
      </c>
      <c r="L114" s="1111" t="s">
        <v>3488</v>
      </c>
      <c r="M114" s="1252">
        <f t="shared" ca="1" si="31"/>
        <v>0.8</v>
      </c>
      <c r="N114" s="1253">
        <f t="shared" si="32"/>
        <v>5</v>
      </c>
      <c r="O114" s="1253">
        <f t="shared" ca="1" si="33"/>
        <v>4</v>
      </c>
      <c r="P114" s="1254">
        <f t="shared" ca="1" si="34"/>
        <v>1</v>
      </c>
      <c r="Q114" s="1253">
        <f t="shared" si="37"/>
        <v>2</v>
      </c>
      <c r="R114" s="1253">
        <f t="shared" ca="1" si="38"/>
        <v>2</v>
      </c>
      <c r="S114" s="1254">
        <f t="shared" ca="1" si="35"/>
        <v>1</v>
      </c>
      <c r="T114" s="1253">
        <f t="shared" si="39"/>
        <v>2</v>
      </c>
      <c r="U114" s="1253">
        <f t="shared" ca="1" si="40"/>
        <v>2</v>
      </c>
      <c r="V114" s="1254">
        <f t="shared" ca="1" si="36"/>
        <v>0</v>
      </c>
      <c r="W114" s="1253">
        <f t="shared" si="41"/>
        <v>1</v>
      </c>
      <c r="X114" s="1255">
        <f t="shared" ca="1" si="42"/>
        <v>0</v>
      </c>
    </row>
    <row r="115" spans="1:24" x14ac:dyDescent="0.25">
      <c r="A115" t="s">
        <v>314</v>
      </c>
      <c r="B115" s="551">
        <v>2</v>
      </c>
      <c r="C115" s="551" t="s">
        <v>1462</v>
      </c>
      <c r="D115" s="1589" t="s">
        <v>3447</v>
      </c>
      <c r="E115" s="551" t="s">
        <v>1462</v>
      </c>
      <c r="F115" s="1650" t="s">
        <v>1493</v>
      </c>
      <c r="G115" s="551">
        <f ca="1">VLOOKUP($A115,Data!$C:$I,7,FALSE)</f>
        <v>1</v>
      </c>
      <c r="H115" s="631" t="str">
        <f t="shared" si="23"/>
        <v>PR.AA-062</v>
      </c>
      <c r="I115" s="631" t="str">
        <f t="shared" ca="1" si="24"/>
        <v>PR.AA-0621</v>
      </c>
      <c r="J115" s="1648"/>
      <c r="K115" s="1261" t="s">
        <v>1790</v>
      </c>
      <c r="L115" s="1111" t="s">
        <v>3489</v>
      </c>
      <c r="M115" s="1252">
        <f t="shared" ca="1" si="31"/>
        <v>0.8</v>
      </c>
      <c r="N115" s="1253">
        <f t="shared" si="32"/>
        <v>5</v>
      </c>
      <c r="O115" s="1253">
        <f t="shared" ca="1" si="33"/>
        <v>4</v>
      </c>
      <c r="P115" s="1254">
        <f t="shared" ca="1" si="34"/>
        <v>1</v>
      </c>
      <c r="Q115" s="1253">
        <f t="shared" si="37"/>
        <v>2</v>
      </c>
      <c r="R115" s="1253">
        <f t="shared" ca="1" si="38"/>
        <v>2</v>
      </c>
      <c r="S115" s="1254">
        <f t="shared" ca="1" si="35"/>
        <v>1</v>
      </c>
      <c r="T115" s="1253">
        <f t="shared" si="39"/>
        <v>2</v>
      </c>
      <c r="U115" s="1253">
        <f t="shared" ca="1" si="40"/>
        <v>2</v>
      </c>
      <c r="V115" s="1254">
        <f t="shared" ca="1" si="36"/>
        <v>0</v>
      </c>
      <c r="W115" s="1253">
        <f t="shared" si="41"/>
        <v>1</v>
      </c>
      <c r="X115" s="1255">
        <f t="shared" ca="1" si="42"/>
        <v>0</v>
      </c>
    </row>
    <row r="116" spans="1:24" x14ac:dyDescent="0.25">
      <c r="A116" t="s">
        <v>314</v>
      </c>
      <c r="B116" s="551">
        <v>2</v>
      </c>
      <c r="C116" s="551" t="s">
        <v>1462</v>
      </c>
      <c r="D116" s="1589" t="s">
        <v>3460</v>
      </c>
      <c r="F116" s="1650"/>
      <c r="G116" s="551">
        <f ca="1">VLOOKUP($A116,Data!$C:$I,7,FALSE)</f>
        <v>1</v>
      </c>
      <c r="H116" s="631" t="str">
        <f t="shared" si="23"/>
        <v>PR.IR-012</v>
      </c>
      <c r="I116" s="631" t="str">
        <f t="shared" ca="1" si="24"/>
        <v>PR.IR-0121</v>
      </c>
      <c r="J116" s="1648"/>
      <c r="K116" s="1261" t="s">
        <v>1790</v>
      </c>
      <c r="L116" s="1111" t="s">
        <v>3490</v>
      </c>
      <c r="M116" s="1252">
        <f t="shared" ca="1" si="31"/>
        <v>0.66666666666666663</v>
      </c>
      <c r="N116" s="1253">
        <f t="shared" si="32"/>
        <v>3</v>
      </c>
      <c r="O116" s="1253">
        <f t="shared" ca="1" si="33"/>
        <v>2</v>
      </c>
      <c r="P116" s="1254">
        <f t="shared" ca="1" si="34"/>
        <v>1</v>
      </c>
      <c r="Q116" s="1253">
        <f t="shared" si="37"/>
        <v>1</v>
      </c>
      <c r="R116" s="1253">
        <f t="shared" ca="1" si="38"/>
        <v>1</v>
      </c>
      <c r="S116" s="1254">
        <f t="shared" ca="1" si="35"/>
        <v>0.5</v>
      </c>
      <c r="T116" s="1253">
        <f t="shared" si="39"/>
        <v>2</v>
      </c>
      <c r="U116" s="1253">
        <f t="shared" ca="1" si="40"/>
        <v>1</v>
      </c>
      <c r="V116" s="1254">
        <f t="shared" si="36"/>
        <v>0</v>
      </c>
      <c r="W116" s="1253">
        <f t="shared" si="41"/>
        <v>0</v>
      </c>
      <c r="X116" s="1255">
        <f t="shared" ca="1" si="42"/>
        <v>0</v>
      </c>
    </row>
    <row r="117" spans="1:24" x14ac:dyDescent="0.25">
      <c r="A117" t="s">
        <v>962</v>
      </c>
      <c r="B117" s="551">
        <v>2</v>
      </c>
      <c r="C117" s="551" t="s">
        <v>1462</v>
      </c>
      <c r="D117" s="1589" t="s">
        <v>3447</v>
      </c>
      <c r="E117" s="551" t="s">
        <v>1462</v>
      </c>
      <c r="F117" s="1650" t="s">
        <v>1493</v>
      </c>
      <c r="G117" s="551">
        <f ca="1">VLOOKUP($A117,Data!$C:$I,7,FALSE)</f>
        <v>1</v>
      </c>
      <c r="H117" s="631" t="str">
        <f t="shared" si="23"/>
        <v>PR.AA-062</v>
      </c>
      <c r="I117" s="631" t="str">
        <f t="shared" ca="1" si="24"/>
        <v>PR.AA-0621</v>
      </c>
      <c r="J117" s="1648"/>
      <c r="K117" s="1261" t="s">
        <v>1790</v>
      </c>
      <c r="L117" s="1111" t="s">
        <v>3491</v>
      </c>
      <c r="M117" s="1252">
        <f t="shared" ca="1" si="31"/>
        <v>0.8</v>
      </c>
      <c r="N117" s="1253">
        <f t="shared" si="32"/>
        <v>5</v>
      </c>
      <c r="O117" s="1253">
        <f t="shared" ca="1" si="33"/>
        <v>4</v>
      </c>
      <c r="P117" s="1254">
        <f t="shared" ca="1" si="34"/>
        <v>1</v>
      </c>
      <c r="Q117" s="1253">
        <f t="shared" si="37"/>
        <v>1</v>
      </c>
      <c r="R117" s="1253">
        <f t="shared" ca="1" si="38"/>
        <v>1</v>
      </c>
      <c r="S117" s="1254">
        <f t="shared" ca="1" si="35"/>
        <v>0.75</v>
      </c>
      <c r="T117" s="1253">
        <f t="shared" si="39"/>
        <v>4</v>
      </c>
      <c r="U117" s="1253">
        <f t="shared" ca="1" si="40"/>
        <v>3</v>
      </c>
      <c r="V117" s="1254">
        <f t="shared" si="36"/>
        <v>0</v>
      </c>
      <c r="W117" s="1253">
        <f t="shared" si="41"/>
        <v>0</v>
      </c>
      <c r="X117" s="1255">
        <f t="shared" ca="1" si="42"/>
        <v>0</v>
      </c>
    </row>
    <row r="118" spans="1:24" x14ac:dyDescent="0.25">
      <c r="A118" t="s">
        <v>962</v>
      </c>
      <c r="B118" s="551">
        <v>2</v>
      </c>
      <c r="C118" s="551" t="s">
        <v>1462</v>
      </c>
      <c r="D118" s="1589" t="s">
        <v>3460</v>
      </c>
      <c r="F118" s="1650"/>
      <c r="G118" s="551">
        <f ca="1">VLOOKUP($A118,Data!$C:$I,7,FALSE)</f>
        <v>1</v>
      </c>
      <c r="H118" s="631" t="str">
        <f t="shared" si="23"/>
        <v>PR.IR-012</v>
      </c>
      <c r="I118" s="631" t="str">
        <f t="shared" ca="1" si="24"/>
        <v>PR.IR-0121</v>
      </c>
      <c r="J118" s="1648"/>
      <c r="K118" s="1261" t="s">
        <v>1790</v>
      </c>
      <c r="L118" s="1111" t="s">
        <v>3492</v>
      </c>
      <c r="M118" s="1252">
        <f t="shared" ca="1" si="31"/>
        <v>1</v>
      </c>
      <c r="N118" s="1253">
        <f t="shared" si="32"/>
        <v>1</v>
      </c>
      <c r="O118" s="1253">
        <f t="shared" ca="1" si="33"/>
        <v>1</v>
      </c>
      <c r="P118" s="1254">
        <f t="shared" si="34"/>
        <v>0</v>
      </c>
      <c r="Q118" s="1253">
        <f t="shared" si="37"/>
        <v>0</v>
      </c>
      <c r="R118" s="1253">
        <f t="shared" ca="1" si="38"/>
        <v>0</v>
      </c>
      <c r="S118" s="1254">
        <f t="shared" ca="1" si="35"/>
        <v>1</v>
      </c>
      <c r="T118" s="1253">
        <f t="shared" si="39"/>
        <v>1</v>
      </c>
      <c r="U118" s="1253">
        <f t="shared" ca="1" si="40"/>
        <v>1</v>
      </c>
      <c r="V118" s="1254">
        <f t="shared" si="36"/>
        <v>0</v>
      </c>
      <c r="W118" s="1253">
        <f t="shared" si="41"/>
        <v>0</v>
      </c>
      <c r="X118" s="1255">
        <f t="shared" ca="1" si="42"/>
        <v>0</v>
      </c>
    </row>
    <row r="119" spans="1:24" x14ac:dyDescent="0.25">
      <c r="A119" t="s">
        <v>963</v>
      </c>
      <c r="B119" s="551">
        <v>2</v>
      </c>
      <c r="C119" s="551" t="s">
        <v>1462</v>
      </c>
      <c r="D119" s="1589" t="s">
        <v>3446</v>
      </c>
      <c r="E119" s="551" t="s">
        <v>1462</v>
      </c>
      <c r="F119" s="1650" t="s">
        <v>1482</v>
      </c>
      <c r="G119" s="551">
        <f ca="1">VLOOKUP($A119,Data!$C:$I,7,FALSE)</f>
        <v>1</v>
      </c>
      <c r="H119" s="631" t="str">
        <f t="shared" si="23"/>
        <v>PR.AA-052</v>
      </c>
      <c r="I119" s="631" t="str">
        <f t="shared" ca="1" si="24"/>
        <v>PR.AA-0521</v>
      </c>
      <c r="J119" s="1648"/>
      <c r="K119" s="1261" t="s">
        <v>1790</v>
      </c>
      <c r="L119" s="1111" t="s">
        <v>3493</v>
      </c>
      <c r="M119" s="1252">
        <f t="shared" ca="1" si="31"/>
        <v>0.66666666666666663</v>
      </c>
      <c r="N119" s="1253">
        <f t="shared" si="32"/>
        <v>3</v>
      </c>
      <c r="O119" s="1253">
        <f t="shared" ca="1" si="33"/>
        <v>2</v>
      </c>
      <c r="P119" s="1254">
        <f t="shared" si="34"/>
        <v>0</v>
      </c>
      <c r="Q119" s="1253">
        <f t="shared" si="37"/>
        <v>0</v>
      </c>
      <c r="R119" s="1253">
        <f t="shared" ca="1" si="38"/>
        <v>0</v>
      </c>
      <c r="S119" s="1254">
        <f t="shared" ca="1" si="35"/>
        <v>1</v>
      </c>
      <c r="T119" s="1253">
        <f t="shared" si="39"/>
        <v>1</v>
      </c>
      <c r="U119" s="1253">
        <f t="shared" ca="1" si="40"/>
        <v>1</v>
      </c>
      <c r="V119" s="1254">
        <f t="shared" ca="1" si="36"/>
        <v>0.5</v>
      </c>
      <c r="W119" s="1253">
        <f t="shared" si="41"/>
        <v>2</v>
      </c>
      <c r="X119" s="1255">
        <f t="shared" ca="1" si="42"/>
        <v>1</v>
      </c>
    </row>
    <row r="120" spans="1:24" x14ac:dyDescent="0.25">
      <c r="A120" t="s">
        <v>963</v>
      </c>
      <c r="B120" s="551">
        <v>2</v>
      </c>
      <c r="C120" s="551" t="s">
        <v>1462</v>
      </c>
      <c r="D120" s="1589" t="s">
        <v>3447</v>
      </c>
      <c r="E120" s="551" t="s">
        <v>1462</v>
      </c>
      <c r="F120" s="1650" t="s">
        <v>1493</v>
      </c>
      <c r="G120" s="551">
        <f ca="1">VLOOKUP($A120,Data!$C:$I,7,FALSE)</f>
        <v>1</v>
      </c>
      <c r="H120" s="631" t="str">
        <f t="shared" si="23"/>
        <v>PR.AA-062</v>
      </c>
      <c r="I120" s="631" t="str">
        <f t="shared" ca="1" si="24"/>
        <v>PR.AA-0621</v>
      </c>
      <c r="J120" s="1648"/>
      <c r="K120" s="1261" t="s">
        <v>1798</v>
      </c>
      <c r="L120" s="1111" t="s">
        <v>3494</v>
      </c>
      <c r="M120" s="1252">
        <f t="shared" ca="1" si="31"/>
        <v>0.25</v>
      </c>
      <c r="N120" s="1253">
        <f t="shared" si="32"/>
        <v>4</v>
      </c>
      <c r="O120" s="1253">
        <f t="shared" ca="1" si="33"/>
        <v>1</v>
      </c>
      <c r="P120" s="1254">
        <f t="shared" si="34"/>
        <v>0</v>
      </c>
      <c r="Q120" s="1253">
        <f t="shared" si="37"/>
        <v>0</v>
      </c>
      <c r="R120" s="1253">
        <f t="shared" ca="1" si="38"/>
        <v>0</v>
      </c>
      <c r="S120" s="1254">
        <f t="shared" ca="1" si="35"/>
        <v>0.5</v>
      </c>
      <c r="T120" s="1253">
        <f t="shared" si="39"/>
        <v>2</v>
      </c>
      <c r="U120" s="1253">
        <f t="shared" ca="1" si="40"/>
        <v>1</v>
      </c>
      <c r="V120" s="1254">
        <f t="shared" ca="1" si="36"/>
        <v>0</v>
      </c>
      <c r="W120" s="1253">
        <f t="shared" si="41"/>
        <v>2</v>
      </c>
      <c r="X120" s="1255">
        <f t="shared" ca="1" si="42"/>
        <v>0</v>
      </c>
    </row>
    <row r="121" spans="1:24" x14ac:dyDescent="0.25">
      <c r="A121" t="s">
        <v>963</v>
      </c>
      <c r="B121" s="551">
        <v>2</v>
      </c>
      <c r="C121" s="551" t="s">
        <v>1462</v>
      </c>
      <c r="D121" s="1589" t="s">
        <v>3460</v>
      </c>
      <c r="F121" s="1650"/>
      <c r="G121" s="551">
        <f ca="1">VLOOKUP($A121,Data!$C:$I,7,FALSE)</f>
        <v>1</v>
      </c>
      <c r="H121" s="631" t="str">
        <f t="shared" si="23"/>
        <v>PR.IR-012</v>
      </c>
      <c r="I121" s="631" t="str">
        <f t="shared" ca="1" si="24"/>
        <v>PR.IR-0121</v>
      </c>
      <c r="J121" s="1648"/>
      <c r="K121" s="1262" t="s">
        <v>1798</v>
      </c>
      <c r="L121" s="1111" t="s">
        <v>3495</v>
      </c>
      <c r="M121" s="1256">
        <f t="shared" ca="1" si="31"/>
        <v>0.625</v>
      </c>
      <c r="N121" s="1257">
        <f t="shared" si="32"/>
        <v>8</v>
      </c>
      <c r="O121" s="1257">
        <f t="shared" ca="1" si="33"/>
        <v>5</v>
      </c>
      <c r="P121" s="1258">
        <f t="shared" ca="1" si="34"/>
        <v>0.5</v>
      </c>
      <c r="Q121" s="1257">
        <f t="shared" si="37"/>
        <v>2</v>
      </c>
      <c r="R121" s="1257">
        <f t="shared" ca="1" si="38"/>
        <v>1</v>
      </c>
      <c r="S121" s="1258">
        <f t="shared" ca="1" si="35"/>
        <v>0.8</v>
      </c>
      <c r="T121" s="1257">
        <f t="shared" si="39"/>
        <v>5</v>
      </c>
      <c r="U121" s="1257">
        <f t="shared" ca="1" si="40"/>
        <v>4</v>
      </c>
      <c r="V121" s="1258">
        <f t="shared" ca="1" si="36"/>
        <v>0</v>
      </c>
      <c r="W121" s="1257">
        <f t="shared" si="41"/>
        <v>1</v>
      </c>
      <c r="X121" s="1259">
        <f t="shared" ca="1" si="42"/>
        <v>0</v>
      </c>
    </row>
    <row r="122" spans="1:24" x14ac:dyDescent="0.25">
      <c r="A122" t="s">
        <v>963</v>
      </c>
      <c r="B122" s="551">
        <v>2</v>
      </c>
      <c r="C122" s="551" t="s">
        <v>1462</v>
      </c>
      <c r="D122" s="1589" t="s">
        <v>3454</v>
      </c>
      <c r="E122" s="551" t="s">
        <v>1462</v>
      </c>
      <c r="F122" s="1650" t="s">
        <v>1480</v>
      </c>
      <c r="G122" s="551">
        <f ca="1">VLOOKUP($A122,Data!$C:$I,7,FALSE)</f>
        <v>1</v>
      </c>
      <c r="H122" s="631" t="str">
        <f t="shared" si="23"/>
        <v>PR.PS-012</v>
      </c>
      <c r="I122" s="631" t="str">
        <f t="shared" ca="1" si="24"/>
        <v>PR.PS-0121</v>
      </c>
      <c r="J122" s="1648"/>
      <c r="L122" s="1050"/>
      <c r="M122" s="632"/>
      <c r="N122" s="633"/>
      <c r="O122" s="633"/>
      <c r="P122" s="632"/>
      <c r="Q122" s="633"/>
      <c r="R122" s="633"/>
      <c r="S122" s="632"/>
      <c r="T122" s="633"/>
      <c r="U122" s="633"/>
      <c r="V122" s="632"/>
      <c r="W122" s="633"/>
      <c r="X122" s="633"/>
    </row>
    <row r="123" spans="1:24" x14ac:dyDescent="0.25">
      <c r="A123" t="s">
        <v>964</v>
      </c>
      <c r="B123" s="551">
        <v>2</v>
      </c>
      <c r="C123" s="551" t="s">
        <v>1463</v>
      </c>
      <c r="D123" s="1586" t="s">
        <v>3464</v>
      </c>
      <c r="E123" s="551" t="s">
        <v>1463</v>
      </c>
      <c r="F123" s="1650" t="s">
        <v>1485</v>
      </c>
      <c r="G123" s="551">
        <f ca="1">VLOOKUP($A123,Data!$C:$I,7,FALSE)</f>
        <v>0</v>
      </c>
      <c r="H123" s="631" t="str">
        <f t="shared" si="23"/>
        <v>DE.CM-012</v>
      </c>
      <c r="I123" s="631" t="str">
        <f t="shared" ca="1" si="24"/>
        <v>DE.CM-0120</v>
      </c>
      <c r="J123" s="1648"/>
      <c r="L123" s="1050"/>
      <c r="M123" s="632"/>
      <c r="N123" s="633"/>
      <c r="O123" s="633"/>
      <c r="P123" s="632"/>
      <c r="Q123" s="633"/>
      <c r="R123" s="633"/>
      <c r="S123" s="632"/>
      <c r="T123" s="633"/>
      <c r="U123" s="633"/>
      <c r="V123" s="632"/>
      <c r="W123" s="633"/>
      <c r="X123" s="633"/>
    </row>
    <row r="124" spans="1:24" x14ac:dyDescent="0.25">
      <c r="A124" t="s">
        <v>964</v>
      </c>
      <c r="B124" s="551">
        <v>2</v>
      </c>
      <c r="C124" s="551" t="s">
        <v>1463</v>
      </c>
      <c r="D124" s="1586" t="s">
        <v>3466</v>
      </c>
      <c r="F124" s="1650"/>
      <c r="G124" s="551">
        <f ca="1">VLOOKUP($A124,Data!$C:$I,7,FALSE)</f>
        <v>0</v>
      </c>
      <c r="H124" s="631" t="str">
        <f t="shared" si="23"/>
        <v>DE.CM-032</v>
      </c>
      <c r="I124" s="631" t="str">
        <f t="shared" ca="1" si="24"/>
        <v>DE.CM-0320</v>
      </c>
      <c r="J124" s="1648"/>
      <c r="N124" s="1114"/>
    </row>
    <row r="125" spans="1:24" x14ac:dyDescent="0.25">
      <c r="A125" t="s">
        <v>964</v>
      </c>
      <c r="B125" s="551">
        <v>2</v>
      </c>
      <c r="C125" s="551" t="s">
        <v>1463</v>
      </c>
      <c r="D125" s="1586" t="s">
        <v>3467</v>
      </c>
      <c r="F125" s="1650"/>
      <c r="G125" s="551">
        <f ca="1">VLOOKUP($A125,Data!$C:$I,7,FALSE)</f>
        <v>0</v>
      </c>
      <c r="H125" s="631" t="str">
        <f t="shared" si="23"/>
        <v>DE.CM-062</v>
      </c>
      <c r="I125" s="631" t="str">
        <f t="shared" ca="1" si="24"/>
        <v>DE.CM-0620</v>
      </c>
      <c r="J125" s="1648"/>
    </row>
    <row r="126" spans="1:24" x14ac:dyDescent="0.25">
      <c r="A126" t="s">
        <v>964</v>
      </c>
      <c r="B126" s="551">
        <v>2</v>
      </c>
      <c r="C126" s="551" t="s">
        <v>1463</v>
      </c>
      <c r="D126" s="1586" t="s">
        <v>3468</v>
      </c>
      <c r="F126" s="1650"/>
      <c r="G126" s="551">
        <f ca="1">VLOOKUP($A126,Data!$C:$I,7,FALSE)</f>
        <v>0</v>
      </c>
      <c r="H126" s="631" t="str">
        <f t="shared" si="23"/>
        <v>DE.CM-092</v>
      </c>
      <c r="I126" s="631" t="str">
        <f t="shared" ca="1" si="24"/>
        <v>DE.CM-0920</v>
      </c>
      <c r="J126" s="1648"/>
    </row>
    <row r="127" spans="1:24" x14ac:dyDescent="0.25">
      <c r="A127" t="s">
        <v>964</v>
      </c>
      <c r="B127" s="551">
        <v>2</v>
      </c>
      <c r="C127" s="551" t="s">
        <v>1462</v>
      </c>
      <c r="D127" s="1589" t="s">
        <v>3447</v>
      </c>
      <c r="E127" s="551" t="s">
        <v>1462</v>
      </c>
      <c r="F127" s="1650" t="s">
        <v>1493</v>
      </c>
      <c r="G127" s="551">
        <f ca="1">VLOOKUP($A127,Data!$C:$I,7,FALSE)</f>
        <v>0</v>
      </c>
      <c r="H127" s="631" t="str">
        <f t="shared" si="23"/>
        <v>PR.AA-062</v>
      </c>
      <c r="I127" s="631" t="str">
        <f t="shared" ca="1" si="24"/>
        <v>PR.AA-0620</v>
      </c>
      <c r="J127" s="1648"/>
    </row>
    <row r="128" spans="1:24" x14ac:dyDescent="0.25">
      <c r="A128" t="s">
        <v>964</v>
      </c>
      <c r="B128" s="551">
        <v>2</v>
      </c>
      <c r="C128" s="551" t="s">
        <v>1462</v>
      </c>
      <c r="D128" s="1589" t="s">
        <v>3460</v>
      </c>
      <c r="F128" s="1650"/>
      <c r="G128" s="551">
        <f ca="1">VLOOKUP($A128,Data!$C:$I,7,FALSE)</f>
        <v>0</v>
      </c>
      <c r="H128" s="631" t="str">
        <f t="shared" si="23"/>
        <v>PR.IR-012</v>
      </c>
      <c r="I128" s="631" t="str">
        <f t="shared" ca="1" si="24"/>
        <v>PR.IR-0120</v>
      </c>
      <c r="J128" s="1648"/>
    </row>
    <row r="129" spans="1:10" x14ac:dyDescent="0.25">
      <c r="A129" t="s">
        <v>965</v>
      </c>
      <c r="B129" s="551">
        <v>2</v>
      </c>
      <c r="C129" s="551" t="s">
        <v>1463</v>
      </c>
      <c r="D129" s="1586" t="s">
        <v>3464</v>
      </c>
      <c r="E129" s="551" t="s">
        <v>1463</v>
      </c>
      <c r="F129" s="1650" t="s">
        <v>1497</v>
      </c>
      <c r="G129" s="551">
        <f ca="1">VLOOKUP($A129,Data!$C:$I,7,FALSE)</f>
        <v>1</v>
      </c>
      <c r="H129" s="631" t="str">
        <f t="shared" si="23"/>
        <v>DE.CM-012</v>
      </c>
      <c r="I129" s="631" t="str">
        <f t="shared" ca="1" si="24"/>
        <v>DE.CM-0121</v>
      </c>
      <c r="J129" s="1648"/>
    </row>
    <row r="130" spans="1:10" x14ac:dyDescent="0.25">
      <c r="A130" t="s">
        <v>965</v>
      </c>
      <c r="B130" s="551">
        <v>2</v>
      </c>
      <c r="C130" s="551" t="s">
        <v>1463</v>
      </c>
      <c r="D130" s="1586" t="s">
        <v>3466</v>
      </c>
      <c r="E130" s="551" t="s">
        <v>1463</v>
      </c>
      <c r="F130" s="1650" t="s">
        <v>1483</v>
      </c>
      <c r="G130" s="551">
        <f ca="1">VLOOKUP($A130,Data!$C:$I,7,FALSE)</f>
        <v>1</v>
      </c>
      <c r="H130" s="631" t="str">
        <f t="shared" ref="H130:H193" si="43">CONCATENATE($D130,$B130)</f>
        <v>DE.CM-032</v>
      </c>
      <c r="I130" s="631" t="str">
        <f t="shared" ref="I130:I193" ca="1" si="44">_xlfn.IFNA(CONCATENATE(H130,$G130),CONCATENATE(H130,$G130,0))</f>
        <v>DE.CM-0321</v>
      </c>
      <c r="J130" s="1648"/>
    </row>
    <row r="131" spans="1:10" x14ac:dyDescent="0.25">
      <c r="A131" t="s">
        <v>965</v>
      </c>
      <c r="B131" s="551">
        <v>2</v>
      </c>
      <c r="C131" s="551" t="s">
        <v>1462</v>
      </c>
      <c r="D131" s="1589" t="s">
        <v>3447</v>
      </c>
      <c r="E131" s="551" t="s">
        <v>1462</v>
      </c>
      <c r="F131" s="1650" t="s">
        <v>1493</v>
      </c>
      <c r="G131" s="551">
        <f ca="1">VLOOKUP($A131,Data!$C:$I,7,FALSE)</f>
        <v>1</v>
      </c>
      <c r="H131" s="631" t="str">
        <f t="shared" si="43"/>
        <v>PR.AA-062</v>
      </c>
      <c r="I131" s="631" t="str">
        <f t="shared" ca="1" si="44"/>
        <v>PR.AA-0621</v>
      </c>
      <c r="J131" s="1648"/>
    </row>
    <row r="132" spans="1:10" x14ac:dyDescent="0.25">
      <c r="A132" t="s">
        <v>965</v>
      </c>
      <c r="B132" s="551">
        <v>2</v>
      </c>
      <c r="C132" s="551" t="s">
        <v>1462</v>
      </c>
      <c r="D132" s="1589" t="s">
        <v>3460</v>
      </c>
      <c r="F132" s="1650"/>
      <c r="G132" s="551">
        <f ca="1">VLOOKUP($A132,Data!$C:$I,7,FALSE)</f>
        <v>1</v>
      </c>
      <c r="H132" s="631" t="str">
        <f t="shared" si="43"/>
        <v>PR.IR-012</v>
      </c>
      <c r="I132" s="631" t="str">
        <f t="shared" ca="1" si="44"/>
        <v>PR.IR-0121</v>
      </c>
      <c r="J132" s="1648"/>
    </row>
    <row r="133" spans="1:10" x14ac:dyDescent="0.25">
      <c r="A133" t="s">
        <v>966</v>
      </c>
      <c r="B133" s="551">
        <v>3</v>
      </c>
      <c r="C133" s="551" t="s">
        <v>1462</v>
      </c>
      <c r="D133" s="1589" t="s">
        <v>3447</v>
      </c>
      <c r="E133" s="551" t="s">
        <v>1462</v>
      </c>
      <c r="F133" s="1650" t="s">
        <v>1493</v>
      </c>
      <c r="G133" s="551">
        <f ca="1">VLOOKUP($A133,Data!$C:$I,7,FALSE)</f>
        <v>0</v>
      </c>
      <c r="H133" s="631" t="str">
        <f t="shared" si="43"/>
        <v>PR.AA-063</v>
      </c>
      <c r="I133" s="631" t="str">
        <f t="shared" ca="1" si="44"/>
        <v>PR.AA-0630</v>
      </c>
      <c r="J133" s="1648"/>
    </row>
    <row r="134" spans="1:10" x14ac:dyDescent="0.25">
      <c r="A134" t="s">
        <v>966</v>
      </c>
      <c r="B134" s="551">
        <v>3</v>
      </c>
      <c r="C134" s="551" t="s">
        <v>1462</v>
      </c>
      <c r="D134" s="1589" t="s">
        <v>3460</v>
      </c>
      <c r="F134" s="1650"/>
      <c r="G134" s="551">
        <f ca="1">VLOOKUP($A134,Data!$C:$I,7,FALSE)</f>
        <v>0</v>
      </c>
      <c r="H134" s="631" t="str">
        <f t="shared" si="43"/>
        <v>PR.IR-013</v>
      </c>
      <c r="I134" s="631" t="str">
        <f t="shared" ca="1" si="44"/>
        <v>PR.IR-0130</v>
      </c>
      <c r="J134" s="1648"/>
    </row>
    <row r="135" spans="1:10" x14ac:dyDescent="0.25">
      <c r="A135" t="s">
        <v>967</v>
      </c>
      <c r="B135" s="551">
        <v>3</v>
      </c>
      <c r="C135" s="551" t="s">
        <v>1462</v>
      </c>
      <c r="D135" s="1589" t="s">
        <v>3447</v>
      </c>
      <c r="E135" s="551" t="s">
        <v>1462</v>
      </c>
      <c r="F135" s="1650" t="s">
        <v>1493</v>
      </c>
      <c r="G135" s="551">
        <f ca="1">VLOOKUP($A135,Data!$C:$I,7,FALSE)</f>
        <v>1</v>
      </c>
      <c r="H135" s="631" t="str">
        <f t="shared" si="43"/>
        <v>PR.AA-063</v>
      </c>
      <c r="I135" s="631" t="str">
        <f t="shared" ca="1" si="44"/>
        <v>PR.AA-0631</v>
      </c>
      <c r="J135" s="1648"/>
    </row>
    <row r="136" spans="1:10" x14ac:dyDescent="0.25">
      <c r="A136" t="s">
        <v>967</v>
      </c>
      <c r="B136" s="551">
        <v>3</v>
      </c>
      <c r="C136" s="551" t="s">
        <v>1462</v>
      </c>
      <c r="D136" s="1589" t="s">
        <v>3460</v>
      </c>
      <c r="F136" s="1650"/>
      <c r="G136" s="551">
        <f ca="1">VLOOKUP($A136,Data!$C:$I,7,FALSE)</f>
        <v>1</v>
      </c>
      <c r="H136" s="631" t="str">
        <f t="shared" si="43"/>
        <v>PR.IR-013</v>
      </c>
      <c r="I136" s="631" t="str">
        <f t="shared" ca="1" si="44"/>
        <v>PR.IR-0131</v>
      </c>
      <c r="J136" s="1648"/>
    </row>
    <row r="137" spans="1:10" x14ac:dyDescent="0.25">
      <c r="A137" t="s">
        <v>968</v>
      </c>
      <c r="B137" s="551">
        <v>3</v>
      </c>
      <c r="C137" s="551" t="s">
        <v>1462</v>
      </c>
      <c r="D137" s="1589" t="s">
        <v>3447</v>
      </c>
      <c r="E137" s="551" t="s">
        <v>1462</v>
      </c>
      <c r="F137" s="1650" t="s">
        <v>1493</v>
      </c>
      <c r="G137" s="551">
        <f ca="1">VLOOKUP($A137,Data!$C:$I,7,FALSE)</f>
        <v>1</v>
      </c>
      <c r="H137" s="631" t="str">
        <f t="shared" si="43"/>
        <v>PR.AA-063</v>
      </c>
      <c r="I137" s="631" t="str">
        <f t="shared" ca="1" si="44"/>
        <v>PR.AA-0631</v>
      </c>
      <c r="J137" s="1648"/>
    </row>
    <row r="138" spans="1:10" x14ac:dyDescent="0.25">
      <c r="A138" t="s">
        <v>968</v>
      </c>
      <c r="B138" s="551">
        <v>3</v>
      </c>
      <c r="C138" s="551" t="s">
        <v>1462</v>
      </c>
      <c r="D138" s="1589" t="s">
        <v>3460</v>
      </c>
      <c r="F138" s="1650"/>
      <c r="G138" s="551">
        <f ca="1">VLOOKUP($A138,Data!$C:$I,7,FALSE)</f>
        <v>1</v>
      </c>
      <c r="H138" s="631" t="str">
        <f t="shared" si="43"/>
        <v>PR.IR-013</v>
      </c>
      <c r="I138" s="631" t="str">
        <f t="shared" ca="1" si="44"/>
        <v>PR.IR-0131</v>
      </c>
      <c r="J138" s="1648"/>
    </row>
    <row r="139" spans="1:10" x14ac:dyDescent="0.25">
      <c r="A139" t="s">
        <v>969</v>
      </c>
      <c r="B139" s="551">
        <v>3</v>
      </c>
      <c r="C139" s="551" t="s">
        <v>1463</v>
      </c>
      <c r="D139" s="1586" t="s">
        <v>3464</v>
      </c>
      <c r="E139" s="551" t="s">
        <v>1463</v>
      </c>
      <c r="F139" s="1650" t="s">
        <v>1485</v>
      </c>
      <c r="G139" s="551">
        <f ca="1">VLOOKUP($A139,Data!$C:$I,7,FALSE)</f>
        <v>0</v>
      </c>
      <c r="H139" s="631" t="str">
        <f t="shared" si="43"/>
        <v>DE.CM-013</v>
      </c>
      <c r="I139" s="631" t="str">
        <f t="shared" ca="1" si="44"/>
        <v>DE.CM-0130</v>
      </c>
      <c r="J139" s="1648"/>
    </row>
    <row r="140" spans="1:10" x14ac:dyDescent="0.25">
      <c r="A140" t="s">
        <v>969</v>
      </c>
      <c r="B140" s="551">
        <v>3</v>
      </c>
      <c r="C140" s="551" t="s">
        <v>1463</v>
      </c>
      <c r="D140" s="1586" t="s">
        <v>3466</v>
      </c>
      <c r="F140" s="1650"/>
      <c r="G140" s="551">
        <f ca="1">VLOOKUP($A140,Data!$C:$I,7,FALSE)</f>
        <v>0</v>
      </c>
      <c r="H140" s="631" t="str">
        <f t="shared" si="43"/>
        <v>DE.CM-033</v>
      </c>
      <c r="I140" s="631" t="str">
        <f t="shared" ca="1" si="44"/>
        <v>DE.CM-0330</v>
      </c>
      <c r="J140" s="1648"/>
    </row>
    <row r="141" spans="1:10" x14ac:dyDescent="0.25">
      <c r="A141" t="s">
        <v>969</v>
      </c>
      <c r="B141" s="551">
        <v>3</v>
      </c>
      <c r="C141" s="551" t="s">
        <v>1463</v>
      </c>
      <c r="D141" s="1586" t="s">
        <v>3467</v>
      </c>
      <c r="F141" s="1650"/>
      <c r="G141" s="551">
        <f ca="1">VLOOKUP($A141,Data!$C:$I,7,FALSE)</f>
        <v>0</v>
      </c>
      <c r="H141" s="631" t="str">
        <f t="shared" si="43"/>
        <v>DE.CM-063</v>
      </c>
      <c r="I141" s="631" t="str">
        <f t="shared" ca="1" si="44"/>
        <v>DE.CM-0630</v>
      </c>
      <c r="J141" s="1648"/>
    </row>
    <row r="142" spans="1:10" x14ac:dyDescent="0.25">
      <c r="A142" t="s">
        <v>969</v>
      </c>
      <c r="B142" s="551">
        <v>3</v>
      </c>
      <c r="C142" s="551" t="s">
        <v>1463</v>
      </c>
      <c r="D142" s="1586" t="s">
        <v>3468</v>
      </c>
      <c r="F142" s="1650"/>
      <c r="G142" s="551">
        <f ca="1">VLOOKUP($A142,Data!$C:$I,7,FALSE)</f>
        <v>0</v>
      </c>
      <c r="H142" s="631" t="str">
        <f t="shared" si="43"/>
        <v>DE.CM-093</v>
      </c>
      <c r="I142" s="631" t="str">
        <f t="shared" ca="1" si="44"/>
        <v>DE.CM-0930</v>
      </c>
      <c r="J142" s="1648"/>
    </row>
    <row r="143" spans="1:10" x14ac:dyDescent="0.25">
      <c r="A143" t="s">
        <v>969</v>
      </c>
      <c r="B143" s="551">
        <v>3</v>
      </c>
      <c r="C143" s="551" t="s">
        <v>1462</v>
      </c>
      <c r="D143" s="1589" t="s">
        <v>3444</v>
      </c>
      <c r="E143" s="551" t="s">
        <v>1462</v>
      </c>
      <c r="F143" s="1650" t="s">
        <v>1477</v>
      </c>
      <c r="G143" s="551">
        <f ca="1">VLOOKUP($A143,Data!$C:$I,7,FALSE)</f>
        <v>0</v>
      </c>
      <c r="H143" s="631" t="str">
        <f t="shared" si="43"/>
        <v>PR.AA-033</v>
      </c>
      <c r="I143" s="631" t="str">
        <f t="shared" ca="1" si="44"/>
        <v>PR.AA-0330</v>
      </c>
      <c r="J143" s="1648"/>
    </row>
    <row r="144" spans="1:10" x14ac:dyDescent="0.25">
      <c r="A144" t="s">
        <v>969</v>
      </c>
      <c r="B144" s="551">
        <v>3</v>
      </c>
      <c r="C144" s="551" t="s">
        <v>1462</v>
      </c>
      <c r="D144" s="1589" t="s">
        <v>3447</v>
      </c>
      <c r="E144" s="551" t="s">
        <v>1462</v>
      </c>
      <c r="F144" s="1650" t="s">
        <v>1493</v>
      </c>
      <c r="G144" s="551">
        <f ca="1">VLOOKUP($A144,Data!$C:$I,7,FALSE)</f>
        <v>0</v>
      </c>
      <c r="H144" s="631" t="str">
        <f t="shared" si="43"/>
        <v>PR.AA-063</v>
      </c>
      <c r="I144" s="631" t="str">
        <f t="shared" ca="1" si="44"/>
        <v>PR.AA-0630</v>
      </c>
      <c r="J144" s="1648"/>
    </row>
    <row r="145" spans="1:10" x14ac:dyDescent="0.25">
      <c r="A145" t="s">
        <v>969</v>
      </c>
      <c r="B145" s="551">
        <v>3</v>
      </c>
      <c r="C145" s="551" t="s">
        <v>1462</v>
      </c>
      <c r="D145" s="1589" t="s">
        <v>3460</v>
      </c>
      <c r="F145" s="1650"/>
      <c r="G145" s="551">
        <f ca="1">VLOOKUP($A145,Data!$C:$I,7,FALSE)</f>
        <v>0</v>
      </c>
      <c r="H145" s="631" t="str">
        <f t="shared" si="43"/>
        <v>PR.IR-013</v>
      </c>
      <c r="I145" s="631" t="str">
        <f t="shared" ca="1" si="44"/>
        <v>PR.IR-0130</v>
      </c>
      <c r="J145" s="1648"/>
    </row>
    <row r="146" spans="1:10" x14ac:dyDescent="0.25">
      <c r="A146" t="s">
        <v>970</v>
      </c>
      <c r="B146" s="551">
        <v>3</v>
      </c>
      <c r="C146" s="551" t="s">
        <v>1462</v>
      </c>
      <c r="D146" s="1589" t="s">
        <v>3447</v>
      </c>
      <c r="E146" s="551" t="s">
        <v>1462</v>
      </c>
      <c r="F146" s="1650" t="s">
        <v>1493</v>
      </c>
      <c r="G146" s="551">
        <f ca="1">VLOOKUP($A146,Data!$C:$I,7,FALSE)</f>
        <v>0</v>
      </c>
      <c r="H146" s="631" t="str">
        <f t="shared" si="43"/>
        <v>PR.AA-063</v>
      </c>
      <c r="I146" s="631" t="str">
        <f t="shared" ca="1" si="44"/>
        <v>PR.AA-0630</v>
      </c>
      <c r="J146" s="1648"/>
    </row>
    <row r="147" spans="1:10" x14ac:dyDescent="0.25">
      <c r="A147" t="s">
        <v>970</v>
      </c>
      <c r="B147" s="551">
        <v>3</v>
      </c>
      <c r="C147" s="551" t="s">
        <v>1462</v>
      </c>
      <c r="D147" s="1589" t="s">
        <v>3460</v>
      </c>
      <c r="F147" s="1650"/>
      <c r="G147" s="551">
        <f ca="1">VLOOKUP($A147,Data!$C:$I,7,FALSE)</f>
        <v>0</v>
      </c>
      <c r="H147" s="631" t="str">
        <f t="shared" si="43"/>
        <v>PR.IR-013</v>
      </c>
      <c r="I147" s="631" t="str">
        <f t="shared" ca="1" si="44"/>
        <v>PR.IR-0130</v>
      </c>
      <c r="J147" s="1648"/>
    </row>
    <row r="148" spans="1:10" x14ac:dyDescent="0.25">
      <c r="A148" t="s">
        <v>970</v>
      </c>
      <c r="B148" s="551">
        <v>3</v>
      </c>
      <c r="C148" s="551" t="s">
        <v>1464</v>
      </c>
      <c r="D148" s="1591" t="s">
        <v>3486</v>
      </c>
      <c r="E148" s="551" t="s">
        <v>1464</v>
      </c>
      <c r="F148" s="1650" t="s">
        <v>1551</v>
      </c>
      <c r="G148" s="551">
        <f ca="1">VLOOKUP($A148,Data!$C:$I,7,FALSE)</f>
        <v>0</v>
      </c>
      <c r="H148" s="631" t="str">
        <f t="shared" si="43"/>
        <v>RS.MI-013</v>
      </c>
      <c r="I148" s="631" t="str">
        <f t="shared" ca="1" si="44"/>
        <v>RS.MI-0130</v>
      </c>
      <c r="J148" s="1648"/>
    </row>
    <row r="149" spans="1:10" x14ac:dyDescent="0.25">
      <c r="A149" t="s">
        <v>315</v>
      </c>
      <c r="B149" s="551">
        <v>1</v>
      </c>
      <c r="C149" s="551" t="s">
        <v>1462</v>
      </c>
      <c r="D149" s="1589" t="s">
        <v>3444</v>
      </c>
      <c r="E149" s="551" t="s">
        <v>1462</v>
      </c>
      <c r="F149" s="1650" t="s">
        <v>1478</v>
      </c>
      <c r="G149" s="551">
        <f ca="1">VLOOKUP($A149,Data!$C:$I,7,FALSE)</f>
        <v>1</v>
      </c>
      <c r="H149" s="631" t="str">
        <f t="shared" si="43"/>
        <v>PR.AA-031</v>
      </c>
      <c r="I149" s="631" t="str">
        <f t="shared" ca="1" si="44"/>
        <v>PR.AA-0311</v>
      </c>
      <c r="J149" s="1648"/>
    </row>
    <row r="150" spans="1:10" x14ac:dyDescent="0.25">
      <c r="A150" t="s">
        <v>315</v>
      </c>
      <c r="B150" s="551">
        <v>1</v>
      </c>
      <c r="C150" s="551" t="s">
        <v>1462</v>
      </c>
      <c r="D150" s="1589" t="s">
        <v>3447</v>
      </c>
      <c r="E150" s="551" t="s">
        <v>1462</v>
      </c>
      <c r="F150" s="1650" t="s">
        <v>1486</v>
      </c>
      <c r="G150" s="551">
        <f ca="1">VLOOKUP($A150,Data!$C:$I,7,FALSE)</f>
        <v>1</v>
      </c>
      <c r="H150" s="631" t="str">
        <f t="shared" si="43"/>
        <v>PR.AA-061</v>
      </c>
      <c r="I150" s="631" t="str">
        <f t="shared" ca="1" si="44"/>
        <v>PR.AA-0611</v>
      </c>
      <c r="J150" s="1648"/>
    </row>
    <row r="151" spans="1:10" x14ac:dyDescent="0.25">
      <c r="A151" t="s">
        <v>315</v>
      </c>
      <c r="B151" s="551">
        <v>1</v>
      </c>
      <c r="C151" s="551" t="s">
        <v>1462</v>
      </c>
      <c r="D151" s="1589" t="s">
        <v>3460</v>
      </c>
      <c r="F151" s="1650"/>
      <c r="G151" s="551">
        <f ca="1">VLOOKUP($A151,Data!$C:$I,7,FALSE)</f>
        <v>1</v>
      </c>
      <c r="H151" s="631" t="str">
        <f t="shared" si="43"/>
        <v>PR.IR-011</v>
      </c>
      <c r="I151" s="631" t="str">
        <f t="shared" ca="1" si="44"/>
        <v>PR.IR-0111</v>
      </c>
      <c r="J151" s="1648"/>
    </row>
    <row r="152" spans="1:10" x14ac:dyDescent="0.25">
      <c r="A152" t="s">
        <v>316</v>
      </c>
      <c r="B152" s="551">
        <v>1</v>
      </c>
      <c r="C152" s="551" t="s">
        <v>1463</v>
      </c>
      <c r="D152" s="1586" t="s">
        <v>3464</v>
      </c>
      <c r="E152" s="551" t="s">
        <v>1463</v>
      </c>
      <c r="F152" s="1650" t="s">
        <v>1497</v>
      </c>
      <c r="G152" s="551">
        <f ca="1">VLOOKUP($A152,Data!$C:$I,7,FALSE)</f>
        <v>1</v>
      </c>
      <c r="H152" s="631" t="str">
        <f t="shared" si="43"/>
        <v>DE.CM-011</v>
      </c>
      <c r="I152" s="631" t="str">
        <f t="shared" ca="1" si="44"/>
        <v>DE.CM-0111</v>
      </c>
      <c r="J152" s="1648"/>
    </row>
    <row r="153" spans="1:10" x14ac:dyDescent="0.25">
      <c r="A153" t="s">
        <v>316</v>
      </c>
      <c r="B153" s="551">
        <v>1</v>
      </c>
      <c r="C153" s="551" t="s">
        <v>1463</v>
      </c>
      <c r="D153" s="1586" t="s">
        <v>3466</v>
      </c>
      <c r="F153" s="1650"/>
      <c r="G153" s="551">
        <f ca="1">VLOOKUP($A153,Data!$C:$I,7,FALSE)</f>
        <v>1</v>
      </c>
      <c r="H153" s="631" t="str">
        <f t="shared" si="43"/>
        <v>DE.CM-031</v>
      </c>
      <c r="I153" s="631" t="str">
        <f t="shared" ca="1" si="44"/>
        <v>DE.CM-0311</v>
      </c>
      <c r="J153" s="1648"/>
    </row>
    <row r="154" spans="1:10" x14ac:dyDescent="0.25">
      <c r="A154" t="s">
        <v>316</v>
      </c>
      <c r="B154" s="551">
        <v>1</v>
      </c>
      <c r="C154" s="551" t="s">
        <v>1463</v>
      </c>
      <c r="D154" s="1586" t="s">
        <v>3467</v>
      </c>
      <c r="F154" s="1650"/>
      <c r="G154" s="551">
        <f ca="1">VLOOKUP($A154,Data!$C:$I,7,FALSE)</f>
        <v>1</v>
      </c>
      <c r="H154" s="631" t="str">
        <f t="shared" si="43"/>
        <v>DE.CM-061</v>
      </c>
      <c r="I154" s="631" t="str">
        <f t="shared" ca="1" si="44"/>
        <v>DE.CM-0611</v>
      </c>
      <c r="J154" s="1648"/>
    </row>
    <row r="155" spans="1:10" x14ac:dyDescent="0.25">
      <c r="A155" t="s">
        <v>316</v>
      </c>
      <c r="B155" s="551">
        <v>1</v>
      </c>
      <c r="C155" s="551" t="s">
        <v>1463</v>
      </c>
      <c r="D155" s="1586" t="s">
        <v>3468</v>
      </c>
      <c r="E155" s="551" t="s">
        <v>1463</v>
      </c>
      <c r="F155" s="1650" t="s">
        <v>1501</v>
      </c>
      <c r="G155" s="551">
        <f ca="1">VLOOKUP($A155,Data!$C:$I,7,FALSE)</f>
        <v>1</v>
      </c>
      <c r="H155" s="631" t="str">
        <f t="shared" si="43"/>
        <v>DE.CM-091</v>
      </c>
      <c r="I155" s="631" t="str">
        <f t="shared" ca="1" si="44"/>
        <v>DE.CM-0911</v>
      </c>
      <c r="J155" s="1648"/>
    </row>
    <row r="156" spans="1:10" x14ac:dyDescent="0.25">
      <c r="A156" t="s">
        <v>316</v>
      </c>
      <c r="B156" s="551">
        <v>1</v>
      </c>
      <c r="C156" s="551" t="s">
        <v>1462</v>
      </c>
      <c r="D156" s="1589" t="s">
        <v>3454</v>
      </c>
      <c r="E156" s="551" t="s">
        <v>1462</v>
      </c>
      <c r="F156" s="1650" t="s">
        <v>1515</v>
      </c>
      <c r="G156" s="551">
        <f ca="1">VLOOKUP($A156,Data!$C:$I,7,FALSE)</f>
        <v>1</v>
      </c>
      <c r="H156" s="631" t="str">
        <f t="shared" si="43"/>
        <v>PR.PS-011</v>
      </c>
      <c r="I156" s="631" t="str">
        <f t="shared" ca="1" si="44"/>
        <v>PR.PS-0111</v>
      </c>
      <c r="J156" s="1648"/>
    </row>
    <row r="157" spans="1:10" x14ac:dyDescent="0.25">
      <c r="A157" t="s">
        <v>316</v>
      </c>
      <c r="B157" s="551">
        <v>1</v>
      </c>
      <c r="C157" s="551" t="s">
        <v>1462</v>
      </c>
      <c r="D157" s="1589" t="s">
        <v>3458</v>
      </c>
      <c r="F157" s="819"/>
      <c r="G157" s="551">
        <f ca="1">VLOOKUP($A157,Data!$C:$I,7,FALSE)</f>
        <v>1</v>
      </c>
      <c r="H157" s="631" t="str">
        <f t="shared" si="43"/>
        <v>PR.PS-051</v>
      </c>
      <c r="I157" s="631" t="str">
        <f t="shared" ca="1" si="44"/>
        <v>PR.PS-0511</v>
      </c>
      <c r="J157" s="1648"/>
    </row>
    <row r="158" spans="1:10" x14ac:dyDescent="0.25">
      <c r="A158" t="s">
        <v>317</v>
      </c>
      <c r="B158" s="551">
        <v>2</v>
      </c>
      <c r="C158" s="551" t="s">
        <v>1462</v>
      </c>
      <c r="D158" s="1589" t="s">
        <v>3446</v>
      </c>
      <c r="E158" s="551" t="s">
        <v>1462</v>
      </c>
      <c r="F158" s="1650" t="s">
        <v>1482</v>
      </c>
      <c r="G158" s="551">
        <f ca="1">VLOOKUP($A158,Data!$C:$I,7,FALSE)</f>
        <v>0</v>
      </c>
      <c r="H158" s="631" t="str">
        <f t="shared" si="43"/>
        <v>PR.AA-052</v>
      </c>
      <c r="I158" s="631" t="str">
        <f t="shared" ca="1" si="44"/>
        <v>PR.AA-0520</v>
      </c>
      <c r="J158" s="1648"/>
    </row>
    <row r="159" spans="1:10" x14ac:dyDescent="0.25">
      <c r="A159" t="s">
        <v>317</v>
      </c>
      <c r="B159" s="551">
        <v>2</v>
      </c>
      <c r="C159" s="551" t="s">
        <v>1462</v>
      </c>
      <c r="D159" s="1589" t="s">
        <v>3454</v>
      </c>
      <c r="E159" s="551" t="s">
        <v>1462</v>
      </c>
      <c r="F159" s="1650" t="s">
        <v>1515</v>
      </c>
      <c r="G159" s="551">
        <f ca="1">VLOOKUP($A159,Data!$C:$I,7,FALSE)</f>
        <v>0</v>
      </c>
      <c r="H159" s="631" t="str">
        <f t="shared" si="43"/>
        <v>PR.PS-012</v>
      </c>
      <c r="I159" s="631" t="str">
        <f t="shared" ca="1" si="44"/>
        <v>PR.PS-0120</v>
      </c>
      <c r="J159" s="1648"/>
    </row>
    <row r="160" spans="1:10" x14ac:dyDescent="0.25">
      <c r="A160" t="s">
        <v>318</v>
      </c>
      <c r="B160" s="551">
        <v>2</v>
      </c>
      <c r="C160" s="551" t="s">
        <v>1462</v>
      </c>
      <c r="D160" s="1589" t="s">
        <v>3454</v>
      </c>
      <c r="E160" s="551" t="s">
        <v>1462</v>
      </c>
      <c r="F160" s="1650" t="s">
        <v>1515</v>
      </c>
      <c r="G160" s="551">
        <f ca="1">VLOOKUP($A160,Data!$C:$I,7,FALSE)</f>
        <v>0</v>
      </c>
      <c r="H160" s="631" t="str">
        <f t="shared" si="43"/>
        <v>PR.PS-012</v>
      </c>
      <c r="I160" s="631" t="str">
        <f t="shared" ca="1" si="44"/>
        <v>PR.PS-0120</v>
      </c>
      <c r="J160" s="1648"/>
    </row>
    <row r="161" spans="1:10" x14ac:dyDescent="0.25">
      <c r="A161" t="s">
        <v>971</v>
      </c>
      <c r="B161" s="551">
        <v>2</v>
      </c>
      <c r="C161" s="551" t="s">
        <v>1462</v>
      </c>
      <c r="D161" s="1589" t="s">
        <v>3454</v>
      </c>
      <c r="E161" s="551" t="s">
        <v>1462</v>
      </c>
      <c r="F161" s="1650" t="s">
        <v>1515</v>
      </c>
      <c r="G161" s="551">
        <f ca="1">VLOOKUP($A161,Data!$C:$I,7,FALSE)</f>
        <v>1</v>
      </c>
      <c r="H161" s="631" t="str">
        <f t="shared" si="43"/>
        <v>PR.PS-012</v>
      </c>
      <c r="I161" s="631" t="str">
        <f t="shared" ca="1" si="44"/>
        <v>PR.PS-0121</v>
      </c>
      <c r="J161" s="1648"/>
    </row>
    <row r="162" spans="1:10" x14ac:dyDescent="0.25">
      <c r="A162" t="s">
        <v>971</v>
      </c>
      <c r="B162" s="551">
        <v>2</v>
      </c>
      <c r="C162" s="551" t="s">
        <v>1462</v>
      </c>
      <c r="D162" s="1589" t="s">
        <v>3458</v>
      </c>
      <c r="F162" s="819"/>
      <c r="G162" s="551">
        <f ca="1">VLOOKUP($A162,Data!$C:$I,7,FALSE)</f>
        <v>1</v>
      </c>
      <c r="H162" s="631" t="str">
        <f t="shared" si="43"/>
        <v>PR.PS-052</v>
      </c>
      <c r="I162" s="631" t="str">
        <f t="shared" ca="1" si="44"/>
        <v>PR.PS-0521</v>
      </c>
      <c r="J162" s="1648"/>
    </row>
    <row r="163" spans="1:10" x14ac:dyDescent="0.25">
      <c r="A163" t="s">
        <v>972</v>
      </c>
      <c r="B163" s="551">
        <v>2</v>
      </c>
      <c r="C163" s="551" t="s">
        <v>1463</v>
      </c>
      <c r="D163" s="1586" t="s">
        <v>3464</v>
      </c>
      <c r="E163" s="551" t="s">
        <v>1463</v>
      </c>
      <c r="F163" s="1650" t="s">
        <v>1485</v>
      </c>
      <c r="G163" s="551">
        <f ca="1">VLOOKUP($A163,Data!$C:$I,7,FALSE)</f>
        <v>1</v>
      </c>
      <c r="H163" s="631" t="str">
        <f t="shared" si="43"/>
        <v>DE.CM-012</v>
      </c>
      <c r="I163" s="631" t="str">
        <f t="shared" ca="1" si="44"/>
        <v>DE.CM-0121</v>
      </c>
      <c r="J163" s="1648"/>
    </row>
    <row r="164" spans="1:10" x14ac:dyDescent="0.25">
      <c r="A164" t="s">
        <v>972</v>
      </c>
      <c r="B164" s="551">
        <v>2</v>
      </c>
      <c r="C164" s="551" t="s">
        <v>1463</v>
      </c>
      <c r="D164" s="1586" t="s">
        <v>3468</v>
      </c>
      <c r="E164" s="551" t="s">
        <v>1463</v>
      </c>
      <c r="F164" s="1650" t="s">
        <v>1501</v>
      </c>
      <c r="G164" s="551">
        <f ca="1">VLOOKUP($A164,Data!$C:$I,7,FALSE)</f>
        <v>1</v>
      </c>
      <c r="H164" s="631" t="str">
        <f t="shared" si="43"/>
        <v>DE.CM-092</v>
      </c>
      <c r="I164" s="631" t="str">
        <f t="shared" ca="1" si="44"/>
        <v>DE.CM-0921</v>
      </c>
      <c r="J164" s="1648"/>
    </row>
    <row r="165" spans="1:10" x14ac:dyDescent="0.25">
      <c r="A165" t="s">
        <v>973</v>
      </c>
      <c r="B165" s="551">
        <v>2</v>
      </c>
      <c r="C165" s="551" t="s">
        <v>1463</v>
      </c>
      <c r="D165" s="1586" t="s">
        <v>3464</v>
      </c>
      <c r="E165" s="551" t="s">
        <v>1463</v>
      </c>
      <c r="F165" s="1650" t="s">
        <v>1505</v>
      </c>
      <c r="G165" s="551">
        <f ca="1">VLOOKUP($A165,Data!$C:$I,7,FALSE)</f>
        <v>0</v>
      </c>
      <c r="H165" s="631" t="str">
        <f t="shared" si="43"/>
        <v>DE.CM-012</v>
      </c>
      <c r="I165" s="631" t="str">
        <f t="shared" ca="1" si="44"/>
        <v>DE.CM-0120</v>
      </c>
      <c r="J165" s="1648"/>
    </row>
    <row r="166" spans="1:10" x14ac:dyDescent="0.25">
      <c r="A166" t="s">
        <v>973</v>
      </c>
      <c r="B166" s="551">
        <v>2</v>
      </c>
      <c r="C166" s="551" t="s">
        <v>1463</v>
      </c>
      <c r="D166" s="1586" t="s">
        <v>3466</v>
      </c>
      <c r="F166" s="1650"/>
      <c r="G166" s="551">
        <f ca="1">VLOOKUP($A166,Data!$C:$I,7,FALSE)</f>
        <v>0</v>
      </c>
      <c r="H166" s="631" t="str">
        <f t="shared" si="43"/>
        <v>DE.CM-032</v>
      </c>
      <c r="I166" s="631" t="str">
        <f t="shared" ca="1" si="44"/>
        <v>DE.CM-0320</v>
      </c>
      <c r="J166" s="1648"/>
    </row>
    <row r="167" spans="1:10" x14ac:dyDescent="0.25">
      <c r="A167" t="s">
        <v>973</v>
      </c>
      <c r="B167" s="551">
        <v>2</v>
      </c>
      <c r="C167" s="551" t="s">
        <v>1463</v>
      </c>
      <c r="D167" s="1586" t="s">
        <v>3467</v>
      </c>
      <c r="F167" s="1650"/>
      <c r="G167" s="551">
        <f ca="1">VLOOKUP($A167,Data!$C:$I,7,FALSE)</f>
        <v>0</v>
      </c>
      <c r="H167" s="631" t="str">
        <f t="shared" si="43"/>
        <v>DE.CM-062</v>
      </c>
      <c r="I167" s="631" t="str">
        <f t="shared" ca="1" si="44"/>
        <v>DE.CM-0620</v>
      </c>
      <c r="J167" s="1648"/>
    </row>
    <row r="168" spans="1:10" x14ac:dyDescent="0.25">
      <c r="A168" t="s">
        <v>973</v>
      </c>
      <c r="B168" s="551">
        <v>2</v>
      </c>
      <c r="C168" s="551" t="s">
        <v>1463</v>
      </c>
      <c r="D168" s="1586" t="s">
        <v>3468</v>
      </c>
      <c r="F168" s="1650"/>
      <c r="G168" s="551">
        <f ca="1">VLOOKUP($A168,Data!$C:$I,7,FALSE)</f>
        <v>0</v>
      </c>
      <c r="H168" s="631" t="str">
        <f t="shared" si="43"/>
        <v>DE.CM-092</v>
      </c>
      <c r="I168" s="631" t="str">
        <f t="shared" ca="1" si="44"/>
        <v>DE.CM-0920</v>
      </c>
      <c r="J168" s="1648"/>
    </row>
    <row r="169" spans="1:10" x14ac:dyDescent="0.25">
      <c r="A169" t="s">
        <v>973</v>
      </c>
      <c r="B169" s="551">
        <v>2</v>
      </c>
      <c r="C169" s="551" t="s">
        <v>1462</v>
      </c>
      <c r="D169" s="1589" t="s">
        <v>3450</v>
      </c>
      <c r="E169" s="551" t="s">
        <v>1462</v>
      </c>
      <c r="F169" s="1650" t="s">
        <v>1498</v>
      </c>
      <c r="G169" s="551">
        <f ca="1">VLOOKUP($A169,Data!$C:$I,7,FALSE)</f>
        <v>0</v>
      </c>
      <c r="H169" s="631" t="str">
        <f t="shared" si="43"/>
        <v>PR.DS-012</v>
      </c>
      <c r="I169" s="631" t="str">
        <f t="shared" ca="1" si="44"/>
        <v>PR.DS-0120</v>
      </c>
      <c r="J169" s="1648"/>
    </row>
    <row r="170" spans="1:10" x14ac:dyDescent="0.25">
      <c r="A170" t="s">
        <v>973</v>
      </c>
      <c r="B170" s="551">
        <v>2</v>
      </c>
      <c r="C170" s="551" t="s">
        <v>1462</v>
      </c>
      <c r="D170" s="1589" t="s">
        <v>3454</v>
      </c>
      <c r="F170" s="1650"/>
      <c r="G170" s="551">
        <f ca="1">VLOOKUP($A170,Data!$C:$I,7,FALSE)</f>
        <v>0</v>
      </c>
      <c r="H170" s="631" t="str">
        <f t="shared" si="43"/>
        <v>PR.PS-012</v>
      </c>
      <c r="I170" s="631" t="str">
        <f t="shared" ca="1" si="44"/>
        <v>PR.PS-0120</v>
      </c>
      <c r="J170" s="1648"/>
    </row>
    <row r="171" spans="1:10" x14ac:dyDescent="0.25">
      <c r="A171" t="s">
        <v>974</v>
      </c>
      <c r="B171" s="551">
        <v>2</v>
      </c>
      <c r="C171" s="551" t="s">
        <v>1462</v>
      </c>
      <c r="D171" s="1589" t="s">
        <v>3447</v>
      </c>
      <c r="E171" s="551" t="s">
        <v>1462</v>
      </c>
      <c r="F171" s="1650" t="s">
        <v>1486</v>
      </c>
      <c r="G171" s="551">
        <f ca="1">VLOOKUP($A171,Data!$C:$I,7,FALSE)</f>
        <v>1</v>
      </c>
      <c r="H171" s="631" t="str">
        <f t="shared" si="43"/>
        <v>PR.AA-062</v>
      </c>
      <c r="I171" s="631" t="str">
        <f t="shared" ca="1" si="44"/>
        <v>PR.AA-0621</v>
      </c>
      <c r="J171" s="1648"/>
    </row>
    <row r="172" spans="1:10" x14ac:dyDescent="0.25">
      <c r="A172" t="s">
        <v>974</v>
      </c>
      <c r="B172" s="551">
        <v>2</v>
      </c>
      <c r="C172" s="551" t="s">
        <v>1462</v>
      </c>
      <c r="D172" s="1589" t="s">
        <v>3458</v>
      </c>
      <c r="F172" s="819"/>
      <c r="G172" s="551">
        <f ca="1">VLOOKUP($A172,Data!$C:$I,7,FALSE)</f>
        <v>1</v>
      </c>
      <c r="H172" s="631" t="str">
        <f t="shared" si="43"/>
        <v>PR.PS-052</v>
      </c>
      <c r="I172" s="631" t="str">
        <f t="shared" ca="1" si="44"/>
        <v>PR.PS-0521</v>
      </c>
      <c r="J172" s="1648"/>
    </row>
    <row r="173" spans="1:10" x14ac:dyDescent="0.25">
      <c r="A173" t="s">
        <v>974</v>
      </c>
      <c r="B173" s="551">
        <v>2</v>
      </c>
      <c r="C173" s="551" t="s">
        <v>1465</v>
      </c>
      <c r="D173" s="1590" t="s">
        <v>3492</v>
      </c>
      <c r="F173" s="1650"/>
      <c r="G173" s="551">
        <f ca="1">VLOOKUP($A173,Data!$C:$I,7,FALSE)</f>
        <v>1</v>
      </c>
      <c r="H173" s="631" t="str">
        <f t="shared" si="43"/>
        <v>RC.RP-052</v>
      </c>
      <c r="I173" s="631" t="str">
        <f t="shared" ca="1" si="44"/>
        <v>RC.RP-0521</v>
      </c>
      <c r="J173" s="1648"/>
    </row>
    <row r="174" spans="1:10" x14ac:dyDescent="0.25">
      <c r="A174" t="s">
        <v>975</v>
      </c>
      <c r="B174" s="551">
        <v>2</v>
      </c>
      <c r="C174" s="551" t="s">
        <v>446</v>
      </c>
      <c r="D174" s="1588" t="s">
        <v>3428</v>
      </c>
      <c r="E174" s="551" t="s">
        <v>1462</v>
      </c>
      <c r="F174" s="1650" t="s">
        <v>1500</v>
      </c>
      <c r="G174" s="551">
        <f ca="1">VLOOKUP($A174,Data!$C:$I,7,FALSE)</f>
        <v>1</v>
      </c>
      <c r="H174" s="631" t="str">
        <f t="shared" si="43"/>
        <v>ID.AM-082</v>
      </c>
      <c r="I174" s="631" t="str">
        <f t="shared" ca="1" si="44"/>
        <v>ID.AM-0821</v>
      </c>
      <c r="J174" s="1648"/>
    </row>
    <row r="175" spans="1:10" x14ac:dyDescent="0.25">
      <c r="A175" t="s">
        <v>975</v>
      </c>
      <c r="B175" s="551">
        <v>2</v>
      </c>
      <c r="C175" s="551" t="s">
        <v>1462</v>
      </c>
      <c r="D175" s="1589" t="s">
        <v>3463</v>
      </c>
      <c r="E175" s="551" t="s">
        <v>1462</v>
      </c>
      <c r="F175" s="1651" t="s">
        <v>1494</v>
      </c>
      <c r="G175" s="551">
        <f ca="1">VLOOKUP($A175,Data!$C:$I,7,FALSE)</f>
        <v>1</v>
      </c>
      <c r="H175" s="631" t="str">
        <f t="shared" si="43"/>
        <v>PR.IR-042</v>
      </c>
      <c r="I175" s="631" t="str">
        <f t="shared" ca="1" si="44"/>
        <v>PR.IR-0421</v>
      </c>
      <c r="J175" s="1648"/>
    </row>
    <row r="176" spans="1:10" x14ac:dyDescent="0.25">
      <c r="A176" t="s">
        <v>975</v>
      </c>
      <c r="B176" s="551">
        <v>2</v>
      </c>
      <c r="C176" s="551" t="s">
        <v>1462</v>
      </c>
      <c r="D176" s="1589" t="s">
        <v>3455</v>
      </c>
      <c r="E176" s="551" t="s">
        <v>1462</v>
      </c>
      <c r="F176" s="1650" t="s">
        <v>1481</v>
      </c>
      <c r="G176" s="551">
        <f ca="1">VLOOKUP($A176,Data!$C:$I,7,FALSE)</f>
        <v>1</v>
      </c>
      <c r="H176" s="631" t="str">
        <f t="shared" si="43"/>
        <v>PR.PS-022</v>
      </c>
      <c r="I176" s="631" t="str">
        <f t="shared" ca="1" si="44"/>
        <v>PR.PS-0221</v>
      </c>
      <c r="J176" s="1648"/>
    </row>
    <row r="177" spans="1:10" x14ac:dyDescent="0.25">
      <c r="A177" t="s">
        <v>975</v>
      </c>
      <c r="B177" s="551">
        <v>2</v>
      </c>
      <c r="C177" s="551" t="s">
        <v>1462</v>
      </c>
      <c r="D177" s="1589" t="s">
        <v>3456</v>
      </c>
      <c r="F177" s="1650"/>
      <c r="G177" s="551">
        <f ca="1">VLOOKUP($A177,Data!$C:$I,7,FALSE)</f>
        <v>1</v>
      </c>
      <c r="H177" s="631" t="str">
        <f t="shared" si="43"/>
        <v>PR.PS-032</v>
      </c>
      <c r="I177" s="631" t="str">
        <f t="shared" ca="1" si="44"/>
        <v>PR.PS-0321</v>
      </c>
      <c r="J177" s="1648"/>
    </row>
    <row r="178" spans="1:10" x14ac:dyDescent="0.25">
      <c r="A178" t="s">
        <v>976</v>
      </c>
      <c r="B178" s="551">
        <v>2</v>
      </c>
      <c r="C178" s="551" t="s">
        <v>1463</v>
      </c>
      <c r="D178" s="1586" t="s">
        <v>3464</v>
      </c>
      <c r="E178" s="551" t="s">
        <v>1463</v>
      </c>
      <c r="F178" s="1650" t="s">
        <v>1485</v>
      </c>
      <c r="G178" s="551">
        <f ca="1">VLOOKUP($A178,Data!$C:$I,7,FALSE)</f>
        <v>0</v>
      </c>
      <c r="H178" s="631" t="str">
        <f t="shared" si="43"/>
        <v>DE.CM-012</v>
      </c>
      <c r="I178" s="631" t="str">
        <f t="shared" ca="1" si="44"/>
        <v>DE.CM-0120</v>
      </c>
      <c r="J178" s="1648"/>
    </row>
    <row r="179" spans="1:10" x14ac:dyDescent="0.25">
      <c r="A179" t="s">
        <v>976</v>
      </c>
      <c r="B179" s="551">
        <v>2</v>
      </c>
      <c r="C179" s="551" t="s">
        <v>1463</v>
      </c>
      <c r="D179" s="1586" t="s">
        <v>3465</v>
      </c>
      <c r="E179" s="551" t="s">
        <v>1463</v>
      </c>
      <c r="F179" s="1650" t="s">
        <v>1487</v>
      </c>
      <c r="G179" s="551">
        <f ca="1">VLOOKUP($A179,Data!$C:$I,7,FALSE)</f>
        <v>0</v>
      </c>
      <c r="H179" s="631" t="str">
        <f t="shared" si="43"/>
        <v>DE.CM-022</v>
      </c>
      <c r="I179" s="631" t="str">
        <f t="shared" ca="1" si="44"/>
        <v>DE.CM-0220</v>
      </c>
      <c r="J179" s="1648"/>
    </row>
    <row r="180" spans="1:10" x14ac:dyDescent="0.25">
      <c r="A180" t="s">
        <v>976</v>
      </c>
      <c r="B180" s="551">
        <v>2</v>
      </c>
      <c r="C180" s="551" t="s">
        <v>1463</v>
      </c>
      <c r="D180" s="1586" t="s">
        <v>3466</v>
      </c>
      <c r="F180" s="1650"/>
      <c r="G180" s="551">
        <f ca="1">VLOOKUP($A180,Data!$C:$I,7,FALSE)</f>
        <v>0</v>
      </c>
      <c r="H180" s="631" t="str">
        <f t="shared" si="43"/>
        <v>DE.CM-032</v>
      </c>
      <c r="I180" s="631" t="str">
        <f t="shared" ca="1" si="44"/>
        <v>DE.CM-0320</v>
      </c>
      <c r="J180" s="1648"/>
    </row>
    <row r="181" spans="1:10" x14ac:dyDescent="0.25">
      <c r="A181" t="s">
        <v>976</v>
      </c>
      <c r="B181" s="551">
        <v>2</v>
      </c>
      <c r="C181" s="551" t="s">
        <v>1463</v>
      </c>
      <c r="D181" s="1586" t="s">
        <v>3467</v>
      </c>
      <c r="F181" s="1650"/>
      <c r="G181" s="551">
        <f ca="1">VLOOKUP($A181,Data!$C:$I,7,FALSE)</f>
        <v>0</v>
      </c>
      <c r="H181" s="631" t="str">
        <f t="shared" si="43"/>
        <v>DE.CM-062</v>
      </c>
      <c r="I181" s="631" t="str">
        <f t="shared" ca="1" si="44"/>
        <v>DE.CM-0620</v>
      </c>
      <c r="J181" s="1648"/>
    </row>
    <row r="182" spans="1:10" x14ac:dyDescent="0.25">
      <c r="A182" t="s">
        <v>976</v>
      </c>
      <c r="B182" s="551">
        <v>2</v>
      </c>
      <c r="C182" s="551" t="s">
        <v>1463</v>
      </c>
      <c r="D182" s="1586" t="s">
        <v>3468</v>
      </c>
      <c r="F182" s="1651"/>
      <c r="G182" s="551">
        <f ca="1">VLOOKUP($A182,Data!$C:$I,7,FALSE)</f>
        <v>0</v>
      </c>
      <c r="H182" s="631" t="str">
        <f t="shared" si="43"/>
        <v>DE.CM-092</v>
      </c>
      <c r="I182" s="631" t="str">
        <f t="shared" ca="1" si="44"/>
        <v>DE.CM-0920</v>
      </c>
      <c r="J182" s="1648"/>
    </row>
    <row r="183" spans="1:10" x14ac:dyDescent="0.25">
      <c r="A183" t="s">
        <v>976</v>
      </c>
      <c r="B183" s="551">
        <v>2</v>
      </c>
      <c r="C183" s="551" t="s">
        <v>1462</v>
      </c>
      <c r="D183" s="1589" t="s">
        <v>3447</v>
      </c>
      <c r="E183" s="551" t="s">
        <v>1462</v>
      </c>
      <c r="F183" s="1650" t="s">
        <v>1486</v>
      </c>
      <c r="G183" s="551">
        <f ca="1">VLOOKUP($A183,Data!$C:$I,7,FALSE)</f>
        <v>0</v>
      </c>
      <c r="H183" s="631" t="str">
        <f t="shared" si="43"/>
        <v>PR.AA-062</v>
      </c>
      <c r="I183" s="631" t="str">
        <f t="shared" ca="1" si="44"/>
        <v>PR.AA-0620</v>
      </c>
      <c r="J183" s="1648"/>
    </row>
    <row r="184" spans="1:10" x14ac:dyDescent="0.25">
      <c r="A184" t="s">
        <v>976</v>
      </c>
      <c r="B184" s="551">
        <v>2</v>
      </c>
      <c r="C184" s="551" t="s">
        <v>1462</v>
      </c>
      <c r="D184" s="1589" t="s">
        <v>3461</v>
      </c>
      <c r="E184" s="551" t="s">
        <v>1462</v>
      </c>
      <c r="F184" s="1650" t="s">
        <v>1518</v>
      </c>
      <c r="G184" s="551">
        <f ca="1">VLOOKUP($A184,Data!$C:$I,7,FALSE)</f>
        <v>0</v>
      </c>
      <c r="H184" s="631" t="str">
        <f t="shared" si="43"/>
        <v>PR.IR-022</v>
      </c>
      <c r="I184" s="631" t="str">
        <f t="shared" ca="1" si="44"/>
        <v>PR.IR-0220</v>
      </c>
      <c r="J184" s="1648"/>
    </row>
    <row r="185" spans="1:10" x14ac:dyDescent="0.25">
      <c r="A185" t="s">
        <v>976</v>
      </c>
      <c r="B185" s="551">
        <v>2</v>
      </c>
      <c r="C185" s="551" t="s">
        <v>1462</v>
      </c>
      <c r="D185" s="1589" t="s">
        <v>3457</v>
      </c>
      <c r="E185" s="551" t="s">
        <v>1462</v>
      </c>
      <c r="F185" s="1650" t="s">
        <v>1488</v>
      </c>
      <c r="G185" s="551">
        <f ca="1">VLOOKUP($A185,Data!$C:$I,7,FALSE)</f>
        <v>0</v>
      </c>
      <c r="H185" s="631" t="str">
        <f t="shared" si="43"/>
        <v>PR.PS-042</v>
      </c>
      <c r="I185" s="631" t="str">
        <f t="shared" ca="1" si="44"/>
        <v>PR.PS-0420</v>
      </c>
      <c r="J185" s="1648"/>
    </row>
    <row r="186" spans="1:10" x14ac:dyDescent="0.25">
      <c r="A186" t="s">
        <v>2532</v>
      </c>
      <c r="B186" s="551">
        <v>2</v>
      </c>
      <c r="C186" s="551" t="s">
        <v>1462</v>
      </c>
      <c r="D186" s="1589" t="s">
        <v>3458</v>
      </c>
      <c r="F186" s="819"/>
      <c r="G186" s="551">
        <f ca="1">VLOOKUP($A186,Data!$C:$I,7,FALSE)</f>
        <v>0</v>
      </c>
      <c r="H186" s="631" t="str">
        <f t="shared" si="43"/>
        <v>PR.PS-052</v>
      </c>
      <c r="I186" s="631" t="str">
        <f t="shared" ca="1" si="44"/>
        <v>PR.PS-0520</v>
      </c>
      <c r="J186" s="1648"/>
    </row>
    <row r="187" spans="1:10" x14ac:dyDescent="0.25">
      <c r="A187" t="s">
        <v>2533</v>
      </c>
      <c r="B187" s="551">
        <v>3</v>
      </c>
      <c r="C187" s="551" t="s">
        <v>1463</v>
      </c>
      <c r="D187" s="1586" t="s">
        <v>3468</v>
      </c>
      <c r="F187" s="1650"/>
      <c r="G187" s="551">
        <f ca="1">VLOOKUP($A187,Data!$C:$I,7,FALSE)</f>
        <v>1</v>
      </c>
      <c r="H187" s="631" t="str">
        <f t="shared" si="43"/>
        <v>DE.CM-093</v>
      </c>
      <c r="I187" s="631" t="str">
        <f t="shared" ca="1" si="44"/>
        <v>DE.CM-0931</v>
      </c>
      <c r="J187" s="1648"/>
    </row>
    <row r="188" spans="1:10" x14ac:dyDescent="0.25">
      <c r="A188" t="s">
        <v>2533</v>
      </c>
      <c r="B188" s="551">
        <v>3</v>
      </c>
      <c r="C188" s="551" t="s">
        <v>446</v>
      </c>
      <c r="D188" s="1588" t="s">
        <v>3428</v>
      </c>
      <c r="E188" s="551" t="s">
        <v>1462</v>
      </c>
      <c r="F188" s="1650" t="s">
        <v>1500</v>
      </c>
      <c r="G188" s="551">
        <f ca="1">VLOOKUP($A188,Data!$C:$I,7,FALSE)</f>
        <v>1</v>
      </c>
      <c r="H188" s="631" t="str">
        <f t="shared" si="43"/>
        <v>ID.AM-083</v>
      </c>
      <c r="I188" s="631" t="str">
        <f t="shared" ca="1" si="44"/>
        <v>ID.AM-0831</v>
      </c>
      <c r="J188" s="1648"/>
    </row>
    <row r="189" spans="1:10" x14ac:dyDescent="0.25">
      <c r="A189" t="s">
        <v>2533</v>
      </c>
      <c r="B189" s="551">
        <v>3</v>
      </c>
      <c r="C189" s="551" t="s">
        <v>446</v>
      </c>
      <c r="D189" s="1588" t="s">
        <v>3435</v>
      </c>
      <c r="E189" s="551" t="s">
        <v>1462</v>
      </c>
      <c r="F189" s="1650" t="s">
        <v>1504</v>
      </c>
      <c r="G189" s="551">
        <f ca="1">VLOOKUP($A189,Data!$C:$I,7,FALSE)</f>
        <v>1</v>
      </c>
      <c r="H189" s="631" t="str">
        <f t="shared" si="43"/>
        <v>ID.RA-073</v>
      </c>
      <c r="I189" s="631" t="str">
        <f t="shared" ca="1" si="44"/>
        <v>ID.RA-0731</v>
      </c>
      <c r="J189" s="1648"/>
    </row>
    <row r="190" spans="1:10" x14ac:dyDescent="0.25">
      <c r="A190" t="s">
        <v>2533</v>
      </c>
      <c r="B190" s="551">
        <v>3</v>
      </c>
      <c r="C190" s="551" t="s">
        <v>1462</v>
      </c>
      <c r="D190" s="1589" t="s">
        <v>3450</v>
      </c>
      <c r="E190" s="551" t="s">
        <v>1462</v>
      </c>
      <c r="F190" s="1650" t="s">
        <v>1506</v>
      </c>
      <c r="G190" s="551">
        <f ca="1">VLOOKUP($A190,Data!$C:$I,7,FALSE)</f>
        <v>1</v>
      </c>
      <c r="H190" s="631" t="str">
        <f t="shared" si="43"/>
        <v>PR.DS-013</v>
      </c>
      <c r="I190" s="631" t="str">
        <f t="shared" ca="1" si="44"/>
        <v>PR.DS-0131</v>
      </c>
      <c r="J190" s="1648"/>
    </row>
    <row r="191" spans="1:10" x14ac:dyDescent="0.25">
      <c r="A191" t="s">
        <v>2533</v>
      </c>
      <c r="B191" s="551">
        <v>3</v>
      </c>
      <c r="C191" s="551" t="s">
        <v>1462</v>
      </c>
      <c r="D191" s="1589" t="s">
        <v>3454</v>
      </c>
      <c r="F191" s="1650"/>
      <c r="G191" s="551">
        <f ca="1">VLOOKUP($A191,Data!$C:$I,7,FALSE)</f>
        <v>1</v>
      </c>
      <c r="H191" s="631" t="str">
        <f t="shared" si="43"/>
        <v>PR.PS-013</v>
      </c>
      <c r="I191" s="631" t="str">
        <f t="shared" ca="1" si="44"/>
        <v>PR.PS-0131</v>
      </c>
      <c r="J191" s="1648"/>
    </row>
    <row r="192" spans="1:10" x14ac:dyDescent="0.25">
      <c r="A192" t="s">
        <v>2533</v>
      </c>
      <c r="B192" s="551">
        <v>3</v>
      </c>
      <c r="C192" s="551" t="s">
        <v>1462</v>
      </c>
      <c r="D192" s="1589" t="s">
        <v>3458</v>
      </c>
      <c r="F192" s="819"/>
      <c r="G192" s="551">
        <f ca="1">VLOOKUP($A192,Data!$C:$I,7,FALSE)</f>
        <v>1</v>
      </c>
      <c r="H192" s="631" t="str">
        <f t="shared" si="43"/>
        <v>PR.PS-053</v>
      </c>
      <c r="I192" s="631" t="str">
        <f t="shared" ca="1" si="44"/>
        <v>PR.PS-0531</v>
      </c>
      <c r="J192" s="1648"/>
    </row>
    <row r="193" spans="1:10" x14ac:dyDescent="0.25">
      <c r="A193" t="s">
        <v>2533</v>
      </c>
      <c r="B193" s="551">
        <v>3</v>
      </c>
      <c r="C193" s="551" t="s">
        <v>1462</v>
      </c>
      <c r="D193" s="1589" t="s">
        <v>3459</v>
      </c>
      <c r="F193" s="819"/>
      <c r="G193" s="551">
        <f ca="1">VLOOKUP($A193,Data!$C:$I,7,FALSE)</f>
        <v>1</v>
      </c>
      <c r="H193" s="631" t="str">
        <f t="shared" si="43"/>
        <v>PR.PS-063</v>
      </c>
      <c r="I193" s="631" t="str">
        <f t="shared" ca="1" si="44"/>
        <v>PR.PS-0631</v>
      </c>
      <c r="J193" s="1648"/>
    </row>
    <row r="194" spans="1:10" x14ac:dyDescent="0.25">
      <c r="A194" t="s">
        <v>2534</v>
      </c>
      <c r="B194" s="551">
        <v>3</v>
      </c>
      <c r="C194" s="551" t="s">
        <v>1463</v>
      </c>
      <c r="D194" s="1586" t="s">
        <v>3464</v>
      </c>
      <c r="E194" s="551" t="s">
        <v>1463</v>
      </c>
      <c r="F194" s="1650" t="s">
        <v>1485</v>
      </c>
      <c r="G194" s="551">
        <f ca="1">VLOOKUP($A194,Data!$C:$I,7,FALSE)</f>
        <v>0</v>
      </c>
      <c r="H194" s="631" t="str">
        <f t="shared" ref="H194:H257" si="45">CONCATENATE($D194,$B194)</f>
        <v>DE.CM-013</v>
      </c>
      <c r="I194" s="631" t="str">
        <f t="shared" ref="I194:I257" ca="1" si="46">_xlfn.IFNA(CONCATENATE(H194,$G194),CONCATENATE(H194,$G194,0))</f>
        <v>DE.CM-0130</v>
      </c>
      <c r="J194" s="1648"/>
    </row>
    <row r="195" spans="1:10" x14ac:dyDescent="0.25">
      <c r="A195" t="s">
        <v>2534</v>
      </c>
      <c r="B195" s="551">
        <v>3</v>
      </c>
      <c r="C195" s="551" t="s">
        <v>1463</v>
      </c>
      <c r="D195" s="1586" t="s">
        <v>3466</v>
      </c>
      <c r="F195" s="1650"/>
      <c r="G195" s="551">
        <f ca="1">VLOOKUP($A195,Data!$C:$I,7,FALSE)</f>
        <v>0</v>
      </c>
      <c r="H195" s="631" t="str">
        <f t="shared" si="45"/>
        <v>DE.CM-033</v>
      </c>
      <c r="I195" s="631" t="str">
        <f t="shared" ca="1" si="46"/>
        <v>DE.CM-0330</v>
      </c>
      <c r="J195" s="1648"/>
    </row>
    <row r="196" spans="1:10" x14ac:dyDescent="0.25">
      <c r="A196" t="s">
        <v>2534</v>
      </c>
      <c r="B196" s="551">
        <v>3</v>
      </c>
      <c r="C196" s="551" t="s">
        <v>1463</v>
      </c>
      <c r="D196" s="1586" t="s">
        <v>3467</v>
      </c>
      <c r="F196" s="1650"/>
      <c r="G196" s="551">
        <f ca="1">VLOOKUP($A196,Data!$C:$I,7,FALSE)</f>
        <v>0</v>
      </c>
      <c r="H196" s="631" t="str">
        <f t="shared" si="45"/>
        <v>DE.CM-063</v>
      </c>
      <c r="I196" s="631" t="str">
        <f t="shared" ca="1" si="46"/>
        <v>DE.CM-0630</v>
      </c>
      <c r="J196" s="1648"/>
    </row>
    <row r="197" spans="1:10" x14ac:dyDescent="0.25">
      <c r="A197" t="s">
        <v>2534</v>
      </c>
      <c r="B197" s="551">
        <v>3</v>
      </c>
      <c r="C197" s="551" t="s">
        <v>1463</v>
      </c>
      <c r="D197" s="1586" t="s">
        <v>3468</v>
      </c>
      <c r="E197" s="551" t="s">
        <v>1463</v>
      </c>
      <c r="F197" s="1650" t="s">
        <v>1501</v>
      </c>
      <c r="G197" s="551">
        <f ca="1">VLOOKUP($A197,Data!$C:$I,7,FALSE)</f>
        <v>0</v>
      </c>
      <c r="H197" s="631" t="str">
        <f t="shared" si="45"/>
        <v>DE.CM-093</v>
      </c>
      <c r="I197" s="631" t="str">
        <f t="shared" ca="1" si="46"/>
        <v>DE.CM-0930</v>
      </c>
      <c r="J197" s="1648"/>
    </row>
    <row r="198" spans="1:10" x14ac:dyDescent="0.25">
      <c r="A198" t="s">
        <v>2534</v>
      </c>
      <c r="B198" s="551">
        <v>3</v>
      </c>
      <c r="C198" s="551" t="s">
        <v>1462</v>
      </c>
      <c r="D198" s="1589" t="s">
        <v>3454</v>
      </c>
      <c r="E198" s="551" t="s">
        <v>1462</v>
      </c>
      <c r="F198" s="1650" t="s">
        <v>1480</v>
      </c>
      <c r="G198" s="551">
        <f ca="1">VLOOKUP($A198,Data!$C:$I,7,FALSE)</f>
        <v>0</v>
      </c>
      <c r="H198" s="631" t="str">
        <f t="shared" si="45"/>
        <v>PR.PS-013</v>
      </c>
      <c r="I198" s="631" t="str">
        <f t="shared" ca="1" si="46"/>
        <v>PR.PS-0130</v>
      </c>
      <c r="J198" s="1648"/>
    </row>
    <row r="199" spans="1:10" x14ac:dyDescent="0.25">
      <c r="A199" t="s">
        <v>2534</v>
      </c>
      <c r="B199" s="551">
        <v>3</v>
      </c>
      <c r="C199" s="551" t="s">
        <v>1462</v>
      </c>
      <c r="D199" s="1589" t="s">
        <v>3458</v>
      </c>
      <c r="F199" s="819"/>
      <c r="G199" s="551">
        <f ca="1">VLOOKUP($A199,Data!$C:$I,7,FALSE)</f>
        <v>0</v>
      </c>
      <c r="H199" s="631" t="str">
        <f t="shared" si="45"/>
        <v>PR.PS-053</v>
      </c>
      <c r="I199" s="631" t="str">
        <f t="shared" ca="1" si="46"/>
        <v>PR.PS-0530</v>
      </c>
      <c r="J199" s="1648"/>
    </row>
    <row r="200" spans="1:10" x14ac:dyDescent="0.25">
      <c r="A200" t="s">
        <v>319</v>
      </c>
      <c r="B200" s="551">
        <v>2</v>
      </c>
      <c r="C200" s="551" t="s">
        <v>1462</v>
      </c>
      <c r="D200" s="1589" t="s">
        <v>3460</v>
      </c>
      <c r="E200" s="551" t="s">
        <v>1462</v>
      </c>
      <c r="F200" s="1650" t="s">
        <v>1502</v>
      </c>
      <c r="G200" s="551">
        <f ca="1">VLOOKUP($A200,Data!$C:$I,7,FALSE)</f>
        <v>1</v>
      </c>
      <c r="H200" s="631" t="str">
        <f t="shared" si="45"/>
        <v>PR.IR-012</v>
      </c>
      <c r="I200" s="631" t="str">
        <f t="shared" ca="1" si="46"/>
        <v>PR.IR-0121</v>
      </c>
      <c r="J200" s="1648"/>
    </row>
    <row r="201" spans="1:10" x14ac:dyDescent="0.25">
      <c r="A201" t="s">
        <v>319</v>
      </c>
      <c r="B201" s="551">
        <v>2</v>
      </c>
      <c r="C201" s="551" t="s">
        <v>1462</v>
      </c>
      <c r="D201" s="1589" t="s">
        <v>3459</v>
      </c>
      <c r="F201" s="819"/>
      <c r="G201" s="551">
        <f ca="1">VLOOKUP($A201,Data!$C:$I,7,FALSE)</f>
        <v>1</v>
      </c>
      <c r="H201" s="631" t="str">
        <f t="shared" si="45"/>
        <v>PR.PS-062</v>
      </c>
      <c r="I201" s="631" t="str">
        <f t="shared" ca="1" si="46"/>
        <v>PR.PS-0621</v>
      </c>
      <c r="J201" s="1648"/>
    </row>
    <row r="202" spans="1:10" x14ac:dyDescent="0.25">
      <c r="A202" t="s">
        <v>320</v>
      </c>
      <c r="B202" s="551">
        <v>2</v>
      </c>
      <c r="C202" s="551" t="s">
        <v>1462</v>
      </c>
      <c r="D202" s="1589" t="s">
        <v>3460</v>
      </c>
      <c r="E202" s="551" t="s">
        <v>1462</v>
      </c>
      <c r="F202" s="1650" t="s">
        <v>1502</v>
      </c>
      <c r="G202" s="551">
        <f ca="1">VLOOKUP($A202,Data!$C:$I,7,FALSE)</f>
        <v>0</v>
      </c>
      <c r="H202" s="631" t="str">
        <f t="shared" si="45"/>
        <v>PR.IR-012</v>
      </c>
      <c r="I202" s="631" t="str">
        <f t="shared" ca="1" si="46"/>
        <v>PR.IR-0120</v>
      </c>
      <c r="J202" s="1648"/>
    </row>
    <row r="203" spans="1:10" x14ac:dyDescent="0.25">
      <c r="A203" t="s">
        <v>320</v>
      </c>
      <c r="B203" s="551">
        <v>2</v>
      </c>
      <c r="C203" s="551" t="s">
        <v>1462</v>
      </c>
      <c r="D203" s="1589" t="s">
        <v>3459</v>
      </c>
      <c r="F203" s="819"/>
      <c r="G203" s="551">
        <f ca="1">VLOOKUP($A203,Data!$C:$I,7,FALSE)</f>
        <v>0</v>
      </c>
      <c r="H203" s="631" t="str">
        <f t="shared" si="45"/>
        <v>PR.PS-062</v>
      </c>
      <c r="I203" s="631" t="str">
        <f t="shared" ca="1" si="46"/>
        <v>PR.PS-0620</v>
      </c>
      <c r="J203" s="1648"/>
    </row>
    <row r="204" spans="1:10" x14ac:dyDescent="0.25">
      <c r="A204" t="s">
        <v>321</v>
      </c>
      <c r="B204" s="551">
        <v>2</v>
      </c>
      <c r="C204" s="551" t="s">
        <v>1462</v>
      </c>
      <c r="D204" s="1589" t="s">
        <v>3454</v>
      </c>
      <c r="E204" s="551" t="s">
        <v>1462</v>
      </c>
      <c r="F204" s="1650" t="s">
        <v>1515</v>
      </c>
      <c r="G204" s="551">
        <f ca="1">VLOOKUP($A204,Data!$C:$I,7,FALSE)</f>
        <v>1</v>
      </c>
      <c r="H204" s="631" t="str">
        <f t="shared" si="45"/>
        <v>PR.PS-012</v>
      </c>
      <c r="I204" s="631" t="str">
        <f t="shared" ca="1" si="46"/>
        <v>PR.PS-0121</v>
      </c>
      <c r="J204" s="1648"/>
    </row>
    <row r="205" spans="1:10" x14ac:dyDescent="0.25">
      <c r="A205" t="s">
        <v>321</v>
      </c>
      <c r="B205" s="551">
        <v>2</v>
      </c>
      <c r="C205" s="551" t="s">
        <v>1462</v>
      </c>
      <c r="D205" s="1589" t="s">
        <v>3459</v>
      </c>
      <c r="F205" s="819"/>
      <c r="G205" s="551">
        <f ca="1">VLOOKUP($A205,Data!$C:$I,7,FALSE)</f>
        <v>1</v>
      </c>
      <c r="H205" s="631" t="str">
        <f t="shared" si="45"/>
        <v>PR.PS-062</v>
      </c>
      <c r="I205" s="631" t="str">
        <f t="shared" ca="1" si="46"/>
        <v>PR.PS-0621</v>
      </c>
      <c r="J205" s="1648"/>
    </row>
    <row r="206" spans="1:10" x14ac:dyDescent="0.25">
      <c r="A206" t="s">
        <v>322</v>
      </c>
      <c r="B206" s="551">
        <v>3</v>
      </c>
      <c r="C206" s="551" t="s">
        <v>446</v>
      </c>
      <c r="D206" s="1588" t="s">
        <v>3428</v>
      </c>
      <c r="E206" s="551" t="s">
        <v>1462</v>
      </c>
      <c r="F206" s="1650" t="s">
        <v>1500</v>
      </c>
      <c r="G206" s="551">
        <f ca="1">VLOOKUP($A206,Data!$C:$I,7,FALSE)</f>
        <v>1</v>
      </c>
      <c r="H206" s="631" t="str">
        <f t="shared" si="45"/>
        <v>ID.AM-083</v>
      </c>
      <c r="I206" s="631" t="str">
        <f t="shared" ca="1" si="46"/>
        <v>ID.AM-0831</v>
      </c>
      <c r="J206" s="1648"/>
    </row>
    <row r="207" spans="1:10" x14ac:dyDescent="0.25">
      <c r="A207" t="s">
        <v>322</v>
      </c>
      <c r="B207" s="551">
        <v>3</v>
      </c>
      <c r="C207" s="551" t="s">
        <v>1462</v>
      </c>
      <c r="D207" s="1589" t="s">
        <v>3460</v>
      </c>
      <c r="E207" s="551" t="s">
        <v>1462</v>
      </c>
      <c r="F207" s="1651" t="s">
        <v>1502</v>
      </c>
      <c r="G207" s="551">
        <f ca="1">VLOOKUP($A207,Data!$C:$I,7,FALSE)</f>
        <v>1</v>
      </c>
      <c r="H207" s="631" t="str">
        <f t="shared" si="45"/>
        <v>PR.IR-013</v>
      </c>
      <c r="I207" s="631" t="str">
        <f t="shared" ca="1" si="46"/>
        <v>PR.IR-0131</v>
      </c>
      <c r="J207" s="1648"/>
    </row>
    <row r="208" spans="1:10" x14ac:dyDescent="0.25">
      <c r="A208" t="s">
        <v>322</v>
      </c>
      <c r="B208" s="551">
        <v>3</v>
      </c>
      <c r="C208" s="551" t="s">
        <v>1462</v>
      </c>
      <c r="D208" s="1589" t="s">
        <v>3459</v>
      </c>
      <c r="F208" s="819"/>
      <c r="G208" s="551">
        <f ca="1">VLOOKUP($A208,Data!$C:$I,7,FALSE)</f>
        <v>1</v>
      </c>
      <c r="H208" s="631" t="str">
        <f t="shared" si="45"/>
        <v>PR.PS-063</v>
      </c>
      <c r="I208" s="631" t="str">
        <f t="shared" ca="1" si="46"/>
        <v>PR.PS-0631</v>
      </c>
      <c r="J208" s="1648"/>
    </row>
    <row r="209" spans="1:10" x14ac:dyDescent="0.25">
      <c r="A209" t="s">
        <v>323</v>
      </c>
      <c r="B209" s="551">
        <v>3</v>
      </c>
      <c r="C209" s="551" t="s">
        <v>1462</v>
      </c>
      <c r="D209" s="1589" t="s">
        <v>3460</v>
      </c>
      <c r="E209" s="551" t="s">
        <v>1462</v>
      </c>
      <c r="F209" s="1650" t="s">
        <v>1502</v>
      </c>
      <c r="G209" s="551">
        <f ca="1">VLOOKUP($A209,Data!$C:$I,7,FALSE)</f>
        <v>0</v>
      </c>
      <c r="H209" s="631" t="str">
        <f t="shared" si="45"/>
        <v>PR.IR-013</v>
      </c>
      <c r="I209" s="631" t="str">
        <f t="shared" ca="1" si="46"/>
        <v>PR.IR-0130</v>
      </c>
      <c r="J209" s="1648"/>
    </row>
    <row r="210" spans="1:10" x14ac:dyDescent="0.25">
      <c r="A210" t="s">
        <v>323</v>
      </c>
      <c r="B210" s="551">
        <v>3</v>
      </c>
      <c r="C210" s="551" t="s">
        <v>1462</v>
      </c>
      <c r="D210" s="1589" t="s">
        <v>3459</v>
      </c>
      <c r="F210" s="819"/>
      <c r="G210" s="551">
        <f ca="1">VLOOKUP($A210,Data!$C:$I,7,FALSE)</f>
        <v>0</v>
      </c>
      <c r="H210" s="631" t="str">
        <f t="shared" si="45"/>
        <v>PR.PS-063</v>
      </c>
      <c r="I210" s="631" t="str">
        <f t="shared" ca="1" si="46"/>
        <v>PR.PS-0630</v>
      </c>
      <c r="J210" s="1648"/>
    </row>
    <row r="211" spans="1:10" x14ac:dyDescent="0.25">
      <c r="A211" t="s">
        <v>324</v>
      </c>
      <c r="B211" s="551">
        <v>3</v>
      </c>
      <c r="C211" s="551" t="s">
        <v>1462</v>
      </c>
      <c r="D211" s="1589" t="s">
        <v>3459</v>
      </c>
      <c r="F211" s="819"/>
      <c r="G211" s="551">
        <f ca="1">VLOOKUP($A211,Data!$C:$I,7,FALSE)</f>
        <v>0</v>
      </c>
      <c r="H211" s="631" t="str">
        <f t="shared" si="45"/>
        <v>PR.PS-063</v>
      </c>
      <c r="I211" s="631" t="str">
        <f t="shared" ca="1" si="46"/>
        <v>PR.PS-0630</v>
      </c>
      <c r="J211" s="1648"/>
    </row>
    <row r="212" spans="1:10" x14ac:dyDescent="0.25">
      <c r="A212" t="s">
        <v>325</v>
      </c>
      <c r="B212" s="551">
        <v>3</v>
      </c>
      <c r="C212" s="551" t="s">
        <v>1463</v>
      </c>
      <c r="D212" s="1586" t="s">
        <v>3468</v>
      </c>
      <c r="F212" s="1650"/>
      <c r="G212" s="551">
        <f ca="1">VLOOKUP($A212,Data!$C:$I,7,FALSE)</f>
        <v>1</v>
      </c>
      <c r="H212" s="631" t="str">
        <f t="shared" si="45"/>
        <v>DE.CM-093</v>
      </c>
      <c r="I212" s="631" t="str">
        <f t="shared" ca="1" si="46"/>
        <v>DE.CM-0931</v>
      </c>
      <c r="J212" s="1648"/>
    </row>
    <row r="213" spans="1:10" x14ac:dyDescent="0.25">
      <c r="A213" t="s">
        <v>325</v>
      </c>
      <c r="B213" s="551">
        <v>3</v>
      </c>
      <c r="C213" s="551" t="s">
        <v>1462</v>
      </c>
      <c r="D213" s="1589" t="s">
        <v>3450</v>
      </c>
      <c r="E213" s="551" t="s">
        <v>1462</v>
      </c>
      <c r="F213" s="1651" t="s">
        <v>1506</v>
      </c>
      <c r="G213" s="551">
        <f ca="1">VLOOKUP($A213,Data!$C:$I,7,FALSE)</f>
        <v>1</v>
      </c>
      <c r="H213" s="631" t="str">
        <f t="shared" si="45"/>
        <v>PR.DS-013</v>
      </c>
      <c r="I213" s="631" t="str">
        <f t="shared" ca="1" si="46"/>
        <v>PR.DS-0131</v>
      </c>
      <c r="J213" s="1648"/>
    </row>
    <row r="214" spans="1:10" x14ac:dyDescent="0.25">
      <c r="A214" t="s">
        <v>325</v>
      </c>
      <c r="B214" s="551">
        <v>3</v>
      </c>
      <c r="C214" s="551" t="s">
        <v>1462</v>
      </c>
      <c r="D214" s="1589" t="s">
        <v>3458</v>
      </c>
      <c r="F214" s="819"/>
      <c r="G214" s="551">
        <f ca="1">VLOOKUP($A214,Data!$C:$I,7,FALSE)</f>
        <v>1</v>
      </c>
      <c r="H214" s="631" t="str">
        <f t="shared" si="45"/>
        <v>PR.PS-053</v>
      </c>
      <c r="I214" s="631" t="str">
        <f t="shared" ca="1" si="46"/>
        <v>PR.PS-0531</v>
      </c>
      <c r="J214" s="1648"/>
    </row>
    <row r="215" spans="1:10" x14ac:dyDescent="0.25">
      <c r="A215" t="s">
        <v>325</v>
      </c>
      <c r="B215" s="551">
        <v>3</v>
      </c>
      <c r="C215" s="551" t="s">
        <v>1462</v>
      </c>
      <c r="D215" s="1589" t="s">
        <v>3459</v>
      </c>
      <c r="F215" s="819"/>
      <c r="G215" s="551">
        <f ca="1">VLOOKUP($A215,Data!$C:$I,7,FALSE)</f>
        <v>1</v>
      </c>
      <c r="H215" s="631" t="str">
        <f t="shared" si="45"/>
        <v>PR.PS-063</v>
      </c>
      <c r="I215" s="631" t="str">
        <f t="shared" ca="1" si="46"/>
        <v>PR.PS-0631</v>
      </c>
      <c r="J215" s="1648"/>
    </row>
    <row r="216" spans="1:10" x14ac:dyDescent="0.25">
      <c r="A216" t="s">
        <v>326</v>
      </c>
      <c r="B216" s="551">
        <v>3</v>
      </c>
      <c r="C216" s="551" t="s">
        <v>1462</v>
      </c>
      <c r="D216" s="1589" t="s">
        <v>3459</v>
      </c>
      <c r="F216" s="819"/>
      <c r="G216" s="551">
        <f ca="1">VLOOKUP($A216,Data!$C:$I,7,FALSE)</f>
        <v>0</v>
      </c>
      <c r="H216" s="631" t="str">
        <f t="shared" si="45"/>
        <v>PR.PS-063</v>
      </c>
      <c r="I216" s="631" t="str">
        <f t="shared" ca="1" si="46"/>
        <v>PR.PS-0630</v>
      </c>
      <c r="J216" s="1648"/>
    </row>
    <row r="217" spans="1:10" x14ac:dyDescent="0.25">
      <c r="A217" t="s">
        <v>329</v>
      </c>
      <c r="B217" s="551">
        <v>1</v>
      </c>
      <c r="C217" s="551" t="s">
        <v>1462</v>
      </c>
      <c r="D217" s="1589" t="s">
        <v>3450</v>
      </c>
      <c r="E217" s="551" t="s">
        <v>1462</v>
      </c>
      <c r="F217" s="1650" t="s">
        <v>1506</v>
      </c>
      <c r="G217" s="551">
        <f ca="1">VLOOKUP($A217,Data!$C:$I,7,FALSE)</f>
        <v>1</v>
      </c>
      <c r="H217" s="631" t="str">
        <f t="shared" si="45"/>
        <v>PR.DS-011</v>
      </c>
      <c r="I217" s="631" t="str">
        <f t="shared" ca="1" si="46"/>
        <v>PR.DS-0111</v>
      </c>
      <c r="J217" s="1648"/>
    </row>
    <row r="218" spans="1:10" x14ac:dyDescent="0.25">
      <c r="A218" t="s">
        <v>329</v>
      </c>
      <c r="B218" s="551">
        <v>1</v>
      </c>
      <c r="C218" s="551" t="s">
        <v>1462</v>
      </c>
      <c r="D218" s="1589" t="s">
        <v>3451</v>
      </c>
      <c r="E218" s="551" t="s">
        <v>1462</v>
      </c>
      <c r="F218" s="1650" t="s">
        <v>1495</v>
      </c>
      <c r="G218" s="551">
        <f ca="1">VLOOKUP($A218,Data!$C:$I,7,FALSE)</f>
        <v>1</v>
      </c>
      <c r="H218" s="631" t="str">
        <f t="shared" si="45"/>
        <v>PR.DS-021</v>
      </c>
      <c r="I218" s="631" t="str">
        <f t="shared" ca="1" si="46"/>
        <v>PR.DS-0211</v>
      </c>
      <c r="J218" s="1648"/>
    </row>
    <row r="219" spans="1:10" x14ac:dyDescent="0.25">
      <c r="A219" t="s">
        <v>329</v>
      </c>
      <c r="B219" s="551">
        <v>1</v>
      </c>
      <c r="C219" s="551" t="s">
        <v>1462</v>
      </c>
      <c r="D219" s="1589" t="s">
        <v>3452</v>
      </c>
      <c r="F219" s="1650"/>
      <c r="G219" s="551">
        <f ca="1">VLOOKUP($A219,Data!$C:$I,7,FALSE)</f>
        <v>1</v>
      </c>
      <c r="H219" s="631" t="str">
        <f t="shared" si="45"/>
        <v>PR.DS-101</v>
      </c>
      <c r="I219" s="631" t="str">
        <f t="shared" ca="1" si="46"/>
        <v>PR.DS-1011</v>
      </c>
      <c r="J219" s="1648"/>
    </row>
    <row r="220" spans="1:10" x14ac:dyDescent="0.25">
      <c r="A220" t="s">
        <v>330</v>
      </c>
      <c r="B220" s="551">
        <v>2</v>
      </c>
      <c r="C220" s="551" t="s">
        <v>1462</v>
      </c>
      <c r="D220" s="1589" t="s">
        <v>3450</v>
      </c>
      <c r="E220" s="551" t="s">
        <v>1462</v>
      </c>
      <c r="F220" s="1650" t="s">
        <v>1506</v>
      </c>
      <c r="G220" s="551">
        <f ca="1">VLOOKUP($A220,Data!$C:$I,7,FALSE)</f>
        <v>1</v>
      </c>
      <c r="H220" s="631" t="str">
        <f t="shared" si="45"/>
        <v>PR.DS-012</v>
      </c>
      <c r="I220" s="631" t="str">
        <f t="shared" ca="1" si="46"/>
        <v>PR.DS-0121</v>
      </c>
      <c r="J220" s="1648"/>
    </row>
    <row r="221" spans="1:10" x14ac:dyDescent="0.25">
      <c r="A221" t="s">
        <v>330</v>
      </c>
      <c r="B221" s="551">
        <v>2</v>
      </c>
      <c r="C221" s="551" t="s">
        <v>1462</v>
      </c>
      <c r="D221" s="1589" t="s">
        <v>3451</v>
      </c>
      <c r="E221" s="551" t="s">
        <v>1462</v>
      </c>
      <c r="F221" s="1650" t="s">
        <v>1495</v>
      </c>
      <c r="G221" s="551">
        <f ca="1">VLOOKUP($A221,Data!$C:$I,7,FALSE)</f>
        <v>1</v>
      </c>
      <c r="H221" s="631" t="str">
        <f t="shared" si="45"/>
        <v>PR.DS-022</v>
      </c>
      <c r="I221" s="631" t="str">
        <f t="shared" ca="1" si="46"/>
        <v>PR.DS-0221</v>
      </c>
      <c r="J221" s="1648"/>
    </row>
    <row r="222" spans="1:10" x14ac:dyDescent="0.25">
      <c r="A222" t="s">
        <v>330</v>
      </c>
      <c r="B222" s="551">
        <v>2</v>
      </c>
      <c r="C222" s="551" t="s">
        <v>1462</v>
      </c>
      <c r="D222" s="1589" t="s">
        <v>3452</v>
      </c>
      <c r="F222" s="1650"/>
      <c r="G222" s="551">
        <f ca="1">VLOOKUP($A222,Data!$C:$I,7,FALSE)</f>
        <v>1</v>
      </c>
      <c r="H222" s="631" t="str">
        <f t="shared" si="45"/>
        <v>PR.DS-102</v>
      </c>
      <c r="I222" s="631" t="str">
        <f t="shared" ca="1" si="46"/>
        <v>PR.DS-1021</v>
      </c>
      <c r="J222" s="1648"/>
    </row>
    <row r="223" spans="1:10" x14ac:dyDescent="0.25">
      <c r="A223" t="s">
        <v>331</v>
      </c>
      <c r="B223" s="551">
        <v>2</v>
      </c>
      <c r="C223" s="551" t="s">
        <v>1462</v>
      </c>
      <c r="D223" s="1589" t="s">
        <v>3450</v>
      </c>
      <c r="E223" s="551" t="s">
        <v>1462</v>
      </c>
      <c r="F223" s="1650" t="s">
        <v>1506</v>
      </c>
      <c r="G223" s="551">
        <f ca="1">VLOOKUP($A223,Data!$C:$I,7,FALSE)</f>
        <v>0</v>
      </c>
      <c r="H223" s="631" t="str">
        <f t="shared" si="45"/>
        <v>PR.DS-012</v>
      </c>
      <c r="I223" s="631" t="str">
        <f t="shared" ca="1" si="46"/>
        <v>PR.DS-0120</v>
      </c>
      <c r="J223" s="1648"/>
    </row>
    <row r="224" spans="1:10" x14ac:dyDescent="0.25">
      <c r="A224" t="s">
        <v>331</v>
      </c>
      <c r="B224" s="551">
        <v>2</v>
      </c>
      <c r="C224" s="551" t="s">
        <v>1462</v>
      </c>
      <c r="D224" s="1589" t="s">
        <v>3451</v>
      </c>
      <c r="E224" s="551" t="s">
        <v>1462</v>
      </c>
      <c r="F224" s="1650" t="s">
        <v>1507</v>
      </c>
      <c r="G224" s="551">
        <f ca="1">VLOOKUP($A224,Data!$C:$I,7,FALSE)</f>
        <v>0</v>
      </c>
      <c r="H224" s="631" t="str">
        <f t="shared" si="45"/>
        <v>PR.DS-022</v>
      </c>
      <c r="I224" s="631" t="str">
        <f t="shared" ca="1" si="46"/>
        <v>PR.DS-0220</v>
      </c>
      <c r="J224" s="1648"/>
    </row>
    <row r="225" spans="1:10" x14ac:dyDescent="0.25">
      <c r="A225" t="s">
        <v>331</v>
      </c>
      <c r="B225" s="551">
        <v>2</v>
      </c>
      <c r="C225" s="551" t="s">
        <v>1462</v>
      </c>
      <c r="D225" s="1589" t="s">
        <v>3451</v>
      </c>
      <c r="E225" s="551" t="s">
        <v>1462</v>
      </c>
      <c r="F225" s="1650" t="s">
        <v>1495</v>
      </c>
      <c r="G225" s="551">
        <f ca="1">VLOOKUP($A225,Data!$C:$I,7,FALSE)</f>
        <v>0</v>
      </c>
      <c r="H225" s="631" t="str">
        <f t="shared" si="45"/>
        <v>PR.DS-022</v>
      </c>
      <c r="I225" s="631" t="str">
        <f t="shared" ca="1" si="46"/>
        <v>PR.DS-0220</v>
      </c>
      <c r="J225" s="1648"/>
    </row>
    <row r="226" spans="1:10" x14ac:dyDescent="0.25">
      <c r="A226" t="s">
        <v>331</v>
      </c>
      <c r="B226" s="551">
        <v>2</v>
      </c>
      <c r="C226" s="551" t="s">
        <v>1462</v>
      </c>
      <c r="D226" s="1589" t="s">
        <v>3452</v>
      </c>
      <c r="F226" s="1650"/>
      <c r="G226" s="551">
        <f ca="1">VLOOKUP($A226,Data!$C:$I,7,FALSE)</f>
        <v>0</v>
      </c>
      <c r="H226" s="631" t="str">
        <f t="shared" si="45"/>
        <v>PR.DS-102</v>
      </c>
      <c r="I226" s="631" t="str">
        <f t="shared" ca="1" si="46"/>
        <v>PR.DS-1020</v>
      </c>
      <c r="J226" s="1648"/>
    </row>
    <row r="227" spans="1:10" x14ac:dyDescent="0.25">
      <c r="A227" t="s">
        <v>332</v>
      </c>
      <c r="B227" s="551">
        <v>2</v>
      </c>
      <c r="C227" s="551" t="s">
        <v>1462</v>
      </c>
      <c r="D227" s="1589" t="s">
        <v>3450</v>
      </c>
      <c r="E227" s="551" t="s">
        <v>1462</v>
      </c>
      <c r="F227" s="1650" t="s">
        <v>1506</v>
      </c>
      <c r="G227" s="551">
        <f ca="1">VLOOKUP($A227,Data!$C:$I,7,FALSE)</f>
        <v>1</v>
      </c>
      <c r="H227" s="631" t="str">
        <f t="shared" si="45"/>
        <v>PR.DS-012</v>
      </c>
      <c r="I227" s="631" t="str">
        <f t="shared" ca="1" si="46"/>
        <v>PR.DS-0121</v>
      </c>
      <c r="J227" s="1648"/>
    </row>
    <row r="228" spans="1:10" x14ac:dyDescent="0.25">
      <c r="A228" t="s">
        <v>332</v>
      </c>
      <c r="B228" s="551">
        <v>2</v>
      </c>
      <c r="C228" s="551" t="s">
        <v>1462</v>
      </c>
      <c r="D228" s="1589" t="s">
        <v>3451</v>
      </c>
      <c r="E228" s="551" t="s">
        <v>1462</v>
      </c>
      <c r="F228" s="1651" t="s">
        <v>1507</v>
      </c>
      <c r="G228" s="551">
        <f ca="1">VLOOKUP($A228,Data!$C:$I,7,FALSE)</f>
        <v>1</v>
      </c>
      <c r="H228" s="631" t="str">
        <f t="shared" si="45"/>
        <v>PR.DS-022</v>
      </c>
      <c r="I228" s="631" t="str">
        <f t="shared" ca="1" si="46"/>
        <v>PR.DS-0221</v>
      </c>
      <c r="J228" s="1648"/>
    </row>
    <row r="229" spans="1:10" x14ac:dyDescent="0.25">
      <c r="A229" t="s">
        <v>332</v>
      </c>
      <c r="B229" s="551">
        <v>2</v>
      </c>
      <c r="C229" s="551" t="s">
        <v>1462</v>
      </c>
      <c r="D229" s="1589" t="s">
        <v>3451</v>
      </c>
      <c r="E229" s="551" t="s">
        <v>1462</v>
      </c>
      <c r="F229" s="1650" t="s">
        <v>1495</v>
      </c>
      <c r="G229" s="551">
        <f ca="1">VLOOKUP($A229,Data!$C:$I,7,FALSE)</f>
        <v>1</v>
      </c>
      <c r="H229" s="631" t="str">
        <f t="shared" si="45"/>
        <v>PR.DS-022</v>
      </c>
      <c r="I229" s="631" t="str">
        <f t="shared" ca="1" si="46"/>
        <v>PR.DS-0221</v>
      </c>
      <c r="J229" s="1648"/>
    </row>
    <row r="230" spans="1:10" x14ac:dyDescent="0.25">
      <c r="A230" t="s">
        <v>332</v>
      </c>
      <c r="B230" s="551">
        <v>2</v>
      </c>
      <c r="C230" s="551" t="s">
        <v>1462</v>
      </c>
      <c r="D230" s="1589" t="s">
        <v>3452</v>
      </c>
      <c r="F230" s="1650"/>
      <c r="G230" s="551">
        <f ca="1">VLOOKUP($A230,Data!$C:$I,7,FALSE)</f>
        <v>1</v>
      </c>
      <c r="H230" s="631" t="str">
        <f t="shared" si="45"/>
        <v>PR.DS-102</v>
      </c>
      <c r="I230" s="631" t="str">
        <f t="shared" ca="1" si="46"/>
        <v>PR.DS-1021</v>
      </c>
      <c r="J230" s="1648"/>
    </row>
    <row r="231" spans="1:10" x14ac:dyDescent="0.25">
      <c r="A231" t="s">
        <v>333</v>
      </c>
      <c r="B231" s="551">
        <v>2</v>
      </c>
      <c r="C231" s="551" t="s">
        <v>1462</v>
      </c>
      <c r="D231" s="1589" t="s">
        <v>3445</v>
      </c>
      <c r="F231" s="1650"/>
      <c r="G231" s="551">
        <f ca="1">VLOOKUP($A231,Data!$C:$I,7,FALSE)</f>
        <v>0</v>
      </c>
      <c r="H231" s="631" t="str">
        <f t="shared" si="45"/>
        <v>PR.AA-042</v>
      </c>
      <c r="I231" s="631" t="str">
        <f t="shared" ca="1" si="46"/>
        <v>PR.AA-0420</v>
      </c>
      <c r="J231" s="1648"/>
    </row>
    <row r="232" spans="1:10" x14ac:dyDescent="0.25">
      <c r="A232" t="s">
        <v>333</v>
      </c>
      <c r="B232" s="551">
        <v>2</v>
      </c>
      <c r="C232" s="551" t="s">
        <v>1462</v>
      </c>
      <c r="D232" s="1589" t="s">
        <v>3448</v>
      </c>
      <c r="E232" s="551" t="s">
        <v>1462</v>
      </c>
      <c r="F232" s="1650" t="s">
        <v>1576</v>
      </c>
      <c r="G232" s="551">
        <f ca="1">VLOOKUP($A232,Data!$C:$I,7,FALSE)</f>
        <v>0</v>
      </c>
      <c r="H232" s="631" t="str">
        <f t="shared" si="45"/>
        <v>PR.AT-012</v>
      </c>
      <c r="I232" s="631" t="str">
        <f t="shared" ca="1" si="46"/>
        <v>PR.AT-0120</v>
      </c>
      <c r="J232" s="1648"/>
    </row>
    <row r="233" spans="1:10" x14ac:dyDescent="0.25">
      <c r="A233" t="s">
        <v>333</v>
      </c>
      <c r="B233" s="551">
        <v>2</v>
      </c>
      <c r="C233" s="551" t="s">
        <v>1462</v>
      </c>
      <c r="D233" s="1589" t="s">
        <v>3449</v>
      </c>
      <c r="E233" s="551" t="s">
        <v>1462</v>
      </c>
      <c r="F233" s="1650" t="s">
        <v>1525</v>
      </c>
      <c r="G233" s="551">
        <f ca="1">VLOOKUP($A233,Data!$C:$I,7,FALSE)</f>
        <v>0</v>
      </c>
      <c r="H233" s="631" t="str">
        <f t="shared" si="45"/>
        <v>PR.AT-022</v>
      </c>
      <c r="I233" s="631" t="str">
        <f t="shared" ca="1" si="46"/>
        <v>PR.AT-0220</v>
      </c>
      <c r="J233" s="1648"/>
    </row>
    <row r="234" spans="1:10" x14ac:dyDescent="0.25">
      <c r="A234" t="s">
        <v>333</v>
      </c>
      <c r="B234" s="551">
        <v>2</v>
      </c>
      <c r="C234" s="551" t="s">
        <v>1462</v>
      </c>
      <c r="D234" s="1589" t="s">
        <v>3450</v>
      </c>
      <c r="E234" s="551" t="s">
        <v>1462</v>
      </c>
      <c r="F234" s="1650" t="s">
        <v>1479</v>
      </c>
      <c r="G234" s="551">
        <f ca="1">VLOOKUP($A234,Data!$C:$I,7,FALSE)</f>
        <v>0</v>
      </c>
      <c r="H234" s="631" t="str">
        <f t="shared" si="45"/>
        <v>PR.DS-012</v>
      </c>
      <c r="I234" s="631" t="str">
        <f t="shared" ca="1" si="46"/>
        <v>PR.DS-0120</v>
      </c>
      <c r="J234" s="1648"/>
    </row>
    <row r="235" spans="1:10" x14ac:dyDescent="0.25">
      <c r="A235" t="s">
        <v>333</v>
      </c>
      <c r="B235" s="551">
        <v>2</v>
      </c>
      <c r="C235" s="551" t="s">
        <v>1462</v>
      </c>
      <c r="D235" s="1589" t="s">
        <v>3451</v>
      </c>
      <c r="E235" s="551" t="s">
        <v>1462</v>
      </c>
      <c r="F235" s="1650" t="s">
        <v>1507</v>
      </c>
      <c r="G235" s="551">
        <f ca="1">VLOOKUP($A235,Data!$C:$I,7,FALSE)</f>
        <v>0</v>
      </c>
      <c r="H235" s="631" t="str">
        <f t="shared" si="45"/>
        <v>PR.DS-022</v>
      </c>
      <c r="I235" s="631" t="str">
        <f t="shared" ca="1" si="46"/>
        <v>PR.DS-0220</v>
      </c>
      <c r="J235" s="1648"/>
    </row>
    <row r="236" spans="1:10" x14ac:dyDescent="0.25">
      <c r="A236" t="s">
        <v>334</v>
      </c>
      <c r="B236" s="551">
        <v>2</v>
      </c>
      <c r="C236" s="551" t="s">
        <v>1462</v>
      </c>
      <c r="D236" s="1589" t="s">
        <v>3450</v>
      </c>
      <c r="E236" s="551" t="s">
        <v>1462</v>
      </c>
      <c r="F236" s="1650" t="s">
        <v>1506</v>
      </c>
      <c r="G236" s="551">
        <f ca="1">VLOOKUP($A236,Data!$C:$I,7,FALSE)</f>
        <v>0</v>
      </c>
      <c r="H236" s="631" t="str">
        <f t="shared" si="45"/>
        <v>PR.DS-012</v>
      </c>
      <c r="I236" s="631" t="str">
        <f t="shared" ca="1" si="46"/>
        <v>PR.DS-0120</v>
      </c>
      <c r="J236" s="1648"/>
    </row>
    <row r="237" spans="1:10" x14ac:dyDescent="0.25">
      <c r="A237" t="s">
        <v>334</v>
      </c>
      <c r="B237" s="551">
        <v>2</v>
      </c>
      <c r="C237" s="551" t="s">
        <v>1462</v>
      </c>
      <c r="D237" s="1589" t="s">
        <v>3451</v>
      </c>
      <c r="E237" s="551" t="s">
        <v>1462</v>
      </c>
      <c r="F237" s="1650" t="s">
        <v>1507</v>
      </c>
      <c r="G237" s="551">
        <f ca="1">VLOOKUP($A237,Data!$C:$I,7,FALSE)</f>
        <v>0</v>
      </c>
      <c r="H237" s="631" t="str">
        <f t="shared" si="45"/>
        <v>PR.DS-022</v>
      </c>
      <c r="I237" s="631" t="str">
        <f t="shared" ca="1" si="46"/>
        <v>PR.DS-0220</v>
      </c>
      <c r="J237" s="1648"/>
    </row>
    <row r="238" spans="1:10" x14ac:dyDescent="0.25">
      <c r="A238" t="s">
        <v>334</v>
      </c>
      <c r="B238" s="551">
        <v>2</v>
      </c>
      <c r="C238" s="551" t="s">
        <v>1462</v>
      </c>
      <c r="D238" s="1589" t="s">
        <v>3451</v>
      </c>
      <c r="E238" s="551" t="s">
        <v>1462</v>
      </c>
      <c r="F238" s="1650" t="s">
        <v>1495</v>
      </c>
      <c r="G238" s="551">
        <f ca="1">VLOOKUP($A238,Data!$C:$I,7,FALSE)</f>
        <v>0</v>
      </c>
      <c r="H238" s="631" t="str">
        <f t="shared" si="45"/>
        <v>PR.DS-022</v>
      </c>
      <c r="I238" s="631" t="str">
        <f t="shared" ca="1" si="46"/>
        <v>PR.DS-0220</v>
      </c>
      <c r="J238" s="1648"/>
    </row>
    <row r="239" spans="1:10" x14ac:dyDescent="0.25">
      <c r="A239" t="s">
        <v>334</v>
      </c>
      <c r="B239" s="551">
        <v>2</v>
      </c>
      <c r="C239" s="551" t="s">
        <v>1462</v>
      </c>
      <c r="D239" s="1589" t="s">
        <v>3452</v>
      </c>
      <c r="F239" s="1650"/>
      <c r="G239" s="551">
        <f ca="1">VLOOKUP($A239,Data!$C:$I,7,FALSE)</f>
        <v>0</v>
      </c>
      <c r="H239" s="631" t="str">
        <f t="shared" si="45"/>
        <v>PR.DS-102</v>
      </c>
      <c r="I239" s="631" t="str">
        <f t="shared" ca="1" si="46"/>
        <v>PR.DS-1020</v>
      </c>
      <c r="J239" s="1648"/>
    </row>
    <row r="240" spans="1:10" x14ac:dyDescent="0.25">
      <c r="A240" t="s">
        <v>335</v>
      </c>
      <c r="B240" s="551">
        <v>3</v>
      </c>
      <c r="C240" s="551" t="s">
        <v>1462</v>
      </c>
      <c r="D240" s="1589" t="s">
        <v>3450</v>
      </c>
      <c r="E240" s="551" t="s">
        <v>1462</v>
      </c>
      <c r="F240" s="1650" t="s">
        <v>1498</v>
      </c>
      <c r="G240" s="551">
        <f ca="1">VLOOKUP($A240,Data!$C:$I,7,FALSE)</f>
        <v>1</v>
      </c>
      <c r="H240" s="631" t="str">
        <f t="shared" si="45"/>
        <v>PR.DS-013</v>
      </c>
      <c r="I240" s="631" t="str">
        <f t="shared" ca="1" si="46"/>
        <v>PR.DS-0131</v>
      </c>
      <c r="J240" s="1648"/>
    </row>
    <row r="241" spans="1:10" x14ac:dyDescent="0.25">
      <c r="A241" t="s">
        <v>335</v>
      </c>
      <c r="B241" s="551">
        <v>3</v>
      </c>
      <c r="C241" s="551" t="s">
        <v>1462</v>
      </c>
      <c r="D241" s="1589" t="s">
        <v>3451</v>
      </c>
      <c r="E241" s="551" t="s">
        <v>1462</v>
      </c>
      <c r="F241" s="1650" t="s">
        <v>1507</v>
      </c>
      <c r="G241" s="551">
        <f ca="1">VLOOKUP($A241,Data!$C:$I,7,FALSE)</f>
        <v>1</v>
      </c>
      <c r="H241" s="631" t="str">
        <f t="shared" si="45"/>
        <v>PR.DS-023</v>
      </c>
      <c r="I241" s="631" t="str">
        <f t="shared" ca="1" si="46"/>
        <v>PR.DS-0231</v>
      </c>
      <c r="J241" s="1648"/>
    </row>
    <row r="242" spans="1:10" x14ac:dyDescent="0.25">
      <c r="A242" t="s">
        <v>335</v>
      </c>
      <c r="B242" s="551">
        <v>3</v>
      </c>
      <c r="C242" s="551" t="s">
        <v>1462</v>
      </c>
      <c r="D242" s="1589" t="s">
        <v>3451</v>
      </c>
      <c r="E242" s="551" t="s">
        <v>1462</v>
      </c>
      <c r="F242" s="1650" t="s">
        <v>1495</v>
      </c>
      <c r="G242" s="551">
        <f ca="1">VLOOKUP($A242,Data!$C:$I,7,FALSE)</f>
        <v>1</v>
      </c>
      <c r="H242" s="631" t="str">
        <f t="shared" si="45"/>
        <v>PR.DS-023</v>
      </c>
      <c r="I242" s="631" t="str">
        <f t="shared" ca="1" si="46"/>
        <v>PR.DS-0231</v>
      </c>
      <c r="J242" s="1648"/>
    </row>
    <row r="243" spans="1:10" x14ac:dyDescent="0.25">
      <c r="A243" t="s">
        <v>335</v>
      </c>
      <c r="B243" s="551">
        <v>3</v>
      </c>
      <c r="C243" s="551" t="s">
        <v>1462</v>
      </c>
      <c r="D243" s="1589" t="s">
        <v>3452</v>
      </c>
      <c r="F243" s="1650"/>
      <c r="G243" s="551">
        <f ca="1">VLOOKUP($A243,Data!$C:$I,7,FALSE)</f>
        <v>1</v>
      </c>
      <c r="H243" s="631" t="str">
        <f t="shared" si="45"/>
        <v>PR.DS-103</v>
      </c>
      <c r="I243" s="631" t="str">
        <f t="shared" ca="1" si="46"/>
        <v>PR.DS-1031</v>
      </c>
      <c r="J243" s="1648"/>
    </row>
    <row r="244" spans="1:10" x14ac:dyDescent="0.25">
      <c r="A244" t="s">
        <v>335</v>
      </c>
      <c r="B244" s="551">
        <v>3</v>
      </c>
      <c r="C244" s="551" t="s">
        <v>1462</v>
      </c>
      <c r="D244" s="1589" t="s">
        <v>3454</v>
      </c>
      <c r="F244" s="1650"/>
      <c r="G244" s="551">
        <f ca="1">VLOOKUP($A244,Data!$C:$I,7,FALSE)</f>
        <v>1</v>
      </c>
      <c r="H244" s="631" t="str">
        <f t="shared" si="45"/>
        <v>PR.PS-013</v>
      </c>
      <c r="I244" s="631" t="str">
        <f t="shared" ca="1" si="46"/>
        <v>PR.PS-0131</v>
      </c>
      <c r="J244" s="1648"/>
    </row>
    <row r="245" spans="1:10" x14ac:dyDescent="0.25">
      <c r="A245" t="s">
        <v>977</v>
      </c>
      <c r="B245" s="551">
        <v>3</v>
      </c>
      <c r="C245" s="551" t="s">
        <v>1463</v>
      </c>
      <c r="D245" s="1586" t="s">
        <v>3468</v>
      </c>
      <c r="F245" s="1650"/>
      <c r="G245" s="551">
        <f ca="1">VLOOKUP($A245,Data!$C:$I,7,FALSE)</f>
        <v>0</v>
      </c>
      <c r="H245" s="631" t="str">
        <f t="shared" si="45"/>
        <v>DE.CM-093</v>
      </c>
      <c r="I245" s="631" t="str">
        <f t="shared" ca="1" si="46"/>
        <v>DE.CM-0930</v>
      </c>
      <c r="J245" s="1648"/>
    </row>
    <row r="246" spans="1:10" x14ac:dyDescent="0.25">
      <c r="A246" t="s">
        <v>977</v>
      </c>
      <c r="B246" s="551">
        <v>3</v>
      </c>
      <c r="C246" s="551" t="s">
        <v>1462</v>
      </c>
      <c r="D246" s="1589" t="s">
        <v>3450</v>
      </c>
      <c r="E246" s="551" t="s">
        <v>1462</v>
      </c>
      <c r="F246" s="1650" t="s">
        <v>1479</v>
      </c>
      <c r="G246" s="551">
        <f ca="1">VLOOKUP($A246,Data!$C:$I,7,FALSE)</f>
        <v>0</v>
      </c>
      <c r="H246" s="631" t="str">
        <f t="shared" si="45"/>
        <v>PR.DS-013</v>
      </c>
      <c r="I246" s="631" t="str">
        <f t="shared" ca="1" si="46"/>
        <v>PR.DS-0130</v>
      </c>
      <c r="J246" s="1648"/>
    </row>
    <row r="247" spans="1:10" x14ac:dyDescent="0.25">
      <c r="A247" t="s">
        <v>977</v>
      </c>
      <c r="B247" s="551">
        <v>3</v>
      </c>
      <c r="C247" s="551" t="s">
        <v>1462</v>
      </c>
      <c r="D247" s="1589" t="s">
        <v>3451</v>
      </c>
      <c r="E247" s="551" t="s">
        <v>1462</v>
      </c>
      <c r="F247" s="1650" t="s">
        <v>1507</v>
      </c>
      <c r="G247" s="551">
        <f ca="1">VLOOKUP($A247,Data!$C:$I,7,FALSE)</f>
        <v>0</v>
      </c>
      <c r="H247" s="631" t="str">
        <f t="shared" si="45"/>
        <v>PR.DS-023</v>
      </c>
      <c r="I247" s="631" t="str">
        <f t="shared" ca="1" si="46"/>
        <v>PR.DS-0230</v>
      </c>
      <c r="J247" s="1648"/>
    </row>
    <row r="248" spans="1:10" x14ac:dyDescent="0.25">
      <c r="A248" t="s">
        <v>980</v>
      </c>
      <c r="B248" s="551">
        <v>3</v>
      </c>
      <c r="C248" s="551" t="s">
        <v>3386</v>
      </c>
      <c r="D248" s="1587" t="s">
        <v>3393</v>
      </c>
      <c r="E248" s="551" t="s">
        <v>446</v>
      </c>
      <c r="F248" s="1650" t="s">
        <v>1536</v>
      </c>
      <c r="G248" s="551">
        <f ca="1">VLOOKUP($A248,Data!$C:$I,7,FALSE)</f>
        <v>0</v>
      </c>
      <c r="H248" s="631" t="str">
        <f t="shared" si="45"/>
        <v>GV.OC-033</v>
      </c>
      <c r="I248" s="631" t="str">
        <f t="shared" ca="1" si="46"/>
        <v>GV.OC-0330</v>
      </c>
      <c r="J248" s="1648"/>
    </row>
    <row r="249" spans="1:10" x14ac:dyDescent="0.25">
      <c r="A249" t="s">
        <v>980</v>
      </c>
      <c r="B249" s="551">
        <v>3</v>
      </c>
      <c r="C249" s="551" t="s">
        <v>3386</v>
      </c>
      <c r="D249" s="1587" t="s">
        <v>3417</v>
      </c>
      <c r="E249" s="551" t="s">
        <v>446</v>
      </c>
      <c r="F249" s="1650" t="s">
        <v>1522</v>
      </c>
      <c r="G249" s="551">
        <f ca="1">VLOOKUP($A249,Data!$C:$I,7,FALSE)</f>
        <v>0</v>
      </c>
      <c r="H249" s="631" t="str">
        <f t="shared" si="45"/>
        <v>GV.PO-013</v>
      </c>
      <c r="I249" s="631" t="str">
        <f t="shared" ca="1" si="46"/>
        <v>GV.PO-0130</v>
      </c>
      <c r="J249" s="1648"/>
    </row>
    <row r="250" spans="1:10" x14ac:dyDescent="0.25">
      <c r="A250" t="s">
        <v>980</v>
      </c>
      <c r="B250" s="551">
        <v>3</v>
      </c>
      <c r="C250" s="551" t="s">
        <v>3386</v>
      </c>
      <c r="D250" s="1587" t="s">
        <v>3418</v>
      </c>
      <c r="F250" s="1650"/>
      <c r="G250" s="551">
        <f ca="1">VLOOKUP($A250,Data!$C:$I,7,FALSE)</f>
        <v>0</v>
      </c>
      <c r="H250" s="631" t="str">
        <f t="shared" si="45"/>
        <v>GV.PO-023</v>
      </c>
      <c r="I250" s="631" t="str">
        <f t="shared" ca="1" si="46"/>
        <v>GV.PO-0230</v>
      </c>
      <c r="J250" s="1648"/>
    </row>
    <row r="251" spans="1:10" x14ac:dyDescent="0.25">
      <c r="A251" t="s">
        <v>980</v>
      </c>
      <c r="B251" s="551">
        <v>3</v>
      </c>
      <c r="C251" s="551" t="s">
        <v>1462</v>
      </c>
      <c r="D251" s="1589" t="s">
        <v>3450</v>
      </c>
      <c r="E251" s="551" t="s">
        <v>1462</v>
      </c>
      <c r="F251" s="1650" t="s">
        <v>1506</v>
      </c>
      <c r="G251" s="551">
        <f ca="1">VLOOKUP($A251,Data!$C:$I,7,FALSE)</f>
        <v>0</v>
      </c>
      <c r="H251" s="631" t="str">
        <f t="shared" si="45"/>
        <v>PR.DS-013</v>
      </c>
      <c r="I251" s="631" t="str">
        <f t="shared" ca="1" si="46"/>
        <v>PR.DS-0130</v>
      </c>
      <c r="J251" s="1648"/>
    </row>
    <row r="252" spans="1:10" x14ac:dyDescent="0.25">
      <c r="A252" t="s">
        <v>980</v>
      </c>
      <c r="B252" s="551">
        <v>3</v>
      </c>
      <c r="C252" s="551" t="s">
        <v>1462</v>
      </c>
      <c r="D252" s="1589" t="s">
        <v>3461</v>
      </c>
      <c r="E252" s="551" t="s">
        <v>1462</v>
      </c>
      <c r="F252" s="1650" t="s">
        <v>1518</v>
      </c>
      <c r="G252" s="551">
        <f ca="1">VLOOKUP($A252,Data!$C:$I,7,FALSE)</f>
        <v>0</v>
      </c>
      <c r="H252" s="631" t="str">
        <f t="shared" si="45"/>
        <v>PR.IR-023</v>
      </c>
      <c r="I252" s="631" t="str">
        <f t="shared" ca="1" si="46"/>
        <v>PR.IR-0230</v>
      </c>
      <c r="J252" s="1648"/>
    </row>
    <row r="253" spans="1:10" x14ac:dyDescent="0.25">
      <c r="A253" t="s">
        <v>980</v>
      </c>
      <c r="B253" s="551">
        <v>3</v>
      </c>
      <c r="C253" s="551" t="s">
        <v>1462</v>
      </c>
      <c r="D253" s="1589" t="s">
        <v>3454</v>
      </c>
      <c r="F253" s="1650"/>
      <c r="G253" s="551">
        <f ca="1">VLOOKUP($A253,Data!$C:$I,7,FALSE)</f>
        <v>0</v>
      </c>
      <c r="H253" s="631" t="str">
        <f t="shared" si="45"/>
        <v>PR.PS-013</v>
      </c>
      <c r="I253" s="631" t="str">
        <f t="shared" ca="1" si="46"/>
        <v>PR.PS-0130</v>
      </c>
      <c r="J253" s="1648"/>
    </row>
    <row r="254" spans="1:10" x14ac:dyDescent="0.25">
      <c r="A254" t="s">
        <v>981</v>
      </c>
      <c r="B254" s="551">
        <v>3</v>
      </c>
      <c r="C254" s="551" t="s">
        <v>3386</v>
      </c>
      <c r="D254" s="1587" t="s">
        <v>3392</v>
      </c>
      <c r="F254" s="1650"/>
      <c r="G254" s="551">
        <f ca="1">VLOOKUP($A254,Data!$C:$I,7,FALSE)</f>
        <v>1</v>
      </c>
      <c r="H254" s="631" t="str">
        <f t="shared" si="45"/>
        <v>GV.OC-023</v>
      </c>
      <c r="I254" s="631" t="str">
        <f t="shared" ca="1" si="46"/>
        <v>GV.OC-0231</v>
      </c>
      <c r="J254" s="1648"/>
    </row>
    <row r="255" spans="1:10" x14ac:dyDescent="0.25">
      <c r="A255" t="s">
        <v>981</v>
      </c>
      <c r="B255" s="551">
        <v>3</v>
      </c>
      <c r="C255" s="551" t="s">
        <v>3386</v>
      </c>
      <c r="D255" s="1587" t="s">
        <v>3393</v>
      </c>
      <c r="E255" s="551" t="s">
        <v>446</v>
      </c>
      <c r="F255" s="1650" t="s">
        <v>1536</v>
      </c>
      <c r="G255" s="551">
        <f ca="1">VLOOKUP($A255,Data!$C:$I,7,FALSE)</f>
        <v>1</v>
      </c>
      <c r="H255" s="631" t="str">
        <f t="shared" si="45"/>
        <v>GV.OC-033</v>
      </c>
      <c r="I255" s="631" t="str">
        <f t="shared" ca="1" si="46"/>
        <v>GV.OC-0331</v>
      </c>
      <c r="J255" s="1648"/>
    </row>
    <row r="256" spans="1:10" x14ac:dyDescent="0.25">
      <c r="A256" t="s">
        <v>981</v>
      </c>
      <c r="B256" s="551">
        <v>3</v>
      </c>
      <c r="C256" s="551" t="s">
        <v>3386</v>
      </c>
      <c r="D256" s="1587" t="s">
        <v>3417</v>
      </c>
      <c r="E256" s="551" t="s">
        <v>446</v>
      </c>
      <c r="F256" s="1650" t="s">
        <v>1522</v>
      </c>
      <c r="G256" s="551">
        <f ca="1">VLOOKUP($A256,Data!$C:$I,7,FALSE)</f>
        <v>1</v>
      </c>
      <c r="H256" s="631" t="str">
        <f t="shared" si="45"/>
        <v>GV.PO-013</v>
      </c>
      <c r="I256" s="631" t="str">
        <f t="shared" ca="1" si="46"/>
        <v>GV.PO-0131</v>
      </c>
      <c r="J256" s="1648"/>
    </row>
    <row r="257" spans="1:10" x14ac:dyDescent="0.25">
      <c r="A257" t="s">
        <v>981</v>
      </c>
      <c r="B257" s="551">
        <v>3</v>
      </c>
      <c r="C257" s="551" t="s">
        <v>3386</v>
      </c>
      <c r="D257" s="1587" t="s">
        <v>3418</v>
      </c>
      <c r="F257" s="1650"/>
      <c r="G257" s="551">
        <f ca="1">VLOOKUP($A257,Data!$C:$I,7,FALSE)</f>
        <v>1</v>
      </c>
      <c r="H257" s="631" t="str">
        <f t="shared" si="45"/>
        <v>GV.PO-023</v>
      </c>
      <c r="I257" s="631" t="str">
        <f t="shared" ca="1" si="46"/>
        <v>GV.PO-0231</v>
      </c>
      <c r="J257" s="1648"/>
    </row>
    <row r="258" spans="1:10" x14ac:dyDescent="0.25">
      <c r="A258" t="s">
        <v>981</v>
      </c>
      <c r="B258" s="551">
        <v>3</v>
      </c>
      <c r="C258" s="551" t="s">
        <v>3386</v>
      </c>
      <c r="D258" s="1587" t="s">
        <v>3414</v>
      </c>
      <c r="F258" s="1650"/>
      <c r="G258" s="551">
        <f ca="1">VLOOKUP($A258,Data!$C:$I,7,FALSE)</f>
        <v>1</v>
      </c>
      <c r="H258" s="631" t="str">
        <f t="shared" ref="H258:H321" si="47">CONCATENATE($D258,$B258)</f>
        <v>GV.RR-023</v>
      </c>
      <c r="I258" s="631" t="str">
        <f t="shared" ref="I258:I321" ca="1" si="48">_xlfn.IFNA(CONCATENATE(H258,$G258),CONCATENATE(H258,$G258,0))</f>
        <v>GV.RR-0231</v>
      </c>
      <c r="J258" s="1648"/>
    </row>
    <row r="259" spans="1:10" x14ac:dyDescent="0.25">
      <c r="A259" t="s">
        <v>981</v>
      </c>
      <c r="B259" s="551">
        <v>3</v>
      </c>
      <c r="C259" s="551" t="s">
        <v>3386</v>
      </c>
      <c r="D259" s="1587" t="s">
        <v>3404</v>
      </c>
      <c r="E259" s="551" t="s">
        <v>446</v>
      </c>
      <c r="F259" s="1650" t="s">
        <v>1489</v>
      </c>
      <c r="G259" s="551">
        <f ca="1">VLOOKUP($A259,Data!$C:$I,7,FALSE)</f>
        <v>1</v>
      </c>
      <c r="H259" s="631" t="str">
        <f t="shared" si="47"/>
        <v>GV.SC-023</v>
      </c>
      <c r="I259" s="631" t="str">
        <f t="shared" ca="1" si="48"/>
        <v>GV.SC-0231</v>
      </c>
      <c r="J259" s="1648"/>
    </row>
    <row r="260" spans="1:10" x14ac:dyDescent="0.25">
      <c r="A260" t="s">
        <v>981</v>
      </c>
      <c r="B260" s="551">
        <v>3</v>
      </c>
      <c r="C260" s="551" t="s">
        <v>1462</v>
      </c>
      <c r="D260" s="1589" t="s">
        <v>3448</v>
      </c>
      <c r="E260" s="551" t="s">
        <v>1462</v>
      </c>
      <c r="F260" s="1651" t="s">
        <v>1576</v>
      </c>
      <c r="G260" s="551">
        <f ca="1">VLOOKUP($A260,Data!$C:$I,7,FALSE)</f>
        <v>1</v>
      </c>
      <c r="H260" s="631" t="str">
        <f t="shared" si="47"/>
        <v>PR.AT-013</v>
      </c>
      <c r="I260" s="631" t="str">
        <f t="shared" ca="1" si="48"/>
        <v>PR.AT-0131</v>
      </c>
      <c r="J260" s="1648"/>
    </row>
    <row r="261" spans="1:10" x14ac:dyDescent="0.25">
      <c r="A261" t="s">
        <v>981</v>
      </c>
      <c r="B261" s="551">
        <v>3</v>
      </c>
      <c r="C261" s="551" t="s">
        <v>1462</v>
      </c>
      <c r="D261" s="1589" t="s">
        <v>3449</v>
      </c>
      <c r="E261" s="551" t="s">
        <v>1462</v>
      </c>
      <c r="F261" s="1650" t="s">
        <v>1577</v>
      </c>
      <c r="G261" s="551">
        <f ca="1">VLOOKUP($A261,Data!$C:$I,7,FALSE)</f>
        <v>1</v>
      </c>
      <c r="H261" s="631" t="str">
        <f t="shared" si="47"/>
        <v>PR.AT-023</v>
      </c>
      <c r="I261" s="631" t="str">
        <f t="shared" ca="1" si="48"/>
        <v>PR.AT-0231</v>
      </c>
      <c r="J261" s="1648"/>
    </row>
    <row r="262" spans="1:10" x14ac:dyDescent="0.25">
      <c r="A262" t="s">
        <v>982</v>
      </c>
      <c r="B262" s="551">
        <v>3</v>
      </c>
      <c r="C262" s="551" t="s">
        <v>1462</v>
      </c>
      <c r="D262" s="1589" t="s">
        <v>3448</v>
      </c>
      <c r="E262" s="551" t="s">
        <v>1462</v>
      </c>
      <c r="F262" s="1650" t="s">
        <v>1579</v>
      </c>
      <c r="G262" s="551">
        <f ca="1">VLOOKUP($A262,Data!$C:$I,7,FALSE)</f>
        <v>0</v>
      </c>
      <c r="H262" s="631" t="str">
        <f t="shared" si="47"/>
        <v>PR.AT-013</v>
      </c>
      <c r="I262" s="631" t="str">
        <f t="shared" ca="1" si="48"/>
        <v>PR.AT-0130</v>
      </c>
      <c r="J262" s="1648"/>
    </row>
    <row r="263" spans="1:10" x14ac:dyDescent="0.25">
      <c r="A263" t="s">
        <v>983</v>
      </c>
      <c r="B263" s="551">
        <v>3</v>
      </c>
      <c r="C263" s="551" t="s">
        <v>446</v>
      </c>
      <c r="D263" s="1588" t="s">
        <v>3440</v>
      </c>
      <c r="E263" s="551" t="s">
        <v>1462</v>
      </c>
      <c r="F263" s="1650" t="s">
        <v>1712</v>
      </c>
      <c r="G263" s="551">
        <f ca="1">VLOOKUP($A263,Data!$C:$I,7,FALSE)</f>
        <v>0</v>
      </c>
      <c r="H263" s="631" t="str">
        <f t="shared" si="47"/>
        <v>ID.IM-033</v>
      </c>
      <c r="I263" s="631" t="str">
        <f t="shared" ca="1" si="48"/>
        <v>ID.IM-0330</v>
      </c>
      <c r="J263" s="1648"/>
    </row>
    <row r="264" spans="1:10" x14ac:dyDescent="0.25">
      <c r="A264" t="s">
        <v>86</v>
      </c>
      <c r="B264" s="551">
        <v>1</v>
      </c>
      <c r="C264" s="551" t="s">
        <v>446</v>
      </c>
      <c r="D264" s="1588" t="s">
        <v>3422</v>
      </c>
      <c r="E264" s="551" t="s">
        <v>446</v>
      </c>
      <c r="F264" s="1650" t="s">
        <v>1508</v>
      </c>
      <c r="G264" s="551">
        <f ca="1">VLOOKUP($A264,Data!$C:$I,7,FALSE)</f>
        <v>1</v>
      </c>
      <c r="H264" s="631" t="str">
        <f t="shared" si="47"/>
        <v>ID.AM-011</v>
      </c>
      <c r="I264" s="631" t="str">
        <f t="shared" ca="1" si="48"/>
        <v>ID.AM-0111</v>
      </c>
      <c r="J264" s="1648"/>
    </row>
    <row r="265" spans="1:10" x14ac:dyDescent="0.25">
      <c r="A265" t="s">
        <v>86</v>
      </c>
      <c r="B265" s="551">
        <v>1</v>
      </c>
      <c r="C265" s="551" t="s">
        <v>446</v>
      </c>
      <c r="D265" s="1588" t="s">
        <v>3423</v>
      </c>
      <c r="E265" s="551" t="s">
        <v>446</v>
      </c>
      <c r="F265" s="1650" t="s">
        <v>1509</v>
      </c>
      <c r="G265" s="551">
        <f ca="1">VLOOKUP($A265,Data!$C:$I,7,FALSE)</f>
        <v>1</v>
      </c>
      <c r="H265" s="631" t="str">
        <f t="shared" si="47"/>
        <v>ID.AM-021</v>
      </c>
      <c r="I265" s="631" t="str">
        <f t="shared" ca="1" si="48"/>
        <v>ID.AM-0211</v>
      </c>
      <c r="J265" s="1648"/>
    </row>
    <row r="266" spans="1:10" x14ac:dyDescent="0.25">
      <c r="A266" t="s">
        <v>86</v>
      </c>
      <c r="B266" s="551">
        <v>1</v>
      </c>
      <c r="C266" s="551" t="s">
        <v>446</v>
      </c>
      <c r="D266" s="1588" t="s">
        <v>3425</v>
      </c>
      <c r="F266" s="1650"/>
      <c r="G266" s="551">
        <f ca="1">VLOOKUP($A266,Data!$C:$I,7,FALSE)</f>
        <v>1</v>
      </c>
      <c r="H266" s="631" t="str">
        <f t="shared" si="47"/>
        <v>ID.AM-041</v>
      </c>
      <c r="I266" s="631" t="str">
        <f t="shared" ca="1" si="48"/>
        <v>ID.AM-0411</v>
      </c>
      <c r="J266" s="1648"/>
    </row>
    <row r="267" spans="1:10" x14ac:dyDescent="0.25">
      <c r="A267" t="s">
        <v>86</v>
      </c>
      <c r="B267" s="551">
        <v>1</v>
      </c>
      <c r="C267" s="551" t="s">
        <v>446</v>
      </c>
      <c r="D267" s="1588" t="s">
        <v>3428</v>
      </c>
      <c r="E267" s="551" t="s">
        <v>1462</v>
      </c>
      <c r="F267" s="1650" t="s">
        <v>1513</v>
      </c>
      <c r="G267" s="551">
        <f ca="1">VLOOKUP($A267,Data!$C:$I,7,FALSE)</f>
        <v>1</v>
      </c>
      <c r="H267" s="631" t="str">
        <f t="shared" si="47"/>
        <v>ID.AM-081</v>
      </c>
      <c r="I267" s="631" t="str">
        <f t="shared" ca="1" si="48"/>
        <v>ID.AM-0811</v>
      </c>
      <c r="J267" s="1648"/>
    </row>
    <row r="268" spans="1:10" x14ac:dyDescent="0.25">
      <c r="A268" t="s">
        <v>86</v>
      </c>
      <c r="B268" s="551">
        <v>1</v>
      </c>
      <c r="C268" s="551" t="s">
        <v>1462</v>
      </c>
      <c r="D268" s="1589" t="s">
        <v>3456</v>
      </c>
      <c r="F268" s="1650"/>
      <c r="G268" s="551">
        <f ca="1">VLOOKUP($A268,Data!$C:$I,7,FALSE)</f>
        <v>1</v>
      </c>
      <c r="H268" s="631" t="str">
        <f t="shared" si="47"/>
        <v>PR.PS-031</v>
      </c>
      <c r="I268" s="631" t="str">
        <f t="shared" ca="1" si="48"/>
        <v>PR.PS-0311</v>
      </c>
      <c r="J268" s="1648"/>
    </row>
    <row r="269" spans="1:10" x14ac:dyDescent="0.25">
      <c r="A269" t="s">
        <v>88</v>
      </c>
      <c r="B269" s="551">
        <v>2</v>
      </c>
      <c r="C269" s="551" t="s">
        <v>446</v>
      </c>
      <c r="D269" s="1588" t="s">
        <v>3422</v>
      </c>
      <c r="E269" s="551" t="s">
        <v>446</v>
      </c>
      <c r="F269" s="1651" t="s">
        <v>1508</v>
      </c>
      <c r="G269" s="551">
        <f ca="1">VLOOKUP($A269,Data!$C:$I,7,FALSE)</f>
        <v>0</v>
      </c>
      <c r="H269" s="631" t="str">
        <f t="shared" si="47"/>
        <v>ID.AM-012</v>
      </c>
      <c r="I269" s="631" t="str">
        <f t="shared" ca="1" si="48"/>
        <v>ID.AM-0120</v>
      </c>
      <c r="J269" s="1648"/>
    </row>
    <row r="270" spans="1:10" x14ac:dyDescent="0.25">
      <c r="A270" t="s">
        <v>88</v>
      </c>
      <c r="B270" s="551">
        <v>2</v>
      </c>
      <c r="C270" s="551" t="s">
        <v>446</v>
      </c>
      <c r="D270" s="1588" t="s">
        <v>3423</v>
      </c>
      <c r="E270" s="551" t="s">
        <v>446</v>
      </c>
      <c r="F270" s="1650" t="s">
        <v>1509</v>
      </c>
      <c r="G270" s="551">
        <f ca="1">VLOOKUP($A270,Data!$C:$I,7,FALSE)</f>
        <v>0</v>
      </c>
      <c r="H270" s="631" t="str">
        <f t="shared" si="47"/>
        <v>ID.AM-022</v>
      </c>
      <c r="I270" s="631" t="str">
        <f t="shared" ca="1" si="48"/>
        <v>ID.AM-0220</v>
      </c>
      <c r="J270" s="1648"/>
    </row>
    <row r="271" spans="1:10" x14ac:dyDescent="0.25">
      <c r="A271" t="s">
        <v>88</v>
      </c>
      <c r="B271" s="551">
        <v>2</v>
      </c>
      <c r="C271" s="551" t="s">
        <v>446</v>
      </c>
      <c r="D271" s="1588" t="s">
        <v>3425</v>
      </c>
      <c r="F271" s="1650"/>
      <c r="G271" s="551">
        <f ca="1">VLOOKUP($A271,Data!$C:$I,7,FALSE)</f>
        <v>0</v>
      </c>
      <c r="H271" s="631" t="str">
        <f t="shared" si="47"/>
        <v>ID.AM-042</v>
      </c>
      <c r="I271" s="631" t="str">
        <f t="shared" ca="1" si="48"/>
        <v>ID.AM-0420</v>
      </c>
      <c r="J271" s="1648"/>
    </row>
    <row r="272" spans="1:10" x14ac:dyDescent="0.25">
      <c r="A272" t="s">
        <v>89</v>
      </c>
      <c r="B272" s="551">
        <v>2</v>
      </c>
      <c r="C272" s="551" t="s">
        <v>446</v>
      </c>
      <c r="D272" s="1588" t="s">
        <v>3426</v>
      </c>
      <c r="E272" s="551" t="s">
        <v>446</v>
      </c>
      <c r="F272" s="1650" t="s">
        <v>1510</v>
      </c>
      <c r="G272" s="551">
        <f ca="1">VLOOKUP($A272,Data!$C:$I,7,FALSE)</f>
        <v>0</v>
      </c>
      <c r="H272" s="631" t="str">
        <f t="shared" si="47"/>
        <v>ID.AM-052</v>
      </c>
      <c r="I272" s="631" t="str">
        <f t="shared" ca="1" si="48"/>
        <v>ID.AM-0520</v>
      </c>
      <c r="J272" s="1648"/>
    </row>
    <row r="273" spans="1:10" x14ac:dyDescent="0.25">
      <c r="A273" t="s">
        <v>91</v>
      </c>
      <c r="B273" s="551">
        <v>2</v>
      </c>
      <c r="C273" s="551" t="s">
        <v>446</v>
      </c>
      <c r="D273" s="1588" t="s">
        <v>3426</v>
      </c>
      <c r="E273" s="551" t="s">
        <v>446</v>
      </c>
      <c r="F273" s="1650" t="s">
        <v>1510</v>
      </c>
      <c r="G273" s="551">
        <f ca="1">VLOOKUP($A273,Data!$C:$I,7,FALSE)</f>
        <v>0</v>
      </c>
      <c r="H273" s="631" t="str">
        <f t="shared" si="47"/>
        <v>ID.AM-052</v>
      </c>
      <c r="I273" s="631" t="str">
        <f t="shared" ca="1" si="48"/>
        <v>ID.AM-0520</v>
      </c>
      <c r="J273" s="1648"/>
    </row>
    <row r="274" spans="1:10" x14ac:dyDescent="0.25">
      <c r="A274" t="s">
        <v>95</v>
      </c>
      <c r="B274" s="551">
        <v>3</v>
      </c>
      <c r="C274" s="551" t="s">
        <v>446</v>
      </c>
      <c r="D274" s="1588" t="s">
        <v>3422</v>
      </c>
      <c r="E274" s="551" t="s">
        <v>446</v>
      </c>
      <c r="F274" s="1650" t="s">
        <v>1508</v>
      </c>
      <c r="G274" s="551">
        <f ca="1">VLOOKUP($A274,Data!$C:$I,7,FALSE)</f>
        <v>0</v>
      </c>
      <c r="H274" s="631" t="str">
        <f t="shared" si="47"/>
        <v>ID.AM-013</v>
      </c>
      <c r="I274" s="631" t="str">
        <f t="shared" ca="1" si="48"/>
        <v>ID.AM-0130</v>
      </c>
      <c r="J274" s="1648"/>
    </row>
    <row r="275" spans="1:10" x14ac:dyDescent="0.25">
      <c r="A275" t="s">
        <v>95</v>
      </c>
      <c r="B275" s="551">
        <v>3</v>
      </c>
      <c r="C275" s="551" t="s">
        <v>446</v>
      </c>
      <c r="D275" s="1588" t="s">
        <v>3423</v>
      </c>
      <c r="E275" s="551" t="s">
        <v>446</v>
      </c>
      <c r="F275" s="1650" t="s">
        <v>1509</v>
      </c>
      <c r="G275" s="551">
        <f ca="1">VLOOKUP($A275,Data!$C:$I,7,FALSE)</f>
        <v>0</v>
      </c>
      <c r="H275" s="631" t="str">
        <f t="shared" si="47"/>
        <v>ID.AM-023</v>
      </c>
      <c r="I275" s="631" t="str">
        <f t="shared" ca="1" si="48"/>
        <v>ID.AM-0230</v>
      </c>
      <c r="J275" s="1648"/>
    </row>
    <row r="276" spans="1:10" x14ac:dyDescent="0.25">
      <c r="A276" t="s">
        <v>95</v>
      </c>
      <c r="B276" s="551">
        <v>3</v>
      </c>
      <c r="C276" s="551" t="s">
        <v>446</v>
      </c>
      <c r="D276" s="1588" t="s">
        <v>3425</v>
      </c>
      <c r="F276" s="1650"/>
      <c r="G276" s="551">
        <f ca="1">VLOOKUP($A276,Data!$C:$I,7,FALSE)</f>
        <v>0</v>
      </c>
      <c r="H276" s="631" t="str">
        <f t="shared" si="47"/>
        <v>ID.AM-043</v>
      </c>
      <c r="I276" s="631" t="str">
        <f t="shared" ca="1" si="48"/>
        <v>ID.AM-0430</v>
      </c>
      <c r="J276" s="1648"/>
    </row>
    <row r="277" spans="1:10" x14ac:dyDescent="0.25">
      <c r="A277" t="s">
        <v>95</v>
      </c>
      <c r="B277" s="551">
        <v>3</v>
      </c>
      <c r="C277" s="551" t="s">
        <v>446</v>
      </c>
      <c r="D277" s="1588" t="s">
        <v>3428</v>
      </c>
      <c r="E277" s="551" t="s">
        <v>1462</v>
      </c>
      <c r="F277" s="1651" t="s">
        <v>1500</v>
      </c>
      <c r="G277" s="551">
        <f ca="1">VLOOKUP($A277,Data!$C:$I,7,FALSE)</f>
        <v>0</v>
      </c>
      <c r="H277" s="631" t="str">
        <f t="shared" si="47"/>
        <v>ID.AM-083</v>
      </c>
      <c r="I277" s="631" t="str">
        <f t="shared" ca="1" si="48"/>
        <v>ID.AM-0830</v>
      </c>
      <c r="J277" s="1648"/>
    </row>
    <row r="278" spans="1:10" x14ac:dyDescent="0.25">
      <c r="A278" t="s">
        <v>95</v>
      </c>
      <c r="B278" s="551">
        <v>3</v>
      </c>
      <c r="C278" s="551" t="s">
        <v>1462</v>
      </c>
      <c r="D278" s="1589" t="s">
        <v>3456</v>
      </c>
      <c r="F278" s="1652"/>
      <c r="G278" s="551">
        <f ca="1">VLOOKUP($A278,Data!$C:$I,7,FALSE)</f>
        <v>0</v>
      </c>
      <c r="H278" s="631" t="str">
        <f t="shared" si="47"/>
        <v>PR.PS-033</v>
      </c>
      <c r="I278" s="631" t="str">
        <f t="shared" ca="1" si="48"/>
        <v>PR.PS-0330</v>
      </c>
      <c r="J278" s="1648"/>
    </row>
    <row r="279" spans="1:10" x14ac:dyDescent="0.25">
      <c r="A279" t="s">
        <v>908</v>
      </c>
      <c r="B279" s="551">
        <v>3</v>
      </c>
      <c r="C279" s="551" t="s">
        <v>446</v>
      </c>
      <c r="D279" s="1588" t="s">
        <v>3422</v>
      </c>
      <c r="E279" s="551" t="s">
        <v>446</v>
      </c>
      <c r="F279" s="1650" t="s">
        <v>1508</v>
      </c>
      <c r="G279" s="551">
        <f ca="1">VLOOKUP($A279,Data!$C:$I,7,FALSE)</f>
        <v>0</v>
      </c>
      <c r="H279" s="631" t="str">
        <f t="shared" si="47"/>
        <v>ID.AM-013</v>
      </c>
      <c r="I279" s="631" t="str">
        <f t="shared" ca="1" si="48"/>
        <v>ID.AM-0130</v>
      </c>
      <c r="J279" s="1648"/>
    </row>
    <row r="280" spans="1:10" x14ac:dyDescent="0.25">
      <c r="A280" t="s">
        <v>908</v>
      </c>
      <c r="B280" s="551">
        <v>3</v>
      </c>
      <c r="C280" s="551" t="s">
        <v>446</v>
      </c>
      <c r="D280" s="1588" t="s">
        <v>3423</v>
      </c>
      <c r="E280" s="551" t="s">
        <v>446</v>
      </c>
      <c r="F280" s="1650" t="s">
        <v>1509</v>
      </c>
      <c r="G280" s="551">
        <f ca="1">VLOOKUP($A280,Data!$C:$I,7,FALSE)</f>
        <v>0</v>
      </c>
      <c r="H280" s="631" t="str">
        <f t="shared" si="47"/>
        <v>ID.AM-023</v>
      </c>
      <c r="I280" s="631" t="str">
        <f t="shared" ca="1" si="48"/>
        <v>ID.AM-0230</v>
      </c>
      <c r="J280" s="1648"/>
    </row>
    <row r="281" spans="1:10" x14ac:dyDescent="0.25">
      <c r="A281" t="s">
        <v>908</v>
      </c>
      <c r="B281" s="551">
        <v>3</v>
      </c>
      <c r="C281" s="551" t="s">
        <v>446</v>
      </c>
      <c r="D281" s="1588" t="s">
        <v>3425</v>
      </c>
      <c r="F281" s="1650"/>
      <c r="G281" s="551">
        <f ca="1">VLOOKUP($A281,Data!$C:$I,7,FALSE)</f>
        <v>0</v>
      </c>
      <c r="H281" s="631" t="str">
        <f t="shared" si="47"/>
        <v>ID.AM-043</v>
      </c>
      <c r="I281" s="631" t="str">
        <f t="shared" ca="1" si="48"/>
        <v>ID.AM-0430</v>
      </c>
      <c r="J281" s="1648"/>
    </row>
    <row r="282" spans="1:10" x14ac:dyDescent="0.25">
      <c r="A282" t="s">
        <v>908</v>
      </c>
      <c r="B282" s="551">
        <v>3</v>
      </c>
      <c r="C282" s="551" t="s">
        <v>446</v>
      </c>
      <c r="D282" s="1588" t="s">
        <v>3428</v>
      </c>
      <c r="E282" s="551" t="s">
        <v>1462</v>
      </c>
      <c r="F282" s="1650" t="s">
        <v>1500</v>
      </c>
      <c r="G282" s="551">
        <f ca="1">VLOOKUP($A282,Data!$C:$I,7,FALSE)</f>
        <v>0</v>
      </c>
      <c r="H282" s="631" t="str">
        <f t="shared" si="47"/>
        <v>ID.AM-083</v>
      </c>
      <c r="I282" s="631" t="str">
        <f t="shared" ca="1" si="48"/>
        <v>ID.AM-0830</v>
      </c>
      <c r="J282" s="1648"/>
    </row>
    <row r="283" spans="1:10" x14ac:dyDescent="0.25">
      <c r="A283" t="s">
        <v>908</v>
      </c>
      <c r="B283" s="551">
        <v>3</v>
      </c>
      <c r="C283" s="551" t="s">
        <v>1462</v>
      </c>
      <c r="D283" s="1589" t="s">
        <v>3456</v>
      </c>
      <c r="F283" s="1650"/>
      <c r="G283" s="551">
        <f ca="1">VLOOKUP($A283,Data!$C:$I,7,FALSE)</f>
        <v>0</v>
      </c>
      <c r="H283" s="631" t="str">
        <f t="shared" si="47"/>
        <v>PR.PS-033</v>
      </c>
      <c r="I283" s="631" t="str">
        <f t="shared" ca="1" si="48"/>
        <v>PR.PS-0330</v>
      </c>
      <c r="J283" s="1648"/>
    </row>
    <row r="284" spans="1:10" x14ac:dyDescent="0.25">
      <c r="A284" t="s">
        <v>909</v>
      </c>
      <c r="B284" s="551">
        <v>3</v>
      </c>
      <c r="C284" s="551" t="s">
        <v>446</v>
      </c>
      <c r="D284" s="1588" t="s">
        <v>3428</v>
      </c>
      <c r="E284" s="551" t="s">
        <v>1462</v>
      </c>
      <c r="F284" s="1650" t="s">
        <v>1500</v>
      </c>
      <c r="G284" s="551">
        <f ca="1">VLOOKUP($A284,Data!$C:$I,7,FALSE)</f>
        <v>0</v>
      </c>
      <c r="H284" s="631" t="str">
        <f t="shared" si="47"/>
        <v>ID.AM-083</v>
      </c>
      <c r="I284" s="631" t="str">
        <f t="shared" ca="1" si="48"/>
        <v>ID.AM-0830</v>
      </c>
      <c r="J284" s="1648"/>
    </row>
    <row r="285" spans="1:10" x14ac:dyDescent="0.25">
      <c r="A285" t="s">
        <v>909</v>
      </c>
      <c r="B285" s="551">
        <v>3</v>
      </c>
      <c r="C285" s="551" t="s">
        <v>1462</v>
      </c>
      <c r="D285" s="1589" t="s">
        <v>3450</v>
      </c>
      <c r="E285" s="551" t="s">
        <v>1462</v>
      </c>
      <c r="F285" s="1650" t="s">
        <v>1498</v>
      </c>
      <c r="G285" s="551">
        <f ca="1">VLOOKUP($A285,Data!$C:$I,7,FALSE)</f>
        <v>0</v>
      </c>
      <c r="H285" s="631" t="str">
        <f t="shared" si="47"/>
        <v>PR.DS-013</v>
      </c>
      <c r="I285" s="631" t="str">
        <f t="shared" ca="1" si="48"/>
        <v>PR.DS-0130</v>
      </c>
      <c r="J285" s="1648"/>
    </row>
    <row r="286" spans="1:10" x14ac:dyDescent="0.25">
      <c r="A286" t="s">
        <v>909</v>
      </c>
      <c r="B286" s="551">
        <v>3</v>
      </c>
      <c r="C286" s="551" t="s">
        <v>1462</v>
      </c>
      <c r="D286" s="1589" t="s">
        <v>3451</v>
      </c>
      <c r="E286" s="551" t="s">
        <v>1462</v>
      </c>
      <c r="F286" s="1650" t="s">
        <v>1495</v>
      </c>
      <c r="G286" s="551">
        <f ca="1">VLOOKUP($A286,Data!$C:$I,7,FALSE)</f>
        <v>0</v>
      </c>
      <c r="H286" s="631" t="str">
        <f t="shared" si="47"/>
        <v>PR.DS-023</v>
      </c>
      <c r="I286" s="631" t="str">
        <f t="shared" ca="1" si="48"/>
        <v>PR.DS-0230</v>
      </c>
      <c r="J286" s="1648"/>
    </row>
    <row r="287" spans="1:10" x14ac:dyDescent="0.25">
      <c r="A287" t="s">
        <v>909</v>
      </c>
      <c r="B287" s="551">
        <v>3</v>
      </c>
      <c r="C287" s="551" t="s">
        <v>1462</v>
      </c>
      <c r="D287" s="1589" t="s">
        <v>3452</v>
      </c>
      <c r="F287" s="1650"/>
      <c r="G287" s="551">
        <f ca="1">VLOOKUP($A287,Data!$C:$I,7,FALSE)</f>
        <v>0</v>
      </c>
      <c r="H287" s="631" t="str">
        <f t="shared" si="47"/>
        <v>PR.DS-103</v>
      </c>
      <c r="I287" s="631" t="str">
        <f t="shared" ca="1" si="48"/>
        <v>PR.DS-1030</v>
      </c>
      <c r="J287" s="1648"/>
    </row>
    <row r="288" spans="1:10" x14ac:dyDescent="0.25">
      <c r="A288" t="s">
        <v>909</v>
      </c>
      <c r="B288" s="551">
        <v>3</v>
      </c>
      <c r="C288" s="551" t="s">
        <v>1462</v>
      </c>
      <c r="D288" s="1589" t="s">
        <v>3456</v>
      </c>
      <c r="F288" s="1650"/>
      <c r="G288" s="551">
        <f ca="1">VLOOKUP($A288,Data!$C:$I,7,FALSE)</f>
        <v>0</v>
      </c>
      <c r="H288" s="631" t="str">
        <f t="shared" si="47"/>
        <v>PR.PS-033</v>
      </c>
      <c r="I288" s="631" t="str">
        <f t="shared" ca="1" si="48"/>
        <v>PR.PS-0330</v>
      </c>
      <c r="J288" s="1648"/>
    </row>
    <row r="289" spans="1:10" x14ac:dyDescent="0.25">
      <c r="A289" t="s">
        <v>909</v>
      </c>
      <c r="B289" s="551">
        <v>3</v>
      </c>
      <c r="C289" s="551" t="s">
        <v>1462</v>
      </c>
      <c r="D289" s="1589" t="s">
        <v>3459</v>
      </c>
      <c r="F289" s="819"/>
      <c r="G289" s="551">
        <f ca="1">VLOOKUP($A289,Data!$C:$I,7,FALSE)</f>
        <v>0</v>
      </c>
      <c r="H289" s="631" t="str">
        <f t="shared" si="47"/>
        <v>PR.PS-063</v>
      </c>
      <c r="I289" s="631" t="str">
        <f t="shared" ca="1" si="48"/>
        <v>PR.PS-0630</v>
      </c>
      <c r="J289" s="1648"/>
    </row>
    <row r="290" spans="1:10" x14ac:dyDescent="0.25">
      <c r="A290" t="s">
        <v>97</v>
      </c>
      <c r="B290" s="551">
        <v>1</v>
      </c>
      <c r="C290" s="551" t="s">
        <v>446</v>
      </c>
      <c r="D290" s="1588" t="s">
        <v>3425</v>
      </c>
      <c r="F290" s="1650"/>
      <c r="G290" s="551">
        <f ca="1">VLOOKUP($A290,Data!$C:$I,7,FALSE)</f>
        <v>1</v>
      </c>
      <c r="H290" s="631" t="str">
        <f t="shared" si="47"/>
        <v>ID.AM-041</v>
      </c>
      <c r="I290" s="631" t="str">
        <f t="shared" ca="1" si="48"/>
        <v>ID.AM-0411</v>
      </c>
      <c r="J290" s="1648"/>
    </row>
    <row r="291" spans="1:10" x14ac:dyDescent="0.25">
      <c r="A291" t="s">
        <v>97</v>
      </c>
      <c r="B291" s="551">
        <v>1</v>
      </c>
      <c r="C291" s="551" t="s">
        <v>446</v>
      </c>
      <c r="D291" s="1588" t="s">
        <v>3427</v>
      </c>
      <c r="F291" s="1650"/>
      <c r="G291" s="551">
        <f ca="1">VLOOKUP($A291,Data!$C:$I,7,FALSE)</f>
        <v>1</v>
      </c>
      <c r="H291" s="631" t="str">
        <f t="shared" si="47"/>
        <v>ID.AM-071</v>
      </c>
      <c r="I291" s="631" t="str">
        <f t="shared" ca="1" si="48"/>
        <v>ID.AM-0711</v>
      </c>
      <c r="J291" s="1648"/>
    </row>
    <row r="292" spans="1:10" x14ac:dyDescent="0.25">
      <c r="A292" t="s">
        <v>97</v>
      </c>
      <c r="B292" s="551">
        <v>1</v>
      </c>
      <c r="C292" s="551" t="s">
        <v>446</v>
      </c>
      <c r="D292" s="1588" t="s">
        <v>3428</v>
      </c>
      <c r="E292" s="551" t="s">
        <v>1462</v>
      </c>
      <c r="F292" s="1650" t="s">
        <v>1500</v>
      </c>
      <c r="G292" s="551">
        <f ca="1">VLOOKUP($A292,Data!$C:$I,7,FALSE)</f>
        <v>1</v>
      </c>
      <c r="H292" s="631" t="str">
        <f t="shared" si="47"/>
        <v>ID.AM-081</v>
      </c>
      <c r="I292" s="631" t="str">
        <f t="shared" ca="1" si="48"/>
        <v>ID.AM-0811</v>
      </c>
      <c r="J292" s="1648"/>
    </row>
    <row r="293" spans="1:10" x14ac:dyDescent="0.25">
      <c r="A293" t="s">
        <v>97</v>
      </c>
      <c r="B293" s="551">
        <v>1</v>
      </c>
      <c r="C293" s="551" t="s">
        <v>1462</v>
      </c>
      <c r="D293" s="1589" t="s">
        <v>3456</v>
      </c>
      <c r="F293" s="1650"/>
      <c r="G293" s="551">
        <f ca="1">VLOOKUP($A293,Data!$C:$I,7,FALSE)</f>
        <v>1</v>
      </c>
      <c r="H293" s="631" t="str">
        <f t="shared" si="47"/>
        <v>PR.PS-031</v>
      </c>
      <c r="I293" s="631" t="str">
        <f t="shared" ca="1" si="48"/>
        <v>PR.PS-0311</v>
      </c>
      <c r="J293" s="1648"/>
    </row>
    <row r="294" spans="1:10" x14ac:dyDescent="0.25">
      <c r="A294" t="s">
        <v>98</v>
      </c>
      <c r="B294" s="551">
        <v>2</v>
      </c>
      <c r="C294" s="551" t="s">
        <v>446</v>
      </c>
      <c r="D294" s="1588" t="s">
        <v>3425</v>
      </c>
      <c r="F294" s="1650"/>
      <c r="G294" s="551">
        <f ca="1">VLOOKUP($A294,Data!$C:$I,7,FALSE)</f>
        <v>1</v>
      </c>
      <c r="H294" s="631" t="str">
        <f t="shared" si="47"/>
        <v>ID.AM-042</v>
      </c>
      <c r="I294" s="631" t="str">
        <f t="shared" ca="1" si="48"/>
        <v>ID.AM-0421</v>
      </c>
      <c r="J294" s="1648"/>
    </row>
    <row r="295" spans="1:10" x14ac:dyDescent="0.25">
      <c r="A295" t="s">
        <v>98</v>
      </c>
      <c r="B295" s="551">
        <v>2</v>
      </c>
      <c r="C295" s="551" t="s">
        <v>446</v>
      </c>
      <c r="D295" s="1588" t="s">
        <v>3427</v>
      </c>
      <c r="F295" s="1650"/>
      <c r="G295" s="551">
        <f ca="1">VLOOKUP($A295,Data!$C:$I,7,FALSE)</f>
        <v>1</v>
      </c>
      <c r="H295" s="631" t="str">
        <f t="shared" si="47"/>
        <v>ID.AM-072</v>
      </c>
      <c r="I295" s="631" t="str">
        <f t="shared" ca="1" si="48"/>
        <v>ID.AM-0721</v>
      </c>
      <c r="J295" s="1648"/>
    </row>
    <row r="296" spans="1:10" x14ac:dyDescent="0.25">
      <c r="A296" t="s">
        <v>99</v>
      </c>
      <c r="B296" s="551">
        <v>2</v>
      </c>
      <c r="C296" s="551" t="s">
        <v>446</v>
      </c>
      <c r="D296" s="1588" t="s">
        <v>3426</v>
      </c>
      <c r="E296" s="551" t="s">
        <v>446</v>
      </c>
      <c r="F296" s="1650" t="s">
        <v>1510</v>
      </c>
      <c r="G296" s="551">
        <f ca="1">VLOOKUP($A296,Data!$C:$I,7,FALSE)</f>
        <v>0</v>
      </c>
      <c r="H296" s="631" t="str">
        <f t="shared" si="47"/>
        <v>ID.AM-052</v>
      </c>
      <c r="I296" s="631" t="str">
        <f t="shared" ca="1" si="48"/>
        <v>ID.AM-0520</v>
      </c>
      <c r="J296" s="1648"/>
    </row>
    <row r="297" spans="1:10" x14ac:dyDescent="0.25">
      <c r="A297" t="s">
        <v>99</v>
      </c>
      <c r="B297" s="551">
        <v>2</v>
      </c>
      <c r="C297" s="551" t="s">
        <v>446</v>
      </c>
      <c r="D297" s="1588" t="s">
        <v>3427</v>
      </c>
      <c r="F297" s="1650"/>
      <c r="G297" s="551">
        <f ca="1">VLOOKUP($A297,Data!$C:$I,7,FALSE)</f>
        <v>0</v>
      </c>
      <c r="H297" s="631" t="str">
        <f t="shared" si="47"/>
        <v>ID.AM-072</v>
      </c>
      <c r="I297" s="631" t="str">
        <f t="shared" ca="1" si="48"/>
        <v>ID.AM-0720</v>
      </c>
      <c r="J297" s="1648"/>
    </row>
    <row r="298" spans="1:10" x14ac:dyDescent="0.25">
      <c r="A298" t="s">
        <v>100</v>
      </c>
      <c r="B298" s="551">
        <v>2</v>
      </c>
      <c r="C298" s="551" t="s">
        <v>446</v>
      </c>
      <c r="D298" s="1588" t="s">
        <v>3426</v>
      </c>
      <c r="E298" s="551" t="s">
        <v>446</v>
      </c>
      <c r="F298" s="1650" t="s">
        <v>1510</v>
      </c>
      <c r="G298" s="551">
        <f ca="1">VLOOKUP($A298,Data!$C:$I,7,FALSE)</f>
        <v>1</v>
      </c>
      <c r="H298" s="631" t="str">
        <f t="shared" si="47"/>
        <v>ID.AM-052</v>
      </c>
      <c r="I298" s="631" t="str">
        <f t="shared" ca="1" si="48"/>
        <v>ID.AM-0521</v>
      </c>
      <c r="J298" s="1648"/>
    </row>
    <row r="299" spans="1:10" x14ac:dyDescent="0.25">
      <c r="A299" t="s">
        <v>100</v>
      </c>
      <c r="B299" s="551">
        <v>2</v>
      </c>
      <c r="C299" s="551" t="s">
        <v>446</v>
      </c>
      <c r="D299" s="1588" t="s">
        <v>3427</v>
      </c>
      <c r="F299" s="1650"/>
      <c r="G299" s="551">
        <f ca="1">VLOOKUP($A299,Data!$C:$I,7,FALSE)</f>
        <v>1</v>
      </c>
      <c r="H299" s="631" t="str">
        <f t="shared" si="47"/>
        <v>ID.AM-072</v>
      </c>
      <c r="I299" s="631" t="str">
        <f t="shared" ca="1" si="48"/>
        <v>ID.AM-0721</v>
      </c>
      <c r="J299" s="1648"/>
    </row>
    <row r="300" spans="1:10" x14ac:dyDescent="0.25">
      <c r="A300" t="s">
        <v>101</v>
      </c>
      <c r="B300" s="551">
        <v>2</v>
      </c>
      <c r="C300" s="551" t="s">
        <v>446</v>
      </c>
      <c r="D300" s="1588" t="s">
        <v>3427</v>
      </c>
      <c r="F300" s="1650"/>
      <c r="G300" s="551">
        <f ca="1">VLOOKUP($A300,Data!$C:$I,7,FALSE)</f>
        <v>0</v>
      </c>
      <c r="H300" s="631" t="str">
        <f t="shared" si="47"/>
        <v>ID.AM-072</v>
      </c>
      <c r="I300" s="631" t="str">
        <f t="shared" ca="1" si="48"/>
        <v>ID.AM-0720</v>
      </c>
      <c r="J300" s="1648"/>
    </row>
    <row r="301" spans="1:10" x14ac:dyDescent="0.25">
      <c r="A301" t="s">
        <v>102</v>
      </c>
      <c r="B301" s="551">
        <v>3</v>
      </c>
      <c r="C301" s="551" t="s">
        <v>446</v>
      </c>
      <c r="D301" s="1588" t="s">
        <v>3425</v>
      </c>
      <c r="F301" s="1650"/>
      <c r="G301" s="551">
        <f ca="1">VLOOKUP($A301,Data!$C:$I,7,FALSE)</f>
        <v>0</v>
      </c>
      <c r="H301" s="631" t="str">
        <f t="shared" si="47"/>
        <v>ID.AM-043</v>
      </c>
      <c r="I301" s="631" t="str">
        <f t="shared" ca="1" si="48"/>
        <v>ID.AM-0430</v>
      </c>
      <c r="J301" s="1648"/>
    </row>
    <row r="302" spans="1:10" x14ac:dyDescent="0.25">
      <c r="A302" t="s">
        <v>102</v>
      </c>
      <c r="B302" s="551">
        <v>3</v>
      </c>
      <c r="C302" s="551" t="s">
        <v>446</v>
      </c>
      <c r="D302" s="1588" t="s">
        <v>3427</v>
      </c>
      <c r="F302" s="1650"/>
      <c r="G302" s="551">
        <f ca="1">VLOOKUP($A302,Data!$C:$I,7,FALSE)</f>
        <v>0</v>
      </c>
      <c r="H302" s="631" t="str">
        <f t="shared" si="47"/>
        <v>ID.AM-073</v>
      </c>
      <c r="I302" s="631" t="str">
        <f t="shared" ca="1" si="48"/>
        <v>ID.AM-0730</v>
      </c>
      <c r="J302" s="1648"/>
    </row>
    <row r="303" spans="1:10" x14ac:dyDescent="0.25">
      <c r="A303" t="s">
        <v>102</v>
      </c>
      <c r="B303" s="551">
        <v>3</v>
      </c>
      <c r="C303" s="551" t="s">
        <v>446</v>
      </c>
      <c r="D303" s="1588" t="s">
        <v>3428</v>
      </c>
      <c r="E303" s="551" t="s">
        <v>1462</v>
      </c>
      <c r="F303" s="1650" t="s">
        <v>1513</v>
      </c>
      <c r="G303" s="551">
        <f ca="1">VLOOKUP($A303,Data!$C:$I,7,FALSE)</f>
        <v>0</v>
      </c>
      <c r="H303" s="631" t="str">
        <f t="shared" si="47"/>
        <v>ID.AM-083</v>
      </c>
      <c r="I303" s="631" t="str">
        <f t="shared" ca="1" si="48"/>
        <v>ID.AM-0830</v>
      </c>
      <c r="J303" s="1648"/>
    </row>
    <row r="304" spans="1:10" x14ac:dyDescent="0.25">
      <c r="A304" t="s">
        <v>102</v>
      </c>
      <c r="B304" s="551">
        <v>3</v>
      </c>
      <c r="C304" s="551" t="s">
        <v>1462</v>
      </c>
      <c r="D304" s="1589" t="s">
        <v>3456</v>
      </c>
      <c r="F304" s="1650"/>
      <c r="G304" s="551">
        <f ca="1">VLOOKUP($A304,Data!$C:$I,7,FALSE)</f>
        <v>0</v>
      </c>
      <c r="H304" s="631" t="str">
        <f t="shared" si="47"/>
        <v>PR.PS-033</v>
      </c>
      <c r="I304" s="631" t="str">
        <f t="shared" ca="1" si="48"/>
        <v>PR.PS-0330</v>
      </c>
      <c r="J304" s="1648"/>
    </row>
    <row r="305" spans="1:10" x14ac:dyDescent="0.25">
      <c r="A305" t="s">
        <v>911</v>
      </c>
      <c r="B305" s="551">
        <v>3</v>
      </c>
      <c r="C305" s="551" t="s">
        <v>446</v>
      </c>
      <c r="D305" s="1588" t="s">
        <v>3427</v>
      </c>
      <c r="F305" s="1650"/>
      <c r="G305" s="551">
        <f ca="1">VLOOKUP($A305,Data!$C:$I,7,FALSE)</f>
        <v>0</v>
      </c>
      <c r="H305" s="631" t="str">
        <f t="shared" si="47"/>
        <v>ID.AM-073</v>
      </c>
      <c r="I305" s="631" t="str">
        <f t="shared" ca="1" si="48"/>
        <v>ID.AM-0730</v>
      </c>
      <c r="J305" s="1648"/>
    </row>
    <row r="306" spans="1:10" x14ac:dyDescent="0.25">
      <c r="A306" t="s">
        <v>911</v>
      </c>
      <c r="B306" s="551">
        <v>3</v>
      </c>
      <c r="C306" s="551" t="s">
        <v>446</v>
      </c>
      <c r="D306" s="1588" t="s">
        <v>3428</v>
      </c>
      <c r="E306" s="551" t="s">
        <v>1462</v>
      </c>
      <c r="F306" s="1650" t="s">
        <v>1500</v>
      </c>
      <c r="G306" s="551">
        <f ca="1">VLOOKUP($A306,Data!$C:$I,7,FALSE)</f>
        <v>0</v>
      </c>
      <c r="H306" s="631" t="str">
        <f t="shared" si="47"/>
        <v>ID.AM-083</v>
      </c>
      <c r="I306" s="631" t="str">
        <f t="shared" ca="1" si="48"/>
        <v>ID.AM-0830</v>
      </c>
      <c r="J306" s="1648"/>
    </row>
    <row r="307" spans="1:10" x14ac:dyDescent="0.25">
      <c r="A307" t="s">
        <v>911</v>
      </c>
      <c r="B307" s="551">
        <v>3</v>
      </c>
      <c r="C307" s="551" t="s">
        <v>1462</v>
      </c>
      <c r="D307" s="1589" t="s">
        <v>3456</v>
      </c>
      <c r="F307" s="1650"/>
      <c r="G307" s="551">
        <f ca="1">VLOOKUP($A307,Data!$C:$I,7,FALSE)</f>
        <v>0</v>
      </c>
      <c r="H307" s="631" t="str">
        <f t="shared" si="47"/>
        <v>PR.PS-033</v>
      </c>
      <c r="I307" s="631" t="str">
        <f t="shared" ca="1" si="48"/>
        <v>PR.PS-0330</v>
      </c>
      <c r="J307" s="1648"/>
    </row>
    <row r="308" spans="1:10" x14ac:dyDescent="0.25">
      <c r="A308" t="s">
        <v>912</v>
      </c>
      <c r="B308" s="551">
        <v>3</v>
      </c>
      <c r="C308" s="551" t="s">
        <v>446</v>
      </c>
      <c r="D308" s="1588" t="s">
        <v>3427</v>
      </c>
      <c r="F308" s="1650"/>
      <c r="G308" s="551">
        <f ca="1">VLOOKUP($A308,Data!$C:$I,7,FALSE)</f>
        <v>0</v>
      </c>
      <c r="H308" s="631" t="str">
        <f t="shared" si="47"/>
        <v>ID.AM-073</v>
      </c>
      <c r="I308" s="631" t="str">
        <f t="shared" ca="1" si="48"/>
        <v>ID.AM-0730</v>
      </c>
      <c r="J308" s="1648"/>
    </row>
    <row r="309" spans="1:10" x14ac:dyDescent="0.25">
      <c r="A309" t="s">
        <v>912</v>
      </c>
      <c r="B309" s="551">
        <v>3</v>
      </c>
      <c r="C309" s="551" t="s">
        <v>446</v>
      </c>
      <c r="D309" s="1588" t="s">
        <v>3428</v>
      </c>
      <c r="E309" s="551" t="s">
        <v>1462</v>
      </c>
      <c r="F309" s="1651" t="s">
        <v>1516</v>
      </c>
      <c r="G309" s="551">
        <f ca="1">VLOOKUP($A309,Data!$C:$I,7,FALSE)</f>
        <v>0</v>
      </c>
      <c r="H309" s="631" t="str">
        <f t="shared" si="47"/>
        <v>ID.AM-083</v>
      </c>
      <c r="I309" s="631" t="str">
        <f t="shared" ca="1" si="48"/>
        <v>ID.AM-0830</v>
      </c>
      <c r="J309" s="1648"/>
    </row>
    <row r="310" spans="1:10" x14ac:dyDescent="0.25">
      <c r="A310" t="s">
        <v>912</v>
      </c>
      <c r="B310" s="551">
        <v>3</v>
      </c>
      <c r="C310" s="551" t="s">
        <v>1462</v>
      </c>
      <c r="D310" s="1589" t="s">
        <v>3450</v>
      </c>
      <c r="E310" s="551" t="s">
        <v>1462</v>
      </c>
      <c r="F310" s="1650" t="s">
        <v>1506</v>
      </c>
      <c r="G310" s="551">
        <f ca="1">VLOOKUP($A310,Data!$C:$I,7,FALSE)</f>
        <v>0</v>
      </c>
      <c r="H310" s="631" t="str">
        <f t="shared" si="47"/>
        <v>PR.DS-013</v>
      </c>
      <c r="I310" s="631" t="str">
        <f t="shared" ca="1" si="48"/>
        <v>PR.DS-0130</v>
      </c>
      <c r="J310" s="1648"/>
    </row>
    <row r="311" spans="1:10" x14ac:dyDescent="0.25">
      <c r="A311" t="s">
        <v>912</v>
      </c>
      <c r="B311" s="551">
        <v>3</v>
      </c>
      <c r="C311" s="551" t="s">
        <v>1462</v>
      </c>
      <c r="D311" s="1589" t="s">
        <v>3451</v>
      </c>
      <c r="E311" s="551" t="s">
        <v>1462</v>
      </c>
      <c r="F311" s="1650" t="s">
        <v>1495</v>
      </c>
      <c r="G311" s="551">
        <f ca="1">VLOOKUP($A311,Data!$C:$I,7,FALSE)</f>
        <v>0</v>
      </c>
      <c r="H311" s="631" t="str">
        <f t="shared" si="47"/>
        <v>PR.DS-023</v>
      </c>
      <c r="I311" s="631" t="str">
        <f t="shared" ca="1" si="48"/>
        <v>PR.DS-0230</v>
      </c>
      <c r="J311" s="1648"/>
    </row>
    <row r="312" spans="1:10" x14ac:dyDescent="0.25">
      <c r="A312" t="s">
        <v>912</v>
      </c>
      <c r="B312" s="551">
        <v>3</v>
      </c>
      <c r="C312" s="551" t="s">
        <v>1462</v>
      </c>
      <c r="D312" s="1589" t="s">
        <v>3452</v>
      </c>
      <c r="F312" s="1650"/>
      <c r="G312" s="551">
        <f ca="1">VLOOKUP($A312,Data!$C:$I,7,FALSE)</f>
        <v>0</v>
      </c>
      <c r="H312" s="631" t="str">
        <f t="shared" si="47"/>
        <v>PR.DS-103</v>
      </c>
      <c r="I312" s="631" t="str">
        <f t="shared" ca="1" si="48"/>
        <v>PR.DS-1030</v>
      </c>
      <c r="J312" s="1648"/>
    </row>
    <row r="313" spans="1:10" x14ac:dyDescent="0.25">
      <c r="A313" t="s">
        <v>912</v>
      </c>
      <c r="B313" s="551">
        <v>3</v>
      </c>
      <c r="C313" s="551" t="s">
        <v>1462</v>
      </c>
      <c r="D313" s="1589" t="s">
        <v>3456</v>
      </c>
      <c r="F313" s="1650"/>
      <c r="G313" s="551">
        <f ca="1">VLOOKUP($A313,Data!$C:$I,7,FALSE)</f>
        <v>0</v>
      </c>
      <c r="H313" s="631" t="str">
        <f t="shared" si="47"/>
        <v>PR.PS-033</v>
      </c>
      <c r="I313" s="631" t="str">
        <f t="shared" ca="1" si="48"/>
        <v>PR.PS-0330</v>
      </c>
      <c r="J313" s="1648"/>
    </row>
    <row r="314" spans="1:10" x14ac:dyDescent="0.25">
      <c r="A314" t="s">
        <v>912</v>
      </c>
      <c r="B314" s="551">
        <v>3</v>
      </c>
      <c r="C314" s="551" t="s">
        <v>1462</v>
      </c>
      <c r="D314" s="1589" t="s">
        <v>3459</v>
      </c>
      <c r="F314" s="819"/>
      <c r="G314" s="551">
        <f ca="1">VLOOKUP($A314,Data!$C:$I,7,FALSE)</f>
        <v>0</v>
      </c>
      <c r="H314" s="631" t="str">
        <f t="shared" si="47"/>
        <v>PR.PS-063</v>
      </c>
      <c r="I314" s="631" t="str">
        <f t="shared" ca="1" si="48"/>
        <v>PR.PS-0630</v>
      </c>
      <c r="J314" s="1648"/>
    </row>
    <row r="315" spans="1:10" x14ac:dyDescent="0.25">
      <c r="A315" t="s">
        <v>105</v>
      </c>
      <c r="B315" s="551">
        <v>1</v>
      </c>
      <c r="C315" s="551" t="s">
        <v>446</v>
      </c>
      <c r="D315" s="1588" t="s">
        <v>3435</v>
      </c>
      <c r="E315" s="551" t="s">
        <v>1462</v>
      </c>
      <c r="F315" s="1650" t="s">
        <v>1504</v>
      </c>
      <c r="G315" s="551">
        <f ca="1">VLOOKUP($A315,Data!$C:$I,7,FALSE)</f>
        <v>1</v>
      </c>
      <c r="H315" s="631" t="str">
        <f t="shared" si="47"/>
        <v>ID.RA-071</v>
      </c>
      <c r="I315" s="631" t="str">
        <f t="shared" ca="1" si="48"/>
        <v>ID.RA-0711</v>
      </c>
      <c r="J315" s="1648"/>
    </row>
    <row r="316" spans="1:10" x14ac:dyDescent="0.25">
      <c r="A316" t="s">
        <v>105</v>
      </c>
      <c r="B316" s="551">
        <v>1</v>
      </c>
      <c r="C316" s="551" t="s">
        <v>1462</v>
      </c>
      <c r="D316" s="1589" t="s">
        <v>3454</v>
      </c>
      <c r="E316" s="551" t="s">
        <v>1462</v>
      </c>
      <c r="F316" s="1650" t="s">
        <v>1515</v>
      </c>
      <c r="G316" s="551">
        <f ca="1">VLOOKUP($A316,Data!$C:$I,7,FALSE)</f>
        <v>1</v>
      </c>
      <c r="H316" s="631" t="str">
        <f t="shared" si="47"/>
        <v>PR.PS-011</v>
      </c>
      <c r="I316" s="631" t="str">
        <f t="shared" ca="1" si="48"/>
        <v>PR.PS-0111</v>
      </c>
      <c r="J316" s="1648"/>
    </row>
    <row r="317" spans="1:10" x14ac:dyDescent="0.25">
      <c r="A317" t="s">
        <v>107</v>
      </c>
      <c r="B317" s="551">
        <v>2</v>
      </c>
      <c r="C317" s="551" t="s">
        <v>446</v>
      </c>
      <c r="D317" s="1588" t="s">
        <v>3435</v>
      </c>
      <c r="E317" s="551" t="s">
        <v>1462</v>
      </c>
      <c r="F317" s="1650" t="s">
        <v>1504</v>
      </c>
      <c r="G317" s="551">
        <f ca="1">VLOOKUP($A317,Data!$C:$I,7,FALSE)</f>
        <v>0</v>
      </c>
      <c r="H317" s="631" t="str">
        <f t="shared" si="47"/>
        <v>ID.RA-072</v>
      </c>
      <c r="I317" s="631" t="str">
        <f t="shared" ca="1" si="48"/>
        <v>ID.RA-0720</v>
      </c>
      <c r="J317" s="1648"/>
    </row>
    <row r="318" spans="1:10" x14ac:dyDescent="0.25">
      <c r="A318" t="s">
        <v>107</v>
      </c>
      <c r="B318" s="551">
        <v>2</v>
      </c>
      <c r="C318" s="551" t="s">
        <v>1462</v>
      </c>
      <c r="D318" s="1589" t="s">
        <v>3454</v>
      </c>
      <c r="F318" s="1650"/>
      <c r="G318" s="551">
        <f ca="1">VLOOKUP($A318,Data!$C:$I,7,FALSE)</f>
        <v>0</v>
      </c>
      <c r="H318" s="631" t="str">
        <f t="shared" si="47"/>
        <v>PR.PS-012</v>
      </c>
      <c r="I318" s="631" t="str">
        <f t="shared" ca="1" si="48"/>
        <v>PR.PS-0120</v>
      </c>
      <c r="J318" s="1648"/>
    </row>
    <row r="319" spans="1:10" x14ac:dyDescent="0.25">
      <c r="A319" t="s">
        <v>109</v>
      </c>
      <c r="B319" s="551">
        <v>2</v>
      </c>
      <c r="C319" s="551" t="s">
        <v>446</v>
      </c>
      <c r="D319" s="1588" t="s">
        <v>3435</v>
      </c>
      <c r="E319" s="551" t="s">
        <v>1462</v>
      </c>
      <c r="F319" s="1650" t="s">
        <v>1504</v>
      </c>
      <c r="G319" s="551">
        <f ca="1">VLOOKUP($A319,Data!$C:$I,7,FALSE)</f>
        <v>1</v>
      </c>
      <c r="H319" s="631" t="str">
        <f t="shared" si="47"/>
        <v>ID.RA-072</v>
      </c>
      <c r="I319" s="631" t="str">
        <f t="shared" ca="1" si="48"/>
        <v>ID.RA-0721</v>
      </c>
      <c r="J319" s="1648"/>
    </row>
    <row r="320" spans="1:10" x14ac:dyDescent="0.25">
      <c r="A320" t="s">
        <v>109</v>
      </c>
      <c r="B320" s="551">
        <v>2</v>
      </c>
      <c r="C320" s="551" t="s">
        <v>1462</v>
      </c>
      <c r="D320" s="1589" t="s">
        <v>3454</v>
      </c>
      <c r="E320" s="551" t="s">
        <v>1462</v>
      </c>
      <c r="F320" s="1650" t="s">
        <v>1515</v>
      </c>
      <c r="G320" s="551">
        <f ca="1">VLOOKUP($A320,Data!$C:$I,7,FALSE)</f>
        <v>1</v>
      </c>
      <c r="H320" s="631" t="str">
        <f t="shared" si="47"/>
        <v>PR.PS-012</v>
      </c>
      <c r="I320" s="631" t="str">
        <f t="shared" ca="1" si="48"/>
        <v>PR.PS-0121</v>
      </c>
      <c r="J320" s="1648"/>
    </row>
    <row r="321" spans="1:10" x14ac:dyDescent="0.25">
      <c r="A321" t="s">
        <v>111</v>
      </c>
      <c r="B321" s="551">
        <v>2</v>
      </c>
      <c r="C321" s="551" t="s">
        <v>446</v>
      </c>
      <c r="D321" s="1588" t="s">
        <v>3435</v>
      </c>
      <c r="E321" s="551" t="s">
        <v>1462</v>
      </c>
      <c r="F321" s="1650" t="s">
        <v>1504</v>
      </c>
      <c r="G321" s="551">
        <f ca="1">VLOOKUP($A321,Data!$C:$I,7,FALSE)</f>
        <v>0</v>
      </c>
      <c r="H321" s="631" t="str">
        <f t="shared" si="47"/>
        <v>ID.RA-072</v>
      </c>
      <c r="I321" s="631" t="str">
        <f t="shared" ca="1" si="48"/>
        <v>ID.RA-0720</v>
      </c>
      <c r="J321" s="1648"/>
    </row>
    <row r="322" spans="1:10" x14ac:dyDescent="0.25">
      <c r="A322" t="s">
        <v>111</v>
      </c>
      <c r="B322" s="551">
        <v>2</v>
      </c>
      <c r="C322" s="551" t="s">
        <v>1462</v>
      </c>
      <c r="D322" s="1589" t="s">
        <v>3454</v>
      </c>
      <c r="E322" s="551" t="s">
        <v>1462</v>
      </c>
      <c r="F322" s="1650" t="s">
        <v>1515</v>
      </c>
      <c r="G322" s="551">
        <f ca="1">VLOOKUP($A322,Data!$C:$I,7,FALSE)</f>
        <v>0</v>
      </c>
      <c r="H322" s="631" t="str">
        <f t="shared" ref="H322:H385" si="49">CONCATENATE($D322,$B322)</f>
        <v>PR.PS-012</v>
      </c>
      <c r="I322" s="631" t="str">
        <f t="shared" ref="I322:I385" ca="1" si="50">_xlfn.IFNA(CONCATENATE(H322,$G322),CONCATENATE(H322,$G322,0))</f>
        <v>PR.PS-0120</v>
      </c>
      <c r="J322" s="1648"/>
    </row>
    <row r="323" spans="1:10" x14ac:dyDescent="0.25">
      <c r="A323" t="s">
        <v>113</v>
      </c>
      <c r="B323" s="551">
        <v>3</v>
      </c>
      <c r="C323" s="551" t="s">
        <v>446</v>
      </c>
      <c r="D323" s="1588" t="s">
        <v>3428</v>
      </c>
      <c r="E323" s="551" t="s">
        <v>1462</v>
      </c>
      <c r="F323" s="1650" t="s">
        <v>1500</v>
      </c>
      <c r="G323" s="551">
        <f ca="1">VLOOKUP($A323,Data!$C:$I,7,FALSE)</f>
        <v>1</v>
      </c>
      <c r="H323" s="631" t="str">
        <f t="shared" si="49"/>
        <v>ID.AM-083</v>
      </c>
      <c r="I323" s="631" t="str">
        <f t="shared" ca="1" si="50"/>
        <v>ID.AM-0831</v>
      </c>
      <c r="J323" s="1648"/>
    </row>
    <row r="324" spans="1:10" x14ac:dyDescent="0.25">
      <c r="A324" t="s">
        <v>113</v>
      </c>
      <c r="B324" s="551">
        <v>3</v>
      </c>
      <c r="C324" s="551" t="s">
        <v>446</v>
      </c>
      <c r="D324" s="1588" t="s">
        <v>3435</v>
      </c>
      <c r="E324" s="551" t="s">
        <v>1462</v>
      </c>
      <c r="F324" s="1650" t="s">
        <v>1504</v>
      </c>
      <c r="G324" s="551">
        <f ca="1">VLOOKUP($A324,Data!$C:$I,7,FALSE)</f>
        <v>1</v>
      </c>
      <c r="H324" s="631" t="str">
        <f t="shared" si="49"/>
        <v>ID.RA-073</v>
      </c>
      <c r="I324" s="631" t="str">
        <f t="shared" ca="1" si="50"/>
        <v>ID.RA-0731</v>
      </c>
      <c r="J324" s="1648"/>
    </row>
    <row r="325" spans="1:10" x14ac:dyDescent="0.25">
      <c r="A325" t="s">
        <v>113</v>
      </c>
      <c r="B325" s="551">
        <v>3</v>
      </c>
      <c r="C325" s="551" t="s">
        <v>1462</v>
      </c>
      <c r="D325" s="1589" t="s">
        <v>3454</v>
      </c>
      <c r="F325" s="1650"/>
      <c r="G325" s="551">
        <f ca="1">VLOOKUP($A325,Data!$C:$I,7,FALSE)</f>
        <v>1</v>
      </c>
      <c r="H325" s="631" t="str">
        <f t="shared" si="49"/>
        <v>PR.PS-013</v>
      </c>
      <c r="I325" s="631" t="str">
        <f t="shared" ca="1" si="50"/>
        <v>PR.PS-0131</v>
      </c>
      <c r="J325" s="1648"/>
    </row>
    <row r="326" spans="1:10" x14ac:dyDescent="0.25">
      <c r="A326" t="s">
        <v>113</v>
      </c>
      <c r="B326" s="551">
        <v>3</v>
      </c>
      <c r="C326" s="551" t="s">
        <v>1462</v>
      </c>
      <c r="D326" s="1589" t="s">
        <v>3459</v>
      </c>
      <c r="F326" s="819"/>
      <c r="G326" s="551">
        <f ca="1">VLOOKUP($A326,Data!$C:$I,7,FALSE)</f>
        <v>1</v>
      </c>
      <c r="H326" s="631" t="str">
        <f t="shared" si="49"/>
        <v>PR.PS-063</v>
      </c>
      <c r="I326" s="631" t="str">
        <f t="shared" ca="1" si="50"/>
        <v>PR.PS-0631</v>
      </c>
      <c r="J326" s="1648"/>
    </row>
    <row r="327" spans="1:10" x14ac:dyDescent="0.25">
      <c r="A327" t="s">
        <v>116</v>
      </c>
      <c r="B327" s="551">
        <v>1</v>
      </c>
      <c r="C327" s="551" t="s">
        <v>446</v>
      </c>
      <c r="D327" s="1588" t="s">
        <v>3428</v>
      </c>
      <c r="E327" s="551" t="s">
        <v>1462</v>
      </c>
      <c r="F327" s="1650" t="s">
        <v>1516</v>
      </c>
      <c r="G327" s="551">
        <f ca="1">VLOOKUP($A327,Data!$C:$I,7,FALSE)</f>
        <v>1</v>
      </c>
      <c r="H327" s="631" t="str">
        <f t="shared" si="49"/>
        <v>ID.AM-081</v>
      </c>
      <c r="I327" s="631" t="str">
        <f t="shared" ca="1" si="50"/>
        <v>ID.AM-0811</v>
      </c>
      <c r="J327" s="1648"/>
    </row>
    <row r="328" spans="1:10" x14ac:dyDescent="0.25">
      <c r="A328" t="s">
        <v>116</v>
      </c>
      <c r="B328" s="551">
        <v>1</v>
      </c>
      <c r="C328" s="551" t="s">
        <v>446</v>
      </c>
      <c r="D328" s="1588" t="s">
        <v>3435</v>
      </c>
      <c r="E328" s="551" t="s">
        <v>1462</v>
      </c>
      <c r="F328" s="1650" t="s">
        <v>1504</v>
      </c>
      <c r="G328" s="551">
        <f ca="1">VLOOKUP($A328,Data!$C:$I,7,FALSE)</f>
        <v>1</v>
      </c>
      <c r="H328" s="631" t="str">
        <f t="shared" si="49"/>
        <v>ID.RA-071</v>
      </c>
      <c r="I328" s="631" t="str">
        <f t="shared" ca="1" si="50"/>
        <v>ID.RA-0711</v>
      </c>
      <c r="J328" s="1648"/>
    </row>
    <row r="329" spans="1:10" x14ac:dyDescent="0.25">
      <c r="A329" t="s">
        <v>116</v>
      </c>
      <c r="B329" s="551">
        <v>1</v>
      </c>
      <c r="C329" s="551" t="s">
        <v>1462</v>
      </c>
      <c r="D329" s="1589" t="s">
        <v>3454</v>
      </c>
      <c r="F329" s="1650"/>
      <c r="G329" s="551">
        <f ca="1">VLOOKUP($A329,Data!$C:$I,7,FALSE)</f>
        <v>1</v>
      </c>
      <c r="H329" s="631" t="str">
        <f t="shared" si="49"/>
        <v>PR.PS-011</v>
      </c>
      <c r="I329" s="631" t="str">
        <f t="shared" ca="1" si="50"/>
        <v>PR.PS-0111</v>
      </c>
      <c r="J329" s="1648"/>
    </row>
    <row r="330" spans="1:10" x14ac:dyDescent="0.25">
      <c r="A330" t="s">
        <v>116</v>
      </c>
      <c r="B330" s="551">
        <v>1</v>
      </c>
      <c r="C330" s="551" t="s">
        <v>1462</v>
      </c>
      <c r="D330" s="1589" t="s">
        <v>3456</v>
      </c>
      <c r="F330" s="1650"/>
      <c r="G330" s="551">
        <f ca="1">VLOOKUP($A330,Data!$C:$I,7,FALSE)</f>
        <v>1</v>
      </c>
      <c r="H330" s="631" t="str">
        <f t="shared" si="49"/>
        <v>PR.PS-031</v>
      </c>
      <c r="I330" s="631" t="str">
        <f t="shared" ca="1" si="50"/>
        <v>PR.PS-0311</v>
      </c>
      <c r="J330" s="1648"/>
    </row>
    <row r="331" spans="1:10" x14ac:dyDescent="0.25">
      <c r="A331" t="s">
        <v>119</v>
      </c>
      <c r="B331" s="551">
        <v>1</v>
      </c>
      <c r="C331" s="551" t="s">
        <v>446</v>
      </c>
      <c r="D331" s="1588" t="s">
        <v>3428</v>
      </c>
      <c r="E331" s="551" t="s">
        <v>1462</v>
      </c>
      <c r="F331" s="1650" t="s">
        <v>1500</v>
      </c>
      <c r="G331" s="551">
        <f ca="1">VLOOKUP($A331,Data!$C:$I,7,FALSE)</f>
        <v>1</v>
      </c>
      <c r="H331" s="631" t="str">
        <f t="shared" si="49"/>
        <v>ID.AM-081</v>
      </c>
      <c r="I331" s="631" t="str">
        <f t="shared" ca="1" si="50"/>
        <v>ID.AM-0811</v>
      </c>
      <c r="J331" s="1648"/>
    </row>
    <row r="332" spans="1:10" x14ac:dyDescent="0.25">
      <c r="A332" t="s">
        <v>119</v>
      </c>
      <c r="B332" s="551">
        <v>1</v>
      </c>
      <c r="C332" s="551" t="s">
        <v>446</v>
      </c>
      <c r="D332" s="1588" t="s">
        <v>3435</v>
      </c>
      <c r="E332" s="551" t="s">
        <v>1462</v>
      </c>
      <c r="F332" s="1650" t="s">
        <v>1504</v>
      </c>
      <c r="G332" s="551">
        <f ca="1">VLOOKUP($A332,Data!$C:$I,7,FALSE)</f>
        <v>1</v>
      </c>
      <c r="H332" s="631" t="str">
        <f t="shared" si="49"/>
        <v>ID.RA-071</v>
      </c>
      <c r="I332" s="631" t="str">
        <f t="shared" ca="1" si="50"/>
        <v>ID.RA-0711</v>
      </c>
      <c r="J332" s="1648"/>
    </row>
    <row r="333" spans="1:10" x14ac:dyDescent="0.25">
      <c r="A333" t="s">
        <v>119</v>
      </c>
      <c r="B333" s="551">
        <v>1</v>
      </c>
      <c r="C333" s="551" t="s">
        <v>1462</v>
      </c>
      <c r="D333" s="1589" t="s">
        <v>3454</v>
      </c>
      <c r="F333" s="1650"/>
      <c r="G333" s="551">
        <f ca="1">VLOOKUP($A333,Data!$C:$I,7,FALSE)</f>
        <v>1</v>
      </c>
      <c r="H333" s="631" t="str">
        <f t="shared" si="49"/>
        <v>PR.PS-011</v>
      </c>
      <c r="I333" s="631" t="str">
        <f t="shared" ca="1" si="50"/>
        <v>PR.PS-0111</v>
      </c>
      <c r="J333" s="1648"/>
    </row>
    <row r="334" spans="1:10" x14ac:dyDescent="0.25">
      <c r="A334" t="s">
        <v>119</v>
      </c>
      <c r="B334" s="551">
        <v>1</v>
      </c>
      <c r="C334" s="551" t="s">
        <v>1462</v>
      </c>
      <c r="D334" s="1589" t="s">
        <v>3456</v>
      </c>
      <c r="F334" s="1650"/>
      <c r="G334" s="551">
        <f ca="1">VLOOKUP($A334,Data!$C:$I,7,FALSE)</f>
        <v>1</v>
      </c>
      <c r="H334" s="631" t="str">
        <f t="shared" si="49"/>
        <v>PR.PS-031</v>
      </c>
      <c r="I334" s="631" t="str">
        <f t="shared" ca="1" si="50"/>
        <v>PR.PS-0311</v>
      </c>
      <c r="J334" s="1648"/>
    </row>
    <row r="335" spans="1:10" x14ac:dyDescent="0.25">
      <c r="A335" t="s">
        <v>122</v>
      </c>
      <c r="B335" s="551">
        <v>2</v>
      </c>
      <c r="C335" s="551" t="s">
        <v>446</v>
      </c>
      <c r="D335" s="1588" t="s">
        <v>3428</v>
      </c>
      <c r="E335" s="551" t="s">
        <v>1462</v>
      </c>
      <c r="F335" s="1650" t="s">
        <v>1516</v>
      </c>
      <c r="G335" s="551">
        <f ca="1">VLOOKUP($A335,Data!$C:$I,7,FALSE)</f>
        <v>0</v>
      </c>
      <c r="H335" s="631" t="str">
        <f t="shared" si="49"/>
        <v>ID.AM-082</v>
      </c>
      <c r="I335" s="631" t="str">
        <f t="shared" ca="1" si="50"/>
        <v>ID.AM-0820</v>
      </c>
      <c r="J335" s="1648"/>
    </row>
    <row r="336" spans="1:10" x14ac:dyDescent="0.25">
      <c r="A336" t="s">
        <v>122</v>
      </c>
      <c r="B336" s="551">
        <v>2</v>
      </c>
      <c r="C336" s="551" t="s">
        <v>446</v>
      </c>
      <c r="D336" s="1588" t="s">
        <v>3435</v>
      </c>
      <c r="E336" s="551" t="s">
        <v>1462</v>
      </c>
      <c r="F336" s="1650" t="s">
        <v>1504</v>
      </c>
      <c r="G336" s="551">
        <f ca="1">VLOOKUP($A336,Data!$C:$I,7,FALSE)</f>
        <v>0</v>
      </c>
      <c r="H336" s="631" t="str">
        <f t="shared" si="49"/>
        <v>ID.RA-072</v>
      </c>
      <c r="I336" s="631" t="str">
        <f t="shared" ca="1" si="50"/>
        <v>ID.RA-0720</v>
      </c>
      <c r="J336" s="1648"/>
    </row>
    <row r="337" spans="1:10" x14ac:dyDescent="0.25">
      <c r="A337" t="s">
        <v>122</v>
      </c>
      <c r="B337" s="551">
        <v>2</v>
      </c>
      <c r="C337" s="551" t="s">
        <v>1462</v>
      </c>
      <c r="D337" s="1589" t="s">
        <v>3454</v>
      </c>
      <c r="F337" s="1650"/>
      <c r="G337" s="551">
        <f ca="1">VLOOKUP($A337,Data!$C:$I,7,FALSE)</f>
        <v>0</v>
      </c>
      <c r="H337" s="631" t="str">
        <f t="shared" si="49"/>
        <v>PR.PS-012</v>
      </c>
      <c r="I337" s="631" t="str">
        <f t="shared" ca="1" si="50"/>
        <v>PR.PS-0120</v>
      </c>
      <c r="J337" s="1648"/>
    </row>
    <row r="338" spans="1:10" x14ac:dyDescent="0.25">
      <c r="A338" t="s">
        <v>122</v>
      </c>
      <c r="B338" s="551">
        <v>2</v>
      </c>
      <c r="C338" s="551" t="s">
        <v>1462</v>
      </c>
      <c r="D338" s="1589" t="s">
        <v>3456</v>
      </c>
      <c r="F338" s="1650"/>
      <c r="G338" s="551">
        <f ca="1">VLOOKUP($A338,Data!$C:$I,7,FALSE)</f>
        <v>0</v>
      </c>
      <c r="H338" s="631" t="str">
        <f t="shared" si="49"/>
        <v>PR.PS-032</v>
      </c>
      <c r="I338" s="631" t="str">
        <f t="shared" ca="1" si="50"/>
        <v>PR.PS-0320</v>
      </c>
      <c r="J338" s="1648"/>
    </row>
    <row r="339" spans="1:10" x14ac:dyDescent="0.25">
      <c r="A339" t="s">
        <v>125</v>
      </c>
      <c r="B339" s="551">
        <v>2</v>
      </c>
      <c r="C339" s="551" t="s">
        <v>446</v>
      </c>
      <c r="D339" s="1588" t="s">
        <v>3428</v>
      </c>
      <c r="E339" s="551" t="s">
        <v>1462</v>
      </c>
      <c r="F339" s="1650" t="s">
        <v>1516</v>
      </c>
      <c r="G339" s="551">
        <f ca="1">VLOOKUP($A339,Data!$C:$I,7,FALSE)</f>
        <v>1</v>
      </c>
      <c r="H339" s="631" t="str">
        <f t="shared" si="49"/>
        <v>ID.AM-082</v>
      </c>
      <c r="I339" s="631" t="str">
        <f t="shared" ca="1" si="50"/>
        <v>ID.AM-0821</v>
      </c>
      <c r="J339" s="1648"/>
    </row>
    <row r="340" spans="1:10" x14ac:dyDescent="0.25">
      <c r="A340" t="s">
        <v>125</v>
      </c>
      <c r="B340" s="551">
        <v>2</v>
      </c>
      <c r="C340" s="551" t="s">
        <v>446</v>
      </c>
      <c r="D340" s="1588" t="s">
        <v>3435</v>
      </c>
      <c r="E340" s="551" t="s">
        <v>1462</v>
      </c>
      <c r="F340" s="1652" t="s">
        <v>1504</v>
      </c>
      <c r="G340" s="551">
        <f ca="1">VLOOKUP($A340,Data!$C:$I,7,FALSE)</f>
        <v>1</v>
      </c>
      <c r="H340" s="631" t="str">
        <f t="shared" si="49"/>
        <v>ID.RA-072</v>
      </c>
      <c r="I340" s="631" t="str">
        <f t="shared" ca="1" si="50"/>
        <v>ID.RA-0721</v>
      </c>
      <c r="J340" s="1648"/>
    </row>
    <row r="341" spans="1:10" x14ac:dyDescent="0.25">
      <c r="A341" t="s">
        <v>125</v>
      </c>
      <c r="B341" s="551">
        <v>2</v>
      </c>
      <c r="C341" s="551" t="s">
        <v>1462</v>
      </c>
      <c r="D341" s="1589" t="s">
        <v>3454</v>
      </c>
      <c r="F341" s="1650"/>
      <c r="G341" s="551">
        <f ca="1">VLOOKUP($A341,Data!$C:$I,7,FALSE)</f>
        <v>1</v>
      </c>
      <c r="H341" s="631" t="str">
        <f t="shared" si="49"/>
        <v>PR.PS-012</v>
      </c>
      <c r="I341" s="631" t="str">
        <f t="shared" ca="1" si="50"/>
        <v>PR.PS-0121</v>
      </c>
      <c r="J341" s="1648"/>
    </row>
    <row r="342" spans="1:10" x14ac:dyDescent="0.25">
      <c r="A342" t="s">
        <v>125</v>
      </c>
      <c r="B342" s="551">
        <v>2</v>
      </c>
      <c r="C342" s="551" t="s">
        <v>1462</v>
      </c>
      <c r="D342" s="1589" t="s">
        <v>3456</v>
      </c>
      <c r="F342" s="1650"/>
      <c r="G342" s="551">
        <f ca="1">VLOOKUP($A342,Data!$C:$I,7,FALSE)</f>
        <v>1</v>
      </c>
      <c r="H342" s="631" t="str">
        <f t="shared" si="49"/>
        <v>PR.PS-032</v>
      </c>
      <c r="I342" s="631" t="str">
        <f t="shared" ca="1" si="50"/>
        <v>PR.PS-0321</v>
      </c>
      <c r="J342" s="1648"/>
    </row>
    <row r="343" spans="1:10" x14ac:dyDescent="0.25">
      <c r="A343" t="s">
        <v>125</v>
      </c>
      <c r="B343" s="551">
        <v>2</v>
      </c>
      <c r="C343" s="551" t="s">
        <v>1462</v>
      </c>
      <c r="D343" s="1589" t="s">
        <v>3459</v>
      </c>
      <c r="F343" s="819"/>
      <c r="G343" s="551">
        <f ca="1">VLOOKUP($A343,Data!$C:$I,7,FALSE)</f>
        <v>1</v>
      </c>
      <c r="H343" s="631" t="str">
        <f t="shared" si="49"/>
        <v>PR.PS-062</v>
      </c>
      <c r="I343" s="631" t="str">
        <f t="shared" ca="1" si="50"/>
        <v>PR.PS-0621</v>
      </c>
      <c r="J343" s="1648"/>
    </row>
    <row r="344" spans="1:10" x14ac:dyDescent="0.25">
      <c r="A344" t="s">
        <v>128</v>
      </c>
      <c r="B344" s="551">
        <v>2</v>
      </c>
      <c r="C344" s="551" t="s">
        <v>446</v>
      </c>
      <c r="D344" s="1588" t="s">
        <v>3428</v>
      </c>
      <c r="E344" s="551" t="s">
        <v>1462</v>
      </c>
      <c r="F344" s="1650" t="s">
        <v>1500</v>
      </c>
      <c r="G344" s="551">
        <f ca="1">VLOOKUP($A344,Data!$C:$I,7,FALSE)</f>
        <v>0</v>
      </c>
      <c r="H344" s="631" t="str">
        <f t="shared" si="49"/>
        <v>ID.AM-082</v>
      </c>
      <c r="I344" s="631" t="str">
        <f t="shared" ca="1" si="50"/>
        <v>ID.AM-0820</v>
      </c>
      <c r="J344" s="1648"/>
    </row>
    <row r="345" spans="1:10" x14ac:dyDescent="0.25">
      <c r="A345" t="s">
        <v>128</v>
      </c>
      <c r="B345" s="551">
        <v>2</v>
      </c>
      <c r="C345" s="551" t="s">
        <v>446</v>
      </c>
      <c r="D345" s="1588" t="s">
        <v>3435</v>
      </c>
      <c r="E345" s="551" t="s">
        <v>1462</v>
      </c>
      <c r="F345" s="1650" t="s">
        <v>1504</v>
      </c>
      <c r="G345" s="551">
        <f ca="1">VLOOKUP($A345,Data!$C:$I,7,FALSE)</f>
        <v>0</v>
      </c>
      <c r="H345" s="631" t="str">
        <f t="shared" si="49"/>
        <v>ID.RA-072</v>
      </c>
      <c r="I345" s="631" t="str">
        <f t="shared" ca="1" si="50"/>
        <v>ID.RA-0720</v>
      </c>
      <c r="J345" s="1648"/>
    </row>
    <row r="346" spans="1:10" x14ac:dyDescent="0.25">
      <c r="A346" t="s">
        <v>128</v>
      </c>
      <c r="B346" s="551">
        <v>2</v>
      </c>
      <c r="C346" s="551" t="s">
        <v>1462</v>
      </c>
      <c r="D346" s="1589" t="s">
        <v>3454</v>
      </c>
      <c r="F346" s="1650"/>
      <c r="G346" s="551">
        <f ca="1">VLOOKUP($A346,Data!$C:$I,7,FALSE)</f>
        <v>0</v>
      </c>
      <c r="H346" s="631" t="str">
        <f t="shared" si="49"/>
        <v>PR.PS-012</v>
      </c>
      <c r="I346" s="631" t="str">
        <f t="shared" ca="1" si="50"/>
        <v>PR.PS-0120</v>
      </c>
      <c r="J346" s="1648"/>
    </row>
    <row r="347" spans="1:10" x14ac:dyDescent="0.25">
      <c r="A347" t="s">
        <v>128</v>
      </c>
      <c r="B347" s="551">
        <v>2</v>
      </c>
      <c r="C347" s="551" t="s">
        <v>1462</v>
      </c>
      <c r="D347" s="1589" t="s">
        <v>3456</v>
      </c>
      <c r="F347" s="1650"/>
      <c r="G347" s="551">
        <f ca="1">VLOOKUP($A347,Data!$C:$I,7,FALSE)</f>
        <v>0</v>
      </c>
      <c r="H347" s="631" t="str">
        <f t="shared" si="49"/>
        <v>PR.PS-032</v>
      </c>
      <c r="I347" s="631" t="str">
        <f t="shared" ca="1" si="50"/>
        <v>PR.PS-0320</v>
      </c>
      <c r="J347" s="1648"/>
    </row>
    <row r="348" spans="1:10" x14ac:dyDescent="0.25">
      <c r="A348" t="s">
        <v>130</v>
      </c>
      <c r="B348" s="551">
        <v>2</v>
      </c>
      <c r="C348" s="551" t="s">
        <v>446</v>
      </c>
      <c r="D348" s="1588" t="s">
        <v>3435</v>
      </c>
      <c r="E348" s="551" t="s">
        <v>1462</v>
      </c>
      <c r="F348" s="1650" t="s">
        <v>1504</v>
      </c>
      <c r="G348" s="551">
        <f ca="1">VLOOKUP($A348,Data!$C:$I,7,FALSE)</f>
        <v>0</v>
      </c>
      <c r="H348" s="631" t="str">
        <f t="shared" si="49"/>
        <v>ID.RA-072</v>
      </c>
      <c r="I348" s="631" t="str">
        <f t="shared" ca="1" si="50"/>
        <v>ID.RA-0720</v>
      </c>
      <c r="J348" s="1648"/>
    </row>
    <row r="349" spans="1:10" x14ac:dyDescent="0.25">
      <c r="A349" t="s">
        <v>130</v>
      </c>
      <c r="B349" s="551">
        <v>2</v>
      </c>
      <c r="C349" s="551" t="s">
        <v>1462</v>
      </c>
      <c r="D349" s="1589" t="s">
        <v>3454</v>
      </c>
      <c r="F349" s="1650"/>
      <c r="G349" s="551">
        <f ca="1">VLOOKUP($A349,Data!$C:$I,7,FALSE)</f>
        <v>0</v>
      </c>
      <c r="H349" s="631" t="str">
        <f t="shared" si="49"/>
        <v>PR.PS-012</v>
      </c>
      <c r="I349" s="631" t="str">
        <f t="shared" ca="1" si="50"/>
        <v>PR.PS-0120</v>
      </c>
      <c r="J349" s="1648"/>
    </row>
    <row r="350" spans="1:10" x14ac:dyDescent="0.25">
      <c r="A350" t="s">
        <v>2535</v>
      </c>
      <c r="B350" s="551">
        <v>2</v>
      </c>
      <c r="C350" s="551" t="s">
        <v>1463</v>
      </c>
      <c r="D350" s="1586" t="s">
        <v>3468</v>
      </c>
      <c r="F350" s="1650"/>
      <c r="G350" s="551">
        <f ca="1">VLOOKUP($A350,Data!$C:$I,7,FALSE)</f>
        <v>0</v>
      </c>
      <c r="H350" s="631" t="str">
        <f t="shared" si="49"/>
        <v>DE.CM-092</v>
      </c>
      <c r="I350" s="631" t="str">
        <f t="shared" ca="1" si="50"/>
        <v>DE.CM-0920</v>
      </c>
      <c r="J350" s="1648"/>
    </row>
    <row r="351" spans="1:10" x14ac:dyDescent="0.25">
      <c r="A351" t="s">
        <v>2535</v>
      </c>
      <c r="B351" s="551">
        <v>2</v>
      </c>
      <c r="C351" s="551" t="s">
        <v>446</v>
      </c>
      <c r="D351" s="1588" t="s">
        <v>3428</v>
      </c>
      <c r="E351" s="551" t="s">
        <v>1462</v>
      </c>
      <c r="F351" s="1650" t="s">
        <v>1500</v>
      </c>
      <c r="G351" s="551">
        <f ca="1">VLOOKUP($A351,Data!$C:$I,7,FALSE)</f>
        <v>0</v>
      </c>
      <c r="H351" s="631" t="str">
        <f t="shared" si="49"/>
        <v>ID.AM-082</v>
      </c>
      <c r="I351" s="631" t="str">
        <f t="shared" ca="1" si="50"/>
        <v>ID.AM-0820</v>
      </c>
      <c r="J351" s="1648"/>
    </row>
    <row r="352" spans="1:10" x14ac:dyDescent="0.25">
      <c r="A352" t="s">
        <v>2535</v>
      </c>
      <c r="B352" s="551">
        <v>2</v>
      </c>
      <c r="C352" s="551" t="s">
        <v>446</v>
      </c>
      <c r="D352" s="1588" t="s">
        <v>3435</v>
      </c>
      <c r="E352" s="551" t="s">
        <v>1462</v>
      </c>
      <c r="F352" s="1650" t="s">
        <v>1504</v>
      </c>
      <c r="G352" s="551">
        <f ca="1">VLOOKUP($A352,Data!$C:$I,7,FALSE)</f>
        <v>0</v>
      </c>
      <c r="H352" s="631" t="str">
        <f t="shared" si="49"/>
        <v>ID.RA-072</v>
      </c>
      <c r="I352" s="631" t="str">
        <f t="shared" ca="1" si="50"/>
        <v>ID.RA-0720</v>
      </c>
      <c r="J352" s="1648"/>
    </row>
    <row r="353" spans="1:10" x14ac:dyDescent="0.25">
      <c r="A353" t="s">
        <v>2535</v>
      </c>
      <c r="B353" s="551">
        <v>2</v>
      </c>
      <c r="C353" s="551" t="s">
        <v>1462</v>
      </c>
      <c r="D353" s="1589" t="s">
        <v>3450</v>
      </c>
      <c r="E353" s="551" t="s">
        <v>1462</v>
      </c>
      <c r="F353" s="1650" t="s">
        <v>1506</v>
      </c>
      <c r="G353" s="551">
        <f ca="1">VLOOKUP($A353,Data!$C:$I,7,FALSE)</f>
        <v>0</v>
      </c>
      <c r="H353" s="631" t="str">
        <f t="shared" si="49"/>
        <v>PR.DS-012</v>
      </c>
      <c r="I353" s="631" t="str">
        <f t="shared" ca="1" si="50"/>
        <v>PR.DS-0120</v>
      </c>
      <c r="J353" s="1648"/>
    </row>
    <row r="354" spans="1:10" x14ac:dyDescent="0.25">
      <c r="A354" t="s">
        <v>2535</v>
      </c>
      <c r="B354" s="551">
        <v>2</v>
      </c>
      <c r="C354" s="551" t="s">
        <v>1462</v>
      </c>
      <c r="D354" s="1589" t="s">
        <v>3454</v>
      </c>
      <c r="F354" s="1652"/>
      <c r="G354" s="551">
        <f ca="1">VLOOKUP($A354,Data!$C:$I,7,FALSE)</f>
        <v>0</v>
      </c>
      <c r="H354" s="631" t="str">
        <f t="shared" si="49"/>
        <v>PR.PS-012</v>
      </c>
      <c r="I354" s="631" t="str">
        <f t="shared" ca="1" si="50"/>
        <v>PR.PS-0120</v>
      </c>
      <c r="J354" s="1648"/>
    </row>
    <row r="355" spans="1:10" x14ac:dyDescent="0.25">
      <c r="A355" t="s">
        <v>2535</v>
      </c>
      <c r="B355" s="551">
        <v>2</v>
      </c>
      <c r="C355" s="551" t="s">
        <v>1462</v>
      </c>
      <c r="D355" s="1589" t="s">
        <v>3456</v>
      </c>
      <c r="F355" s="1650"/>
      <c r="G355" s="551">
        <f ca="1">VLOOKUP($A355,Data!$C:$I,7,FALSE)</f>
        <v>0</v>
      </c>
      <c r="H355" s="631" t="str">
        <f t="shared" si="49"/>
        <v>PR.PS-032</v>
      </c>
      <c r="I355" s="631" t="str">
        <f t="shared" ca="1" si="50"/>
        <v>PR.PS-0320</v>
      </c>
      <c r="J355" s="1648"/>
    </row>
    <row r="356" spans="1:10" x14ac:dyDescent="0.25">
      <c r="A356" t="s">
        <v>2535</v>
      </c>
      <c r="B356" s="551">
        <v>2</v>
      </c>
      <c r="C356" s="551" t="s">
        <v>1462</v>
      </c>
      <c r="D356" s="1589" t="s">
        <v>3459</v>
      </c>
      <c r="F356" s="819"/>
      <c r="G356" s="551">
        <f ca="1">VLOOKUP($A356,Data!$C:$I,7,FALSE)</f>
        <v>0</v>
      </c>
      <c r="H356" s="631" t="str">
        <f t="shared" si="49"/>
        <v>PR.PS-062</v>
      </c>
      <c r="I356" s="631" t="str">
        <f t="shared" ca="1" si="50"/>
        <v>PR.PS-0620</v>
      </c>
      <c r="J356" s="1648"/>
    </row>
    <row r="357" spans="1:10" x14ac:dyDescent="0.25">
      <c r="A357" t="s">
        <v>2536</v>
      </c>
      <c r="B357" s="551">
        <v>3</v>
      </c>
      <c r="C357" s="551" t="s">
        <v>446</v>
      </c>
      <c r="D357" s="1588" t="s">
        <v>3428</v>
      </c>
      <c r="E357" s="551" t="s">
        <v>1462</v>
      </c>
      <c r="F357" s="1650" t="s">
        <v>1513</v>
      </c>
      <c r="G357" s="551">
        <f ca="1">VLOOKUP($A357,Data!$C:$I,7,FALSE)</f>
        <v>0</v>
      </c>
      <c r="H357" s="631" t="str">
        <f t="shared" si="49"/>
        <v>ID.AM-083</v>
      </c>
      <c r="I357" s="631" t="str">
        <f t="shared" ca="1" si="50"/>
        <v>ID.AM-0830</v>
      </c>
      <c r="J357" s="1648"/>
    </row>
    <row r="358" spans="1:10" x14ac:dyDescent="0.25">
      <c r="A358" t="s">
        <v>2536</v>
      </c>
      <c r="B358" s="551">
        <v>3</v>
      </c>
      <c r="C358" s="551" t="s">
        <v>446</v>
      </c>
      <c r="D358" s="1588" t="s">
        <v>3435</v>
      </c>
      <c r="E358" s="551" t="s">
        <v>1462</v>
      </c>
      <c r="F358" s="1652" t="s">
        <v>1504</v>
      </c>
      <c r="G358" s="551">
        <f ca="1">VLOOKUP($A358,Data!$C:$I,7,FALSE)</f>
        <v>0</v>
      </c>
      <c r="H358" s="631" t="str">
        <f t="shared" si="49"/>
        <v>ID.RA-073</v>
      </c>
      <c r="I358" s="631" t="str">
        <f t="shared" ca="1" si="50"/>
        <v>ID.RA-0730</v>
      </c>
      <c r="J358" s="1648"/>
    </row>
    <row r="359" spans="1:10" x14ac:dyDescent="0.25">
      <c r="A359" t="s">
        <v>2536</v>
      </c>
      <c r="B359" s="551">
        <v>3</v>
      </c>
      <c r="C359" s="551" t="s">
        <v>1462</v>
      </c>
      <c r="D359" s="1589" t="s">
        <v>3454</v>
      </c>
      <c r="F359" s="1650"/>
      <c r="G359" s="551">
        <f ca="1">VLOOKUP($A359,Data!$C:$I,7,FALSE)</f>
        <v>0</v>
      </c>
      <c r="H359" s="631" t="str">
        <f t="shared" si="49"/>
        <v>PR.PS-013</v>
      </c>
      <c r="I359" s="631" t="str">
        <f t="shared" ca="1" si="50"/>
        <v>PR.PS-0130</v>
      </c>
      <c r="J359" s="1648"/>
    </row>
    <row r="360" spans="1:10" x14ac:dyDescent="0.25">
      <c r="A360" t="s">
        <v>2536</v>
      </c>
      <c r="B360" s="551">
        <v>3</v>
      </c>
      <c r="C360" s="551" t="s">
        <v>1462</v>
      </c>
      <c r="D360" s="1589" t="s">
        <v>3456</v>
      </c>
      <c r="F360" s="1650"/>
      <c r="G360" s="551">
        <f ca="1">VLOOKUP($A360,Data!$C:$I,7,FALSE)</f>
        <v>0</v>
      </c>
      <c r="H360" s="631" t="str">
        <f t="shared" si="49"/>
        <v>PR.PS-033</v>
      </c>
      <c r="I360" s="631" t="str">
        <f t="shared" ca="1" si="50"/>
        <v>PR.PS-0330</v>
      </c>
      <c r="J360" s="1648"/>
    </row>
    <row r="361" spans="1:10" x14ac:dyDescent="0.25">
      <c r="A361" t="s">
        <v>2537</v>
      </c>
      <c r="B361" s="551">
        <v>3</v>
      </c>
      <c r="C361" s="551" t="s">
        <v>446</v>
      </c>
      <c r="D361" s="1588" t="s">
        <v>3428</v>
      </c>
      <c r="E361" s="551" t="s">
        <v>1462</v>
      </c>
      <c r="F361" s="1650" t="s">
        <v>1516</v>
      </c>
      <c r="G361" s="551">
        <f ca="1">VLOOKUP($A361,Data!$C:$I,7,FALSE)</f>
        <v>0</v>
      </c>
      <c r="H361" s="631" t="str">
        <f t="shared" si="49"/>
        <v>ID.AM-083</v>
      </c>
      <c r="I361" s="631" t="str">
        <f t="shared" ca="1" si="50"/>
        <v>ID.AM-0830</v>
      </c>
      <c r="J361" s="1648"/>
    </row>
    <row r="362" spans="1:10" x14ac:dyDescent="0.25">
      <c r="A362" t="s">
        <v>2537</v>
      </c>
      <c r="B362" s="551">
        <v>3</v>
      </c>
      <c r="C362" s="551" t="s">
        <v>446</v>
      </c>
      <c r="D362" s="1588" t="s">
        <v>3435</v>
      </c>
      <c r="E362" s="551" t="s">
        <v>1462</v>
      </c>
      <c r="F362" s="1650" t="s">
        <v>1504</v>
      </c>
      <c r="G362" s="551">
        <f ca="1">VLOOKUP($A362,Data!$C:$I,7,FALSE)</f>
        <v>0</v>
      </c>
      <c r="H362" s="631" t="str">
        <f t="shared" si="49"/>
        <v>ID.RA-073</v>
      </c>
      <c r="I362" s="631" t="str">
        <f t="shared" ca="1" si="50"/>
        <v>ID.RA-0730</v>
      </c>
      <c r="J362" s="1648"/>
    </row>
    <row r="363" spans="1:10" x14ac:dyDescent="0.25">
      <c r="A363" t="s">
        <v>2537</v>
      </c>
      <c r="B363" s="551">
        <v>3</v>
      </c>
      <c r="C363" s="551" t="s">
        <v>1462</v>
      </c>
      <c r="D363" s="1589" t="s">
        <v>3454</v>
      </c>
      <c r="F363" s="1650"/>
      <c r="G363" s="551">
        <f ca="1">VLOOKUP($A363,Data!$C:$I,7,FALSE)</f>
        <v>0</v>
      </c>
      <c r="H363" s="631" t="str">
        <f t="shared" si="49"/>
        <v>PR.PS-013</v>
      </c>
      <c r="I363" s="631" t="str">
        <f t="shared" ca="1" si="50"/>
        <v>PR.PS-0130</v>
      </c>
      <c r="J363" s="1648"/>
    </row>
    <row r="364" spans="1:10" x14ac:dyDescent="0.25">
      <c r="A364" t="s">
        <v>2537</v>
      </c>
      <c r="B364" s="551">
        <v>3</v>
      </c>
      <c r="C364" s="551" t="s">
        <v>1462</v>
      </c>
      <c r="D364" s="1589" t="s">
        <v>3456</v>
      </c>
      <c r="F364" s="1650"/>
      <c r="G364" s="551">
        <f ca="1">VLOOKUP($A364,Data!$C:$I,7,FALSE)</f>
        <v>0</v>
      </c>
      <c r="H364" s="631" t="str">
        <f t="shared" si="49"/>
        <v>PR.PS-033</v>
      </c>
      <c r="I364" s="631" t="str">
        <f t="shared" ca="1" si="50"/>
        <v>PR.PS-0330</v>
      </c>
      <c r="J364" s="1648"/>
    </row>
    <row r="365" spans="1:10" x14ac:dyDescent="0.25">
      <c r="A365" t="s">
        <v>139</v>
      </c>
      <c r="B365" s="551">
        <v>3</v>
      </c>
      <c r="C365" s="551" t="s">
        <v>3386</v>
      </c>
      <c r="D365" s="1587" t="s">
        <v>3393</v>
      </c>
      <c r="E365" s="551" t="s">
        <v>446</v>
      </c>
      <c r="F365" s="1650" t="s">
        <v>1536</v>
      </c>
      <c r="G365" s="551">
        <f ca="1">VLOOKUP($A365,Data!$C:$I,7,FALSE)</f>
        <v>1</v>
      </c>
      <c r="H365" s="631" t="str">
        <f t="shared" si="49"/>
        <v>GV.OC-033</v>
      </c>
      <c r="I365" s="631" t="str">
        <f t="shared" ca="1" si="50"/>
        <v>GV.OC-0331</v>
      </c>
      <c r="J365" s="1648"/>
    </row>
    <row r="366" spans="1:10" x14ac:dyDescent="0.25">
      <c r="A366" t="s">
        <v>139</v>
      </c>
      <c r="B366" s="551">
        <v>3</v>
      </c>
      <c r="C366" s="551" t="s">
        <v>3386</v>
      </c>
      <c r="D366" s="1587" t="s">
        <v>3417</v>
      </c>
      <c r="E366" s="551" t="s">
        <v>446</v>
      </c>
      <c r="F366" s="1652" t="s">
        <v>1522</v>
      </c>
      <c r="G366" s="551">
        <f ca="1">VLOOKUP($A366,Data!$C:$I,7,FALSE)</f>
        <v>1</v>
      </c>
      <c r="H366" s="631" t="str">
        <f t="shared" si="49"/>
        <v>GV.PO-013</v>
      </c>
      <c r="I366" s="631" t="str">
        <f t="shared" ca="1" si="50"/>
        <v>GV.PO-0131</v>
      </c>
      <c r="J366" s="1648"/>
    </row>
    <row r="367" spans="1:10" x14ac:dyDescent="0.25">
      <c r="A367" t="s">
        <v>139</v>
      </c>
      <c r="B367" s="551">
        <v>3</v>
      </c>
      <c r="C367" s="551" t="s">
        <v>3386</v>
      </c>
      <c r="D367" s="1587" t="s">
        <v>3418</v>
      </c>
      <c r="F367" s="1650"/>
      <c r="G367" s="551">
        <f ca="1">VLOOKUP($A367,Data!$C:$I,7,FALSE)</f>
        <v>1</v>
      </c>
      <c r="H367" s="631" t="str">
        <f t="shared" si="49"/>
        <v>GV.PO-023</v>
      </c>
      <c r="I367" s="631" t="str">
        <f t="shared" ca="1" si="50"/>
        <v>GV.PO-0231</v>
      </c>
      <c r="J367" s="1648"/>
    </row>
    <row r="368" spans="1:10" x14ac:dyDescent="0.25">
      <c r="A368" t="s">
        <v>141</v>
      </c>
      <c r="B368" s="551">
        <v>3</v>
      </c>
      <c r="C368" s="551" t="s">
        <v>3386</v>
      </c>
      <c r="D368" s="1587" t="s">
        <v>3392</v>
      </c>
      <c r="F368" s="1650"/>
      <c r="G368" s="551">
        <f ca="1">VLOOKUP($A368,Data!$C:$I,7,FALSE)</f>
        <v>0</v>
      </c>
      <c r="H368" s="631" t="str">
        <f t="shared" si="49"/>
        <v>GV.OC-023</v>
      </c>
      <c r="I368" s="631" t="str">
        <f t="shared" ca="1" si="50"/>
        <v>GV.OC-0230</v>
      </c>
      <c r="J368" s="1648"/>
    </row>
    <row r="369" spans="1:10" x14ac:dyDescent="0.25">
      <c r="A369" t="s">
        <v>141</v>
      </c>
      <c r="B369" s="551">
        <v>3</v>
      </c>
      <c r="C369" s="551" t="s">
        <v>3386</v>
      </c>
      <c r="D369" s="1587" t="s">
        <v>3393</v>
      </c>
      <c r="E369" s="551" t="s">
        <v>446</v>
      </c>
      <c r="F369" s="1650" t="s">
        <v>1536</v>
      </c>
      <c r="G369" s="551">
        <f ca="1">VLOOKUP($A369,Data!$C:$I,7,FALSE)</f>
        <v>0</v>
      </c>
      <c r="H369" s="631" t="str">
        <f t="shared" si="49"/>
        <v>GV.OC-033</v>
      </c>
      <c r="I369" s="631" t="str">
        <f t="shared" ca="1" si="50"/>
        <v>GV.OC-0330</v>
      </c>
      <c r="J369" s="1648"/>
    </row>
    <row r="370" spans="1:10" x14ac:dyDescent="0.25">
      <c r="A370" t="s">
        <v>141</v>
      </c>
      <c r="B370" s="551">
        <v>3</v>
      </c>
      <c r="C370" s="551" t="s">
        <v>3386</v>
      </c>
      <c r="D370" s="1587" t="s">
        <v>3417</v>
      </c>
      <c r="E370" s="551" t="s">
        <v>446</v>
      </c>
      <c r="F370" s="1650" t="s">
        <v>1522</v>
      </c>
      <c r="G370" s="551">
        <f ca="1">VLOOKUP($A370,Data!$C:$I,7,FALSE)</f>
        <v>0</v>
      </c>
      <c r="H370" s="631" t="str">
        <f t="shared" si="49"/>
        <v>GV.PO-013</v>
      </c>
      <c r="I370" s="631" t="str">
        <f t="shared" ca="1" si="50"/>
        <v>GV.PO-0130</v>
      </c>
      <c r="J370" s="1648"/>
    </row>
    <row r="371" spans="1:10" x14ac:dyDescent="0.25">
      <c r="A371" t="s">
        <v>141</v>
      </c>
      <c r="B371" s="551">
        <v>3</v>
      </c>
      <c r="C371" s="551" t="s">
        <v>3386</v>
      </c>
      <c r="D371" s="1587" t="s">
        <v>3418</v>
      </c>
      <c r="F371" s="1650"/>
      <c r="G371" s="551">
        <f ca="1">VLOOKUP($A371,Data!$C:$I,7,FALSE)</f>
        <v>0</v>
      </c>
      <c r="H371" s="631" t="str">
        <f t="shared" si="49"/>
        <v>GV.PO-023</v>
      </c>
      <c r="I371" s="631" t="str">
        <f t="shared" ca="1" si="50"/>
        <v>GV.PO-0230</v>
      </c>
      <c r="J371" s="1648"/>
    </row>
    <row r="372" spans="1:10" x14ac:dyDescent="0.25">
      <c r="A372" t="s">
        <v>141</v>
      </c>
      <c r="B372" s="551">
        <v>3</v>
      </c>
      <c r="C372" s="551" t="s">
        <v>3386</v>
      </c>
      <c r="D372" s="1587" t="s">
        <v>3414</v>
      </c>
      <c r="F372" s="1650"/>
      <c r="G372" s="551">
        <f ca="1">VLOOKUP($A372,Data!$C:$I,7,FALSE)</f>
        <v>0</v>
      </c>
      <c r="H372" s="631" t="str">
        <f t="shared" si="49"/>
        <v>GV.RR-023</v>
      </c>
      <c r="I372" s="631" t="str">
        <f t="shared" ca="1" si="50"/>
        <v>GV.RR-0230</v>
      </c>
      <c r="J372" s="1648"/>
    </row>
    <row r="373" spans="1:10" x14ac:dyDescent="0.25">
      <c r="A373" t="s">
        <v>141</v>
      </c>
      <c r="B373" s="551">
        <v>3</v>
      </c>
      <c r="C373" s="551" t="s">
        <v>3386</v>
      </c>
      <c r="D373" s="1587" t="s">
        <v>3404</v>
      </c>
      <c r="E373" s="551" t="s">
        <v>446</v>
      </c>
      <c r="F373" s="1650" t="s">
        <v>1489</v>
      </c>
      <c r="G373" s="551">
        <f ca="1">VLOOKUP($A373,Data!$C:$I,7,FALSE)</f>
        <v>0</v>
      </c>
      <c r="H373" s="631" t="str">
        <f t="shared" si="49"/>
        <v>GV.SC-023</v>
      </c>
      <c r="I373" s="631" t="str">
        <f t="shared" ca="1" si="50"/>
        <v>GV.SC-0230</v>
      </c>
      <c r="J373" s="1648"/>
    </row>
    <row r="374" spans="1:10" x14ac:dyDescent="0.25">
      <c r="A374" t="s">
        <v>141</v>
      </c>
      <c r="B374" s="551">
        <v>3</v>
      </c>
      <c r="C374" s="551" t="s">
        <v>1462</v>
      </c>
      <c r="D374" s="1589" t="s">
        <v>3448</v>
      </c>
      <c r="E374" s="551" t="s">
        <v>1462</v>
      </c>
      <c r="F374" s="1650" t="s">
        <v>1576</v>
      </c>
      <c r="G374" s="551">
        <f ca="1">VLOOKUP($A374,Data!$C:$I,7,FALSE)</f>
        <v>0</v>
      </c>
      <c r="H374" s="631" t="str">
        <f t="shared" si="49"/>
        <v>PR.AT-013</v>
      </c>
      <c r="I374" s="631" t="str">
        <f t="shared" ca="1" si="50"/>
        <v>PR.AT-0130</v>
      </c>
      <c r="J374" s="1648"/>
    </row>
    <row r="375" spans="1:10" x14ac:dyDescent="0.25">
      <c r="A375" t="s">
        <v>141</v>
      </c>
      <c r="B375" s="551">
        <v>3</v>
      </c>
      <c r="C375" s="551" t="s">
        <v>1462</v>
      </c>
      <c r="D375" s="1589" t="s">
        <v>3449</v>
      </c>
      <c r="E375" s="551" t="s">
        <v>1462</v>
      </c>
      <c r="F375" s="1650" t="s">
        <v>1575</v>
      </c>
      <c r="G375" s="551">
        <f ca="1">VLOOKUP($A375,Data!$C:$I,7,FALSE)</f>
        <v>0</v>
      </c>
      <c r="H375" s="631" t="str">
        <f t="shared" si="49"/>
        <v>PR.AT-023</v>
      </c>
      <c r="I375" s="631" t="str">
        <f t="shared" ca="1" si="50"/>
        <v>PR.AT-0230</v>
      </c>
      <c r="J375" s="1648"/>
    </row>
    <row r="376" spans="1:10" x14ac:dyDescent="0.25">
      <c r="A376" t="s">
        <v>143</v>
      </c>
      <c r="B376" s="551">
        <v>3</v>
      </c>
      <c r="C376" s="551" t="s">
        <v>1462</v>
      </c>
      <c r="D376" s="1589" t="s">
        <v>3448</v>
      </c>
      <c r="E376" s="551" t="s">
        <v>1462</v>
      </c>
      <c r="F376" s="1650" t="s">
        <v>1579</v>
      </c>
      <c r="G376" s="551">
        <f ca="1">VLOOKUP($A376,Data!$C:$I,7,FALSE)</f>
        <v>0</v>
      </c>
      <c r="H376" s="631" t="str">
        <f t="shared" si="49"/>
        <v>PR.AT-013</v>
      </c>
      <c r="I376" s="631" t="str">
        <f t="shared" ca="1" si="50"/>
        <v>PR.AT-0130</v>
      </c>
      <c r="J376" s="1648"/>
    </row>
    <row r="377" spans="1:10" x14ac:dyDescent="0.25">
      <c r="A377" t="s">
        <v>145</v>
      </c>
      <c r="B377" s="551">
        <v>3</v>
      </c>
      <c r="C377" s="551" t="s">
        <v>446</v>
      </c>
      <c r="D377" s="1588" t="s">
        <v>3440</v>
      </c>
      <c r="E377" s="551" t="s">
        <v>1462</v>
      </c>
      <c r="F377" s="1650" t="s">
        <v>1712</v>
      </c>
      <c r="G377" s="551">
        <f ca="1">VLOOKUP($A377,Data!$C:$I,7,FALSE)</f>
        <v>1</v>
      </c>
      <c r="H377" s="631" t="str">
        <f t="shared" si="49"/>
        <v>ID.IM-033</v>
      </c>
      <c r="I377" s="631" t="str">
        <f t="shared" ca="1" si="50"/>
        <v>ID.IM-0331</v>
      </c>
      <c r="J377" s="1648"/>
    </row>
    <row r="378" spans="1:10" x14ac:dyDescent="0.25">
      <c r="A378" t="s">
        <v>336</v>
      </c>
      <c r="B378" s="551">
        <v>1</v>
      </c>
      <c r="C378" s="551" t="s">
        <v>3386</v>
      </c>
      <c r="D378" s="1587" t="s">
        <v>3391</v>
      </c>
      <c r="E378" s="551" t="s">
        <v>446</v>
      </c>
      <c r="F378" s="1650" t="s">
        <v>1524</v>
      </c>
      <c r="G378" s="551">
        <f ca="1">VLOOKUP($A378,Data!$C:$I,7,FALSE)</f>
        <v>1</v>
      </c>
      <c r="H378" s="631" t="str">
        <f t="shared" si="49"/>
        <v>GV.OC-011</v>
      </c>
      <c r="I378" s="631" t="str">
        <f t="shared" ca="1" si="50"/>
        <v>GV.OC-0111</v>
      </c>
      <c r="J378" s="1648"/>
    </row>
    <row r="379" spans="1:10" x14ac:dyDescent="0.25">
      <c r="A379" t="s">
        <v>337</v>
      </c>
      <c r="B379" s="551">
        <v>2</v>
      </c>
      <c r="C379" s="551" t="s">
        <v>3386</v>
      </c>
      <c r="D379" s="1587" t="s">
        <v>3391</v>
      </c>
      <c r="E379" s="551" t="s">
        <v>446</v>
      </c>
      <c r="F379" s="1650" t="s">
        <v>1524</v>
      </c>
      <c r="G379" s="551">
        <f ca="1">VLOOKUP($A379,Data!$C:$I,7,FALSE)</f>
        <v>0</v>
      </c>
      <c r="H379" s="631" t="str">
        <f t="shared" si="49"/>
        <v>GV.OC-012</v>
      </c>
      <c r="I379" s="631" t="str">
        <f t="shared" ca="1" si="50"/>
        <v>GV.OC-0120</v>
      </c>
      <c r="J379" s="1648"/>
    </row>
    <row r="380" spans="1:10" x14ac:dyDescent="0.25">
      <c r="A380" t="s">
        <v>338</v>
      </c>
      <c r="B380" s="551">
        <v>2</v>
      </c>
      <c r="C380" s="551" t="s">
        <v>3386</v>
      </c>
      <c r="D380" s="1587" t="s">
        <v>3391</v>
      </c>
      <c r="E380" s="551" t="s">
        <v>446</v>
      </c>
      <c r="F380" s="1650" t="s">
        <v>1519</v>
      </c>
      <c r="G380" s="551">
        <f ca="1">VLOOKUP($A380,Data!$C:$I,7,FALSE)</f>
        <v>0</v>
      </c>
      <c r="H380" s="631" t="str">
        <f t="shared" si="49"/>
        <v>GV.OC-012</v>
      </c>
      <c r="I380" s="631" t="str">
        <f t="shared" ca="1" si="50"/>
        <v>GV.OC-0120</v>
      </c>
      <c r="J380" s="1648"/>
    </row>
    <row r="381" spans="1:10" x14ac:dyDescent="0.25">
      <c r="A381" t="s">
        <v>338</v>
      </c>
      <c r="B381" s="551">
        <v>2</v>
      </c>
      <c r="C381" s="551" t="s">
        <v>3386</v>
      </c>
      <c r="D381" s="1587" t="s">
        <v>3395</v>
      </c>
      <c r="E381" s="551" t="s">
        <v>446</v>
      </c>
      <c r="F381" s="1650" t="s">
        <v>1521</v>
      </c>
      <c r="G381" s="551">
        <f ca="1">VLOOKUP($A381,Data!$C:$I,7,FALSE)</f>
        <v>0</v>
      </c>
      <c r="H381" s="631" t="str">
        <f t="shared" si="49"/>
        <v>GV.OC-052</v>
      </c>
      <c r="I381" s="631" t="str">
        <f t="shared" ca="1" si="50"/>
        <v>GV.OC-0520</v>
      </c>
      <c r="J381" s="1648"/>
    </row>
    <row r="382" spans="1:10" x14ac:dyDescent="0.25">
      <c r="A382" t="s">
        <v>339</v>
      </c>
      <c r="B382" s="551">
        <v>2</v>
      </c>
      <c r="C382" s="551" t="s">
        <v>3386</v>
      </c>
      <c r="D382" s="1587" t="s">
        <v>3417</v>
      </c>
      <c r="E382" s="551" t="s">
        <v>446</v>
      </c>
      <c r="F382" s="1650" t="s">
        <v>1522</v>
      </c>
      <c r="G382" s="551">
        <f ca="1">VLOOKUP($A382,Data!$C:$I,7,FALSE)</f>
        <v>1</v>
      </c>
      <c r="H382" s="631" t="str">
        <f t="shared" si="49"/>
        <v>GV.PO-012</v>
      </c>
      <c r="I382" s="631" t="str">
        <f t="shared" ca="1" si="50"/>
        <v>GV.PO-0121</v>
      </c>
      <c r="J382" s="1648"/>
    </row>
    <row r="383" spans="1:10" x14ac:dyDescent="0.25">
      <c r="A383" t="s">
        <v>339</v>
      </c>
      <c r="B383" s="551">
        <v>2</v>
      </c>
      <c r="C383" s="551" t="s">
        <v>3386</v>
      </c>
      <c r="D383" s="1587" t="s">
        <v>3418</v>
      </c>
      <c r="F383" s="1650"/>
      <c r="G383" s="551">
        <f ca="1">VLOOKUP($A383,Data!$C:$I,7,FALSE)</f>
        <v>1</v>
      </c>
      <c r="H383" s="631" t="str">
        <f t="shared" si="49"/>
        <v>GV.PO-022</v>
      </c>
      <c r="I383" s="631" t="str">
        <f t="shared" ca="1" si="50"/>
        <v>GV.PO-0221</v>
      </c>
      <c r="J383" s="1648"/>
    </row>
    <row r="384" spans="1:10" x14ac:dyDescent="0.25">
      <c r="A384" t="s">
        <v>339</v>
      </c>
      <c r="B384" s="551">
        <v>2</v>
      </c>
      <c r="C384" s="551" t="s">
        <v>3386</v>
      </c>
      <c r="D384" s="1587" t="s">
        <v>3398</v>
      </c>
      <c r="E384" s="551" t="s">
        <v>446</v>
      </c>
      <c r="F384" s="1650" t="s">
        <v>1526</v>
      </c>
      <c r="G384" s="551">
        <f ca="1">VLOOKUP($A384,Data!$C:$I,7,FALSE)</f>
        <v>1</v>
      </c>
      <c r="H384" s="631" t="str">
        <f t="shared" si="49"/>
        <v>GV.RM-032</v>
      </c>
      <c r="I384" s="631" t="str">
        <f t="shared" ca="1" si="50"/>
        <v>GV.RM-0321</v>
      </c>
      <c r="J384" s="1648"/>
    </row>
    <row r="385" spans="1:10" x14ac:dyDescent="0.25">
      <c r="A385" t="s">
        <v>340</v>
      </c>
      <c r="B385" s="551">
        <v>2</v>
      </c>
      <c r="C385" s="551" t="s">
        <v>3386</v>
      </c>
      <c r="D385" s="1587" t="s">
        <v>3392</v>
      </c>
      <c r="F385" s="1650"/>
      <c r="G385" s="551">
        <f ca="1">VLOOKUP($A385,Data!$C:$I,7,FALSE)</f>
        <v>0</v>
      </c>
      <c r="H385" s="631" t="str">
        <f t="shared" si="49"/>
        <v>GV.OC-022</v>
      </c>
      <c r="I385" s="631" t="str">
        <f t="shared" ca="1" si="50"/>
        <v>GV.OC-0220</v>
      </c>
      <c r="J385" s="1648"/>
    </row>
    <row r="386" spans="1:10" x14ac:dyDescent="0.25">
      <c r="A386" t="s">
        <v>340</v>
      </c>
      <c r="B386" s="551">
        <v>2</v>
      </c>
      <c r="C386" s="551" t="s">
        <v>3386</v>
      </c>
      <c r="D386" s="1587" t="s">
        <v>3417</v>
      </c>
      <c r="E386" s="551" t="s">
        <v>446</v>
      </c>
      <c r="F386" s="1650" t="s">
        <v>1522</v>
      </c>
      <c r="G386" s="551">
        <f ca="1">VLOOKUP($A386,Data!$C:$I,7,FALSE)</f>
        <v>0</v>
      </c>
      <c r="H386" s="631" t="str">
        <f t="shared" ref="H386:H449" si="51">CONCATENATE($D386,$B386)</f>
        <v>GV.PO-012</v>
      </c>
      <c r="I386" s="631" t="str">
        <f t="shared" ref="I386:I449" ca="1" si="52">_xlfn.IFNA(CONCATENATE(H386,$G386),CONCATENATE(H386,$G386,0))</f>
        <v>GV.PO-0120</v>
      </c>
      <c r="J386" s="1648"/>
    </row>
    <row r="387" spans="1:10" x14ac:dyDescent="0.25">
      <c r="A387" t="s">
        <v>340</v>
      </c>
      <c r="B387" s="551">
        <v>2</v>
      </c>
      <c r="C387" s="551" t="s">
        <v>3386</v>
      </c>
      <c r="D387" s="1587" t="s">
        <v>3418</v>
      </c>
      <c r="F387" s="1650"/>
      <c r="G387" s="551">
        <f ca="1">VLOOKUP($A387,Data!$C:$I,7,FALSE)</f>
        <v>0</v>
      </c>
      <c r="H387" s="631" t="str">
        <f t="shared" si="51"/>
        <v>GV.PO-022</v>
      </c>
      <c r="I387" s="631" t="str">
        <f t="shared" ca="1" si="52"/>
        <v>GV.PO-0220</v>
      </c>
      <c r="J387" s="1648"/>
    </row>
    <row r="388" spans="1:10" x14ac:dyDescent="0.25">
      <c r="A388" t="s">
        <v>340</v>
      </c>
      <c r="B388" s="551">
        <v>2</v>
      </c>
      <c r="C388" s="551" t="s">
        <v>3386</v>
      </c>
      <c r="D388" s="1587" t="s">
        <v>3414</v>
      </c>
      <c r="F388" s="1650"/>
      <c r="G388" s="551">
        <f ca="1">VLOOKUP($A388,Data!$C:$I,7,FALSE)</f>
        <v>0</v>
      </c>
      <c r="H388" s="631" t="str">
        <f t="shared" si="51"/>
        <v>GV.RR-022</v>
      </c>
      <c r="I388" s="631" t="str">
        <f t="shared" ca="1" si="52"/>
        <v>GV.RR-0220</v>
      </c>
      <c r="J388" s="1648"/>
    </row>
    <row r="389" spans="1:10" x14ac:dyDescent="0.25">
      <c r="A389" t="s">
        <v>340</v>
      </c>
      <c r="B389" s="551">
        <v>2</v>
      </c>
      <c r="C389" s="551" t="s">
        <v>3386</v>
      </c>
      <c r="D389" s="1587" t="s">
        <v>3404</v>
      </c>
      <c r="E389" s="551" t="s">
        <v>446</v>
      </c>
      <c r="F389" s="1650" t="s">
        <v>1489</v>
      </c>
      <c r="G389" s="551">
        <f ca="1">VLOOKUP($A389,Data!$C:$I,7,FALSE)</f>
        <v>0</v>
      </c>
      <c r="H389" s="631" t="str">
        <f t="shared" si="51"/>
        <v>GV.SC-022</v>
      </c>
      <c r="I389" s="631" t="str">
        <f t="shared" ca="1" si="52"/>
        <v>GV.SC-0220</v>
      </c>
      <c r="J389" s="1648"/>
    </row>
    <row r="390" spans="1:10" x14ac:dyDescent="0.25">
      <c r="A390" t="s">
        <v>341</v>
      </c>
      <c r="B390" s="551">
        <v>2</v>
      </c>
      <c r="C390" s="551" t="s">
        <v>3386</v>
      </c>
      <c r="D390" s="1587" t="s">
        <v>3393</v>
      </c>
      <c r="E390" s="551" t="s">
        <v>446</v>
      </c>
      <c r="F390" s="1650" t="s">
        <v>1536</v>
      </c>
      <c r="G390" s="551">
        <f ca="1">VLOOKUP($A390,Data!$C:$I,7,FALSE)</f>
        <v>1</v>
      </c>
      <c r="H390" s="631" t="str">
        <f t="shared" si="51"/>
        <v>GV.OC-032</v>
      </c>
      <c r="I390" s="631" t="str">
        <f t="shared" ca="1" si="52"/>
        <v>GV.OC-0321</v>
      </c>
      <c r="J390" s="1648"/>
    </row>
    <row r="391" spans="1:10" x14ac:dyDescent="0.25">
      <c r="A391" t="s">
        <v>341</v>
      </c>
      <c r="B391" s="551">
        <v>2</v>
      </c>
      <c r="C391" s="551" t="s">
        <v>3386</v>
      </c>
      <c r="D391" s="1587" t="s">
        <v>3417</v>
      </c>
      <c r="E391" s="551" t="s">
        <v>446</v>
      </c>
      <c r="F391" s="1652" t="s">
        <v>1522</v>
      </c>
      <c r="G391" s="551">
        <f ca="1">VLOOKUP($A391,Data!$C:$I,7,FALSE)</f>
        <v>1</v>
      </c>
      <c r="H391" s="631" t="str">
        <f t="shared" si="51"/>
        <v>GV.PO-012</v>
      </c>
      <c r="I391" s="631" t="str">
        <f t="shared" ca="1" si="52"/>
        <v>GV.PO-0121</v>
      </c>
      <c r="J391" s="1648"/>
    </row>
    <row r="392" spans="1:10" x14ac:dyDescent="0.25">
      <c r="A392" t="s">
        <v>341</v>
      </c>
      <c r="B392" s="551">
        <v>2</v>
      </c>
      <c r="C392" s="551" t="s">
        <v>3386</v>
      </c>
      <c r="D392" s="1587" t="s">
        <v>3418</v>
      </c>
      <c r="F392" s="1650"/>
      <c r="G392" s="551">
        <f ca="1">VLOOKUP($A392,Data!$C:$I,7,FALSE)</f>
        <v>1</v>
      </c>
      <c r="H392" s="631" t="str">
        <f t="shared" si="51"/>
        <v>GV.PO-022</v>
      </c>
      <c r="I392" s="631" t="str">
        <f t="shared" ca="1" si="52"/>
        <v>GV.PO-0221</v>
      </c>
      <c r="J392" s="1648"/>
    </row>
    <row r="393" spans="1:10" x14ac:dyDescent="0.25">
      <c r="A393" t="s">
        <v>341</v>
      </c>
      <c r="B393" s="551">
        <v>2</v>
      </c>
      <c r="C393" s="551" t="s">
        <v>1462</v>
      </c>
      <c r="D393" s="1589" t="s">
        <v>3461</v>
      </c>
      <c r="E393" s="551" t="s">
        <v>1462</v>
      </c>
      <c r="F393" s="1650" t="s">
        <v>1518</v>
      </c>
      <c r="G393" s="551">
        <f ca="1">VLOOKUP($A393,Data!$C:$I,7,FALSE)</f>
        <v>1</v>
      </c>
      <c r="H393" s="631" t="str">
        <f t="shared" si="51"/>
        <v>PR.IR-022</v>
      </c>
      <c r="I393" s="631" t="str">
        <f t="shared" ca="1" si="52"/>
        <v>PR.IR-0221</v>
      </c>
      <c r="J393" s="1648"/>
    </row>
    <row r="394" spans="1:10" x14ac:dyDescent="0.25">
      <c r="A394" t="s">
        <v>342</v>
      </c>
      <c r="B394" s="551">
        <v>2</v>
      </c>
      <c r="C394" s="551" t="s">
        <v>3386</v>
      </c>
      <c r="D394" s="1587" t="s">
        <v>3393</v>
      </c>
      <c r="E394" s="551" t="s">
        <v>446</v>
      </c>
      <c r="F394" s="1650" t="s">
        <v>1536</v>
      </c>
      <c r="G394" s="551">
        <f ca="1">VLOOKUP($A394,Data!$C:$I,7,FALSE)</f>
        <v>0</v>
      </c>
      <c r="H394" s="631" t="str">
        <f t="shared" si="51"/>
        <v>GV.OC-032</v>
      </c>
      <c r="I394" s="631" t="str">
        <f t="shared" ca="1" si="52"/>
        <v>GV.OC-0320</v>
      </c>
      <c r="J394" s="1648"/>
    </row>
    <row r="395" spans="1:10" x14ac:dyDescent="0.25">
      <c r="A395" t="s">
        <v>342</v>
      </c>
      <c r="B395" s="551">
        <v>2</v>
      </c>
      <c r="C395" s="551" t="s">
        <v>1462</v>
      </c>
      <c r="D395" s="1589" t="s">
        <v>3461</v>
      </c>
      <c r="E395" s="551" t="s">
        <v>1462</v>
      </c>
      <c r="F395" s="1650" t="s">
        <v>1518</v>
      </c>
      <c r="G395" s="551">
        <f ca="1">VLOOKUP($A395,Data!$C:$I,7,FALSE)</f>
        <v>0</v>
      </c>
      <c r="H395" s="631" t="str">
        <f t="shared" si="51"/>
        <v>PR.IR-022</v>
      </c>
      <c r="I395" s="631" t="str">
        <f t="shared" ca="1" si="52"/>
        <v>PR.IR-0220</v>
      </c>
      <c r="J395" s="1648"/>
    </row>
    <row r="396" spans="1:10" x14ac:dyDescent="0.25">
      <c r="A396" t="s">
        <v>343</v>
      </c>
      <c r="B396" s="551">
        <v>3</v>
      </c>
      <c r="C396" s="551" t="s">
        <v>446</v>
      </c>
      <c r="D396" s="1588" t="s">
        <v>3438</v>
      </c>
      <c r="F396" s="1650"/>
      <c r="G396" s="551">
        <f ca="1">VLOOKUP($A396,Data!$C:$I,7,FALSE)</f>
        <v>0</v>
      </c>
      <c r="H396" s="631" t="str">
        <f t="shared" si="51"/>
        <v>ID.IM-013</v>
      </c>
      <c r="I396" s="631" t="str">
        <f t="shared" ca="1" si="52"/>
        <v>ID.IM-0130</v>
      </c>
      <c r="J396" s="1648"/>
    </row>
    <row r="397" spans="1:10" x14ac:dyDescent="0.25">
      <c r="A397" t="s">
        <v>345</v>
      </c>
      <c r="B397" s="551">
        <v>2</v>
      </c>
      <c r="C397" s="551" t="s">
        <v>3386</v>
      </c>
      <c r="D397" s="1587" t="s">
        <v>3417</v>
      </c>
      <c r="E397" s="551" t="s">
        <v>446</v>
      </c>
      <c r="F397" s="1650" t="s">
        <v>1522</v>
      </c>
      <c r="G397" s="551">
        <f ca="1">VLOOKUP($A397,Data!$C:$I,7,FALSE)</f>
        <v>1</v>
      </c>
      <c r="H397" s="631" t="str">
        <f t="shared" si="51"/>
        <v>GV.PO-012</v>
      </c>
      <c r="I397" s="631" t="str">
        <f t="shared" ca="1" si="52"/>
        <v>GV.PO-0121</v>
      </c>
      <c r="J397" s="1648"/>
    </row>
    <row r="398" spans="1:10" x14ac:dyDescent="0.25">
      <c r="A398" t="s">
        <v>345</v>
      </c>
      <c r="B398" s="551">
        <v>2</v>
      </c>
      <c r="C398" s="551" t="s">
        <v>3386</v>
      </c>
      <c r="D398" s="1587" t="s">
        <v>3418</v>
      </c>
      <c r="F398" s="1650"/>
      <c r="G398" s="551">
        <f ca="1">VLOOKUP($A398,Data!$C:$I,7,FALSE)</f>
        <v>1</v>
      </c>
      <c r="H398" s="631" t="str">
        <f t="shared" si="51"/>
        <v>GV.PO-022</v>
      </c>
      <c r="I398" s="631" t="str">
        <f t="shared" ca="1" si="52"/>
        <v>GV.PO-0221</v>
      </c>
      <c r="J398" s="1648"/>
    </row>
    <row r="399" spans="1:10" x14ac:dyDescent="0.25">
      <c r="A399" t="s">
        <v>347</v>
      </c>
      <c r="B399" s="551">
        <v>2</v>
      </c>
      <c r="C399" s="551" t="s">
        <v>3386</v>
      </c>
      <c r="D399" s="1587" t="s">
        <v>3417</v>
      </c>
      <c r="E399" s="551" t="s">
        <v>446</v>
      </c>
      <c r="F399" s="1650" t="s">
        <v>1522</v>
      </c>
      <c r="G399" s="551">
        <f ca="1">VLOOKUP($A399,Data!$C:$I,7,FALSE)</f>
        <v>1</v>
      </c>
      <c r="H399" s="631" t="str">
        <f t="shared" si="51"/>
        <v>GV.PO-012</v>
      </c>
      <c r="I399" s="631" t="str">
        <f t="shared" ca="1" si="52"/>
        <v>GV.PO-0121</v>
      </c>
      <c r="J399" s="1648"/>
    </row>
    <row r="400" spans="1:10" x14ac:dyDescent="0.25">
      <c r="A400" t="s">
        <v>347</v>
      </c>
      <c r="B400" s="551">
        <v>2</v>
      </c>
      <c r="C400" s="551" t="s">
        <v>3386</v>
      </c>
      <c r="D400" s="1587" t="s">
        <v>3418</v>
      </c>
      <c r="F400" s="1650"/>
      <c r="G400" s="551">
        <f ca="1">VLOOKUP($A400,Data!$C:$I,7,FALSE)</f>
        <v>1</v>
      </c>
      <c r="H400" s="631" t="str">
        <f t="shared" si="51"/>
        <v>GV.PO-022</v>
      </c>
      <c r="I400" s="631" t="str">
        <f t="shared" ca="1" si="52"/>
        <v>GV.PO-0221</v>
      </c>
      <c r="J400" s="1648"/>
    </row>
    <row r="401" spans="1:10" x14ac:dyDescent="0.25">
      <c r="A401" t="s">
        <v>348</v>
      </c>
      <c r="B401" s="551">
        <v>2</v>
      </c>
      <c r="C401" s="551" t="s">
        <v>3386</v>
      </c>
      <c r="D401" s="1587" t="s">
        <v>3392</v>
      </c>
      <c r="F401" s="1650"/>
      <c r="G401" s="551">
        <f ca="1">VLOOKUP($A401,Data!$C:$I,7,FALSE)</f>
        <v>1</v>
      </c>
      <c r="H401" s="631" t="str">
        <f t="shared" si="51"/>
        <v>GV.OC-022</v>
      </c>
      <c r="I401" s="631" t="str">
        <f t="shared" ca="1" si="52"/>
        <v>GV.OC-0221</v>
      </c>
      <c r="J401" s="1648"/>
    </row>
    <row r="402" spans="1:10" x14ac:dyDescent="0.25">
      <c r="A402" t="s">
        <v>348</v>
      </c>
      <c r="B402" s="551">
        <v>2</v>
      </c>
      <c r="C402" s="551" t="s">
        <v>3386</v>
      </c>
      <c r="D402" s="1587" t="s">
        <v>3414</v>
      </c>
      <c r="F402" s="1650"/>
      <c r="G402" s="551">
        <f ca="1">VLOOKUP($A402,Data!$C:$I,7,FALSE)</f>
        <v>1</v>
      </c>
      <c r="H402" s="631" t="str">
        <f t="shared" si="51"/>
        <v>GV.RR-022</v>
      </c>
      <c r="I402" s="631" t="str">
        <f t="shared" ca="1" si="52"/>
        <v>GV.RR-0221</v>
      </c>
      <c r="J402" s="1648"/>
    </row>
    <row r="403" spans="1:10" x14ac:dyDescent="0.25">
      <c r="A403" t="s">
        <v>348</v>
      </c>
      <c r="B403" s="551">
        <v>2</v>
      </c>
      <c r="C403" s="551" t="s">
        <v>3386</v>
      </c>
      <c r="D403" s="1587" t="s">
        <v>3404</v>
      </c>
      <c r="E403" s="551" t="s">
        <v>446</v>
      </c>
      <c r="F403" s="1650" t="s">
        <v>1489</v>
      </c>
      <c r="G403" s="551">
        <f ca="1">VLOOKUP($A403,Data!$C:$I,7,FALSE)</f>
        <v>1</v>
      </c>
      <c r="H403" s="631" t="str">
        <f t="shared" si="51"/>
        <v>GV.SC-022</v>
      </c>
      <c r="I403" s="631" t="str">
        <f t="shared" ca="1" si="52"/>
        <v>GV.SC-0221</v>
      </c>
      <c r="J403" s="1648"/>
    </row>
    <row r="404" spans="1:10" x14ac:dyDescent="0.25">
      <c r="A404" t="s">
        <v>348</v>
      </c>
      <c r="B404" s="551">
        <v>2</v>
      </c>
      <c r="C404" s="551" t="s">
        <v>1462</v>
      </c>
      <c r="D404" s="1589" t="s">
        <v>3449</v>
      </c>
      <c r="E404" s="551" t="s">
        <v>1462</v>
      </c>
      <c r="F404" s="1650" t="s">
        <v>1525</v>
      </c>
      <c r="G404" s="551">
        <f ca="1">VLOOKUP($A404,Data!$C:$I,7,FALSE)</f>
        <v>1</v>
      </c>
      <c r="H404" s="631" t="str">
        <f t="shared" si="51"/>
        <v>PR.AT-022</v>
      </c>
      <c r="I404" s="631" t="str">
        <f t="shared" ca="1" si="52"/>
        <v>PR.AT-0221</v>
      </c>
      <c r="J404" s="1648"/>
    </row>
    <row r="405" spans="1:10" x14ac:dyDescent="0.25">
      <c r="A405" t="s">
        <v>349</v>
      </c>
      <c r="B405" s="551">
        <v>2</v>
      </c>
      <c r="C405" s="551" t="s">
        <v>3386</v>
      </c>
      <c r="D405" s="1587" t="s">
        <v>3392</v>
      </c>
      <c r="F405" s="1650"/>
      <c r="G405" s="551">
        <f ca="1">VLOOKUP($A405,Data!$C:$I,7,FALSE)</f>
        <v>0</v>
      </c>
      <c r="H405" s="631" t="str">
        <f t="shared" si="51"/>
        <v>GV.OC-022</v>
      </c>
      <c r="I405" s="631" t="str">
        <f t="shared" ca="1" si="52"/>
        <v>GV.OC-0220</v>
      </c>
      <c r="J405" s="1648"/>
    </row>
    <row r="406" spans="1:10" x14ac:dyDescent="0.25">
      <c r="A406" t="s">
        <v>349</v>
      </c>
      <c r="B406" s="551">
        <v>2</v>
      </c>
      <c r="C406" s="551" t="s">
        <v>3386</v>
      </c>
      <c r="D406" s="1587" t="s">
        <v>3414</v>
      </c>
      <c r="F406" s="1650"/>
      <c r="G406" s="551">
        <f ca="1">VLOOKUP($A406,Data!$C:$I,7,FALSE)</f>
        <v>0</v>
      </c>
      <c r="H406" s="631" t="str">
        <f t="shared" si="51"/>
        <v>GV.RR-022</v>
      </c>
      <c r="I406" s="631" t="str">
        <f t="shared" ca="1" si="52"/>
        <v>GV.RR-0220</v>
      </c>
      <c r="J406" s="1648"/>
    </row>
    <row r="407" spans="1:10" x14ac:dyDescent="0.25">
      <c r="A407" t="s">
        <v>349</v>
      </c>
      <c r="B407" s="551">
        <v>2</v>
      </c>
      <c r="C407" s="551" t="s">
        <v>1462</v>
      </c>
      <c r="D407" s="1589" t="s">
        <v>3448</v>
      </c>
      <c r="E407" s="551" t="s">
        <v>1462</v>
      </c>
      <c r="F407" s="1650" t="s">
        <v>1576</v>
      </c>
      <c r="G407" s="551">
        <f ca="1">VLOOKUP($A407,Data!$C:$I,7,FALSE)</f>
        <v>0</v>
      </c>
      <c r="H407" s="631" t="str">
        <f t="shared" si="51"/>
        <v>PR.AT-012</v>
      </c>
      <c r="I407" s="631" t="str">
        <f t="shared" ca="1" si="52"/>
        <v>PR.AT-0120</v>
      </c>
      <c r="J407" s="1648"/>
    </row>
    <row r="408" spans="1:10" x14ac:dyDescent="0.25">
      <c r="A408" t="s">
        <v>349</v>
      </c>
      <c r="B408" s="551">
        <v>2</v>
      </c>
      <c r="C408" s="551" t="s">
        <v>1462</v>
      </c>
      <c r="D408" s="1589" t="s">
        <v>3449</v>
      </c>
      <c r="E408" s="551" t="s">
        <v>1462</v>
      </c>
      <c r="F408" s="1650" t="s">
        <v>1577</v>
      </c>
      <c r="G408" s="551">
        <f ca="1">VLOOKUP($A408,Data!$C:$I,7,FALSE)</f>
        <v>0</v>
      </c>
      <c r="H408" s="631" t="str">
        <f t="shared" si="51"/>
        <v>PR.AT-022</v>
      </c>
      <c r="I408" s="631" t="str">
        <f t="shared" ca="1" si="52"/>
        <v>PR.AT-0220</v>
      </c>
      <c r="J408" s="1648"/>
    </row>
    <row r="409" spans="1:10" x14ac:dyDescent="0.25">
      <c r="A409" t="s">
        <v>350</v>
      </c>
      <c r="B409" s="551">
        <v>3</v>
      </c>
      <c r="C409" s="551" t="s">
        <v>446</v>
      </c>
      <c r="D409" s="1588" t="s">
        <v>3440</v>
      </c>
      <c r="E409" s="551" t="s">
        <v>1462</v>
      </c>
      <c r="F409" s="1650" t="s">
        <v>1712</v>
      </c>
      <c r="G409" s="551">
        <f ca="1">VLOOKUP($A409,Data!$C:$I,7,FALSE)</f>
        <v>1</v>
      </c>
      <c r="H409" s="631" t="str">
        <f t="shared" si="51"/>
        <v>ID.IM-033</v>
      </c>
      <c r="I409" s="631" t="str">
        <f t="shared" ca="1" si="52"/>
        <v>ID.IM-0331</v>
      </c>
      <c r="J409" s="1648"/>
    </row>
    <row r="410" spans="1:10" x14ac:dyDescent="0.25">
      <c r="A410" t="s">
        <v>351</v>
      </c>
      <c r="B410" s="551">
        <v>3</v>
      </c>
      <c r="C410" s="551" t="s">
        <v>446</v>
      </c>
      <c r="D410" s="1588" t="s">
        <v>3438</v>
      </c>
      <c r="F410" s="1650"/>
      <c r="G410" s="551">
        <f ca="1">VLOOKUP($A410,Data!$C:$I,7,FALSE)</f>
        <v>1</v>
      </c>
      <c r="H410" s="631" t="str">
        <f t="shared" si="51"/>
        <v>ID.IM-013</v>
      </c>
      <c r="I410" s="631" t="str">
        <f t="shared" ca="1" si="52"/>
        <v>ID.IM-0131</v>
      </c>
      <c r="J410" s="1648"/>
    </row>
    <row r="411" spans="1:10" x14ac:dyDescent="0.25">
      <c r="A411" t="s">
        <v>351</v>
      </c>
      <c r="B411" s="551">
        <v>3</v>
      </c>
      <c r="C411" s="551" t="s">
        <v>446</v>
      </c>
      <c r="D411" s="1588" t="s">
        <v>3440</v>
      </c>
      <c r="E411" s="551" t="s">
        <v>1462</v>
      </c>
      <c r="F411" s="1650" t="s">
        <v>1712</v>
      </c>
      <c r="G411" s="551">
        <f ca="1">VLOOKUP($A411,Data!$C:$I,7,FALSE)</f>
        <v>1</v>
      </c>
      <c r="H411" s="631" t="str">
        <f t="shared" si="51"/>
        <v>ID.IM-033</v>
      </c>
      <c r="I411" s="631" t="str">
        <f t="shared" ca="1" si="52"/>
        <v>ID.IM-0331</v>
      </c>
      <c r="J411" s="1648"/>
    </row>
    <row r="412" spans="1:10" x14ac:dyDescent="0.25">
      <c r="A412" t="s">
        <v>352</v>
      </c>
      <c r="B412" s="551">
        <v>3</v>
      </c>
      <c r="C412" s="551" t="s">
        <v>3386</v>
      </c>
      <c r="D412" s="1587" t="s">
        <v>3393</v>
      </c>
      <c r="E412" s="551" t="s">
        <v>446</v>
      </c>
      <c r="F412" s="1650" t="s">
        <v>1536</v>
      </c>
      <c r="G412" s="551">
        <f ca="1">VLOOKUP($A412,Data!$C:$I,7,FALSE)</f>
        <v>1</v>
      </c>
      <c r="H412" s="631" t="str">
        <f t="shared" si="51"/>
        <v>GV.OC-033</v>
      </c>
      <c r="I412" s="631" t="str">
        <f t="shared" ca="1" si="52"/>
        <v>GV.OC-0331</v>
      </c>
      <c r="J412" s="1648"/>
    </row>
    <row r="413" spans="1:10" x14ac:dyDescent="0.25">
      <c r="A413" t="s">
        <v>352</v>
      </c>
      <c r="B413" s="551">
        <v>3</v>
      </c>
      <c r="C413" s="551" t="s">
        <v>3386</v>
      </c>
      <c r="D413" s="1587" t="s">
        <v>3417</v>
      </c>
      <c r="E413" s="551" t="s">
        <v>446</v>
      </c>
      <c r="F413" s="1650" t="s">
        <v>1522</v>
      </c>
      <c r="G413" s="551">
        <f ca="1">VLOOKUP($A413,Data!$C:$I,7,FALSE)</f>
        <v>1</v>
      </c>
      <c r="H413" s="631" t="str">
        <f t="shared" si="51"/>
        <v>GV.PO-013</v>
      </c>
      <c r="I413" s="631" t="str">
        <f t="shared" ca="1" si="52"/>
        <v>GV.PO-0131</v>
      </c>
      <c r="J413" s="1648"/>
    </row>
    <row r="414" spans="1:10" x14ac:dyDescent="0.25">
      <c r="A414" t="s">
        <v>352</v>
      </c>
      <c r="B414" s="551">
        <v>3</v>
      </c>
      <c r="C414" s="551" t="s">
        <v>3386</v>
      </c>
      <c r="D414" s="1587" t="s">
        <v>3418</v>
      </c>
      <c r="F414" s="1650"/>
      <c r="G414" s="551">
        <f ca="1">VLOOKUP($A414,Data!$C:$I,7,FALSE)</f>
        <v>1</v>
      </c>
      <c r="H414" s="631" t="str">
        <f t="shared" si="51"/>
        <v>GV.PO-023</v>
      </c>
      <c r="I414" s="631" t="str">
        <f t="shared" ca="1" si="52"/>
        <v>GV.PO-0231</v>
      </c>
      <c r="J414" s="1648"/>
    </row>
    <row r="415" spans="1:10" x14ac:dyDescent="0.25">
      <c r="A415" t="s">
        <v>352</v>
      </c>
      <c r="B415" s="551">
        <v>3</v>
      </c>
      <c r="C415" s="551" t="s">
        <v>1462</v>
      </c>
      <c r="D415" s="1589" t="s">
        <v>3461</v>
      </c>
      <c r="E415" s="551" t="s">
        <v>1462</v>
      </c>
      <c r="F415" s="1650" t="s">
        <v>1518</v>
      </c>
      <c r="G415" s="551">
        <f ca="1">VLOOKUP($A415,Data!$C:$I,7,FALSE)</f>
        <v>1</v>
      </c>
      <c r="H415" s="631" t="str">
        <f t="shared" si="51"/>
        <v>PR.IR-023</v>
      </c>
      <c r="I415" s="631" t="str">
        <f t="shared" ca="1" si="52"/>
        <v>PR.IR-0231</v>
      </c>
      <c r="J415" s="1648"/>
    </row>
    <row r="416" spans="1:10" x14ac:dyDescent="0.25">
      <c r="A416" t="s">
        <v>353</v>
      </c>
      <c r="B416" s="551">
        <v>3</v>
      </c>
      <c r="C416" s="551" t="s">
        <v>446</v>
      </c>
      <c r="D416" s="1588" t="s">
        <v>3438</v>
      </c>
      <c r="F416" s="1650"/>
      <c r="G416" s="551">
        <f ca="1">VLOOKUP($A416,Data!$C:$I,7,FALSE)</f>
        <v>0</v>
      </c>
      <c r="H416" s="631" t="str">
        <f t="shared" si="51"/>
        <v>ID.IM-013</v>
      </c>
      <c r="I416" s="631" t="str">
        <f t="shared" ca="1" si="52"/>
        <v>ID.IM-0130</v>
      </c>
      <c r="J416" s="1648"/>
    </row>
    <row r="417" spans="1:10" x14ac:dyDescent="0.25">
      <c r="A417" t="s">
        <v>357</v>
      </c>
      <c r="B417" s="551">
        <v>3</v>
      </c>
      <c r="C417" s="551" t="s">
        <v>3386</v>
      </c>
      <c r="D417" s="1587" t="s">
        <v>3393</v>
      </c>
      <c r="E417" s="551" t="s">
        <v>446</v>
      </c>
      <c r="F417" s="1650" t="s">
        <v>1536</v>
      </c>
      <c r="G417" s="551">
        <f ca="1">VLOOKUP($A417,Data!$C:$I,7,FALSE)</f>
        <v>1</v>
      </c>
      <c r="H417" s="631" t="str">
        <f t="shared" si="51"/>
        <v>GV.OC-033</v>
      </c>
      <c r="I417" s="631" t="str">
        <f t="shared" ca="1" si="52"/>
        <v>GV.OC-0331</v>
      </c>
      <c r="J417" s="1648"/>
    </row>
    <row r="418" spans="1:10" x14ac:dyDescent="0.25">
      <c r="A418" t="s">
        <v>357</v>
      </c>
      <c r="B418" s="551">
        <v>3</v>
      </c>
      <c r="C418" s="551" t="s">
        <v>3386</v>
      </c>
      <c r="D418" s="1587" t="s">
        <v>3417</v>
      </c>
      <c r="E418" s="551" t="s">
        <v>446</v>
      </c>
      <c r="F418" s="1650" t="s">
        <v>1522</v>
      </c>
      <c r="G418" s="551">
        <f ca="1">VLOOKUP($A418,Data!$C:$I,7,FALSE)</f>
        <v>1</v>
      </c>
      <c r="H418" s="631" t="str">
        <f t="shared" si="51"/>
        <v>GV.PO-013</v>
      </c>
      <c r="I418" s="631" t="str">
        <f t="shared" ca="1" si="52"/>
        <v>GV.PO-0131</v>
      </c>
      <c r="J418" s="1648"/>
    </row>
    <row r="419" spans="1:10" x14ac:dyDescent="0.25">
      <c r="A419" t="s">
        <v>357</v>
      </c>
      <c r="B419" s="551">
        <v>3</v>
      </c>
      <c r="C419" s="551" t="s">
        <v>3386</v>
      </c>
      <c r="D419" s="1587" t="s">
        <v>3418</v>
      </c>
      <c r="F419" s="1650"/>
      <c r="G419" s="551">
        <f ca="1">VLOOKUP($A419,Data!$C:$I,7,FALSE)</f>
        <v>1</v>
      </c>
      <c r="H419" s="631" t="str">
        <f t="shared" si="51"/>
        <v>GV.PO-023</v>
      </c>
      <c r="I419" s="631" t="str">
        <f t="shared" ca="1" si="52"/>
        <v>GV.PO-0231</v>
      </c>
      <c r="J419" s="1648"/>
    </row>
    <row r="420" spans="1:10" x14ac:dyDescent="0.25">
      <c r="A420" t="s">
        <v>358</v>
      </c>
      <c r="B420" s="551">
        <v>3</v>
      </c>
      <c r="C420" s="551" t="s">
        <v>3386</v>
      </c>
      <c r="D420" s="1587" t="s">
        <v>3392</v>
      </c>
      <c r="F420" s="1650"/>
      <c r="G420" s="551">
        <f ca="1">VLOOKUP($A420,Data!$C:$I,7,FALSE)</f>
        <v>0</v>
      </c>
      <c r="H420" s="631" t="str">
        <f t="shared" si="51"/>
        <v>GV.OC-023</v>
      </c>
      <c r="I420" s="631" t="str">
        <f t="shared" ca="1" si="52"/>
        <v>GV.OC-0230</v>
      </c>
      <c r="J420" s="1648"/>
    </row>
    <row r="421" spans="1:10" x14ac:dyDescent="0.25">
      <c r="A421" t="s">
        <v>358</v>
      </c>
      <c r="B421" s="551">
        <v>3</v>
      </c>
      <c r="C421" s="551" t="s">
        <v>3386</v>
      </c>
      <c r="D421" s="1587" t="s">
        <v>3393</v>
      </c>
      <c r="E421" s="551" t="s">
        <v>446</v>
      </c>
      <c r="F421" s="1650" t="s">
        <v>1536</v>
      </c>
      <c r="G421" s="551">
        <f ca="1">VLOOKUP($A421,Data!$C:$I,7,FALSE)</f>
        <v>0</v>
      </c>
      <c r="H421" s="631" t="str">
        <f t="shared" si="51"/>
        <v>GV.OC-033</v>
      </c>
      <c r="I421" s="631" t="str">
        <f t="shared" ca="1" si="52"/>
        <v>GV.OC-0330</v>
      </c>
      <c r="J421" s="1648"/>
    </row>
    <row r="422" spans="1:10" x14ac:dyDescent="0.25">
      <c r="A422" t="s">
        <v>358</v>
      </c>
      <c r="B422" s="551">
        <v>3</v>
      </c>
      <c r="C422" s="551" t="s">
        <v>3386</v>
      </c>
      <c r="D422" s="1587" t="s">
        <v>3417</v>
      </c>
      <c r="E422" s="551" t="s">
        <v>446</v>
      </c>
      <c r="F422" s="1650" t="s">
        <v>1522</v>
      </c>
      <c r="G422" s="551">
        <f ca="1">VLOOKUP($A422,Data!$C:$I,7,FALSE)</f>
        <v>0</v>
      </c>
      <c r="H422" s="631" t="str">
        <f t="shared" si="51"/>
        <v>GV.PO-013</v>
      </c>
      <c r="I422" s="631" t="str">
        <f t="shared" ca="1" si="52"/>
        <v>GV.PO-0130</v>
      </c>
      <c r="J422" s="1648"/>
    </row>
    <row r="423" spans="1:10" x14ac:dyDescent="0.25">
      <c r="A423" t="s">
        <v>358</v>
      </c>
      <c r="B423" s="551">
        <v>3</v>
      </c>
      <c r="C423" s="551" t="s">
        <v>3386</v>
      </c>
      <c r="D423" s="1587" t="s">
        <v>3418</v>
      </c>
      <c r="F423" s="1650"/>
      <c r="G423" s="551">
        <f ca="1">VLOOKUP($A423,Data!$C:$I,7,FALSE)</f>
        <v>0</v>
      </c>
      <c r="H423" s="631" t="str">
        <f t="shared" si="51"/>
        <v>GV.PO-023</v>
      </c>
      <c r="I423" s="631" t="str">
        <f t="shared" ca="1" si="52"/>
        <v>GV.PO-0230</v>
      </c>
      <c r="J423" s="1648"/>
    </row>
    <row r="424" spans="1:10" x14ac:dyDescent="0.25">
      <c r="A424" t="s">
        <v>358</v>
      </c>
      <c r="B424" s="551">
        <v>3</v>
      </c>
      <c r="C424" s="551" t="s">
        <v>3386</v>
      </c>
      <c r="D424" s="1587" t="s">
        <v>3414</v>
      </c>
      <c r="F424" s="1650"/>
      <c r="G424" s="551">
        <f ca="1">VLOOKUP($A424,Data!$C:$I,7,FALSE)</f>
        <v>0</v>
      </c>
      <c r="H424" s="631" t="str">
        <f t="shared" si="51"/>
        <v>GV.RR-023</v>
      </c>
      <c r="I424" s="631" t="str">
        <f t="shared" ca="1" si="52"/>
        <v>GV.RR-0230</v>
      </c>
      <c r="J424" s="1648"/>
    </row>
    <row r="425" spans="1:10" x14ac:dyDescent="0.25">
      <c r="A425" t="s">
        <v>358</v>
      </c>
      <c r="B425" s="551">
        <v>3</v>
      </c>
      <c r="C425" s="551" t="s">
        <v>3386</v>
      </c>
      <c r="D425" s="1587" t="s">
        <v>3404</v>
      </c>
      <c r="E425" s="551" t="s">
        <v>446</v>
      </c>
      <c r="F425" s="1650" t="s">
        <v>1489</v>
      </c>
      <c r="G425" s="551">
        <f ca="1">VLOOKUP($A425,Data!$C:$I,7,FALSE)</f>
        <v>0</v>
      </c>
      <c r="H425" s="631" t="str">
        <f t="shared" si="51"/>
        <v>GV.SC-023</v>
      </c>
      <c r="I425" s="631" t="str">
        <f t="shared" ca="1" si="52"/>
        <v>GV.SC-0230</v>
      </c>
      <c r="J425" s="1648"/>
    </row>
    <row r="426" spans="1:10" x14ac:dyDescent="0.25">
      <c r="A426" t="s">
        <v>358</v>
      </c>
      <c r="B426" s="551">
        <v>3</v>
      </c>
      <c r="C426" s="551" t="s">
        <v>1462</v>
      </c>
      <c r="D426" s="1589" t="s">
        <v>3448</v>
      </c>
      <c r="E426" s="551" t="s">
        <v>1462</v>
      </c>
      <c r="F426" s="1650" t="s">
        <v>1576</v>
      </c>
      <c r="G426" s="551">
        <f ca="1">VLOOKUP($A426,Data!$C:$I,7,FALSE)</f>
        <v>0</v>
      </c>
      <c r="H426" s="631" t="str">
        <f t="shared" si="51"/>
        <v>PR.AT-013</v>
      </c>
      <c r="I426" s="631" t="str">
        <f t="shared" ca="1" si="52"/>
        <v>PR.AT-0130</v>
      </c>
      <c r="J426" s="1648"/>
    </row>
    <row r="427" spans="1:10" x14ac:dyDescent="0.25">
      <c r="A427" t="s">
        <v>358</v>
      </c>
      <c r="B427" s="551">
        <v>3</v>
      </c>
      <c r="C427" s="551" t="s">
        <v>1462</v>
      </c>
      <c r="D427" s="1589" t="s">
        <v>3449</v>
      </c>
      <c r="E427" s="551" t="s">
        <v>1462</v>
      </c>
      <c r="F427" s="1650" t="s">
        <v>1575</v>
      </c>
      <c r="G427" s="551">
        <f ca="1">VLOOKUP($A427,Data!$C:$I,7,FALSE)</f>
        <v>0</v>
      </c>
      <c r="H427" s="631" t="str">
        <f t="shared" si="51"/>
        <v>PR.AT-023</v>
      </c>
      <c r="I427" s="631" t="str">
        <f t="shared" ca="1" si="52"/>
        <v>PR.AT-0230</v>
      </c>
      <c r="J427" s="1648"/>
    </row>
    <row r="428" spans="1:10" x14ac:dyDescent="0.25">
      <c r="A428" t="s">
        <v>359</v>
      </c>
      <c r="B428" s="551">
        <v>3</v>
      </c>
      <c r="C428" s="551" t="s">
        <v>1462</v>
      </c>
      <c r="D428" s="1589" t="s">
        <v>3448</v>
      </c>
      <c r="E428" s="551" t="s">
        <v>1462</v>
      </c>
      <c r="F428" s="1650" t="s">
        <v>1579</v>
      </c>
      <c r="G428" s="551">
        <f ca="1">VLOOKUP($A428,Data!$C:$I,7,FALSE)</f>
        <v>1</v>
      </c>
      <c r="H428" s="631" t="str">
        <f t="shared" si="51"/>
        <v>PR.AT-013</v>
      </c>
      <c r="I428" s="631" t="str">
        <f t="shared" ca="1" si="52"/>
        <v>PR.AT-0131</v>
      </c>
      <c r="J428" s="1648"/>
    </row>
    <row r="429" spans="1:10" x14ac:dyDescent="0.25">
      <c r="A429" t="s">
        <v>360</v>
      </c>
      <c r="B429" s="551">
        <v>3</v>
      </c>
      <c r="C429" s="551" t="s">
        <v>446</v>
      </c>
      <c r="D429" s="1588" t="s">
        <v>3438</v>
      </c>
      <c r="F429" s="1650"/>
      <c r="G429" s="551">
        <f ca="1">VLOOKUP($A429,Data!$C:$I,7,FALSE)</f>
        <v>0</v>
      </c>
      <c r="H429" s="631" t="str">
        <f t="shared" si="51"/>
        <v>ID.IM-013</v>
      </c>
      <c r="I429" s="631" t="str">
        <f t="shared" ca="1" si="52"/>
        <v>ID.IM-0130</v>
      </c>
      <c r="J429" s="1648"/>
    </row>
    <row r="430" spans="1:10" x14ac:dyDescent="0.25">
      <c r="A430" t="s">
        <v>360</v>
      </c>
      <c r="B430" s="551">
        <v>3</v>
      </c>
      <c r="C430" s="551" t="s">
        <v>446</v>
      </c>
      <c r="D430" s="1588" t="s">
        <v>3440</v>
      </c>
      <c r="E430" s="551" t="s">
        <v>1462</v>
      </c>
      <c r="F430" s="1650" t="s">
        <v>1712</v>
      </c>
      <c r="G430" s="551">
        <f ca="1">VLOOKUP($A430,Data!$C:$I,7,FALSE)</f>
        <v>0</v>
      </c>
      <c r="H430" s="631" t="str">
        <f t="shared" si="51"/>
        <v>ID.IM-033</v>
      </c>
      <c r="I430" s="631" t="str">
        <f t="shared" ca="1" si="52"/>
        <v>ID.IM-0330</v>
      </c>
      <c r="J430" s="1648"/>
    </row>
    <row r="431" spans="1:10" x14ac:dyDescent="0.25">
      <c r="A431" t="s">
        <v>240</v>
      </c>
      <c r="B431" s="551">
        <v>1</v>
      </c>
      <c r="C431" s="551" t="s">
        <v>1463</v>
      </c>
      <c r="D431" s="1586" t="s">
        <v>3472</v>
      </c>
      <c r="E431" s="551" t="s">
        <v>1463</v>
      </c>
      <c r="F431" s="1650" t="s">
        <v>1539</v>
      </c>
      <c r="G431" s="551">
        <f ca="1">VLOOKUP($A431,Data!$C:$I,7,FALSE)</f>
        <v>0</v>
      </c>
      <c r="H431" s="631" t="str">
        <f t="shared" si="51"/>
        <v>DE.AE-061</v>
      </c>
      <c r="I431" s="631" t="str">
        <f t="shared" ca="1" si="52"/>
        <v>DE.AE-0610</v>
      </c>
      <c r="J431" s="1648"/>
    </row>
    <row r="432" spans="1:10" x14ac:dyDescent="0.25">
      <c r="A432" t="s">
        <v>240</v>
      </c>
      <c r="B432" s="551">
        <v>1</v>
      </c>
      <c r="C432" s="551" t="s">
        <v>1465</v>
      </c>
      <c r="D432" s="1590" t="s">
        <v>3495</v>
      </c>
      <c r="F432" s="1652"/>
      <c r="G432" s="551">
        <f ca="1">VLOOKUP($A432,Data!$C:$I,7,FALSE)</f>
        <v>0</v>
      </c>
      <c r="H432" s="631" t="str">
        <f t="shared" si="51"/>
        <v>RC.CO-041</v>
      </c>
      <c r="I432" s="631" t="str">
        <f t="shared" ca="1" si="52"/>
        <v>RC.CO-0410</v>
      </c>
      <c r="J432" s="1648"/>
    </row>
    <row r="433" spans="1:10" x14ac:dyDescent="0.25">
      <c r="A433" t="s">
        <v>240</v>
      </c>
      <c r="B433" s="551">
        <v>1</v>
      </c>
      <c r="C433" s="551" t="s">
        <v>1464</v>
      </c>
      <c r="D433" s="1591" t="s">
        <v>3482</v>
      </c>
      <c r="F433" s="1650"/>
      <c r="G433" s="551">
        <f ca="1">VLOOKUP($A433,Data!$C:$I,7,FALSE)</f>
        <v>0</v>
      </c>
      <c r="H433" s="631" t="str">
        <f t="shared" si="51"/>
        <v>RS.AN-071</v>
      </c>
      <c r="I433" s="631" t="str">
        <f t="shared" ca="1" si="52"/>
        <v>RS.AN-0710</v>
      </c>
      <c r="J433" s="1648"/>
    </row>
    <row r="434" spans="1:10" x14ac:dyDescent="0.25">
      <c r="A434" t="s">
        <v>240</v>
      </c>
      <c r="B434" s="551">
        <v>1</v>
      </c>
      <c r="C434" s="551" t="s">
        <v>1464</v>
      </c>
      <c r="D434" s="1591" t="s">
        <v>3484</v>
      </c>
      <c r="F434" s="819"/>
      <c r="G434" s="551">
        <f ca="1">VLOOKUP($A434,Data!$C:$I,7,FALSE)</f>
        <v>0</v>
      </c>
      <c r="H434" s="631" t="str">
        <f t="shared" si="51"/>
        <v>RS.CO-021</v>
      </c>
      <c r="I434" s="631" t="str">
        <f t="shared" ca="1" si="52"/>
        <v>RS.CO-0210</v>
      </c>
      <c r="J434" s="1648"/>
    </row>
    <row r="435" spans="1:10" x14ac:dyDescent="0.25">
      <c r="A435" t="s">
        <v>242</v>
      </c>
      <c r="B435" s="551">
        <v>2</v>
      </c>
      <c r="C435" s="551" t="s">
        <v>1465</v>
      </c>
      <c r="D435" s="1590" t="s">
        <v>3495</v>
      </c>
      <c r="F435" s="1650"/>
      <c r="G435" s="551">
        <f ca="1">VLOOKUP($A435,Data!$C:$I,7,FALSE)</f>
        <v>1</v>
      </c>
      <c r="H435" s="631" t="str">
        <f t="shared" si="51"/>
        <v>RC.CO-042</v>
      </c>
      <c r="I435" s="631" t="str">
        <f t="shared" ca="1" si="52"/>
        <v>RC.CO-0421</v>
      </c>
      <c r="J435" s="1648"/>
    </row>
    <row r="436" spans="1:10" x14ac:dyDescent="0.25">
      <c r="A436" t="s">
        <v>242</v>
      </c>
      <c r="B436" s="551">
        <v>2</v>
      </c>
      <c r="C436" s="551" t="s">
        <v>1464</v>
      </c>
      <c r="D436" s="1591" t="s">
        <v>3482</v>
      </c>
      <c r="F436" s="1650"/>
      <c r="G436" s="551">
        <f ca="1">VLOOKUP($A436,Data!$C:$I,7,FALSE)</f>
        <v>1</v>
      </c>
      <c r="H436" s="631" t="str">
        <f t="shared" si="51"/>
        <v>RS.AN-072</v>
      </c>
      <c r="I436" s="631" t="str">
        <f t="shared" ca="1" si="52"/>
        <v>RS.AN-0721</v>
      </c>
      <c r="J436" s="1648"/>
    </row>
    <row r="437" spans="1:10" x14ac:dyDescent="0.25">
      <c r="A437" t="s">
        <v>242</v>
      </c>
      <c r="B437" s="551">
        <v>2</v>
      </c>
      <c r="C437" s="551" t="s">
        <v>1464</v>
      </c>
      <c r="D437" s="1591" t="s">
        <v>3484</v>
      </c>
      <c r="F437" s="819"/>
      <c r="G437" s="551">
        <f ca="1">VLOOKUP($A437,Data!$C:$I,7,FALSE)</f>
        <v>1</v>
      </c>
      <c r="H437" s="631" t="str">
        <f t="shared" si="51"/>
        <v>RS.CO-022</v>
      </c>
      <c r="I437" s="631" t="str">
        <f t="shared" ca="1" si="52"/>
        <v>RS.CO-0221</v>
      </c>
      <c r="J437" s="1648"/>
    </row>
    <row r="438" spans="1:10" x14ac:dyDescent="0.25">
      <c r="A438" t="s">
        <v>243</v>
      </c>
      <c r="B438" s="551">
        <v>3</v>
      </c>
      <c r="C438" s="551" t="s">
        <v>1463</v>
      </c>
      <c r="D438" s="1586" t="s">
        <v>3469</v>
      </c>
      <c r="E438" s="551" t="s">
        <v>1463</v>
      </c>
      <c r="F438" s="1650" t="s">
        <v>1542</v>
      </c>
      <c r="G438" s="551">
        <f ca="1">VLOOKUP($A438,Data!$C:$I,7,FALSE)</f>
        <v>1</v>
      </c>
      <c r="H438" s="631" t="str">
        <f t="shared" si="51"/>
        <v>DE.AE-023</v>
      </c>
      <c r="I438" s="631" t="str">
        <f t="shared" ca="1" si="52"/>
        <v>DE.AE-0231</v>
      </c>
      <c r="J438" s="1648"/>
    </row>
    <row r="439" spans="1:10" x14ac:dyDescent="0.25">
      <c r="A439" t="s">
        <v>243</v>
      </c>
      <c r="B439" s="551">
        <v>3</v>
      </c>
      <c r="C439" s="551" t="s">
        <v>1463</v>
      </c>
      <c r="D439" s="1586" t="s">
        <v>3470</v>
      </c>
      <c r="E439" s="551" t="s">
        <v>1463</v>
      </c>
      <c r="F439" s="1650" t="s">
        <v>1537</v>
      </c>
      <c r="G439" s="551">
        <f ca="1">VLOOKUP($A439,Data!$C:$I,7,FALSE)</f>
        <v>1</v>
      </c>
      <c r="H439" s="631" t="str">
        <f t="shared" si="51"/>
        <v>DE.AE-033</v>
      </c>
      <c r="I439" s="631" t="str">
        <f t="shared" ca="1" si="52"/>
        <v>DE.AE-0331</v>
      </c>
      <c r="J439" s="1648"/>
    </row>
    <row r="440" spans="1:10" x14ac:dyDescent="0.25">
      <c r="A440" t="s">
        <v>243</v>
      </c>
      <c r="B440" s="551">
        <v>3</v>
      </c>
      <c r="C440" s="551" t="s">
        <v>1463</v>
      </c>
      <c r="D440" s="1586" t="s">
        <v>3473</v>
      </c>
      <c r="F440" s="1652"/>
      <c r="G440" s="551">
        <f ca="1">VLOOKUP($A440,Data!$C:$I,7,FALSE)</f>
        <v>1</v>
      </c>
      <c r="H440" s="631" t="str">
        <f t="shared" si="51"/>
        <v>DE.AE-073</v>
      </c>
      <c r="I440" s="631" t="str">
        <f t="shared" ca="1" si="52"/>
        <v>DE.AE-0731</v>
      </c>
      <c r="J440" s="1648"/>
    </row>
    <row r="441" spans="1:10" x14ac:dyDescent="0.25">
      <c r="A441" t="s">
        <v>243</v>
      </c>
      <c r="B441" s="551">
        <v>3</v>
      </c>
      <c r="C441" s="551" t="s">
        <v>1464</v>
      </c>
      <c r="D441" s="1591" t="s">
        <v>3476</v>
      </c>
      <c r="E441" s="551" t="s">
        <v>1464</v>
      </c>
      <c r="F441" s="1650" t="s">
        <v>1541</v>
      </c>
      <c r="G441" s="551">
        <f ca="1">VLOOKUP($A441,Data!$C:$I,7,FALSE)</f>
        <v>1</v>
      </c>
      <c r="H441" s="631" t="str">
        <f t="shared" si="51"/>
        <v>RS.MA-023</v>
      </c>
      <c r="I441" s="631" t="str">
        <f t="shared" ca="1" si="52"/>
        <v>RS.MA-0231</v>
      </c>
      <c r="J441" s="1648"/>
    </row>
    <row r="442" spans="1:10" x14ac:dyDescent="0.25">
      <c r="A442" t="s">
        <v>243</v>
      </c>
      <c r="B442" s="551">
        <v>3</v>
      </c>
      <c r="C442" s="551" t="s">
        <v>1464</v>
      </c>
      <c r="D442" s="1591" t="s">
        <v>3477</v>
      </c>
      <c r="E442" s="551" t="s">
        <v>1464</v>
      </c>
      <c r="F442" s="1650" t="s">
        <v>1545</v>
      </c>
      <c r="G442" s="551">
        <f ca="1">VLOOKUP($A442,Data!$C:$I,7,FALSE)</f>
        <v>1</v>
      </c>
      <c r="H442" s="631" t="str">
        <f t="shared" si="51"/>
        <v>RS.MA-033</v>
      </c>
      <c r="I442" s="631" t="str">
        <f t="shared" ca="1" si="52"/>
        <v>RS.MA-0331</v>
      </c>
      <c r="J442" s="1648"/>
    </row>
    <row r="443" spans="1:10" x14ac:dyDescent="0.25">
      <c r="A443" t="s">
        <v>244</v>
      </c>
      <c r="B443" s="551">
        <v>3</v>
      </c>
      <c r="C443" s="551" t="s">
        <v>446</v>
      </c>
      <c r="D443" s="1588" t="s">
        <v>3440</v>
      </c>
      <c r="E443" s="551" t="s">
        <v>1463</v>
      </c>
      <c r="F443" s="1650" t="s">
        <v>1543</v>
      </c>
      <c r="G443" s="551">
        <f ca="1">VLOOKUP($A443,Data!$C:$I,7,FALSE)</f>
        <v>0</v>
      </c>
      <c r="H443" s="631" t="str">
        <f t="shared" si="51"/>
        <v>ID.IM-033</v>
      </c>
      <c r="I443" s="631" t="str">
        <f t="shared" ca="1" si="52"/>
        <v>ID.IM-0330</v>
      </c>
      <c r="J443" s="1648"/>
    </row>
    <row r="444" spans="1:10" x14ac:dyDescent="0.25">
      <c r="A444" t="s">
        <v>245</v>
      </c>
      <c r="B444" s="551">
        <v>3</v>
      </c>
      <c r="C444" s="551" t="s">
        <v>1463</v>
      </c>
      <c r="D444" s="1586" t="s">
        <v>3464</v>
      </c>
      <c r="E444" s="551" t="s">
        <v>1463</v>
      </c>
      <c r="F444" s="1650" t="s">
        <v>1485</v>
      </c>
      <c r="G444" s="551">
        <f ca="1">VLOOKUP($A444,Data!$C:$I,7,FALSE)</f>
        <v>1</v>
      </c>
      <c r="H444" s="631" t="str">
        <f t="shared" si="51"/>
        <v>DE.CM-013</v>
      </c>
      <c r="I444" s="631" t="str">
        <f t="shared" ca="1" si="52"/>
        <v>DE.CM-0131</v>
      </c>
      <c r="J444" s="1648"/>
    </row>
    <row r="445" spans="1:10" x14ac:dyDescent="0.25">
      <c r="A445" t="s">
        <v>245</v>
      </c>
      <c r="B445" s="551">
        <v>3</v>
      </c>
      <c r="C445" s="551" t="s">
        <v>1463</v>
      </c>
      <c r="D445" s="1586" t="s">
        <v>3465</v>
      </c>
      <c r="E445" s="551" t="s">
        <v>1463</v>
      </c>
      <c r="F445" s="1650" t="s">
        <v>1487</v>
      </c>
      <c r="G445" s="551">
        <f ca="1">VLOOKUP($A445,Data!$C:$I,7,FALSE)</f>
        <v>1</v>
      </c>
      <c r="H445" s="631" t="str">
        <f t="shared" si="51"/>
        <v>DE.CM-023</v>
      </c>
      <c r="I445" s="631" t="str">
        <f t="shared" ca="1" si="52"/>
        <v>DE.CM-0231</v>
      </c>
      <c r="J445" s="1648"/>
    </row>
    <row r="446" spans="1:10" x14ac:dyDescent="0.25">
      <c r="A446" t="s">
        <v>245</v>
      </c>
      <c r="B446" s="551">
        <v>3</v>
      </c>
      <c r="C446" s="551" t="s">
        <v>1463</v>
      </c>
      <c r="D446" s="1586" t="s">
        <v>3466</v>
      </c>
      <c r="E446" s="551" t="s">
        <v>1463</v>
      </c>
      <c r="F446" s="1650" t="s">
        <v>1483</v>
      </c>
      <c r="G446" s="551">
        <f ca="1">VLOOKUP($A446,Data!$C:$I,7,FALSE)</f>
        <v>1</v>
      </c>
      <c r="H446" s="631" t="str">
        <f t="shared" si="51"/>
        <v>DE.CM-033</v>
      </c>
      <c r="I446" s="631" t="str">
        <f t="shared" ca="1" si="52"/>
        <v>DE.CM-0331</v>
      </c>
      <c r="J446" s="1648"/>
    </row>
    <row r="447" spans="1:10" x14ac:dyDescent="0.25">
      <c r="A447" t="s">
        <v>245</v>
      </c>
      <c r="B447" s="551">
        <v>3</v>
      </c>
      <c r="C447" s="551" t="s">
        <v>1463</v>
      </c>
      <c r="D447" s="1586" t="s">
        <v>3467</v>
      </c>
      <c r="E447" s="551" t="s">
        <v>1463</v>
      </c>
      <c r="F447" s="1650" t="s">
        <v>1484</v>
      </c>
      <c r="G447" s="551">
        <f ca="1">VLOOKUP($A447,Data!$C:$I,7,FALSE)</f>
        <v>1</v>
      </c>
      <c r="H447" s="631" t="str">
        <f t="shared" si="51"/>
        <v>DE.CM-063</v>
      </c>
      <c r="I447" s="631" t="str">
        <f t="shared" ca="1" si="52"/>
        <v>DE.CM-0631</v>
      </c>
      <c r="J447" s="1648"/>
    </row>
    <row r="448" spans="1:10" x14ac:dyDescent="0.25">
      <c r="A448" t="s">
        <v>245</v>
      </c>
      <c r="B448" s="551">
        <v>3</v>
      </c>
      <c r="C448" s="551" t="s">
        <v>1463</v>
      </c>
      <c r="D448" s="1586" t="s">
        <v>3468</v>
      </c>
      <c r="F448" s="1650"/>
      <c r="G448" s="551">
        <f ca="1">VLOOKUP($A448,Data!$C:$I,7,FALSE)</f>
        <v>1</v>
      </c>
      <c r="H448" s="631" t="str">
        <f t="shared" si="51"/>
        <v>DE.CM-093</v>
      </c>
      <c r="I448" s="631" t="str">
        <f t="shared" ca="1" si="52"/>
        <v>DE.CM-0931</v>
      </c>
      <c r="J448" s="1648"/>
    </row>
    <row r="449" spans="1:10" x14ac:dyDescent="0.25">
      <c r="A449" t="s">
        <v>246</v>
      </c>
      <c r="B449" s="551">
        <v>1</v>
      </c>
      <c r="C449" s="551" t="s">
        <v>1463</v>
      </c>
      <c r="D449" s="1586" t="s">
        <v>3474</v>
      </c>
      <c r="E449" s="551" t="s">
        <v>1463</v>
      </c>
      <c r="F449" s="1650" t="s">
        <v>1544</v>
      </c>
      <c r="G449" s="551">
        <f ca="1">VLOOKUP($A449,Data!$C:$I,7,FALSE)</f>
        <v>1</v>
      </c>
      <c r="H449" s="631" t="str">
        <f t="shared" si="51"/>
        <v>DE.AE-081</v>
      </c>
      <c r="I449" s="631" t="str">
        <f t="shared" ca="1" si="52"/>
        <v>DE.AE-0811</v>
      </c>
      <c r="J449" s="1648"/>
    </row>
    <row r="450" spans="1:10" x14ac:dyDescent="0.25">
      <c r="A450" t="s">
        <v>246</v>
      </c>
      <c r="B450" s="551">
        <v>1</v>
      </c>
      <c r="C450" s="551" t="s">
        <v>446</v>
      </c>
      <c r="D450" s="1588" t="s">
        <v>3441</v>
      </c>
      <c r="E450" s="551" t="s">
        <v>1462</v>
      </c>
      <c r="F450" s="1650" t="s">
        <v>1529</v>
      </c>
      <c r="G450" s="551">
        <f ca="1">VLOOKUP($A450,Data!$C:$I,7,FALSE)</f>
        <v>1</v>
      </c>
      <c r="H450" s="631" t="str">
        <f t="shared" ref="H450:H513" si="53">CONCATENATE($D450,$B450)</f>
        <v>ID.IM-041</v>
      </c>
      <c r="I450" s="631" t="str">
        <f t="shared" ref="I450:I513" ca="1" si="54">_xlfn.IFNA(CONCATENATE(H450,$G450),CONCATENATE(H450,$G450,0))</f>
        <v>ID.IM-0411</v>
      </c>
      <c r="J450" s="1648"/>
    </row>
    <row r="451" spans="1:10" x14ac:dyDescent="0.25">
      <c r="A451" t="s">
        <v>246</v>
      </c>
      <c r="B451" s="551">
        <v>1</v>
      </c>
      <c r="C451" s="551" t="s">
        <v>1464</v>
      </c>
      <c r="D451" s="1591" t="s">
        <v>3477</v>
      </c>
      <c r="E451" s="551" t="s">
        <v>1464</v>
      </c>
      <c r="F451" s="1650" t="s">
        <v>1545</v>
      </c>
      <c r="G451" s="551">
        <f ca="1">VLOOKUP($A451,Data!$C:$I,7,FALSE)</f>
        <v>1</v>
      </c>
      <c r="H451" s="631" t="str">
        <f t="shared" si="53"/>
        <v>RS.MA-031</v>
      </c>
      <c r="I451" s="631" t="str">
        <f t="shared" ca="1" si="54"/>
        <v>RS.MA-0311</v>
      </c>
      <c r="J451" s="1648"/>
    </row>
    <row r="452" spans="1:10" x14ac:dyDescent="0.25">
      <c r="A452" t="s">
        <v>247</v>
      </c>
      <c r="B452" s="551">
        <v>1</v>
      </c>
      <c r="C452" s="551" t="s">
        <v>1463</v>
      </c>
      <c r="D452" s="1586" t="s">
        <v>3471</v>
      </c>
      <c r="E452" s="551" t="s">
        <v>1463</v>
      </c>
      <c r="F452" s="1650" t="s">
        <v>1546</v>
      </c>
      <c r="G452" s="551">
        <f ca="1">VLOOKUP($A452,Data!$C:$I,7,FALSE)</f>
        <v>0</v>
      </c>
      <c r="H452" s="631" t="str">
        <f t="shared" si="53"/>
        <v>DE.AE-041</v>
      </c>
      <c r="I452" s="631" t="str">
        <f t="shared" ca="1" si="54"/>
        <v>DE.AE-0410</v>
      </c>
      <c r="J452" s="1648"/>
    </row>
    <row r="453" spans="1:10" x14ac:dyDescent="0.25">
      <c r="A453" t="s">
        <v>247</v>
      </c>
      <c r="B453" s="551">
        <v>1</v>
      </c>
      <c r="C453" s="551" t="s">
        <v>1464</v>
      </c>
      <c r="D453" s="1591" t="s">
        <v>3483</v>
      </c>
      <c r="F453" s="1650"/>
      <c r="G453" s="551">
        <f ca="1">VLOOKUP($A453,Data!$C:$I,7,FALSE)</f>
        <v>0</v>
      </c>
      <c r="H453" s="631" t="str">
        <f t="shared" si="53"/>
        <v>RS.AN-081</v>
      </c>
      <c r="I453" s="631" t="str">
        <f t="shared" ca="1" si="54"/>
        <v>RS.AN-0810</v>
      </c>
      <c r="J453" s="1648"/>
    </row>
    <row r="454" spans="1:10" x14ac:dyDescent="0.25">
      <c r="A454" t="s">
        <v>247</v>
      </c>
      <c r="B454" s="551">
        <v>1</v>
      </c>
      <c r="C454" s="551" t="s">
        <v>1464</v>
      </c>
      <c r="D454" s="1591" t="s">
        <v>3476</v>
      </c>
      <c r="E454" s="551" t="s">
        <v>1464</v>
      </c>
      <c r="F454" s="1650" t="s">
        <v>1541</v>
      </c>
      <c r="G454" s="551">
        <f ca="1">VLOOKUP($A454,Data!$C:$I,7,FALSE)</f>
        <v>0</v>
      </c>
      <c r="H454" s="631" t="str">
        <f t="shared" si="53"/>
        <v>RS.MA-021</v>
      </c>
      <c r="I454" s="631" t="str">
        <f t="shared" ca="1" si="54"/>
        <v>RS.MA-0210</v>
      </c>
      <c r="J454" s="1648"/>
    </row>
    <row r="455" spans="1:10" x14ac:dyDescent="0.25">
      <c r="A455" t="s">
        <v>248</v>
      </c>
      <c r="B455" s="551">
        <v>2</v>
      </c>
      <c r="C455" s="551" t="s">
        <v>1463</v>
      </c>
      <c r="D455" s="1586" t="s">
        <v>3471</v>
      </c>
      <c r="E455" s="551" t="s">
        <v>1463</v>
      </c>
      <c r="F455" s="1650" t="s">
        <v>1546</v>
      </c>
      <c r="G455" s="551">
        <f ca="1">VLOOKUP($A455,Data!$C:$I,7,FALSE)</f>
        <v>1</v>
      </c>
      <c r="H455" s="631" t="str">
        <f t="shared" si="53"/>
        <v>DE.AE-042</v>
      </c>
      <c r="I455" s="631" t="str">
        <f t="shared" ca="1" si="54"/>
        <v>DE.AE-0421</v>
      </c>
      <c r="J455" s="1648"/>
    </row>
    <row r="456" spans="1:10" x14ac:dyDescent="0.25">
      <c r="A456" t="s">
        <v>248</v>
      </c>
      <c r="B456" s="551">
        <v>2</v>
      </c>
      <c r="C456" s="551" t="s">
        <v>1463</v>
      </c>
      <c r="D456" s="1586" t="s">
        <v>3474</v>
      </c>
      <c r="E456" s="551" t="s">
        <v>1463</v>
      </c>
      <c r="F456" s="1650" t="s">
        <v>1544</v>
      </c>
      <c r="G456" s="551">
        <f ca="1">VLOOKUP($A456,Data!$C:$I,7,FALSE)</f>
        <v>1</v>
      </c>
      <c r="H456" s="631" t="str">
        <f t="shared" si="53"/>
        <v>DE.AE-082</v>
      </c>
      <c r="I456" s="631" t="str">
        <f t="shared" ca="1" si="54"/>
        <v>DE.AE-0821</v>
      </c>
      <c r="J456" s="1648"/>
    </row>
    <row r="457" spans="1:10" x14ac:dyDescent="0.25">
      <c r="A457" t="s">
        <v>248</v>
      </c>
      <c r="B457" s="551">
        <v>2</v>
      </c>
      <c r="C457" s="551" t="s">
        <v>446</v>
      </c>
      <c r="D457" s="1588" t="s">
        <v>3441</v>
      </c>
      <c r="E457" s="551" t="s">
        <v>1462</v>
      </c>
      <c r="F457" s="1650" t="s">
        <v>1529</v>
      </c>
      <c r="G457" s="551">
        <f ca="1">VLOOKUP($A457,Data!$C:$I,7,FALSE)</f>
        <v>1</v>
      </c>
      <c r="H457" s="631" t="str">
        <f t="shared" si="53"/>
        <v>ID.IM-042</v>
      </c>
      <c r="I457" s="631" t="str">
        <f t="shared" ca="1" si="54"/>
        <v>ID.IM-0421</v>
      </c>
      <c r="J457" s="1648"/>
    </row>
    <row r="458" spans="1:10" x14ac:dyDescent="0.25">
      <c r="A458" t="s">
        <v>249</v>
      </c>
      <c r="B458" s="551">
        <v>2</v>
      </c>
      <c r="C458" s="551" t="s">
        <v>1463</v>
      </c>
      <c r="D458" s="1586" t="s">
        <v>3471</v>
      </c>
      <c r="E458" s="551" t="s">
        <v>1463</v>
      </c>
      <c r="F458" s="1650" t="s">
        <v>1546</v>
      </c>
      <c r="G458" s="551">
        <f ca="1">VLOOKUP($A458,Data!$C:$I,7,FALSE)</f>
        <v>0</v>
      </c>
      <c r="H458" s="631" t="str">
        <f t="shared" si="53"/>
        <v>DE.AE-042</v>
      </c>
      <c r="I458" s="631" t="str">
        <f t="shared" ca="1" si="54"/>
        <v>DE.AE-0420</v>
      </c>
      <c r="J458" s="1648"/>
    </row>
    <row r="459" spans="1:10" x14ac:dyDescent="0.25">
      <c r="A459" t="s">
        <v>250</v>
      </c>
      <c r="B459" s="551">
        <v>2</v>
      </c>
      <c r="C459" s="551" t="s">
        <v>446</v>
      </c>
      <c r="D459" s="1588" t="s">
        <v>3440</v>
      </c>
      <c r="E459" s="551" t="s">
        <v>1462</v>
      </c>
      <c r="F459" s="1650" t="s">
        <v>1712</v>
      </c>
      <c r="G459" s="551">
        <f ca="1">VLOOKUP($A459,Data!$C:$I,7,FALSE)</f>
        <v>0</v>
      </c>
      <c r="H459" s="631" t="str">
        <f t="shared" si="53"/>
        <v>ID.IM-032</v>
      </c>
      <c r="I459" s="631" t="str">
        <f t="shared" ca="1" si="54"/>
        <v>ID.IM-0320</v>
      </c>
      <c r="J459" s="1648"/>
    </row>
    <row r="460" spans="1:10" x14ac:dyDescent="0.25">
      <c r="A460" t="s">
        <v>250</v>
      </c>
      <c r="B460" s="551">
        <v>2</v>
      </c>
      <c r="C460" s="551" t="s">
        <v>446</v>
      </c>
      <c r="D460" s="1588" t="s">
        <v>3441</v>
      </c>
      <c r="E460" s="551" t="s">
        <v>1462</v>
      </c>
      <c r="F460" s="1650" t="s">
        <v>1529</v>
      </c>
      <c r="G460" s="551">
        <f ca="1">VLOOKUP($A460,Data!$C:$I,7,FALSE)</f>
        <v>0</v>
      </c>
      <c r="H460" s="631" t="str">
        <f t="shared" si="53"/>
        <v>ID.IM-042</v>
      </c>
      <c r="I460" s="631" t="str">
        <f t="shared" ca="1" si="54"/>
        <v>ID.IM-0420</v>
      </c>
      <c r="J460" s="1648"/>
    </row>
    <row r="461" spans="1:10" x14ac:dyDescent="0.25">
      <c r="A461" t="s">
        <v>251</v>
      </c>
      <c r="B461" s="551">
        <v>2</v>
      </c>
      <c r="C461" s="551" t="s">
        <v>1465</v>
      </c>
      <c r="D461" s="1590" t="s">
        <v>3495</v>
      </c>
      <c r="F461" s="1650"/>
      <c r="G461" s="551">
        <f ca="1">VLOOKUP($A461,Data!$C:$I,7,FALSE)</f>
        <v>1</v>
      </c>
      <c r="H461" s="631" t="str">
        <f t="shared" si="53"/>
        <v>RC.CO-042</v>
      </c>
      <c r="I461" s="631" t="str">
        <f t="shared" ca="1" si="54"/>
        <v>RC.CO-0421</v>
      </c>
      <c r="J461" s="1648"/>
    </row>
    <row r="462" spans="1:10" x14ac:dyDescent="0.25">
      <c r="A462" t="s">
        <v>251</v>
      </c>
      <c r="B462" s="551">
        <v>2</v>
      </c>
      <c r="C462" s="551" t="s">
        <v>1465</v>
      </c>
      <c r="D462" s="1590" t="s">
        <v>3493</v>
      </c>
      <c r="F462" s="1650"/>
      <c r="G462" s="551">
        <f ca="1">VLOOKUP($A462,Data!$C:$I,7,FALSE)</f>
        <v>1</v>
      </c>
      <c r="H462" s="631" t="str">
        <f t="shared" si="53"/>
        <v>RC.RP-062</v>
      </c>
      <c r="I462" s="631" t="str">
        <f t="shared" ca="1" si="54"/>
        <v>RC.RP-0621</v>
      </c>
      <c r="J462" s="1648"/>
    </row>
    <row r="463" spans="1:10" x14ac:dyDescent="0.25">
      <c r="A463" t="s">
        <v>251</v>
      </c>
      <c r="B463" s="551">
        <v>2</v>
      </c>
      <c r="C463" s="551" t="s">
        <v>1464</v>
      </c>
      <c r="D463" s="1591" t="s">
        <v>3482</v>
      </c>
      <c r="F463" s="1650"/>
      <c r="G463" s="551">
        <f ca="1">VLOOKUP($A463,Data!$C:$I,7,FALSE)</f>
        <v>1</v>
      </c>
      <c r="H463" s="631" t="str">
        <f t="shared" si="53"/>
        <v>RS.AN-072</v>
      </c>
      <c r="I463" s="631" t="str">
        <f t="shared" ca="1" si="54"/>
        <v>RS.AN-0721</v>
      </c>
      <c r="J463" s="1648"/>
    </row>
    <row r="464" spans="1:10" x14ac:dyDescent="0.25">
      <c r="A464" t="s">
        <v>251</v>
      </c>
      <c r="B464" s="551">
        <v>2</v>
      </c>
      <c r="C464" s="551" t="s">
        <v>1464</v>
      </c>
      <c r="D464" s="1591" t="s">
        <v>3484</v>
      </c>
      <c r="F464" s="819"/>
      <c r="G464" s="551">
        <f ca="1">VLOOKUP($A464,Data!$C:$I,7,FALSE)</f>
        <v>1</v>
      </c>
      <c r="H464" s="631" t="str">
        <f t="shared" si="53"/>
        <v>RS.CO-022</v>
      </c>
      <c r="I464" s="631" t="str">
        <f t="shared" ca="1" si="54"/>
        <v>RS.CO-0221</v>
      </c>
      <c r="J464" s="1648"/>
    </row>
    <row r="465" spans="1:10" x14ac:dyDescent="0.25">
      <c r="A465" t="s">
        <v>252</v>
      </c>
      <c r="B465" s="551">
        <v>2</v>
      </c>
      <c r="C465" s="551" t="s">
        <v>1463</v>
      </c>
      <c r="D465" s="1586" t="s">
        <v>3472</v>
      </c>
      <c r="E465" s="551" t="s">
        <v>1463</v>
      </c>
      <c r="F465" s="1650" t="s">
        <v>1539</v>
      </c>
      <c r="G465" s="551">
        <f ca="1">VLOOKUP($A465,Data!$C:$I,7,FALSE)</f>
        <v>1</v>
      </c>
      <c r="H465" s="631" t="str">
        <f t="shared" si="53"/>
        <v>DE.AE-062</v>
      </c>
      <c r="I465" s="631" t="str">
        <f t="shared" ca="1" si="54"/>
        <v>DE.AE-0621</v>
      </c>
      <c r="J465" s="1648"/>
    </row>
    <row r="466" spans="1:10" x14ac:dyDescent="0.25">
      <c r="A466" t="s">
        <v>252</v>
      </c>
      <c r="B466" s="551">
        <v>2</v>
      </c>
      <c r="C466" s="551" t="s">
        <v>1463</v>
      </c>
      <c r="D466" s="1586" t="s">
        <v>3474</v>
      </c>
      <c r="E466" s="551" t="s">
        <v>1463</v>
      </c>
      <c r="F466" s="1650" t="s">
        <v>1544</v>
      </c>
      <c r="G466" s="551">
        <f ca="1">VLOOKUP($A466,Data!$C:$I,7,FALSE)</f>
        <v>1</v>
      </c>
      <c r="H466" s="631" t="str">
        <f t="shared" si="53"/>
        <v>DE.AE-082</v>
      </c>
      <c r="I466" s="631" t="str">
        <f t="shared" ca="1" si="54"/>
        <v>DE.AE-0821</v>
      </c>
      <c r="J466" s="1648"/>
    </row>
    <row r="467" spans="1:10" x14ac:dyDescent="0.25">
      <c r="A467" t="s">
        <v>252</v>
      </c>
      <c r="B467" s="551">
        <v>2</v>
      </c>
      <c r="C467" s="551" t="s">
        <v>1465</v>
      </c>
      <c r="D467" s="1590" t="s">
        <v>3494</v>
      </c>
      <c r="E467" s="551" t="s">
        <v>1465</v>
      </c>
      <c r="F467" s="1650" t="s">
        <v>1549</v>
      </c>
      <c r="G467" s="551">
        <f ca="1">VLOOKUP($A467,Data!$C:$I,7,FALSE)</f>
        <v>1</v>
      </c>
      <c r="H467" s="631" t="str">
        <f t="shared" si="53"/>
        <v>RC.CO-032</v>
      </c>
      <c r="I467" s="631" t="str">
        <f t="shared" ca="1" si="54"/>
        <v>RC.CO-0321</v>
      </c>
      <c r="J467" s="1648"/>
    </row>
    <row r="468" spans="1:10" x14ac:dyDescent="0.25">
      <c r="A468" t="s">
        <v>252</v>
      </c>
      <c r="B468" s="551">
        <v>2</v>
      </c>
      <c r="C468" s="551" t="s">
        <v>1465</v>
      </c>
      <c r="D468" s="1590" t="s">
        <v>3495</v>
      </c>
      <c r="F468" s="1650"/>
      <c r="G468" s="551">
        <f ca="1">VLOOKUP($A468,Data!$C:$I,7,FALSE)</f>
        <v>1</v>
      </c>
      <c r="H468" s="631" t="str">
        <f t="shared" si="53"/>
        <v>RC.CO-042</v>
      </c>
      <c r="I468" s="631" t="str">
        <f t="shared" ca="1" si="54"/>
        <v>RC.CO-0421</v>
      </c>
      <c r="J468" s="1648"/>
    </row>
    <row r="469" spans="1:10" x14ac:dyDescent="0.25">
      <c r="A469" t="s">
        <v>252</v>
      </c>
      <c r="B469" s="551">
        <v>2</v>
      </c>
      <c r="C469" s="551" t="s">
        <v>1464</v>
      </c>
      <c r="D469" s="1591" t="s">
        <v>3484</v>
      </c>
      <c r="F469" s="819"/>
      <c r="G469" s="551">
        <f ca="1">VLOOKUP($A469,Data!$C:$I,7,FALSE)</f>
        <v>1</v>
      </c>
      <c r="H469" s="631" t="str">
        <f t="shared" si="53"/>
        <v>RS.CO-022</v>
      </c>
      <c r="I469" s="631" t="str">
        <f t="shared" ca="1" si="54"/>
        <v>RS.CO-0221</v>
      </c>
      <c r="J469" s="1648"/>
    </row>
    <row r="470" spans="1:10" x14ac:dyDescent="0.25">
      <c r="A470" t="s">
        <v>252</v>
      </c>
      <c r="B470" s="551">
        <v>2</v>
      </c>
      <c r="C470" s="551" t="s">
        <v>1464</v>
      </c>
      <c r="D470" s="1591" t="s">
        <v>3485</v>
      </c>
      <c r="E470" s="551" t="s">
        <v>1464</v>
      </c>
      <c r="F470" s="1650" t="s">
        <v>1535</v>
      </c>
      <c r="G470" s="551">
        <f ca="1">VLOOKUP($A470,Data!$C:$I,7,FALSE)</f>
        <v>1</v>
      </c>
      <c r="H470" s="631" t="str">
        <f t="shared" si="53"/>
        <v>RS.CO-032</v>
      </c>
      <c r="I470" s="631" t="str">
        <f t="shared" ca="1" si="54"/>
        <v>RS.CO-0321</v>
      </c>
      <c r="J470" s="1648"/>
    </row>
    <row r="471" spans="1:10" x14ac:dyDescent="0.25">
      <c r="A471" t="s">
        <v>252</v>
      </c>
      <c r="B471" s="551">
        <v>2</v>
      </c>
      <c r="C471" s="551" t="s">
        <v>1464</v>
      </c>
      <c r="D471" s="1591" t="s">
        <v>3475</v>
      </c>
      <c r="E471" s="551" t="s">
        <v>1464</v>
      </c>
      <c r="F471" s="1650" t="s">
        <v>1533</v>
      </c>
      <c r="G471" s="551">
        <f ca="1">VLOOKUP($A471,Data!$C:$I,7,FALSE)</f>
        <v>1</v>
      </c>
      <c r="H471" s="631" t="str">
        <f t="shared" si="53"/>
        <v>RS.MA-012</v>
      </c>
      <c r="I471" s="631" t="str">
        <f t="shared" ca="1" si="54"/>
        <v>RS.MA-0121</v>
      </c>
      <c r="J471" s="1648"/>
    </row>
    <row r="472" spans="1:10" x14ac:dyDescent="0.25">
      <c r="A472" t="s">
        <v>252</v>
      </c>
      <c r="B472" s="551">
        <v>2</v>
      </c>
      <c r="C472" s="551" t="s">
        <v>1464</v>
      </c>
      <c r="D472" s="1591" t="s">
        <v>3478</v>
      </c>
      <c r="F472" s="819"/>
      <c r="G472" s="551">
        <f ca="1">VLOOKUP($A472,Data!$C:$I,7,FALSE)</f>
        <v>1</v>
      </c>
      <c r="H472" s="631" t="str">
        <f t="shared" si="53"/>
        <v>RS.MA-042</v>
      </c>
      <c r="I472" s="631" t="str">
        <f t="shared" ca="1" si="54"/>
        <v>RS.MA-0421</v>
      </c>
      <c r="J472" s="1648"/>
    </row>
    <row r="473" spans="1:10" x14ac:dyDescent="0.25">
      <c r="A473" t="s">
        <v>254</v>
      </c>
      <c r="B473" s="551">
        <v>3</v>
      </c>
      <c r="C473" s="551" t="s">
        <v>1463</v>
      </c>
      <c r="D473" s="1586" t="s">
        <v>3469</v>
      </c>
      <c r="E473" s="551" t="s">
        <v>1463</v>
      </c>
      <c r="F473" s="1650" t="s">
        <v>1542</v>
      </c>
      <c r="G473" s="551">
        <f ca="1">VLOOKUP($A473,Data!$C:$I,7,FALSE)</f>
        <v>1</v>
      </c>
      <c r="H473" s="631" t="str">
        <f t="shared" si="53"/>
        <v>DE.AE-023</v>
      </c>
      <c r="I473" s="631" t="str">
        <f t="shared" ca="1" si="54"/>
        <v>DE.AE-0231</v>
      </c>
      <c r="J473" s="1648"/>
    </row>
    <row r="474" spans="1:10" x14ac:dyDescent="0.25">
      <c r="A474" t="s">
        <v>254</v>
      </c>
      <c r="B474" s="551">
        <v>3</v>
      </c>
      <c r="C474" s="551" t="s">
        <v>1463</v>
      </c>
      <c r="D474" s="1586" t="s">
        <v>3470</v>
      </c>
      <c r="E474" s="551" t="s">
        <v>1463</v>
      </c>
      <c r="F474" s="1650" t="s">
        <v>1537</v>
      </c>
      <c r="G474" s="551">
        <f ca="1">VLOOKUP($A474,Data!$C:$I,7,FALSE)</f>
        <v>1</v>
      </c>
      <c r="H474" s="631" t="str">
        <f t="shared" si="53"/>
        <v>DE.AE-033</v>
      </c>
      <c r="I474" s="631" t="str">
        <f t="shared" ca="1" si="54"/>
        <v>DE.AE-0331</v>
      </c>
      <c r="J474" s="1648"/>
    </row>
    <row r="475" spans="1:10" x14ac:dyDescent="0.25">
      <c r="A475" t="s">
        <v>254</v>
      </c>
      <c r="B475" s="551">
        <v>3</v>
      </c>
      <c r="C475" s="551" t="s">
        <v>1463</v>
      </c>
      <c r="D475" s="1586" t="s">
        <v>3473</v>
      </c>
      <c r="F475" s="1650"/>
      <c r="G475" s="551">
        <f ca="1">VLOOKUP($A475,Data!$C:$I,7,FALSE)</f>
        <v>1</v>
      </c>
      <c r="H475" s="631" t="str">
        <f t="shared" si="53"/>
        <v>DE.AE-073</v>
      </c>
      <c r="I475" s="631" t="str">
        <f t="shared" ca="1" si="54"/>
        <v>DE.AE-0731</v>
      </c>
      <c r="J475" s="1648"/>
    </row>
    <row r="476" spans="1:10" x14ac:dyDescent="0.25">
      <c r="A476" t="s">
        <v>255</v>
      </c>
      <c r="B476" s="551">
        <v>1</v>
      </c>
      <c r="C476" s="551" t="s">
        <v>3386</v>
      </c>
      <c r="D476" s="1587" t="s">
        <v>3392</v>
      </c>
      <c r="F476" s="1650"/>
      <c r="G476" s="551">
        <f ca="1">VLOOKUP($A476,Data!$C:$I,7,FALSE)</f>
        <v>1</v>
      </c>
      <c r="H476" s="631" t="str">
        <f t="shared" si="53"/>
        <v>GV.OC-021</v>
      </c>
      <c r="I476" s="631" t="str">
        <f t="shared" ca="1" si="54"/>
        <v>GV.OC-0211</v>
      </c>
      <c r="J476" s="1648"/>
    </row>
    <row r="477" spans="1:10" x14ac:dyDescent="0.25">
      <c r="A477" t="s">
        <v>255</v>
      </c>
      <c r="B477" s="551">
        <v>1</v>
      </c>
      <c r="C477" s="551" t="s">
        <v>3386</v>
      </c>
      <c r="D477" s="1587" t="s">
        <v>3414</v>
      </c>
      <c r="F477" s="1650"/>
      <c r="G477" s="551">
        <f ca="1">VLOOKUP($A477,Data!$C:$I,7,FALSE)</f>
        <v>1</v>
      </c>
      <c r="H477" s="631" t="str">
        <f t="shared" si="53"/>
        <v>GV.RR-021</v>
      </c>
      <c r="I477" s="631" t="str">
        <f t="shared" ca="1" si="54"/>
        <v>GV.RR-0211</v>
      </c>
      <c r="J477" s="1648"/>
    </row>
    <row r="478" spans="1:10" x14ac:dyDescent="0.25">
      <c r="A478" t="s">
        <v>255</v>
      </c>
      <c r="B478" s="551">
        <v>1</v>
      </c>
      <c r="C478" s="551" t="s">
        <v>1462</v>
      </c>
      <c r="D478" s="1589" t="s">
        <v>3448</v>
      </c>
      <c r="E478" s="551" t="s">
        <v>1462</v>
      </c>
      <c r="F478" s="1650" t="s">
        <v>1576</v>
      </c>
      <c r="G478" s="551">
        <f ca="1">VLOOKUP($A478,Data!$C:$I,7,FALSE)</f>
        <v>1</v>
      </c>
      <c r="H478" s="631" t="str">
        <f t="shared" si="53"/>
        <v>PR.AT-011</v>
      </c>
      <c r="I478" s="631" t="str">
        <f t="shared" ca="1" si="54"/>
        <v>PR.AT-0111</v>
      </c>
      <c r="J478" s="1648"/>
    </row>
    <row r="479" spans="1:10" x14ac:dyDescent="0.25">
      <c r="A479" t="s">
        <v>255</v>
      </c>
      <c r="B479" s="551">
        <v>1</v>
      </c>
      <c r="C479" s="551" t="s">
        <v>1462</v>
      </c>
      <c r="D479" s="1589" t="s">
        <v>3449</v>
      </c>
      <c r="E479" s="551" t="s">
        <v>1462</v>
      </c>
      <c r="F479" s="1650" t="s">
        <v>1525</v>
      </c>
      <c r="G479" s="551">
        <f ca="1">VLOOKUP($A479,Data!$C:$I,7,FALSE)</f>
        <v>1</v>
      </c>
      <c r="H479" s="631" t="str">
        <f t="shared" si="53"/>
        <v>PR.AT-021</v>
      </c>
      <c r="I479" s="631" t="str">
        <f t="shared" ca="1" si="54"/>
        <v>PR.AT-0211</v>
      </c>
      <c r="J479" s="1648"/>
    </row>
    <row r="480" spans="1:10" x14ac:dyDescent="0.25">
      <c r="A480" t="s">
        <v>256</v>
      </c>
      <c r="B480" s="551">
        <v>1</v>
      </c>
      <c r="C480" s="551" t="s">
        <v>1465</v>
      </c>
      <c r="D480" s="1590" t="s">
        <v>3488</v>
      </c>
      <c r="E480" s="551" t="s">
        <v>1465</v>
      </c>
      <c r="F480" s="1650" t="s">
        <v>1550</v>
      </c>
      <c r="G480" s="551">
        <f ca="1">VLOOKUP($A480,Data!$C:$I,7,FALSE)</f>
        <v>1</v>
      </c>
      <c r="H480" s="631" t="str">
        <f t="shared" si="53"/>
        <v>RC.RP-011</v>
      </c>
      <c r="I480" s="631" t="str">
        <f t="shared" ca="1" si="54"/>
        <v>RC.RP-0111</v>
      </c>
      <c r="J480" s="1648"/>
    </row>
    <row r="481" spans="1:10" x14ac:dyDescent="0.25">
      <c r="A481" t="s">
        <v>256</v>
      </c>
      <c r="B481" s="551">
        <v>1</v>
      </c>
      <c r="C481" s="551" t="s">
        <v>1465</v>
      </c>
      <c r="D481" s="1590" t="s">
        <v>3489</v>
      </c>
      <c r="F481" s="819"/>
      <c r="G481" s="551">
        <f ca="1">VLOOKUP($A481,Data!$C:$I,7,FALSE)</f>
        <v>1</v>
      </c>
      <c r="H481" s="631" t="str">
        <f t="shared" si="53"/>
        <v>RC.RP-021</v>
      </c>
      <c r="I481" s="631" t="str">
        <f t="shared" ca="1" si="54"/>
        <v>RC.RP-0211</v>
      </c>
      <c r="J481" s="1648"/>
    </row>
    <row r="482" spans="1:10" x14ac:dyDescent="0.25">
      <c r="A482" t="s">
        <v>256</v>
      </c>
      <c r="B482" s="551">
        <v>1</v>
      </c>
      <c r="C482" s="551" t="s">
        <v>1464</v>
      </c>
      <c r="D482" s="1591" t="s">
        <v>3475</v>
      </c>
      <c r="E482" s="551" t="s">
        <v>1464</v>
      </c>
      <c r="F482" s="1650" t="s">
        <v>1530</v>
      </c>
      <c r="G482" s="551">
        <f ca="1">VLOOKUP($A482,Data!$C:$I,7,FALSE)</f>
        <v>1</v>
      </c>
      <c r="H482" s="631" t="str">
        <f t="shared" si="53"/>
        <v>RS.MA-011</v>
      </c>
      <c r="I482" s="631" t="str">
        <f t="shared" ca="1" si="54"/>
        <v>RS.MA-0111</v>
      </c>
      <c r="J482" s="1648"/>
    </row>
    <row r="483" spans="1:10" x14ac:dyDescent="0.25">
      <c r="A483" t="s">
        <v>256</v>
      </c>
      <c r="B483" s="551">
        <v>1</v>
      </c>
      <c r="C483" s="551" t="s">
        <v>1464</v>
      </c>
      <c r="D483" s="1591" t="s">
        <v>3479</v>
      </c>
      <c r="F483" s="819"/>
      <c r="G483" s="551">
        <f ca="1">VLOOKUP($A483,Data!$C:$I,7,FALSE)</f>
        <v>1</v>
      </c>
      <c r="H483" s="631" t="str">
        <f t="shared" si="53"/>
        <v>RS.MA-051</v>
      </c>
      <c r="I483" s="631" t="str">
        <f t="shared" ca="1" si="54"/>
        <v>RS.MA-0511</v>
      </c>
      <c r="J483" s="1648"/>
    </row>
    <row r="484" spans="1:10" x14ac:dyDescent="0.25">
      <c r="A484" t="s">
        <v>256</v>
      </c>
      <c r="B484" s="551">
        <v>1</v>
      </c>
      <c r="C484" s="551" t="s">
        <v>1464</v>
      </c>
      <c r="D484" s="1591" t="s">
        <v>3486</v>
      </c>
      <c r="E484" s="551" t="s">
        <v>1464</v>
      </c>
      <c r="F484" s="1650" t="s">
        <v>1551</v>
      </c>
      <c r="G484" s="551">
        <f ca="1">VLOOKUP($A484,Data!$C:$I,7,FALSE)</f>
        <v>1</v>
      </c>
      <c r="H484" s="631" t="str">
        <f t="shared" si="53"/>
        <v>RS.MI-011</v>
      </c>
      <c r="I484" s="631" t="str">
        <f t="shared" ca="1" si="54"/>
        <v>RS.MI-0111</v>
      </c>
      <c r="J484" s="1648"/>
    </row>
    <row r="485" spans="1:10" x14ac:dyDescent="0.25">
      <c r="A485" t="s">
        <v>256</v>
      </c>
      <c r="B485" s="551">
        <v>1</v>
      </c>
      <c r="C485" s="551" t="s">
        <v>1464</v>
      </c>
      <c r="D485" s="1591" t="s">
        <v>3487</v>
      </c>
      <c r="E485" s="551" t="s">
        <v>1464</v>
      </c>
      <c r="F485" s="1650" t="s">
        <v>1552</v>
      </c>
      <c r="G485" s="551">
        <f ca="1">VLOOKUP($A485,Data!$C:$I,7,FALSE)</f>
        <v>1</v>
      </c>
      <c r="H485" s="631" t="str">
        <f t="shared" si="53"/>
        <v>RS.MI-021</v>
      </c>
      <c r="I485" s="631" t="str">
        <f t="shared" ca="1" si="54"/>
        <v>RS.MI-0211</v>
      </c>
      <c r="J485" s="1648"/>
    </row>
    <row r="486" spans="1:10" x14ac:dyDescent="0.25">
      <c r="A486" t="s">
        <v>257</v>
      </c>
      <c r="B486" s="551">
        <v>1</v>
      </c>
      <c r="C486" s="551" t="s">
        <v>3386</v>
      </c>
      <c r="D486" s="1587" t="s">
        <v>3393</v>
      </c>
      <c r="E486" s="551" t="s">
        <v>446</v>
      </c>
      <c r="F486" s="1650" t="s">
        <v>1536</v>
      </c>
      <c r="G486" s="551">
        <f ca="1">VLOOKUP($A486,Data!$C:$I,7,FALSE)</f>
        <v>1</v>
      </c>
      <c r="H486" s="631" t="str">
        <f t="shared" si="53"/>
        <v>GV.OC-031</v>
      </c>
      <c r="I486" s="631" t="str">
        <f t="shared" ca="1" si="54"/>
        <v>GV.OC-0311</v>
      </c>
      <c r="J486" s="1648"/>
    </row>
    <row r="487" spans="1:10" x14ac:dyDescent="0.25">
      <c r="A487" t="s">
        <v>257</v>
      </c>
      <c r="B487" s="551">
        <v>1</v>
      </c>
      <c r="C487" s="551" t="s">
        <v>1465</v>
      </c>
      <c r="D487" s="1590" t="s">
        <v>3495</v>
      </c>
      <c r="F487" s="1650"/>
      <c r="G487" s="551">
        <f ca="1">VLOOKUP($A487,Data!$C:$I,7,FALSE)</f>
        <v>1</v>
      </c>
      <c r="H487" s="631" t="str">
        <f t="shared" si="53"/>
        <v>RC.CO-041</v>
      </c>
      <c r="I487" s="631" t="str">
        <f t="shared" ca="1" si="54"/>
        <v>RC.CO-0411</v>
      </c>
      <c r="J487" s="1648"/>
    </row>
    <row r="488" spans="1:10" x14ac:dyDescent="0.25">
      <c r="A488" t="s">
        <v>257</v>
      </c>
      <c r="B488" s="551">
        <v>1</v>
      </c>
      <c r="C488" s="551" t="s">
        <v>1464</v>
      </c>
      <c r="D488" s="1591" t="s">
        <v>3484</v>
      </c>
      <c r="F488" s="819"/>
      <c r="G488" s="551">
        <f ca="1">VLOOKUP($A488,Data!$C:$I,7,FALSE)</f>
        <v>1</v>
      </c>
      <c r="H488" s="631" t="str">
        <f t="shared" si="53"/>
        <v>RS.CO-021</v>
      </c>
      <c r="I488" s="631" t="str">
        <f t="shared" ca="1" si="54"/>
        <v>RS.CO-0211</v>
      </c>
      <c r="J488" s="1648"/>
    </row>
    <row r="489" spans="1:10" x14ac:dyDescent="0.25">
      <c r="A489" t="s">
        <v>257</v>
      </c>
      <c r="B489" s="551">
        <v>1</v>
      </c>
      <c r="C489" s="551" t="s">
        <v>1464</v>
      </c>
      <c r="D489" s="1591" t="s">
        <v>3485</v>
      </c>
      <c r="E489" s="551" t="s">
        <v>1464</v>
      </c>
      <c r="F489" s="1650" t="s">
        <v>1535</v>
      </c>
      <c r="G489" s="551">
        <f ca="1">VLOOKUP($A489,Data!$C:$I,7,FALSE)</f>
        <v>1</v>
      </c>
      <c r="H489" s="631" t="str">
        <f t="shared" si="53"/>
        <v>RS.CO-031</v>
      </c>
      <c r="I489" s="631" t="str">
        <f t="shared" ca="1" si="54"/>
        <v>RS.CO-0311</v>
      </c>
      <c r="J489" s="1648"/>
    </row>
    <row r="490" spans="1:10" x14ac:dyDescent="0.25">
      <c r="A490" t="s">
        <v>257</v>
      </c>
      <c r="B490" s="551">
        <v>1</v>
      </c>
      <c r="C490" s="551" t="s">
        <v>1464</v>
      </c>
      <c r="D490" s="1591" t="s">
        <v>3475</v>
      </c>
      <c r="E490" s="551" t="s">
        <v>1464</v>
      </c>
      <c r="F490" s="1650" t="s">
        <v>1533</v>
      </c>
      <c r="G490" s="551">
        <f ca="1">VLOOKUP($A490,Data!$C:$I,7,FALSE)</f>
        <v>1</v>
      </c>
      <c r="H490" s="631" t="str">
        <f t="shared" si="53"/>
        <v>RS.MA-011</v>
      </c>
      <c r="I490" s="631" t="str">
        <f t="shared" ca="1" si="54"/>
        <v>RS.MA-0111</v>
      </c>
      <c r="J490" s="1648"/>
    </row>
    <row r="491" spans="1:10" x14ac:dyDescent="0.25">
      <c r="A491" t="s">
        <v>257</v>
      </c>
      <c r="B491" s="551">
        <v>1</v>
      </c>
      <c r="C491" s="551" t="s">
        <v>1464</v>
      </c>
      <c r="D491" s="1591" t="s">
        <v>3478</v>
      </c>
      <c r="F491" s="819"/>
      <c r="G491" s="551">
        <f ca="1">VLOOKUP($A491,Data!$C:$I,7,FALSE)</f>
        <v>1</v>
      </c>
      <c r="H491" s="631" t="str">
        <f t="shared" si="53"/>
        <v>RS.MA-041</v>
      </c>
      <c r="I491" s="631" t="str">
        <f t="shared" ca="1" si="54"/>
        <v>RS.MA-0411</v>
      </c>
      <c r="J491" s="1648"/>
    </row>
    <row r="492" spans="1:10" x14ac:dyDescent="0.25">
      <c r="A492" t="s">
        <v>258</v>
      </c>
      <c r="B492" s="551">
        <v>2</v>
      </c>
      <c r="C492" s="551" t="s">
        <v>446</v>
      </c>
      <c r="D492" s="1588" t="s">
        <v>3439</v>
      </c>
      <c r="E492" s="551" t="s">
        <v>1462</v>
      </c>
      <c r="F492" s="1650" t="s">
        <v>1554</v>
      </c>
      <c r="G492" s="551">
        <f ca="1">VLOOKUP($A492,Data!$C:$I,7,FALSE)</f>
        <v>1</v>
      </c>
      <c r="H492" s="631" t="str">
        <f t="shared" si="53"/>
        <v>ID.IM-022</v>
      </c>
      <c r="I492" s="631" t="str">
        <f t="shared" ca="1" si="54"/>
        <v>ID.IM-0221</v>
      </c>
      <c r="J492" s="1648"/>
    </row>
    <row r="493" spans="1:10" x14ac:dyDescent="0.25">
      <c r="A493" t="s">
        <v>258</v>
      </c>
      <c r="B493" s="551">
        <v>2</v>
      </c>
      <c r="C493" s="551" t="s">
        <v>446</v>
      </c>
      <c r="D493" s="1588" t="s">
        <v>3440</v>
      </c>
      <c r="E493" s="551" t="s">
        <v>1464</v>
      </c>
      <c r="F493" s="1650" t="s">
        <v>1558</v>
      </c>
      <c r="G493" s="551">
        <f ca="1">VLOOKUP($A493,Data!$C:$I,7,FALSE)</f>
        <v>1</v>
      </c>
      <c r="H493" s="631" t="str">
        <f t="shared" si="53"/>
        <v>ID.IM-032</v>
      </c>
      <c r="I493" s="631" t="str">
        <f t="shared" ca="1" si="54"/>
        <v>ID.IM-0321</v>
      </c>
      <c r="J493" s="1648"/>
    </row>
    <row r="494" spans="1:10" x14ac:dyDescent="0.25">
      <c r="A494" t="s">
        <v>258</v>
      </c>
      <c r="B494" s="551">
        <v>2</v>
      </c>
      <c r="C494" s="551" t="s">
        <v>446</v>
      </c>
      <c r="D494" s="1588" t="s">
        <v>3441</v>
      </c>
      <c r="E494" s="551" t="s">
        <v>1462</v>
      </c>
      <c r="F494" s="1650" t="s">
        <v>1529</v>
      </c>
      <c r="G494" s="551">
        <f ca="1">VLOOKUP($A494,Data!$C:$I,7,FALSE)</f>
        <v>1</v>
      </c>
      <c r="H494" s="631" t="str">
        <f t="shared" si="53"/>
        <v>ID.IM-042</v>
      </c>
      <c r="I494" s="631" t="str">
        <f t="shared" ca="1" si="54"/>
        <v>ID.IM-0421</v>
      </c>
      <c r="J494" s="1648"/>
    </row>
    <row r="495" spans="1:10" x14ac:dyDescent="0.25">
      <c r="A495" t="s">
        <v>258</v>
      </c>
      <c r="B495" s="551">
        <v>2</v>
      </c>
      <c r="C495" s="551" t="s">
        <v>1464</v>
      </c>
      <c r="D495" s="1591" t="s">
        <v>3480</v>
      </c>
      <c r="F495" s="1650"/>
      <c r="G495" s="551">
        <f ca="1">VLOOKUP($A495,Data!$C:$I,7,FALSE)</f>
        <v>1</v>
      </c>
      <c r="H495" s="631" t="str">
        <f t="shared" si="53"/>
        <v>RS.AN-032</v>
      </c>
      <c r="I495" s="631" t="str">
        <f t="shared" ca="1" si="54"/>
        <v>RS.AN-0321</v>
      </c>
      <c r="J495" s="1648"/>
    </row>
    <row r="496" spans="1:10" x14ac:dyDescent="0.25">
      <c r="A496" t="s">
        <v>258</v>
      </c>
      <c r="B496" s="551">
        <v>2</v>
      </c>
      <c r="C496" s="551" t="s">
        <v>1464</v>
      </c>
      <c r="D496" s="1591" t="s">
        <v>3481</v>
      </c>
      <c r="E496" s="551" t="s">
        <v>1464</v>
      </c>
      <c r="F496" s="1650" t="s">
        <v>1559</v>
      </c>
      <c r="G496" s="551">
        <f ca="1">VLOOKUP($A496,Data!$C:$I,7,FALSE)</f>
        <v>1</v>
      </c>
      <c r="H496" s="631" t="str">
        <f t="shared" si="53"/>
        <v>RS.AN-062</v>
      </c>
      <c r="I496" s="631" t="str">
        <f t="shared" ca="1" si="54"/>
        <v>RS.AN-0621</v>
      </c>
      <c r="J496" s="1648"/>
    </row>
    <row r="497" spans="1:10" x14ac:dyDescent="0.25">
      <c r="A497" t="s">
        <v>259</v>
      </c>
      <c r="B497" s="551">
        <v>2</v>
      </c>
      <c r="C497" s="551" t="s">
        <v>1462</v>
      </c>
      <c r="D497" s="1589" t="s">
        <v>3448</v>
      </c>
      <c r="E497" s="551" t="s">
        <v>1464</v>
      </c>
      <c r="F497" s="1650" t="s">
        <v>1531</v>
      </c>
      <c r="G497" s="551">
        <f ca="1">VLOOKUP($A497,Data!$C:$I,7,FALSE)</f>
        <v>1</v>
      </c>
      <c r="H497" s="631" t="str">
        <f t="shared" si="53"/>
        <v>PR.AT-012</v>
      </c>
      <c r="I497" s="631" t="str">
        <f t="shared" ca="1" si="54"/>
        <v>PR.AT-0121</v>
      </c>
      <c r="J497" s="1648"/>
    </row>
    <row r="498" spans="1:10" x14ac:dyDescent="0.25">
      <c r="A498" t="s">
        <v>259</v>
      </c>
      <c r="B498" s="551">
        <v>2</v>
      </c>
      <c r="C498" s="551" t="s">
        <v>1465</v>
      </c>
      <c r="D498" s="1590" t="s">
        <v>3495</v>
      </c>
      <c r="F498" s="1650"/>
      <c r="G498" s="551">
        <f ca="1">VLOOKUP($A498,Data!$C:$I,7,FALSE)</f>
        <v>1</v>
      </c>
      <c r="H498" s="631" t="str">
        <f t="shared" si="53"/>
        <v>RC.CO-042</v>
      </c>
      <c r="I498" s="631" t="str">
        <f t="shared" ca="1" si="54"/>
        <v>RC.CO-0421</v>
      </c>
      <c r="J498" s="1648"/>
    </row>
    <row r="499" spans="1:10" x14ac:dyDescent="0.25">
      <c r="A499" t="s">
        <v>259</v>
      </c>
      <c r="B499" s="551">
        <v>2</v>
      </c>
      <c r="C499" s="551" t="s">
        <v>1465</v>
      </c>
      <c r="D499" s="1590" t="s">
        <v>3488</v>
      </c>
      <c r="E499" s="551" t="s">
        <v>1465</v>
      </c>
      <c r="F499" s="1650" t="s">
        <v>1550</v>
      </c>
      <c r="G499" s="551">
        <f ca="1">VLOOKUP($A499,Data!$C:$I,7,FALSE)</f>
        <v>1</v>
      </c>
      <c r="H499" s="631" t="str">
        <f t="shared" si="53"/>
        <v>RC.RP-012</v>
      </c>
      <c r="I499" s="631" t="str">
        <f t="shared" ca="1" si="54"/>
        <v>RC.RP-0121</v>
      </c>
      <c r="J499" s="1648"/>
    </row>
    <row r="500" spans="1:10" x14ac:dyDescent="0.25">
      <c r="A500" t="s">
        <v>259</v>
      </c>
      <c r="B500" s="551">
        <v>2</v>
      </c>
      <c r="C500" s="551" t="s">
        <v>1465</v>
      </c>
      <c r="D500" s="1590" t="s">
        <v>3489</v>
      </c>
      <c r="F500" s="819"/>
      <c r="G500" s="551">
        <f ca="1">VLOOKUP($A500,Data!$C:$I,7,FALSE)</f>
        <v>1</v>
      </c>
      <c r="H500" s="631" t="str">
        <f t="shared" si="53"/>
        <v>RC.RP-022</v>
      </c>
      <c r="I500" s="631" t="str">
        <f t="shared" ca="1" si="54"/>
        <v>RC.RP-0221</v>
      </c>
      <c r="J500" s="1648"/>
    </row>
    <row r="501" spans="1:10" x14ac:dyDescent="0.25">
      <c r="A501" t="s">
        <v>259</v>
      </c>
      <c r="B501" s="551">
        <v>2</v>
      </c>
      <c r="C501" s="551" t="s">
        <v>1464</v>
      </c>
      <c r="D501" s="1591" t="s">
        <v>3484</v>
      </c>
      <c r="F501" s="819"/>
      <c r="G501" s="551">
        <f ca="1">VLOOKUP($A501,Data!$C:$I,7,FALSE)</f>
        <v>1</v>
      </c>
      <c r="H501" s="631" t="str">
        <f t="shared" si="53"/>
        <v>RS.CO-022</v>
      </c>
      <c r="I501" s="631" t="str">
        <f t="shared" ca="1" si="54"/>
        <v>RS.CO-0221</v>
      </c>
      <c r="J501" s="1648"/>
    </row>
    <row r="502" spans="1:10" x14ac:dyDescent="0.25">
      <c r="A502" t="s">
        <v>259</v>
      </c>
      <c r="B502" s="551">
        <v>2</v>
      </c>
      <c r="C502" s="551" t="s">
        <v>1464</v>
      </c>
      <c r="D502" s="1591" t="s">
        <v>3485</v>
      </c>
      <c r="E502" s="551" t="s">
        <v>1464</v>
      </c>
      <c r="F502" s="1650" t="s">
        <v>1535</v>
      </c>
      <c r="G502" s="551">
        <f ca="1">VLOOKUP($A502,Data!$C:$I,7,FALSE)</f>
        <v>1</v>
      </c>
      <c r="H502" s="631" t="str">
        <f t="shared" si="53"/>
        <v>RS.CO-032</v>
      </c>
      <c r="I502" s="631" t="str">
        <f t="shared" ca="1" si="54"/>
        <v>RS.CO-0321</v>
      </c>
      <c r="J502" s="1648"/>
    </row>
    <row r="503" spans="1:10" x14ac:dyDescent="0.25">
      <c r="A503" t="s">
        <v>259</v>
      </c>
      <c r="B503" s="551">
        <v>2</v>
      </c>
      <c r="C503" s="551" t="s">
        <v>1464</v>
      </c>
      <c r="D503" s="1591" t="s">
        <v>3475</v>
      </c>
      <c r="E503" s="551" t="s">
        <v>1464</v>
      </c>
      <c r="F503" s="1650" t="s">
        <v>1530</v>
      </c>
      <c r="G503" s="551">
        <f ca="1">VLOOKUP($A503,Data!$C:$I,7,FALSE)</f>
        <v>1</v>
      </c>
      <c r="H503" s="631" t="str">
        <f t="shared" si="53"/>
        <v>RS.MA-012</v>
      </c>
      <c r="I503" s="631" t="str">
        <f t="shared" ca="1" si="54"/>
        <v>RS.MA-0121</v>
      </c>
      <c r="J503" s="1648"/>
    </row>
    <row r="504" spans="1:10" x14ac:dyDescent="0.25">
      <c r="A504" t="s">
        <v>259</v>
      </c>
      <c r="B504" s="551">
        <v>2</v>
      </c>
      <c r="C504" s="551" t="s">
        <v>1464</v>
      </c>
      <c r="D504" s="1591" t="s">
        <v>3477</v>
      </c>
      <c r="E504" s="551" t="s">
        <v>1464</v>
      </c>
      <c r="F504" s="1650" t="s">
        <v>1545</v>
      </c>
      <c r="G504" s="551">
        <f ca="1">VLOOKUP($A504,Data!$C:$I,7,FALSE)</f>
        <v>1</v>
      </c>
      <c r="H504" s="631" t="str">
        <f t="shared" si="53"/>
        <v>RS.MA-032</v>
      </c>
      <c r="I504" s="631" t="str">
        <f t="shared" ca="1" si="54"/>
        <v>RS.MA-0321</v>
      </c>
      <c r="J504" s="1648"/>
    </row>
    <row r="505" spans="1:10" x14ac:dyDescent="0.25">
      <c r="A505" t="s">
        <v>259</v>
      </c>
      <c r="B505" s="551">
        <v>2</v>
      </c>
      <c r="C505" s="551" t="s">
        <v>1464</v>
      </c>
      <c r="D505" s="1591" t="s">
        <v>3478</v>
      </c>
      <c r="F505" s="819"/>
      <c r="G505" s="551">
        <f ca="1">VLOOKUP($A505,Data!$C:$I,7,FALSE)</f>
        <v>1</v>
      </c>
      <c r="H505" s="631" t="str">
        <f t="shared" si="53"/>
        <v>RS.MA-042</v>
      </c>
      <c r="I505" s="631" t="str">
        <f t="shared" ca="1" si="54"/>
        <v>RS.MA-0421</v>
      </c>
      <c r="J505" s="1648"/>
    </row>
    <row r="506" spans="1:10" x14ac:dyDescent="0.25">
      <c r="A506" t="s">
        <v>259</v>
      </c>
      <c r="B506" s="551">
        <v>2</v>
      </c>
      <c r="C506" s="551" t="s">
        <v>1464</v>
      </c>
      <c r="D506" s="1591" t="s">
        <v>3479</v>
      </c>
      <c r="F506" s="819"/>
      <c r="G506" s="551">
        <f ca="1">VLOOKUP($A506,Data!$C:$I,7,FALSE)</f>
        <v>1</v>
      </c>
      <c r="H506" s="631" t="str">
        <f t="shared" si="53"/>
        <v>RS.MA-052</v>
      </c>
      <c r="I506" s="631" t="str">
        <f t="shared" ca="1" si="54"/>
        <v>RS.MA-0521</v>
      </c>
      <c r="J506" s="1648"/>
    </row>
    <row r="507" spans="1:10" x14ac:dyDescent="0.25">
      <c r="A507" t="s">
        <v>259</v>
      </c>
      <c r="B507" s="551">
        <v>2</v>
      </c>
      <c r="C507" s="551" t="s">
        <v>1464</v>
      </c>
      <c r="D507" s="1591" t="s">
        <v>3486</v>
      </c>
      <c r="E507" s="551" t="s">
        <v>1464</v>
      </c>
      <c r="F507" s="1650" t="s">
        <v>1551</v>
      </c>
      <c r="G507" s="551">
        <f ca="1">VLOOKUP($A507,Data!$C:$I,7,FALSE)</f>
        <v>1</v>
      </c>
      <c r="H507" s="631" t="str">
        <f t="shared" si="53"/>
        <v>RS.MI-012</v>
      </c>
      <c r="I507" s="631" t="str">
        <f t="shared" ca="1" si="54"/>
        <v>RS.MI-0121</v>
      </c>
      <c r="J507" s="1648"/>
    </row>
    <row r="508" spans="1:10" x14ac:dyDescent="0.25">
      <c r="A508" t="s">
        <v>259</v>
      </c>
      <c r="B508" s="551">
        <v>2</v>
      </c>
      <c r="C508" s="551" t="s">
        <v>1464</v>
      </c>
      <c r="D508" s="1591" t="s">
        <v>3487</v>
      </c>
      <c r="E508" s="551" t="s">
        <v>1464</v>
      </c>
      <c r="F508" s="1650" t="s">
        <v>1552</v>
      </c>
      <c r="G508" s="551">
        <f ca="1">VLOOKUP($A508,Data!$C:$I,7,FALSE)</f>
        <v>1</v>
      </c>
      <c r="H508" s="631" t="str">
        <f t="shared" si="53"/>
        <v>RS.MI-022</v>
      </c>
      <c r="I508" s="631" t="str">
        <f t="shared" ca="1" si="54"/>
        <v>RS.MI-0221</v>
      </c>
      <c r="J508" s="1648"/>
    </row>
    <row r="509" spans="1:10" x14ac:dyDescent="0.25">
      <c r="A509" t="s">
        <v>260</v>
      </c>
      <c r="B509" s="551">
        <v>2</v>
      </c>
      <c r="C509" s="551" t="s">
        <v>1465</v>
      </c>
      <c r="D509" s="1590" t="s">
        <v>3494</v>
      </c>
      <c r="E509" s="551" t="s">
        <v>1465</v>
      </c>
      <c r="F509" s="1650" t="s">
        <v>1549</v>
      </c>
      <c r="G509" s="551">
        <f ca="1">VLOOKUP($A509,Data!$C:$I,7,FALSE)</f>
        <v>0</v>
      </c>
      <c r="H509" s="631" t="str">
        <f t="shared" si="53"/>
        <v>RC.CO-032</v>
      </c>
      <c r="I509" s="631" t="str">
        <f t="shared" ca="1" si="54"/>
        <v>RC.CO-0320</v>
      </c>
      <c r="J509" s="1648"/>
    </row>
    <row r="510" spans="1:10" x14ac:dyDescent="0.25">
      <c r="A510" t="s">
        <v>260</v>
      </c>
      <c r="B510" s="551">
        <v>2</v>
      </c>
      <c r="C510" s="551" t="s">
        <v>1465</v>
      </c>
      <c r="D510" s="1590" t="s">
        <v>3495</v>
      </c>
      <c r="E510" s="551" t="s">
        <v>1465</v>
      </c>
      <c r="F510" s="1650" t="s">
        <v>1800</v>
      </c>
      <c r="G510" s="551">
        <f ca="1">VLOOKUP($A510,Data!$C:$I,7,FALSE)</f>
        <v>0</v>
      </c>
      <c r="H510" s="631" t="str">
        <f t="shared" si="53"/>
        <v>RC.CO-042</v>
      </c>
      <c r="I510" s="631" t="str">
        <f t="shared" ca="1" si="54"/>
        <v>RC.CO-0420</v>
      </c>
      <c r="J510" s="1648"/>
    </row>
    <row r="511" spans="1:10" x14ac:dyDescent="0.25">
      <c r="A511" t="s">
        <v>261</v>
      </c>
      <c r="B511" s="551">
        <v>2</v>
      </c>
      <c r="C511" s="551" t="s">
        <v>3386</v>
      </c>
      <c r="D511" s="1587" t="s">
        <v>3410</v>
      </c>
      <c r="E511" s="551" t="s">
        <v>446</v>
      </c>
      <c r="F511" s="1650" t="s">
        <v>1532</v>
      </c>
      <c r="G511" s="551">
        <f ca="1">VLOOKUP($A511,Data!$C:$I,7,FALSE)</f>
        <v>1</v>
      </c>
      <c r="H511" s="631" t="str">
        <f t="shared" si="53"/>
        <v>GV.SC-082</v>
      </c>
      <c r="I511" s="631" t="str">
        <f t="shared" ca="1" si="54"/>
        <v>GV.SC-0821</v>
      </c>
      <c r="J511" s="1648"/>
    </row>
    <row r="512" spans="1:10" x14ac:dyDescent="0.25">
      <c r="A512" t="s">
        <v>261</v>
      </c>
      <c r="B512" s="551">
        <v>2</v>
      </c>
      <c r="C512" s="551" t="s">
        <v>446</v>
      </c>
      <c r="D512" s="1588" t="s">
        <v>3439</v>
      </c>
      <c r="E512" s="551" t="s">
        <v>1462</v>
      </c>
      <c r="F512" s="1650" t="s">
        <v>1554</v>
      </c>
      <c r="G512" s="551">
        <f ca="1">VLOOKUP($A512,Data!$C:$I,7,FALSE)</f>
        <v>1</v>
      </c>
      <c r="H512" s="631" t="str">
        <f t="shared" si="53"/>
        <v>ID.IM-022</v>
      </c>
      <c r="I512" s="631" t="str">
        <f t="shared" ca="1" si="54"/>
        <v>ID.IM-0221</v>
      </c>
      <c r="J512" s="1648"/>
    </row>
    <row r="513" spans="1:10" x14ac:dyDescent="0.25">
      <c r="A513" t="s">
        <v>261</v>
      </c>
      <c r="B513" s="551">
        <v>2</v>
      </c>
      <c r="C513" s="551" t="s">
        <v>446</v>
      </c>
      <c r="D513" s="1588" t="s">
        <v>3440</v>
      </c>
      <c r="E513" s="551" t="s">
        <v>1462</v>
      </c>
      <c r="F513" s="1650" t="s">
        <v>1712</v>
      </c>
      <c r="G513" s="551">
        <f ca="1">VLOOKUP($A513,Data!$C:$I,7,FALSE)</f>
        <v>1</v>
      </c>
      <c r="H513" s="631" t="str">
        <f t="shared" si="53"/>
        <v>ID.IM-032</v>
      </c>
      <c r="I513" s="631" t="str">
        <f t="shared" ca="1" si="54"/>
        <v>ID.IM-0321</v>
      </c>
      <c r="J513" s="1648"/>
    </row>
    <row r="514" spans="1:10" x14ac:dyDescent="0.25">
      <c r="A514" t="s">
        <v>261</v>
      </c>
      <c r="B514" s="551">
        <v>2</v>
      </c>
      <c r="C514" s="551" t="s">
        <v>446</v>
      </c>
      <c r="D514" s="1588" t="s">
        <v>3441</v>
      </c>
      <c r="F514" s="1650"/>
      <c r="G514" s="551">
        <f ca="1">VLOOKUP($A514,Data!$C:$I,7,FALSE)</f>
        <v>1</v>
      </c>
      <c r="H514" s="631" t="str">
        <f t="shared" ref="H514:H577" si="55">CONCATENATE($D514,$B514)</f>
        <v>ID.IM-042</v>
      </c>
      <c r="I514" s="631" t="str">
        <f t="shared" ref="I514:I577" ca="1" si="56">_xlfn.IFNA(CONCATENATE(H514,$G514),CONCATENATE(H514,$G514,0))</f>
        <v>ID.IM-0421</v>
      </c>
      <c r="J514" s="1648"/>
    </row>
    <row r="515" spans="1:10" x14ac:dyDescent="0.25">
      <c r="A515" t="s">
        <v>262</v>
      </c>
      <c r="B515" s="551">
        <v>2</v>
      </c>
      <c r="C515" s="551" t="s">
        <v>446</v>
      </c>
      <c r="D515" s="1588" t="s">
        <v>3440</v>
      </c>
      <c r="E515" s="551" t="s">
        <v>1462</v>
      </c>
      <c r="F515" s="1650" t="s">
        <v>1712</v>
      </c>
      <c r="G515" s="551">
        <f ca="1">VLOOKUP($A515,Data!$C:$I,7,FALSE)</f>
        <v>0</v>
      </c>
      <c r="H515" s="631" t="str">
        <f t="shared" si="55"/>
        <v>ID.IM-032</v>
      </c>
      <c r="I515" s="631" t="str">
        <f t="shared" ca="1" si="56"/>
        <v>ID.IM-0320</v>
      </c>
      <c r="J515" s="1648"/>
    </row>
    <row r="516" spans="1:10" x14ac:dyDescent="0.25">
      <c r="A516" t="s">
        <v>262</v>
      </c>
      <c r="B516" s="551">
        <v>2</v>
      </c>
      <c r="C516" s="551" t="s">
        <v>446</v>
      </c>
      <c r="D516" s="1588" t="s">
        <v>3441</v>
      </c>
      <c r="E516" s="551" t="s">
        <v>1462</v>
      </c>
      <c r="F516" s="1651" t="s">
        <v>1529</v>
      </c>
      <c r="G516" s="551">
        <f ca="1">VLOOKUP($A516,Data!$C:$I,7,FALSE)</f>
        <v>0</v>
      </c>
      <c r="H516" s="631" t="str">
        <f t="shared" si="55"/>
        <v>ID.IM-042</v>
      </c>
      <c r="I516" s="631" t="str">
        <f t="shared" ca="1" si="56"/>
        <v>ID.IM-0420</v>
      </c>
      <c r="J516" s="1648"/>
    </row>
    <row r="517" spans="1:10" x14ac:dyDescent="0.25">
      <c r="A517" t="s">
        <v>263</v>
      </c>
      <c r="B517" s="551">
        <v>3</v>
      </c>
      <c r="C517" s="551" t="s">
        <v>1463</v>
      </c>
      <c r="D517" s="1586" t="s">
        <v>3469</v>
      </c>
      <c r="E517" s="551" t="s">
        <v>1463</v>
      </c>
      <c r="F517" s="1650" t="s">
        <v>1542</v>
      </c>
      <c r="G517" s="551">
        <f ca="1">VLOOKUP($A517,Data!$C:$I,7,FALSE)</f>
        <v>1</v>
      </c>
      <c r="H517" s="631" t="str">
        <f t="shared" si="55"/>
        <v>DE.AE-023</v>
      </c>
      <c r="I517" s="631" t="str">
        <f t="shared" ca="1" si="56"/>
        <v>DE.AE-0231</v>
      </c>
      <c r="J517" s="1648"/>
    </row>
    <row r="518" spans="1:10" x14ac:dyDescent="0.25">
      <c r="A518" t="s">
        <v>263</v>
      </c>
      <c r="B518" s="551">
        <v>3</v>
      </c>
      <c r="C518" s="551" t="s">
        <v>446</v>
      </c>
      <c r="D518" s="1588" t="s">
        <v>3440</v>
      </c>
      <c r="E518" s="551" t="s">
        <v>1465</v>
      </c>
      <c r="F518" s="1650" t="s">
        <v>1556</v>
      </c>
      <c r="G518" s="551">
        <f ca="1">VLOOKUP($A518,Data!$C:$I,7,FALSE)</f>
        <v>1</v>
      </c>
      <c r="H518" s="631" t="str">
        <f t="shared" si="55"/>
        <v>ID.IM-033</v>
      </c>
      <c r="I518" s="631" t="str">
        <f t="shared" ca="1" si="56"/>
        <v>ID.IM-0331</v>
      </c>
      <c r="J518" s="1648"/>
    </row>
    <row r="519" spans="1:10" x14ac:dyDescent="0.25">
      <c r="A519" t="s">
        <v>263</v>
      </c>
      <c r="B519" s="551">
        <v>3</v>
      </c>
      <c r="C519" s="551" t="s">
        <v>446</v>
      </c>
      <c r="D519" s="1588" t="s">
        <v>3441</v>
      </c>
      <c r="E519" s="551" t="s">
        <v>1462</v>
      </c>
      <c r="F519" s="1650" t="s">
        <v>1529</v>
      </c>
      <c r="G519" s="551">
        <f ca="1">VLOOKUP($A519,Data!$C:$I,7,FALSE)</f>
        <v>1</v>
      </c>
      <c r="H519" s="631" t="str">
        <f t="shared" si="55"/>
        <v>ID.IM-043</v>
      </c>
      <c r="I519" s="631" t="str">
        <f t="shared" ca="1" si="56"/>
        <v>ID.IM-0431</v>
      </c>
      <c r="J519" s="1648"/>
    </row>
    <row r="520" spans="1:10" x14ac:dyDescent="0.25">
      <c r="A520" t="s">
        <v>263</v>
      </c>
      <c r="B520" s="551">
        <v>3</v>
      </c>
      <c r="C520" s="551" t="s">
        <v>1464</v>
      </c>
      <c r="D520" s="1591" t="s">
        <v>3480</v>
      </c>
      <c r="F520" s="1650"/>
      <c r="G520" s="551">
        <f ca="1">VLOOKUP($A520,Data!$C:$I,7,FALSE)</f>
        <v>1</v>
      </c>
      <c r="H520" s="631" t="str">
        <f t="shared" si="55"/>
        <v>RS.AN-033</v>
      </c>
      <c r="I520" s="631" t="str">
        <f t="shared" ca="1" si="56"/>
        <v>RS.AN-0331</v>
      </c>
      <c r="J520" s="1648"/>
    </row>
    <row r="521" spans="1:10" x14ac:dyDescent="0.25">
      <c r="A521" t="s">
        <v>263</v>
      </c>
      <c r="B521" s="551">
        <v>3</v>
      </c>
      <c r="C521" s="551" t="s">
        <v>1464</v>
      </c>
      <c r="D521" s="1591" t="s">
        <v>3481</v>
      </c>
      <c r="E521" s="551" t="s">
        <v>1464</v>
      </c>
      <c r="F521" s="1650" t="s">
        <v>1559</v>
      </c>
      <c r="G521" s="551">
        <f ca="1">VLOOKUP($A521,Data!$C:$I,7,FALSE)</f>
        <v>1</v>
      </c>
      <c r="H521" s="631" t="str">
        <f t="shared" si="55"/>
        <v>RS.AN-063</v>
      </c>
      <c r="I521" s="631" t="str">
        <f t="shared" ca="1" si="56"/>
        <v>RS.AN-0631</v>
      </c>
      <c r="J521" s="1648"/>
    </row>
    <row r="522" spans="1:10" x14ac:dyDescent="0.25">
      <c r="A522" t="s">
        <v>263</v>
      </c>
      <c r="B522" s="551">
        <v>3</v>
      </c>
      <c r="C522" s="551" t="s">
        <v>1464</v>
      </c>
      <c r="D522" s="1591" t="s">
        <v>3475</v>
      </c>
      <c r="E522" s="551" t="s">
        <v>1464</v>
      </c>
      <c r="F522" s="1650" t="s">
        <v>1530</v>
      </c>
      <c r="G522" s="551">
        <f ca="1">VLOOKUP($A522,Data!$C:$I,7,FALSE)</f>
        <v>1</v>
      </c>
      <c r="H522" s="631" t="str">
        <f t="shared" si="55"/>
        <v>RS.MA-013</v>
      </c>
      <c r="I522" s="631" t="str">
        <f t="shared" ca="1" si="56"/>
        <v>RS.MA-0131</v>
      </c>
      <c r="J522" s="1648"/>
    </row>
    <row r="523" spans="1:10" x14ac:dyDescent="0.25">
      <c r="A523" t="s">
        <v>263</v>
      </c>
      <c r="B523" s="551">
        <v>3</v>
      </c>
      <c r="C523" s="551" t="s">
        <v>1464</v>
      </c>
      <c r="D523" s="1591" t="s">
        <v>3476</v>
      </c>
      <c r="E523" s="551" t="s">
        <v>1464</v>
      </c>
      <c r="F523" s="1650" t="s">
        <v>1541</v>
      </c>
      <c r="G523" s="551">
        <f ca="1">VLOOKUP($A523,Data!$C:$I,7,FALSE)</f>
        <v>1</v>
      </c>
      <c r="H523" s="631" t="str">
        <f t="shared" si="55"/>
        <v>RS.MA-023</v>
      </c>
      <c r="I523" s="631" t="str">
        <f t="shared" ca="1" si="56"/>
        <v>RS.MA-0231</v>
      </c>
      <c r="J523" s="1648"/>
    </row>
    <row r="524" spans="1:10" x14ac:dyDescent="0.25">
      <c r="A524" t="s">
        <v>263</v>
      </c>
      <c r="B524" s="551">
        <v>3</v>
      </c>
      <c r="C524" s="551" t="s">
        <v>1464</v>
      </c>
      <c r="D524" s="1591" t="s">
        <v>3477</v>
      </c>
      <c r="F524" s="1650"/>
      <c r="G524" s="551">
        <f ca="1">VLOOKUP($A524,Data!$C:$I,7,FALSE)</f>
        <v>1</v>
      </c>
      <c r="H524" s="631" t="str">
        <f t="shared" si="55"/>
        <v>RS.MA-033</v>
      </c>
      <c r="I524" s="631" t="str">
        <f t="shared" ca="1" si="56"/>
        <v>RS.MA-0331</v>
      </c>
      <c r="J524" s="1648"/>
    </row>
    <row r="525" spans="1:10" x14ac:dyDescent="0.25">
      <c r="A525" t="s">
        <v>263</v>
      </c>
      <c r="B525" s="551">
        <v>3</v>
      </c>
      <c r="C525" s="551" t="s">
        <v>1464</v>
      </c>
      <c r="D525" s="1591" t="s">
        <v>3478</v>
      </c>
      <c r="F525" s="819"/>
      <c r="G525" s="551">
        <f ca="1">VLOOKUP($A525,Data!$C:$I,7,FALSE)</f>
        <v>1</v>
      </c>
      <c r="H525" s="631" t="str">
        <f t="shared" si="55"/>
        <v>RS.MA-043</v>
      </c>
      <c r="I525" s="631" t="str">
        <f t="shared" ca="1" si="56"/>
        <v>RS.MA-0431</v>
      </c>
      <c r="J525" s="1648"/>
    </row>
    <row r="526" spans="1:10" x14ac:dyDescent="0.25">
      <c r="A526" t="s">
        <v>265</v>
      </c>
      <c r="B526" s="551">
        <v>3</v>
      </c>
      <c r="C526" s="551" t="s">
        <v>1463</v>
      </c>
      <c r="D526" s="1586" t="s">
        <v>3472</v>
      </c>
      <c r="E526" s="551" t="s">
        <v>1463</v>
      </c>
      <c r="F526" s="1650" t="s">
        <v>1539</v>
      </c>
      <c r="G526" s="551">
        <f ca="1">VLOOKUP($A526,Data!$C:$I,7,FALSE)</f>
        <v>0</v>
      </c>
      <c r="H526" s="631" t="str">
        <f t="shared" si="55"/>
        <v>DE.AE-063</v>
      </c>
      <c r="I526" s="631" t="str">
        <f t="shared" ca="1" si="56"/>
        <v>DE.AE-0630</v>
      </c>
      <c r="J526" s="1648"/>
    </row>
    <row r="527" spans="1:10" x14ac:dyDescent="0.25">
      <c r="A527" t="s">
        <v>265</v>
      </c>
      <c r="B527" s="551">
        <v>3</v>
      </c>
      <c r="C527" s="551" t="s">
        <v>3386</v>
      </c>
      <c r="D527" s="1587" t="s">
        <v>3410</v>
      </c>
      <c r="E527" s="551" t="s">
        <v>446</v>
      </c>
      <c r="F527" s="1650" t="s">
        <v>1532</v>
      </c>
      <c r="G527" s="551">
        <f ca="1">VLOOKUP($A527,Data!$C:$I,7,FALSE)</f>
        <v>0</v>
      </c>
      <c r="H527" s="631" t="str">
        <f t="shared" si="55"/>
        <v>GV.SC-083</v>
      </c>
      <c r="I527" s="631" t="str">
        <f t="shared" ca="1" si="56"/>
        <v>GV.SC-0830</v>
      </c>
      <c r="J527" s="1648"/>
    </row>
    <row r="528" spans="1:10" x14ac:dyDescent="0.25">
      <c r="A528" t="s">
        <v>265</v>
      </c>
      <c r="B528" s="551">
        <v>3</v>
      </c>
      <c r="C528" s="551" t="s">
        <v>446</v>
      </c>
      <c r="D528" s="1588" t="s">
        <v>3439</v>
      </c>
      <c r="E528" s="551" t="s">
        <v>1463</v>
      </c>
      <c r="F528" s="1650" t="s">
        <v>1548</v>
      </c>
      <c r="G528" s="551">
        <f ca="1">VLOOKUP($A528,Data!$C:$I,7,FALSE)</f>
        <v>0</v>
      </c>
      <c r="H528" s="631" t="str">
        <f t="shared" si="55"/>
        <v>ID.IM-023</v>
      </c>
      <c r="I528" s="631" t="str">
        <f t="shared" ca="1" si="56"/>
        <v>ID.IM-0230</v>
      </c>
      <c r="J528" s="1648"/>
    </row>
    <row r="529" spans="1:10" x14ac:dyDescent="0.25">
      <c r="A529" t="s">
        <v>265</v>
      </c>
      <c r="B529" s="551">
        <v>3</v>
      </c>
      <c r="C529" s="551" t="s">
        <v>1465</v>
      </c>
      <c r="D529" s="1590" t="s">
        <v>3494</v>
      </c>
      <c r="E529" s="551" t="s">
        <v>1465</v>
      </c>
      <c r="F529" s="1650" t="s">
        <v>1549</v>
      </c>
      <c r="G529" s="551">
        <f ca="1">VLOOKUP($A529,Data!$C:$I,7,FALSE)</f>
        <v>0</v>
      </c>
      <c r="H529" s="631" t="str">
        <f t="shared" si="55"/>
        <v>RC.CO-033</v>
      </c>
      <c r="I529" s="631" t="str">
        <f t="shared" ca="1" si="56"/>
        <v>RC.CO-0330</v>
      </c>
      <c r="J529" s="1648"/>
    </row>
    <row r="530" spans="1:10" x14ac:dyDescent="0.25">
      <c r="A530" t="s">
        <v>265</v>
      </c>
      <c r="B530" s="551">
        <v>3</v>
      </c>
      <c r="C530" s="551" t="s">
        <v>1465</v>
      </c>
      <c r="D530" s="1590" t="s">
        <v>3488</v>
      </c>
      <c r="E530" s="551" t="s">
        <v>1465</v>
      </c>
      <c r="F530" s="1650" t="s">
        <v>1550</v>
      </c>
      <c r="G530" s="551">
        <f ca="1">VLOOKUP($A530,Data!$C:$I,7,FALSE)</f>
        <v>0</v>
      </c>
      <c r="H530" s="631" t="str">
        <f t="shared" si="55"/>
        <v>RC.RP-013</v>
      </c>
      <c r="I530" s="631" t="str">
        <f t="shared" ca="1" si="56"/>
        <v>RC.RP-0130</v>
      </c>
      <c r="J530" s="1648"/>
    </row>
    <row r="531" spans="1:10" x14ac:dyDescent="0.25">
      <c r="A531" t="s">
        <v>265</v>
      </c>
      <c r="B531" s="551">
        <v>3</v>
      </c>
      <c r="C531" s="551" t="s">
        <v>1465</v>
      </c>
      <c r="D531" s="1590" t="s">
        <v>3489</v>
      </c>
      <c r="F531" s="819"/>
      <c r="G531" s="551">
        <f ca="1">VLOOKUP($A531,Data!$C:$I,7,FALSE)</f>
        <v>0</v>
      </c>
      <c r="H531" s="631" t="str">
        <f t="shared" si="55"/>
        <v>RC.RP-023</v>
      </c>
      <c r="I531" s="631" t="str">
        <f t="shared" ca="1" si="56"/>
        <v>RC.RP-0230</v>
      </c>
      <c r="J531" s="1648"/>
    </row>
    <row r="532" spans="1:10" x14ac:dyDescent="0.25">
      <c r="A532" t="s">
        <v>265</v>
      </c>
      <c r="B532" s="551">
        <v>3</v>
      </c>
      <c r="C532" s="551" t="s">
        <v>1465</v>
      </c>
      <c r="D532" s="1590" t="s">
        <v>3493</v>
      </c>
      <c r="F532" s="1650"/>
      <c r="G532" s="551">
        <f ca="1">VLOOKUP($A532,Data!$C:$I,7,FALSE)</f>
        <v>0</v>
      </c>
      <c r="H532" s="631" t="str">
        <f t="shared" si="55"/>
        <v>RC.RP-063</v>
      </c>
      <c r="I532" s="631" t="str">
        <f t="shared" ca="1" si="56"/>
        <v>RC.RP-0630</v>
      </c>
      <c r="J532" s="1648"/>
    </row>
    <row r="533" spans="1:10" x14ac:dyDescent="0.25">
      <c r="A533" t="s">
        <v>265</v>
      </c>
      <c r="B533" s="551">
        <v>3</v>
      </c>
      <c r="C533" s="551" t="s">
        <v>1464</v>
      </c>
      <c r="D533" s="1591" t="s">
        <v>3480</v>
      </c>
      <c r="F533" s="1650"/>
      <c r="G533" s="551">
        <f ca="1">VLOOKUP($A533,Data!$C:$I,7,FALSE)</f>
        <v>0</v>
      </c>
      <c r="H533" s="631" t="str">
        <f t="shared" si="55"/>
        <v>RS.AN-033</v>
      </c>
      <c r="I533" s="631" t="str">
        <f t="shared" ca="1" si="56"/>
        <v>RS.AN-0330</v>
      </c>
      <c r="J533" s="1648"/>
    </row>
    <row r="534" spans="1:10" x14ac:dyDescent="0.25">
      <c r="A534" t="s">
        <v>265</v>
      </c>
      <c r="B534" s="551">
        <v>3</v>
      </c>
      <c r="C534" s="551" t="s">
        <v>1464</v>
      </c>
      <c r="D534" s="1591" t="s">
        <v>3481</v>
      </c>
      <c r="E534" s="551" t="s">
        <v>1464</v>
      </c>
      <c r="F534" s="1650" t="s">
        <v>1559</v>
      </c>
      <c r="G534" s="551">
        <f ca="1">VLOOKUP($A534,Data!$C:$I,7,FALSE)</f>
        <v>0</v>
      </c>
      <c r="H534" s="631" t="str">
        <f t="shared" si="55"/>
        <v>RS.AN-063</v>
      </c>
      <c r="I534" s="631" t="str">
        <f t="shared" ca="1" si="56"/>
        <v>RS.AN-0630</v>
      </c>
      <c r="J534" s="1648"/>
    </row>
    <row r="535" spans="1:10" x14ac:dyDescent="0.25">
      <c r="A535" t="s">
        <v>265</v>
      </c>
      <c r="B535" s="551">
        <v>3</v>
      </c>
      <c r="C535" s="551" t="s">
        <v>1464</v>
      </c>
      <c r="D535" s="1591" t="s">
        <v>3484</v>
      </c>
      <c r="F535" s="819"/>
      <c r="G535" s="551">
        <f ca="1">VLOOKUP($A535,Data!$C:$I,7,FALSE)</f>
        <v>0</v>
      </c>
      <c r="H535" s="631" t="str">
        <f t="shared" si="55"/>
        <v>RS.CO-023</v>
      </c>
      <c r="I535" s="631" t="str">
        <f t="shared" ca="1" si="56"/>
        <v>RS.CO-0230</v>
      </c>
      <c r="J535" s="1648"/>
    </row>
    <row r="536" spans="1:10" x14ac:dyDescent="0.25">
      <c r="A536" t="s">
        <v>265</v>
      </c>
      <c r="B536" s="551">
        <v>3</v>
      </c>
      <c r="C536" s="551" t="s">
        <v>1464</v>
      </c>
      <c r="D536" s="1591" t="s">
        <v>3485</v>
      </c>
      <c r="E536" s="551" t="s">
        <v>1464</v>
      </c>
      <c r="F536" s="1650" t="s">
        <v>1535</v>
      </c>
      <c r="G536" s="551">
        <f ca="1">VLOOKUP($A536,Data!$C:$I,7,FALSE)</f>
        <v>0</v>
      </c>
      <c r="H536" s="631" t="str">
        <f t="shared" si="55"/>
        <v>RS.CO-033</v>
      </c>
      <c r="I536" s="631" t="str">
        <f t="shared" ca="1" si="56"/>
        <v>RS.CO-0330</v>
      </c>
      <c r="J536" s="1648"/>
    </row>
    <row r="537" spans="1:10" x14ac:dyDescent="0.25">
      <c r="A537" t="s">
        <v>265</v>
      </c>
      <c r="B537" s="551">
        <v>3</v>
      </c>
      <c r="C537" s="551" t="s">
        <v>1464</v>
      </c>
      <c r="D537" s="1591" t="s">
        <v>3475</v>
      </c>
      <c r="E537" s="551" t="s">
        <v>1464</v>
      </c>
      <c r="F537" s="1650" t="s">
        <v>1530</v>
      </c>
      <c r="G537" s="551">
        <f ca="1">VLOOKUP($A537,Data!$C:$I,7,FALSE)</f>
        <v>0</v>
      </c>
      <c r="H537" s="631" t="str">
        <f t="shared" si="55"/>
        <v>RS.MA-013</v>
      </c>
      <c r="I537" s="631" t="str">
        <f t="shared" ca="1" si="56"/>
        <v>RS.MA-0130</v>
      </c>
      <c r="J537" s="1648"/>
    </row>
    <row r="538" spans="1:10" x14ac:dyDescent="0.25">
      <c r="A538" t="s">
        <v>265</v>
      </c>
      <c r="B538" s="551">
        <v>3</v>
      </c>
      <c r="C538" s="551" t="s">
        <v>1464</v>
      </c>
      <c r="D538" s="1591" t="s">
        <v>3478</v>
      </c>
      <c r="F538" s="819"/>
      <c r="G538" s="551">
        <f ca="1">VLOOKUP($A538,Data!$C:$I,7,FALSE)</f>
        <v>0</v>
      </c>
      <c r="H538" s="631" t="str">
        <f t="shared" si="55"/>
        <v>RS.MA-043</v>
      </c>
      <c r="I538" s="631" t="str">
        <f t="shared" ca="1" si="56"/>
        <v>RS.MA-0430</v>
      </c>
      <c r="J538" s="1648"/>
    </row>
    <row r="539" spans="1:10" x14ac:dyDescent="0.25">
      <c r="A539" t="s">
        <v>943</v>
      </c>
      <c r="B539" s="551">
        <v>3</v>
      </c>
      <c r="C539" s="551" t="s">
        <v>3386</v>
      </c>
      <c r="D539" s="1587" t="s">
        <v>3410</v>
      </c>
      <c r="E539" s="551" t="s">
        <v>446</v>
      </c>
      <c r="F539" s="1650" t="s">
        <v>1532</v>
      </c>
      <c r="G539" s="551">
        <f ca="1">VLOOKUP($A539,Data!$C:$I,7,FALSE)</f>
        <v>1</v>
      </c>
      <c r="H539" s="631" t="str">
        <f t="shared" si="55"/>
        <v>GV.SC-083</v>
      </c>
      <c r="I539" s="631" t="str">
        <f t="shared" ca="1" si="56"/>
        <v>GV.SC-0831</v>
      </c>
      <c r="J539" s="1648"/>
    </row>
    <row r="540" spans="1:10" x14ac:dyDescent="0.25">
      <c r="A540" t="s">
        <v>943</v>
      </c>
      <c r="B540" s="551">
        <v>3</v>
      </c>
      <c r="C540" s="551" t="s">
        <v>446</v>
      </c>
      <c r="D540" s="1588" t="s">
        <v>3439</v>
      </c>
      <c r="E540" s="551" t="s">
        <v>1462</v>
      </c>
      <c r="F540" s="1650" t="s">
        <v>1554</v>
      </c>
      <c r="G540" s="551">
        <f ca="1">VLOOKUP($A540,Data!$C:$I,7,FALSE)</f>
        <v>1</v>
      </c>
      <c r="H540" s="631" t="str">
        <f t="shared" si="55"/>
        <v>ID.IM-023</v>
      </c>
      <c r="I540" s="631" t="str">
        <f t="shared" ca="1" si="56"/>
        <v>ID.IM-0231</v>
      </c>
      <c r="J540" s="1648"/>
    </row>
    <row r="541" spans="1:10" x14ac:dyDescent="0.25">
      <c r="A541" t="s">
        <v>943</v>
      </c>
      <c r="B541" s="551">
        <v>3</v>
      </c>
      <c r="C541" s="551" t="s">
        <v>446</v>
      </c>
      <c r="D541" s="1588" t="s">
        <v>3441</v>
      </c>
      <c r="F541" s="1650"/>
      <c r="G541" s="551">
        <f ca="1">VLOOKUP($A541,Data!$C:$I,7,FALSE)</f>
        <v>1</v>
      </c>
      <c r="H541" s="631" t="str">
        <f t="shared" si="55"/>
        <v>ID.IM-043</v>
      </c>
      <c r="I541" s="631" t="str">
        <f t="shared" ca="1" si="56"/>
        <v>ID.IM-0431</v>
      </c>
      <c r="J541" s="1648"/>
    </row>
    <row r="542" spans="1:10" x14ac:dyDescent="0.25">
      <c r="A542" t="s">
        <v>2538</v>
      </c>
      <c r="B542" s="551">
        <v>3</v>
      </c>
      <c r="C542" s="551" t="s">
        <v>1462</v>
      </c>
      <c r="D542" s="1589" t="s">
        <v>3462</v>
      </c>
      <c r="E542" s="551" t="s">
        <v>1462</v>
      </c>
      <c r="F542" s="1650" t="s">
        <v>1496</v>
      </c>
      <c r="G542" s="551">
        <f ca="1">VLOOKUP($A542,Data!$C:$I,7,FALSE)</f>
        <v>1</v>
      </c>
      <c r="H542" s="631" t="str">
        <f t="shared" si="55"/>
        <v>PR.IR-033</v>
      </c>
      <c r="I542" s="631" t="str">
        <f t="shared" ca="1" si="56"/>
        <v>PR.IR-0331</v>
      </c>
      <c r="J542" s="1648"/>
    </row>
    <row r="543" spans="1:10" x14ac:dyDescent="0.25">
      <c r="A543" t="s">
        <v>2538</v>
      </c>
      <c r="B543" s="551">
        <v>3</v>
      </c>
      <c r="C543" s="551" t="s">
        <v>1465</v>
      </c>
      <c r="D543" s="1590" t="s">
        <v>3493</v>
      </c>
      <c r="F543" s="1650"/>
      <c r="G543" s="551">
        <f ca="1">VLOOKUP($A543,Data!$C:$I,7,FALSE)</f>
        <v>1</v>
      </c>
      <c r="H543" s="631" t="str">
        <f t="shared" si="55"/>
        <v>RC.RP-063</v>
      </c>
      <c r="I543" s="631" t="str">
        <f t="shared" ca="1" si="56"/>
        <v>RC.RP-0631</v>
      </c>
      <c r="J543" s="1648"/>
    </row>
    <row r="544" spans="1:10" x14ac:dyDescent="0.25">
      <c r="A544" t="s">
        <v>2538</v>
      </c>
      <c r="B544" s="551">
        <v>3</v>
      </c>
      <c r="C544" s="551" t="s">
        <v>1464</v>
      </c>
      <c r="D544" s="1591" t="s">
        <v>3479</v>
      </c>
      <c r="F544" s="819"/>
      <c r="G544" s="551">
        <f ca="1">VLOOKUP($A544,Data!$C:$I,7,FALSE)</f>
        <v>1</v>
      </c>
      <c r="H544" s="631" t="str">
        <f t="shared" si="55"/>
        <v>RS.MA-053</v>
      </c>
      <c r="I544" s="631" t="str">
        <f t="shared" ca="1" si="56"/>
        <v>RS.MA-0531</v>
      </c>
      <c r="J544" s="1648"/>
    </row>
    <row r="545" spans="1:10" x14ac:dyDescent="0.25">
      <c r="A545" t="s">
        <v>267</v>
      </c>
      <c r="B545" s="551">
        <v>1</v>
      </c>
      <c r="C545" s="551" t="s">
        <v>3386</v>
      </c>
      <c r="D545" s="1587" t="s">
        <v>3394</v>
      </c>
      <c r="E545" s="551" t="s">
        <v>446</v>
      </c>
      <c r="F545" s="1651" t="s">
        <v>1528</v>
      </c>
      <c r="G545" s="551">
        <f ca="1">VLOOKUP($A545,Data!$C:$I,7,FALSE)</f>
        <v>1</v>
      </c>
      <c r="H545" s="631" t="str">
        <f t="shared" si="55"/>
        <v>GV.OC-041</v>
      </c>
      <c r="I545" s="631" t="str">
        <f t="shared" ca="1" si="56"/>
        <v>GV.OC-0411</v>
      </c>
      <c r="J545" s="1648"/>
    </row>
    <row r="546" spans="1:10" x14ac:dyDescent="0.25">
      <c r="A546" t="s">
        <v>267</v>
      </c>
      <c r="B546" s="551">
        <v>1</v>
      </c>
      <c r="C546" s="551" t="s">
        <v>446</v>
      </c>
      <c r="D546" s="1588" t="s">
        <v>3441</v>
      </c>
      <c r="E546" s="551" t="s">
        <v>1462</v>
      </c>
      <c r="F546" s="1650" t="s">
        <v>1529</v>
      </c>
      <c r="G546" s="551">
        <f ca="1">VLOOKUP($A546,Data!$C:$I,7,FALSE)</f>
        <v>1</v>
      </c>
      <c r="H546" s="631" t="str">
        <f t="shared" si="55"/>
        <v>ID.IM-041</v>
      </c>
      <c r="I546" s="631" t="str">
        <f t="shared" ca="1" si="56"/>
        <v>ID.IM-0411</v>
      </c>
      <c r="J546" s="1648"/>
    </row>
    <row r="547" spans="1:10" x14ac:dyDescent="0.25">
      <c r="A547" t="s">
        <v>267</v>
      </c>
      <c r="B547" s="551">
        <v>1</v>
      </c>
      <c r="C547" s="551" t="s">
        <v>1462</v>
      </c>
      <c r="D547" s="1589" t="s">
        <v>3462</v>
      </c>
      <c r="E547" s="551" t="s">
        <v>1462</v>
      </c>
      <c r="F547" s="1650" t="s">
        <v>1496</v>
      </c>
      <c r="G547" s="551">
        <f ca="1">VLOOKUP($A547,Data!$C:$I,7,FALSE)</f>
        <v>1</v>
      </c>
      <c r="H547" s="631" t="str">
        <f t="shared" si="55"/>
        <v>PR.IR-031</v>
      </c>
      <c r="I547" s="631" t="str">
        <f t="shared" ca="1" si="56"/>
        <v>PR.IR-0311</v>
      </c>
      <c r="J547" s="1648"/>
    </row>
    <row r="548" spans="1:10" x14ac:dyDescent="0.25">
      <c r="A548" t="s">
        <v>267</v>
      </c>
      <c r="B548" s="551">
        <v>1</v>
      </c>
      <c r="C548" s="551" t="s">
        <v>1465</v>
      </c>
      <c r="D548" s="1590" t="s">
        <v>3488</v>
      </c>
      <c r="E548" s="551" t="s">
        <v>1465</v>
      </c>
      <c r="F548" s="1650" t="s">
        <v>1550</v>
      </c>
      <c r="G548" s="551">
        <f ca="1">VLOOKUP($A548,Data!$C:$I,7,FALSE)</f>
        <v>1</v>
      </c>
      <c r="H548" s="631" t="str">
        <f t="shared" si="55"/>
        <v>RC.RP-011</v>
      </c>
      <c r="I548" s="631" t="str">
        <f t="shared" ca="1" si="56"/>
        <v>RC.RP-0111</v>
      </c>
      <c r="J548" s="1648"/>
    </row>
    <row r="549" spans="1:10" x14ac:dyDescent="0.25">
      <c r="A549" t="s">
        <v>267</v>
      </c>
      <c r="B549" s="551">
        <v>1</v>
      </c>
      <c r="C549" s="551" t="s">
        <v>1465</v>
      </c>
      <c r="D549" s="1590" t="s">
        <v>3489</v>
      </c>
      <c r="F549" s="819"/>
      <c r="G549" s="551">
        <f ca="1">VLOOKUP($A549,Data!$C:$I,7,FALSE)</f>
        <v>1</v>
      </c>
      <c r="H549" s="631" t="str">
        <f t="shared" si="55"/>
        <v>RC.RP-021</v>
      </c>
      <c r="I549" s="631" t="str">
        <f t="shared" ca="1" si="56"/>
        <v>RC.RP-0211</v>
      </c>
      <c r="J549" s="1648"/>
    </row>
    <row r="550" spans="1:10" x14ac:dyDescent="0.25">
      <c r="A550" t="s">
        <v>267</v>
      </c>
      <c r="B550" s="551">
        <v>1</v>
      </c>
      <c r="C550" s="551" t="s">
        <v>1465</v>
      </c>
      <c r="D550" s="1590" t="s">
        <v>3491</v>
      </c>
      <c r="F550" s="1650"/>
      <c r="G550" s="551">
        <f ca="1">VLOOKUP($A550,Data!$C:$I,7,FALSE)</f>
        <v>1</v>
      </c>
      <c r="H550" s="631" t="str">
        <f t="shared" si="55"/>
        <v>RC.RP-041</v>
      </c>
      <c r="I550" s="631" t="str">
        <f t="shared" ca="1" si="56"/>
        <v>RC.RP-0411</v>
      </c>
      <c r="J550" s="1648"/>
    </row>
    <row r="551" spans="1:10" x14ac:dyDescent="0.25">
      <c r="A551" t="s">
        <v>267</v>
      </c>
      <c r="B551" s="551">
        <v>1</v>
      </c>
      <c r="C551" s="551" t="s">
        <v>1464</v>
      </c>
      <c r="D551" s="1591" t="s">
        <v>3475</v>
      </c>
      <c r="E551" s="551" t="s">
        <v>1464</v>
      </c>
      <c r="F551" s="1650" t="s">
        <v>1530</v>
      </c>
      <c r="G551" s="551">
        <f ca="1">VLOOKUP($A551,Data!$C:$I,7,FALSE)</f>
        <v>1</v>
      </c>
      <c r="H551" s="631" t="str">
        <f t="shared" si="55"/>
        <v>RS.MA-011</v>
      </c>
      <c r="I551" s="631" t="str">
        <f t="shared" ca="1" si="56"/>
        <v>RS.MA-0111</v>
      </c>
      <c r="J551" s="1648"/>
    </row>
    <row r="552" spans="1:10" x14ac:dyDescent="0.25">
      <c r="A552" t="s">
        <v>268</v>
      </c>
      <c r="B552" s="551">
        <v>1</v>
      </c>
      <c r="C552" s="551" t="s">
        <v>1462</v>
      </c>
      <c r="D552" s="1589" t="s">
        <v>3453</v>
      </c>
      <c r="E552" s="551" t="s">
        <v>1462</v>
      </c>
      <c r="F552" s="1650" t="s">
        <v>1560</v>
      </c>
      <c r="G552" s="551">
        <f ca="1">VLOOKUP($A552,Data!$C:$I,7,FALSE)</f>
        <v>1</v>
      </c>
      <c r="H552" s="631" t="str">
        <f t="shared" si="55"/>
        <v>PR.DS-111</v>
      </c>
      <c r="I552" s="631" t="str">
        <f t="shared" ca="1" si="56"/>
        <v>PR.DS-1111</v>
      </c>
      <c r="J552" s="1648"/>
    </row>
    <row r="553" spans="1:10" x14ac:dyDescent="0.25">
      <c r="A553" t="s">
        <v>268</v>
      </c>
      <c r="B553" s="551">
        <v>1</v>
      </c>
      <c r="C553" s="551" t="s">
        <v>1462</v>
      </c>
      <c r="D553" s="1589" t="s">
        <v>3462</v>
      </c>
      <c r="E553" s="551" t="s">
        <v>1462</v>
      </c>
      <c r="F553" s="1650" t="s">
        <v>1496</v>
      </c>
      <c r="G553" s="551">
        <f ca="1">VLOOKUP($A553,Data!$C:$I,7,FALSE)</f>
        <v>1</v>
      </c>
      <c r="H553" s="631" t="str">
        <f t="shared" si="55"/>
        <v>PR.IR-031</v>
      </c>
      <c r="I553" s="631" t="str">
        <f t="shared" ca="1" si="56"/>
        <v>PR.IR-0311</v>
      </c>
      <c r="J553" s="1648"/>
    </row>
    <row r="554" spans="1:10" x14ac:dyDescent="0.25">
      <c r="A554" t="s">
        <v>268</v>
      </c>
      <c r="B554" s="551">
        <v>1</v>
      </c>
      <c r="C554" s="551" t="s">
        <v>1462</v>
      </c>
      <c r="D554" s="1589" t="s">
        <v>3463</v>
      </c>
      <c r="E554" s="551" t="s">
        <v>1462</v>
      </c>
      <c r="F554" s="1650" t="s">
        <v>1494</v>
      </c>
      <c r="G554" s="551">
        <f ca="1">VLOOKUP($A554,Data!$C:$I,7,FALSE)</f>
        <v>1</v>
      </c>
      <c r="H554" s="631" t="str">
        <f t="shared" si="55"/>
        <v>PR.IR-041</v>
      </c>
      <c r="I554" s="631" t="str">
        <f t="shared" ca="1" si="56"/>
        <v>PR.IR-0411</v>
      </c>
      <c r="J554" s="1648"/>
    </row>
    <row r="555" spans="1:10" x14ac:dyDescent="0.25">
      <c r="A555" t="s">
        <v>268</v>
      </c>
      <c r="B555" s="551">
        <v>1</v>
      </c>
      <c r="C555" s="551" t="s">
        <v>1465</v>
      </c>
      <c r="D555" s="1590" t="s">
        <v>3490</v>
      </c>
      <c r="F555" s="1650"/>
      <c r="G555" s="551">
        <f ca="1">VLOOKUP($A555,Data!$C:$I,7,FALSE)</f>
        <v>1</v>
      </c>
      <c r="H555" s="631" t="str">
        <f t="shared" si="55"/>
        <v>RC.RP-031</v>
      </c>
      <c r="I555" s="631" t="str">
        <f t="shared" ca="1" si="56"/>
        <v>RC.RP-0311</v>
      </c>
      <c r="J555" s="1648"/>
    </row>
    <row r="556" spans="1:10" x14ac:dyDescent="0.25">
      <c r="A556" t="s">
        <v>269</v>
      </c>
      <c r="B556" s="551">
        <v>1</v>
      </c>
      <c r="C556" s="551" t="s">
        <v>1462</v>
      </c>
      <c r="D556" s="1589" t="s">
        <v>3462</v>
      </c>
      <c r="E556" s="551" t="s">
        <v>1462</v>
      </c>
      <c r="F556" s="1650" t="s">
        <v>1496</v>
      </c>
      <c r="G556" s="551">
        <f ca="1">VLOOKUP($A556,Data!$C:$I,7,FALSE)</f>
        <v>1</v>
      </c>
      <c r="H556" s="631" t="str">
        <f t="shared" si="55"/>
        <v>PR.IR-031</v>
      </c>
      <c r="I556" s="631" t="str">
        <f t="shared" ca="1" si="56"/>
        <v>PR.IR-0311</v>
      </c>
      <c r="J556" s="1648"/>
    </row>
    <row r="557" spans="1:10" x14ac:dyDescent="0.25">
      <c r="A557" t="s">
        <v>269</v>
      </c>
      <c r="B557" s="551">
        <v>1</v>
      </c>
      <c r="C557" s="551" t="s">
        <v>1462</v>
      </c>
      <c r="D557" s="1589" t="s">
        <v>3463</v>
      </c>
      <c r="E557" s="551" t="s">
        <v>1462</v>
      </c>
      <c r="F557" s="1651" t="s">
        <v>1494</v>
      </c>
      <c r="G557" s="551">
        <f ca="1">VLOOKUP($A557,Data!$C:$I,7,FALSE)</f>
        <v>1</v>
      </c>
      <c r="H557" s="631" t="str">
        <f t="shared" si="55"/>
        <v>PR.IR-041</v>
      </c>
      <c r="I557" s="631" t="str">
        <f t="shared" ca="1" si="56"/>
        <v>PR.IR-0411</v>
      </c>
      <c r="J557" s="1648"/>
    </row>
    <row r="558" spans="1:10" x14ac:dyDescent="0.25">
      <c r="A558" t="s">
        <v>270</v>
      </c>
      <c r="B558" s="551">
        <v>2</v>
      </c>
      <c r="C558" s="551" t="s">
        <v>446</v>
      </c>
      <c r="D558" s="1588" t="s">
        <v>3440</v>
      </c>
      <c r="E558" s="551" t="s">
        <v>1464</v>
      </c>
      <c r="F558" s="1650" t="s">
        <v>1558</v>
      </c>
      <c r="G558" s="551">
        <f ca="1">VLOOKUP($A558,Data!$C:$I,7,FALSE)</f>
        <v>1</v>
      </c>
      <c r="H558" s="631" t="str">
        <f t="shared" si="55"/>
        <v>ID.IM-032</v>
      </c>
      <c r="I558" s="631" t="str">
        <f t="shared" ca="1" si="56"/>
        <v>ID.IM-0321</v>
      </c>
      <c r="J558" s="1648"/>
    </row>
    <row r="559" spans="1:10" x14ac:dyDescent="0.25">
      <c r="A559" t="s">
        <v>270</v>
      </c>
      <c r="B559" s="551">
        <v>2</v>
      </c>
      <c r="C559" s="551" t="s">
        <v>446</v>
      </c>
      <c r="D559" s="1588" t="s">
        <v>3441</v>
      </c>
      <c r="E559" s="551" t="s">
        <v>1462</v>
      </c>
      <c r="F559" s="1651" t="s">
        <v>1529</v>
      </c>
      <c r="G559" s="551">
        <f ca="1">VLOOKUP($A559,Data!$C:$I,7,FALSE)</f>
        <v>1</v>
      </c>
      <c r="H559" s="631" t="str">
        <f t="shared" si="55"/>
        <v>ID.IM-042</v>
      </c>
      <c r="I559" s="631" t="str">
        <f t="shared" ca="1" si="56"/>
        <v>ID.IM-0421</v>
      </c>
      <c r="J559" s="1648"/>
    </row>
    <row r="560" spans="1:10" x14ac:dyDescent="0.25">
      <c r="A560" t="s">
        <v>270</v>
      </c>
      <c r="B560" s="551">
        <v>2</v>
      </c>
      <c r="C560" s="551" t="s">
        <v>446</v>
      </c>
      <c r="D560" s="1588" t="s">
        <v>3432</v>
      </c>
      <c r="E560" s="551" t="s">
        <v>446</v>
      </c>
      <c r="F560" s="1650" t="s">
        <v>1573</v>
      </c>
      <c r="G560" s="551">
        <f ca="1">VLOOKUP($A560,Data!$C:$I,7,FALSE)</f>
        <v>1</v>
      </c>
      <c r="H560" s="631" t="str">
        <f t="shared" si="55"/>
        <v>ID.RA-042</v>
      </c>
      <c r="I560" s="631" t="str">
        <f t="shared" ca="1" si="56"/>
        <v>ID.RA-0421</v>
      </c>
      <c r="J560" s="1648"/>
    </row>
    <row r="561" spans="1:10" x14ac:dyDescent="0.25">
      <c r="A561" t="s">
        <v>270</v>
      </c>
      <c r="B561" s="551">
        <v>2</v>
      </c>
      <c r="C561" s="551" t="s">
        <v>1465</v>
      </c>
      <c r="D561" s="1590" t="s">
        <v>3491</v>
      </c>
      <c r="F561" s="1650"/>
      <c r="G561" s="551">
        <f ca="1">VLOOKUP($A561,Data!$C:$I,7,FALSE)</f>
        <v>1</v>
      </c>
      <c r="H561" s="631" t="str">
        <f t="shared" si="55"/>
        <v>RC.RP-042</v>
      </c>
      <c r="I561" s="631" t="str">
        <f t="shared" ca="1" si="56"/>
        <v>RC.RP-0421</v>
      </c>
      <c r="J561" s="1648"/>
    </row>
    <row r="562" spans="1:10" x14ac:dyDescent="0.25">
      <c r="A562" t="s">
        <v>270</v>
      </c>
      <c r="B562" s="551">
        <v>2</v>
      </c>
      <c r="C562" s="551" t="s">
        <v>1464</v>
      </c>
      <c r="D562" s="1591" t="s">
        <v>3483</v>
      </c>
      <c r="F562" s="1650"/>
      <c r="G562" s="551">
        <f ca="1">VLOOKUP($A562,Data!$C:$I,7,FALSE)</f>
        <v>1</v>
      </c>
      <c r="H562" s="631" t="str">
        <f t="shared" si="55"/>
        <v>RS.AN-082</v>
      </c>
      <c r="I562" s="631" t="str">
        <f t="shared" ca="1" si="56"/>
        <v>RS.AN-0821</v>
      </c>
      <c r="J562" s="1648"/>
    </row>
    <row r="563" spans="1:10" x14ac:dyDescent="0.25">
      <c r="A563" t="s">
        <v>270</v>
      </c>
      <c r="B563" s="551">
        <v>2</v>
      </c>
      <c r="C563" s="551" t="s">
        <v>1464</v>
      </c>
      <c r="D563" s="1591" t="s">
        <v>3476</v>
      </c>
      <c r="E563" s="551" t="s">
        <v>1464</v>
      </c>
      <c r="F563" s="1650" t="s">
        <v>1547</v>
      </c>
      <c r="G563" s="551">
        <f ca="1">VLOOKUP($A563,Data!$C:$I,7,FALSE)</f>
        <v>1</v>
      </c>
      <c r="H563" s="631" t="str">
        <f t="shared" si="55"/>
        <v>RS.MA-022</v>
      </c>
      <c r="I563" s="631" t="str">
        <f t="shared" ca="1" si="56"/>
        <v>RS.MA-0221</v>
      </c>
      <c r="J563" s="1648"/>
    </row>
    <row r="564" spans="1:10" x14ac:dyDescent="0.25">
      <c r="A564" t="s">
        <v>270</v>
      </c>
      <c r="B564" s="551">
        <v>2</v>
      </c>
      <c r="C564" s="551" t="s">
        <v>1464</v>
      </c>
      <c r="D564" s="1591" t="s">
        <v>3477</v>
      </c>
      <c r="F564" s="819"/>
      <c r="G564" s="551">
        <f ca="1">VLOOKUP($A564,Data!$C:$I,7,FALSE)</f>
        <v>1</v>
      </c>
      <c r="H564" s="631" t="str">
        <f t="shared" si="55"/>
        <v>RS.MA-032</v>
      </c>
      <c r="I564" s="631" t="str">
        <f t="shared" ca="1" si="56"/>
        <v>RS.MA-0321</v>
      </c>
      <c r="J564" s="1648"/>
    </row>
    <row r="565" spans="1:10" x14ac:dyDescent="0.25">
      <c r="A565" t="s">
        <v>270</v>
      </c>
      <c r="B565" s="551">
        <v>2</v>
      </c>
      <c r="C565" s="551" t="s">
        <v>1464</v>
      </c>
      <c r="D565" s="1591" t="s">
        <v>3478</v>
      </c>
      <c r="F565" s="819"/>
      <c r="G565" s="551">
        <f ca="1">VLOOKUP($A565,Data!$C:$I,7,FALSE)</f>
        <v>1</v>
      </c>
      <c r="H565" s="631" t="str">
        <f t="shared" si="55"/>
        <v>RS.MA-042</v>
      </c>
      <c r="I565" s="631" t="str">
        <f t="shared" ca="1" si="56"/>
        <v>RS.MA-0421</v>
      </c>
      <c r="J565" s="1648"/>
    </row>
    <row r="566" spans="1:10" x14ac:dyDescent="0.25">
      <c r="A566" t="s">
        <v>271</v>
      </c>
      <c r="B566" s="551">
        <v>2</v>
      </c>
      <c r="C566" s="551" t="s">
        <v>3386</v>
      </c>
      <c r="D566" s="1587" t="s">
        <v>3395</v>
      </c>
      <c r="F566" s="819"/>
      <c r="G566" s="551">
        <f ca="1">VLOOKUP($A566,Data!$C:$I,7,FALSE)</f>
        <v>1</v>
      </c>
      <c r="H566" s="631" t="str">
        <f t="shared" si="55"/>
        <v>GV.OC-052</v>
      </c>
      <c r="I566" s="631" t="str">
        <f t="shared" ca="1" si="56"/>
        <v>GV.OC-0521</v>
      </c>
      <c r="J566" s="1648"/>
    </row>
    <row r="567" spans="1:10" x14ac:dyDescent="0.25">
      <c r="A567" t="s">
        <v>271</v>
      </c>
      <c r="B567" s="551">
        <v>2</v>
      </c>
      <c r="C567" s="551" t="s">
        <v>446</v>
      </c>
      <c r="D567" s="1588" t="s">
        <v>3441</v>
      </c>
      <c r="E567" s="551" t="s">
        <v>1462</v>
      </c>
      <c r="F567" s="1650" t="s">
        <v>1529</v>
      </c>
      <c r="G567" s="551">
        <f ca="1">VLOOKUP($A567,Data!$C:$I,7,FALSE)</f>
        <v>1</v>
      </c>
      <c r="H567" s="631" t="str">
        <f t="shared" si="55"/>
        <v>ID.IM-042</v>
      </c>
      <c r="I567" s="631" t="str">
        <f t="shared" ca="1" si="56"/>
        <v>ID.IM-0421</v>
      </c>
      <c r="J567" s="1648"/>
    </row>
    <row r="568" spans="1:10" x14ac:dyDescent="0.25">
      <c r="A568" t="s">
        <v>271</v>
      </c>
      <c r="B568" s="551">
        <v>2</v>
      </c>
      <c r="C568" s="551" t="s">
        <v>1462</v>
      </c>
      <c r="D568" s="1589" t="s">
        <v>3462</v>
      </c>
      <c r="E568" s="551" t="s">
        <v>1462</v>
      </c>
      <c r="F568" s="1650" t="s">
        <v>1496</v>
      </c>
      <c r="G568" s="551">
        <f ca="1">VLOOKUP($A568,Data!$C:$I,7,FALSE)</f>
        <v>1</v>
      </c>
      <c r="H568" s="631" t="str">
        <f t="shared" si="55"/>
        <v>PR.IR-032</v>
      </c>
      <c r="I568" s="631" t="str">
        <f t="shared" ca="1" si="56"/>
        <v>PR.IR-0321</v>
      </c>
      <c r="J568" s="1648"/>
    </row>
    <row r="569" spans="1:10" x14ac:dyDescent="0.25">
      <c r="A569" t="s">
        <v>271</v>
      </c>
      <c r="B569" s="551">
        <v>2</v>
      </c>
      <c r="C569" s="551" t="s">
        <v>1462</v>
      </c>
      <c r="D569" s="1589" t="s">
        <v>3463</v>
      </c>
      <c r="E569" s="551" t="s">
        <v>1462</v>
      </c>
      <c r="F569" s="1650" t="s">
        <v>1494</v>
      </c>
      <c r="G569" s="551">
        <f ca="1">VLOOKUP($A569,Data!$C:$I,7,FALSE)</f>
        <v>1</v>
      </c>
      <c r="H569" s="631" t="str">
        <f t="shared" si="55"/>
        <v>PR.IR-042</v>
      </c>
      <c r="I569" s="631" t="str">
        <f t="shared" ca="1" si="56"/>
        <v>PR.IR-0421</v>
      </c>
      <c r="J569" s="1648"/>
    </row>
    <row r="570" spans="1:10" x14ac:dyDescent="0.25">
      <c r="A570" t="s">
        <v>271</v>
      </c>
      <c r="B570" s="551">
        <v>2</v>
      </c>
      <c r="C570" s="551" t="s">
        <v>1465</v>
      </c>
      <c r="D570" s="1590" t="s">
        <v>3491</v>
      </c>
      <c r="F570" s="819"/>
      <c r="G570" s="551">
        <f ca="1">VLOOKUP($A570,Data!$C:$I,7,FALSE)</f>
        <v>1</v>
      </c>
      <c r="H570" s="631" t="str">
        <f t="shared" si="55"/>
        <v>RC.RP-042</v>
      </c>
      <c r="I570" s="631" t="str">
        <f t="shared" ca="1" si="56"/>
        <v>RC.RP-0421</v>
      </c>
      <c r="J570" s="1648"/>
    </row>
    <row r="571" spans="1:10" x14ac:dyDescent="0.25">
      <c r="A571" t="s">
        <v>272</v>
      </c>
      <c r="B571" s="551">
        <v>2</v>
      </c>
      <c r="C571" s="551" t="s">
        <v>3386</v>
      </c>
      <c r="D571" s="1587" t="s">
        <v>3394</v>
      </c>
      <c r="E571" s="551" t="s">
        <v>446</v>
      </c>
      <c r="F571" s="1650" t="s">
        <v>1511</v>
      </c>
      <c r="G571" s="551">
        <f ca="1">VLOOKUP($A571,Data!$C:$I,7,FALSE)</f>
        <v>0</v>
      </c>
      <c r="H571" s="631" t="str">
        <f t="shared" si="55"/>
        <v>GV.OC-042</v>
      </c>
      <c r="I571" s="631" t="str">
        <f t="shared" ca="1" si="56"/>
        <v>GV.OC-0420</v>
      </c>
      <c r="J571" s="1648"/>
    </row>
    <row r="572" spans="1:10" x14ac:dyDescent="0.25">
      <c r="A572" t="s">
        <v>272</v>
      </c>
      <c r="B572" s="551">
        <v>2</v>
      </c>
      <c r="C572" s="551" t="s">
        <v>3386</v>
      </c>
      <c r="D572" s="1587" t="s">
        <v>3395</v>
      </c>
      <c r="F572" s="819"/>
      <c r="G572" s="551">
        <f ca="1">VLOOKUP($A572,Data!$C:$I,7,FALSE)</f>
        <v>0</v>
      </c>
      <c r="H572" s="631" t="str">
        <f t="shared" si="55"/>
        <v>GV.OC-052</v>
      </c>
      <c r="I572" s="631" t="str">
        <f t="shared" ca="1" si="56"/>
        <v>GV.OC-0520</v>
      </c>
      <c r="J572" s="1648"/>
    </row>
    <row r="573" spans="1:10" x14ac:dyDescent="0.25">
      <c r="A573" t="s">
        <v>272</v>
      </c>
      <c r="B573" s="551">
        <v>2</v>
      </c>
      <c r="C573" s="551" t="s">
        <v>446</v>
      </c>
      <c r="D573" s="1588" t="s">
        <v>3441</v>
      </c>
      <c r="E573" s="551" t="s">
        <v>1462</v>
      </c>
      <c r="F573" s="1650" t="s">
        <v>1529</v>
      </c>
      <c r="G573" s="551">
        <f ca="1">VLOOKUP($A573,Data!$C:$I,7,FALSE)</f>
        <v>0</v>
      </c>
      <c r="H573" s="631" t="str">
        <f t="shared" si="55"/>
        <v>ID.IM-042</v>
      </c>
      <c r="I573" s="631" t="str">
        <f t="shared" ca="1" si="56"/>
        <v>ID.IM-0420</v>
      </c>
      <c r="J573" s="1648"/>
    </row>
    <row r="574" spans="1:10" x14ac:dyDescent="0.25">
      <c r="A574" t="s">
        <v>272</v>
      </c>
      <c r="B574" s="551">
        <v>2</v>
      </c>
      <c r="C574" s="551" t="s">
        <v>1462</v>
      </c>
      <c r="D574" s="1589" t="s">
        <v>3462</v>
      </c>
      <c r="E574" s="551" t="s">
        <v>1462</v>
      </c>
      <c r="F574" s="1650" t="s">
        <v>1496</v>
      </c>
      <c r="G574" s="551">
        <f ca="1">VLOOKUP($A574,Data!$C:$I,7,FALSE)</f>
        <v>0</v>
      </c>
      <c r="H574" s="631" t="str">
        <f t="shared" si="55"/>
        <v>PR.IR-032</v>
      </c>
      <c r="I574" s="631" t="str">
        <f t="shared" ca="1" si="56"/>
        <v>PR.IR-0320</v>
      </c>
      <c r="J574" s="1648"/>
    </row>
    <row r="575" spans="1:10" x14ac:dyDescent="0.25">
      <c r="A575" t="s">
        <v>272</v>
      </c>
      <c r="B575" s="551">
        <v>2</v>
      </c>
      <c r="C575" s="551" t="s">
        <v>1462</v>
      </c>
      <c r="D575" s="1589" t="s">
        <v>3463</v>
      </c>
      <c r="E575" s="551" t="s">
        <v>1462</v>
      </c>
      <c r="F575" s="1650" t="s">
        <v>1494</v>
      </c>
      <c r="G575" s="551">
        <f ca="1">VLOOKUP($A575,Data!$C:$I,7,FALSE)</f>
        <v>0</v>
      </c>
      <c r="H575" s="631" t="str">
        <f t="shared" si="55"/>
        <v>PR.IR-042</v>
      </c>
      <c r="I575" s="631" t="str">
        <f t="shared" ca="1" si="56"/>
        <v>PR.IR-0420</v>
      </c>
      <c r="J575" s="1648"/>
    </row>
    <row r="576" spans="1:10" x14ac:dyDescent="0.25">
      <c r="A576" t="s">
        <v>272</v>
      </c>
      <c r="B576" s="551">
        <v>2</v>
      </c>
      <c r="C576" s="551" t="s">
        <v>1465</v>
      </c>
      <c r="D576" s="1590" t="s">
        <v>3491</v>
      </c>
      <c r="F576" s="819"/>
      <c r="G576" s="551">
        <f ca="1">VLOOKUP($A576,Data!$C:$I,7,FALSE)</f>
        <v>0</v>
      </c>
      <c r="H576" s="631" t="str">
        <f t="shared" si="55"/>
        <v>RC.RP-042</v>
      </c>
      <c r="I576" s="631" t="str">
        <f t="shared" ca="1" si="56"/>
        <v>RC.RP-0420</v>
      </c>
      <c r="J576" s="1648"/>
    </row>
    <row r="577" spans="1:10" x14ac:dyDescent="0.25">
      <c r="A577" t="s">
        <v>273</v>
      </c>
      <c r="B577" s="551">
        <v>2</v>
      </c>
      <c r="C577" s="551" t="s">
        <v>3386</v>
      </c>
      <c r="D577" s="1587" t="s">
        <v>3394</v>
      </c>
      <c r="E577" s="551" t="s">
        <v>446</v>
      </c>
      <c r="F577" s="1650" t="s">
        <v>1528</v>
      </c>
      <c r="G577" s="551">
        <f ca="1">VLOOKUP($A577,Data!$C:$I,7,FALSE)</f>
        <v>1</v>
      </c>
      <c r="H577" s="631" t="str">
        <f t="shared" si="55"/>
        <v>GV.OC-042</v>
      </c>
      <c r="I577" s="631" t="str">
        <f t="shared" ca="1" si="56"/>
        <v>GV.OC-0421</v>
      </c>
      <c r="J577" s="1648"/>
    </row>
    <row r="578" spans="1:10" x14ac:dyDescent="0.25">
      <c r="A578" t="s">
        <v>273</v>
      </c>
      <c r="B578" s="551">
        <v>2</v>
      </c>
      <c r="C578" s="551" t="s">
        <v>3386</v>
      </c>
      <c r="D578" s="1587" t="s">
        <v>3410</v>
      </c>
      <c r="E578" s="551" t="s">
        <v>446</v>
      </c>
      <c r="F578" s="1650" t="s">
        <v>1532</v>
      </c>
      <c r="G578" s="551">
        <f ca="1">VLOOKUP($A578,Data!$C:$I,7,FALSE)</f>
        <v>1</v>
      </c>
      <c r="H578" s="631" t="str">
        <f t="shared" ref="H578:H641" si="57">CONCATENATE($D578,$B578)</f>
        <v>GV.SC-082</v>
      </c>
      <c r="I578" s="631" t="str">
        <f t="shared" ref="I578:I641" ca="1" si="58">_xlfn.IFNA(CONCATENATE(H578,$G578),CONCATENATE(H578,$G578,0))</f>
        <v>GV.SC-0821</v>
      </c>
      <c r="J578" s="1648"/>
    </row>
    <row r="579" spans="1:10" x14ac:dyDescent="0.25">
      <c r="A579" t="s">
        <v>273</v>
      </c>
      <c r="B579" s="551">
        <v>2</v>
      </c>
      <c r="C579" s="551" t="s">
        <v>446</v>
      </c>
      <c r="D579" s="1588" t="s">
        <v>3439</v>
      </c>
      <c r="F579" s="819"/>
      <c r="G579" s="551">
        <f ca="1">VLOOKUP($A579,Data!$C:$I,7,FALSE)</f>
        <v>1</v>
      </c>
      <c r="H579" s="631" t="str">
        <f t="shared" si="57"/>
        <v>ID.IM-022</v>
      </c>
      <c r="I579" s="631" t="str">
        <f t="shared" ca="1" si="58"/>
        <v>ID.IM-0221</v>
      </c>
      <c r="J579" s="1648"/>
    </row>
    <row r="580" spans="1:10" x14ac:dyDescent="0.25">
      <c r="A580" t="s">
        <v>273</v>
      </c>
      <c r="B580" s="551">
        <v>2</v>
      </c>
      <c r="C580" s="551" t="s">
        <v>1465</v>
      </c>
      <c r="D580" s="1590" t="s">
        <v>3491</v>
      </c>
      <c r="F580" s="819"/>
      <c r="G580" s="551">
        <f ca="1">VLOOKUP($A580,Data!$C:$I,7,FALSE)</f>
        <v>1</v>
      </c>
      <c r="H580" s="631" t="str">
        <f t="shared" si="57"/>
        <v>RC.RP-042</v>
      </c>
      <c r="I580" s="631" t="str">
        <f t="shared" ca="1" si="58"/>
        <v>RC.RP-0421</v>
      </c>
      <c r="J580" s="1648"/>
    </row>
    <row r="581" spans="1:10" x14ac:dyDescent="0.25">
      <c r="A581" t="s">
        <v>944</v>
      </c>
      <c r="B581" s="551">
        <v>2</v>
      </c>
      <c r="C581" s="551" t="s">
        <v>1463</v>
      </c>
      <c r="D581" s="1586" t="s">
        <v>3474</v>
      </c>
      <c r="E581" s="551" t="s">
        <v>1463</v>
      </c>
      <c r="F581" s="1650" t="s">
        <v>1544</v>
      </c>
      <c r="G581" s="551">
        <f ca="1">VLOOKUP($A581,Data!$C:$I,7,FALSE)</f>
        <v>0</v>
      </c>
      <c r="H581" s="631" t="str">
        <f t="shared" si="57"/>
        <v>DE.AE-082</v>
      </c>
      <c r="I581" s="631" t="str">
        <f t="shared" ca="1" si="58"/>
        <v>DE.AE-0820</v>
      </c>
      <c r="J581" s="1648"/>
    </row>
    <row r="582" spans="1:10" x14ac:dyDescent="0.25">
      <c r="A582" t="s">
        <v>944</v>
      </c>
      <c r="B582" s="551">
        <v>2</v>
      </c>
      <c r="C582" s="551" t="s">
        <v>446</v>
      </c>
      <c r="D582" s="1588" t="s">
        <v>3441</v>
      </c>
      <c r="E582" s="551" t="s">
        <v>1462</v>
      </c>
      <c r="F582" s="1650" t="s">
        <v>1529</v>
      </c>
      <c r="G582" s="551">
        <f ca="1">VLOOKUP($A582,Data!$C:$I,7,FALSE)</f>
        <v>0</v>
      </c>
      <c r="H582" s="631" t="str">
        <f t="shared" si="57"/>
        <v>ID.IM-042</v>
      </c>
      <c r="I582" s="631" t="str">
        <f t="shared" ca="1" si="58"/>
        <v>ID.IM-0420</v>
      </c>
      <c r="J582" s="1648"/>
    </row>
    <row r="583" spans="1:10" x14ac:dyDescent="0.25">
      <c r="A583" t="s">
        <v>944</v>
      </c>
      <c r="B583" s="551">
        <v>2</v>
      </c>
      <c r="C583" s="551" t="s">
        <v>1464</v>
      </c>
      <c r="D583" s="1591" t="s">
        <v>3476</v>
      </c>
      <c r="E583" s="551" t="s">
        <v>1464</v>
      </c>
      <c r="F583" s="1650" t="s">
        <v>1547</v>
      </c>
      <c r="G583" s="551">
        <f ca="1">VLOOKUP($A583,Data!$C:$I,7,FALSE)</f>
        <v>0</v>
      </c>
      <c r="H583" s="631" t="str">
        <f t="shared" si="57"/>
        <v>RS.MA-022</v>
      </c>
      <c r="I583" s="631" t="str">
        <f t="shared" ca="1" si="58"/>
        <v>RS.MA-0220</v>
      </c>
      <c r="J583" s="1648"/>
    </row>
    <row r="584" spans="1:10" x14ac:dyDescent="0.25">
      <c r="A584" t="s">
        <v>944</v>
      </c>
      <c r="B584" s="551">
        <v>2</v>
      </c>
      <c r="C584" s="551" t="s">
        <v>1464</v>
      </c>
      <c r="D584" s="1591" t="s">
        <v>3477</v>
      </c>
      <c r="E584" s="551" t="s">
        <v>1464</v>
      </c>
      <c r="F584" s="1652" t="s">
        <v>1545</v>
      </c>
      <c r="G584" s="551">
        <f ca="1">VLOOKUP($A584,Data!$C:$I,7,FALSE)</f>
        <v>0</v>
      </c>
      <c r="H584" s="631" t="str">
        <f t="shared" si="57"/>
        <v>RS.MA-032</v>
      </c>
      <c r="I584" s="631" t="str">
        <f t="shared" ca="1" si="58"/>
        <v>RS.MA-0320</v>
      </c>
      <c r="J584" s="1648"/>
    </row>
    <row r="585" spans="1:10" x14ac:dyDescent="0.25">
      <c r="A585" t="s">
        <v>944</v>
      </c>
      <c r="B585" s="551">
        <v>2</v>
      </c>
      <c r="C585" s="551" t="s">
        <v>1464</v>
      </c>
      <c r="D585" s="1591" t="s">
        <v>3478</v>
      </c>
      <c r="F585" s="819"/>
      <c r="G585" s="551">
        <f ca="1">VLOOKUP($A585,Data!$C:$I,7,FALSE)</f>
        <v>0</v>
      </c>
      <c r="H585" s="631" t="str">
        <f t="shared" si="57"/>
        <v>RS.MA-042</v>
      </c>
      <c r="I585" s="631" t="str">
        <f t="shared" ca="1" si="58"/>
        <v>RS.MA-0420</v>
      </c>
      <c r="J585" s="1648"/>
    </row>
    <row r="586" spans="1:10" x14ac:dyDescent="0.25">
      <c r="A586" t="s">
        <v>944</v>
      </c>
      <c r="B586" s="551">
        <v>2</v>
      </c>
      <c r="C586" s="551" t="s">
        <v>1464</v>
      </c>
      <c r="D586" s="1591" t="s">
        <v>3479</v>
      </c>
      <c r="F586" s="819"/>
      <c r="G586" s="551">
        <f ca="1">VLOOKUP($A586,Data!$C:$I,7,FALSE)</f>
        <v>0</v>
      </c>
      <c r="H586" s="631" t="str">
        <f t="shared" si="57"/>
        <v>RS.MA-052</v>
      </c>
      <c r="I586" s="631" t="str">
        <f t="shared" ca="1" si="58"/>
        <v>RS.MA-0520</v>
      </c>
      <c r="J586" s="1648"/>
    </row>
    <row r="587" spans="1:10" x14ac:dyDescent="0.25">
      <c r="A587" t="s">
        <v>945</v>
      </c>
      <c r="B587" s="551">
        <v>2</v>
      </c>
      <c r="C587" s="551" t="s">
        <v>3386</v>
      </c>
      <c r="D587" s="1587" t="s">
        <v>3410</v>
      </c>
      <c r="E587" s="551" t="s">
        <v>446</v>
      </c>
      <c r="F587" s="1650" t="s">
        <v>1532</v>
      </c>
      <c r="G587" s="551">
        <f ca="1">VLOOKUP($A587,Data!$C:$I,7,FALSE)</f>
        <v>1</v>
      </c>
      <c r="H587" s="631" t="str">
        <f t="shared" si="57"/>
        <v>GV.SC-082</v>
      </c>
      <c r="I587" s="631" t="str">
        <f t="shared" ca="1" si="58"/>
        <v>GV.SC-0821</v>
      </c>
      <c r="J587" s="1648"/>
    </row>
    <row r="588" spans="1:10" x14ac:dyDescent="0.25">
      <c r="A588" t="s">
        <v>945</v>
      </c>
      <c r="B588" s="551">
        <v>2</v>
      </c>
      <c r="C588" s="551" t="s">
        <v>446</v>
      </c>
      <c r="D588" s="1588" t="s">
        <v>3439</v>
      </c>
      <c r="E588" s="551" t="s">
        <v>1462</v>
      </c>
      <c r="F588" s="1650" t="s">
        <v>1554</v>
      </c>
      <c r="G588" s="551">
        <f ca="1">VLOOKUP($A588,Data!$C:$I,7,FALSE)</f>
        <v>1</v>
      </c>
      <c r="H588" s="631" t="str">
        <f t="shared" si="57"/>
        <v>ID.IM-022</v>
      </c>
      <c r="I588" s="631" t="str">
        <f t="shared" ca="1" si="58"/>
        <v>ID.IM-0221</v>
      </c>
      <c r="J588" s="1648"/>
    </row>
    <row r="589" spans="1:10" x14ac:dyDescent="0.25">
      <c r="A589" t="s">
        <v>945</v>
      </c>
      <c r="B589" s="551">
        <v>2</v>
      </c>
      <c r="C589" s="551" t="s">
        <v>446</v>
      </c>
      <c r="D589" s="1588" t="s">
        <v>3440</v>
      </c>
      <c r="E589" s="551" t="s">
        <v>1465</v>
      </c>
      <c r="F589" s="1650" t="s">
        <v>1555</v>
      </c>
      <c r="G589" s="551">
        <f ca="1">VLOOKUP($A589,Data!$C:$I,7,FALSE)</f>
        <v>1</v>
      </c>
      <c r="H589" s="631" t="str">
        <f t="shared" si="57"/>
        <v>ID.IM-032</v>
      </c>
      <c r="I589" s="631" t="str">
        <f t="shared" ca="1" si="58"/>
        <v>ID.IM-0321</v>
      </c>
      <c r="J589" s="1648"/>
    </row>
    <row r="590" spans="1:10" x14ac:dyDescent="0.25">
      <c r="A590" t="s">
        <v>945</v>
      </c>
      <c r="B590" s="551">
        <v>2</v>
      </c>
      <c r="C590" s="551" t="s">
        <v>446</v>
      </c>
      <c r="D590" s="1588" t="s">
        <v>3441</v>
      </c>
      <c r="E590" s="551" t="s">
        <v>1462</v>
      </c>
      <c r="F590" s="1650" t="s">
        <v>1529</v>
      </c>
      <c r="G590" s="551">
        <f ca="1">VLOOKUP($A590,Data!$C:$I,7,FALSE)</f>
        <v>1</v>
      </c>
      <c r="H590" s="631" t="str">
        <f t="shared" si="57"/>
        <v>ID.IM-042</v>
      </c>
      <c r="I590" s="631" t="str">
        <f t="shared" ca="1" si="58"/>
        <v>ID.IM-0421</v>
      </c>
      <c r="J590" s="1648"/>
    </row>
    <row r="591" spans="1:10" x14ac:dyDescent="0.25">
      <c r="A591" t="s">
        <v>945</v>
      </c>
      <c r="B591" s="551">
        <v>2</v>
      </c>
      <c r="C591" s="551" t="s">
        <v>1462</v>
      </c>
      <c r="D591" s="1589" t="s">
        <v>3462</v>
      </c>
      <c r="E591" s="551" t="s">
        <v>1462</v>
      </c>
      <c r="F591" s="1650" t="s">
        <v>1496</v>
      </c>
      <c r="G591" s="551">
        <f ca="1">VLOOKUP($A591,Data!$C:$I,7,FALSE)</f>
        <v>1</v>
      </c>
      <c r="H591" s="631" t="str">
        <f t="shared" si="57"/>
        <v>PR.IR-032</v>
      </c>
      <c r="I591" s="631" t="str">
        <f t="shared" ca="1" si="58"/>
        <v>PR.IR-0321</v>
      </c>
      <c r="J591" s="1648"/>
    </row>
    <row r="592" spans="1:10" x14ac:dyDescent="0.25">
      <c r="A592" t="s">
        <v>946</v>
      </c>
      <c r="B592" s="551">
        <v>2</v>
      </c>
      <c r="C592" s="551" t="s">
        <v>1462</v>
      </c>
      <c r="D592" s="1589" t="s">
        <v>3450</v>
      </c>
      <c r="E592" s="551" t="s">
        <v>1462</v>
      </c>
      <c r="F592" s="1650" t="s">
        <v>1498</v>
      </c>
      <c r="G592" s="551">
        <f ca="1">VLOOKUP($A592,Data!$C:$I,7,FALSE)</f>
        <v>0</v>
      </c>
      <c r="H592" s="631" t="str">
        <f t="shared" si="57"/>
        <v>PR.DS-012</v>
      </c>
      <c r="I592" s="631" t="str">
        <f t="shared" ca="1" si="58"/>
        <v>PR.DS-0120</v>
      </c>
      <c r="J592" s="1648"/>
    </row>
    <row r="593" spans="1:10" x14ac:dyDescent="0.25">
      <c r="A593" t="s">
        <v>946</v>
      </c>
      <c r="B593" s="551">
        <v>2</v>
      </c>
      <c r="C593" s="551" t="s">
        <v>1465</v>
      </c>
      <c r="D593" s="1590" t="s">
        <v>3490</v>
      </c>
      <c r="F593" s="819"/>
      <c r="G593" s="551">
        <f ca="1">VLOOKUP($A593,Data!$C:$I,7,FALSE)</f>
        <v>0</v>
      </c>
      <c r="H593" s="631" t="str">
        <f t="shared" si="57"/>
        <v>RC.RP-032</v>
      </c>
      <c r="I593" s="631" t="str">
        <f t="shared" ca="1" si="58"/>
        <v>RC.RP-0320</v>
      </c>
      <c r="J593" s="1648"/>
    </row>
    <row r="594" spans="1:10" x14ac:dyDescent="0.25">
      <c r="A594" t="s">
        <v>947</v>
      </c>
      <c r="B594" s="551">
        <v>2</v>
      </c>
      <c r="C594" s="551" t="s">
        <v>1462</v>
      </c>
      <c r="D594" s="1589" t="s">
        <v>3450</v>
      </c>
      <c r="F594" s="819"/>
      <c r="G594" s="551">
        <f ca="1">VLOOKUP($A594,Data!$C:$I,7,FALSE)</f>
        <v>1</v>
      </c>
      <c r="H594" s="631" t="str">
        <f t="shared" si="57"/>
        <v>PR.DS-012</v>
      </c>
      <c r="I594" s="631" t="str">
        <f t="shared" ca="1" si="58"/>
        <v>PR.DS-0121</v>
      </c>
      <c r="J594" s="1648"/>
    </row>
    <row r="595" spans="1:10" x14ac:dyDescent="0.25">
      <c r="A595" t="s">
        <v>947</v>
      </c>
      <c r="B595" s="551">
        <v>2</v>
      </c>
      <c r="C595" s="551" t="s">
        <v>1465</v>
      </c>
      <c r="D595" s="1590" t="s">
        <v>3490</v>
      </c>
      <c r="F595" s="819"/>
      <c r="G595" s="551">
        <f ca="1">VLOOKUP($A595,Data!$C:$I,7,FALSE)</f>
        <v>1</v>
      </c>
      <c r="H595" s="631" t="str">
        <f t="shared" si="57"/>
        <v>RC.RP-032</v>
      </c>
      <c r="I595" s="631" t="str">
        <f t="shared" ca="1" si="58"/>
        <v>RC.RP-0321</v>
      </c>
      <c r="J595" s="1648"/>
    </row>
    <row r="596" spans="1:10" x14ac:dyDescent="0.25">
      <c r="A596" t="s">
        <v>948</v>
      </c>
      <c r="B596" s="551">
        <v>2</v>
      </c>
      <c r="C596" s="551" t="s">
        <v>1462</v>
      </c>
      <c r="D596" s="1589" t="s">
        <v>3462</v>
      </c>
      <c r="E596" s="551" t="s">
        <v>1462</v>
      </c>
      <c r="F596" s="1650" t="s">
        <v>1496</v>
      </c>
      <c r="G596" s="551">
        <f ca="1">VLOOKUP($A596,Data!$C:$I,7,FALSE)</f>
        <v>0</v>
      </c>
      <c r="H596" s="631" t="str">
        <f t="shared" si="57"/>
        <v>PR.IR-032</v>
      </c>
      <c r="I596" s="631" t="str">
        <f t="shared" ca="1" si="58"/>
        <v>PR.IR-0320</v>
      </c>
      <c r="J596" s="1648"/>
    </row>
    <row r="597" spans="1:10" x14ac:dyDescent="0.25">
      <c r="A597" t="s">
        <v>948</v>
      </c>
      <c r="B597" s="551">
        <v>2</v>
      </c>
      <c r="C597" s="551" t="s">
        <v>1462</v>
      </c>
      <c r="D597" s="1589" t="s">
        <v>3463</v>
      </c>
      <c r="E597" s="551" t="s">
        <v>1462</v>
      </c>
      <c r="F597" s="1650" t="s">
        <v>1494</v>
      </c>
      <c r="G597" s="551">
        <f ca="1">VLOOKUP($A597,Data!$C:$I,7,FALSE)</f>
        <v>0</v>
      </c>
      <c r="H597" s="631" t="str">
        <f t="shared" si="57"/>
        <v>PR.IR-042</v>
      </c>
      <c r="I597" s="631" t="str">
        <f t="shared" ca="1" si="58"/>
        <v>PR.IR-0420</v>
      </c>
      <c r="J597" s="1648"/>
    </row>
    <row r="598" spans="1:10" x14ac:dyDescent="0.25">
      <c r="A598" t="s">
        <v>950</v>
      </c>
      <c r="B598" s="551">
        <v>3</v>
      </c>
      <c r="C598" s="551" t="s">
        <v>446</v>
      </c>
      <c r="D598" s="1588" t="s">
        <v>3439</v>
      </c>
      <c r="E598" s="551" t="s">
        <v>1462</v>
      </c>
      <c r="F598" s="1650" t="s">
        <v>1554</v>
      </c>
      <c r="G598" s="551">
        <f ca="1">VLOOKUP($A598,Data!$C:$I,7,FALSE)</f>
        <v>1</v>
      </c>
      <c r="H598" s="631" t="str">
        <f t="shared" si="57"/>
        <v>ID.IM-023</v>
      </c>
      <c r="I598" s="631" t="str">
        <f t="shared" ca="1" si="58"/>
        <v>ID.IM-0231</v>
      </c>
      <c r="J598" s="1648"/>
    </row>
    <row r="599" spans="1:10" x14ac:dyDescent="0.25">
      <c r="A599" t="s">
        <v>950</v>
      </c>
      <c r="B599" s="551">
        <v>3</v>
      </c>
      <c r="C599" s="551" t="s">
        <v>446</v>
      </c>
      <c r="D599" s="1588" t="s">
        <v>3441</v>
      </c>
      <c r="F599" s="819"/>
      <c r="G599" s="551">
        <f ca="1">VLOOKUP($A599,Data!$C:$I,7,FALSE)</f>
        <v>1</v>
      </c>
      <c r="H599" s="631" t="str">
        <f t="shared" si="57"/>
        <v>ID.IM-043</v>
      </c>
      <c r="I599" s="631" t="str">
        <f t="shared" ca="1" si="58"/>
        <v>ID.IM-0431</v>
      </c>
      <c r="J599" s="1648"/>
    </row>
    <row r="600" spans="1:10" x14ac:dyDescent="0.25">
      <c r="A600" t="s">
        <v>951</v>
      </c>
      <c r="B600" s="551">
        <v>3</v>
      </c>
      <c r="C600" s="551" t="s">
        <v>446</v>
      </c>
      <c r="D600" s="1588" t="s">
        <v>3440</v>
      </c>
      <c r="E600" s="551" t="s">
        <v>1464</v>
      </c>
      <c r="F600" s="1650" t="s">
        <v>1557</v>
      </c>
      <c r="G600" s="551">
        <f ca="1">VLOOKUP($A600,Data!$C:$I,7,FALSE)</f>
        <v>0</v>
      </c>
      <c r="H600" s="631" t="str">
        <f t="shared" si="57"/>
        <v>ID.IM-033</v>
      </c>
      <c r="I600" s="631" t="str">
        <f t="shared" ca="1" si="58"/>
        <v>ID.IM-0330</v>
      </c>
      <c r="J600" s="1648"/>
    </row>
    <row r="601" spans="1:10" x14ac:dyDescent="0.25">
      <c r="A601" t="s">
        <v>951</v>
      </c>
      <c r="B601" s="551">
        <v>3</v>
      </c>
      <c r="C601" s="551" t="s">
        <v>446</v>
      </c>
      <c r="D601" s="1588" t="s">
        <v>3441</v>
      </c>
      <c r="E601" s="551" t="s">
        <v>1462</v>
      </c>
      <c r="F601" s="1650" t="s">
        <v>1529</v>
      </c>
      <c r="G601" s="551">
        <f ca="1">VLOOKUP($A601,Data!$C:$I,7,FALSE)</f>
        <v>0</v>
      </c>
      <c r="H601" s="631" t="str">
        <f t="shared" si="57"/>
        <v>ID.IM-043</v>
      </c>
      <c r="I601" s="631" t="str">
        <f t="shared" ca="1" si="58"/>
        <v>ID.IM-0430</v>
      </c>
      <c r="J601" s="1648"/>
    </row>
    <row r="602" spans="1:10" x14ac:dyDescent="0.25">
      <c r="A602" t="s">
        <v>952</v>
      </c>
      <c r="B602" s="551">
        <v>3</v>
      </c>
      <c r="C602" s="551" t="s">
        <v>446</v>
      </c>
      <c r="D602" s="1588" t="s">
        <v>3440</v>
      </c>
      <c r="E602" s="551" t="s">
        <v>1464</v>
      </c>
      <c r="F602" s="1650" t="s">
        <v>1557</v>
      </c>
      <c r="G602" s="551">
        <f ca="1">VLOOKUP($A602,Data!$C:$I,7,FALSE)</f>
        <v>1</v>
      </c>
      <c r="H602" s="631" t="str">
        <f t="shared" si="57"/>
        <v>ID.IM-033</v>
      </c>
      <c r="I602" s="631" t="str">
        <f t="shared" ca="1" si="58"/>
        <v>ID.IM-0331</v>
      </c>
      <c r="J602" s="1648"/>
    </row>
    <row r="603" spans="1:10" x14ac:dyDescent="0.25">
      <c r="A603" t="s">
        <v>952</v>
      </c>
      <c r="B603" s="551">
        <v>3</v>
      </c>
      <c r="C603" s="551" t="s">
        <v>446</v>
      </c>
      <c r="D603" s="1588" t="s">
        <v>3441</v>
      </c>
      <c r="E603" s="551" t="s">
        <v>1462</v>
      </c>
      <c r="F603" s="1650" t="s">
        <v>1529</v>
      </c>
      <c r="G603" s="551">
        <f ca="1">VLOOKUP($A603,Data!$C:$I,7,FALSE)</f>
        <v>1</v>
      </c>
      <c r="H603" s="631" t="str">
        <f t="shared" si="57"/>
        <v>ID.IM-043</v>
      </c>
      <c r="I603" s="631" t="str">
        <f t="shared" ca="1" si="58"/>
        <v>ID.IM-0431</v>
      </c>
      <c r="J603" s="1648"/>
    </row>
    <row r="604" spans="1:10" x14ac:dyDescent="0.25">
      <c r="A604" t="s">
        <v>954</v>
      </c>
      <c r="B604" s="551">
        <v>2</v>
      </c>
      <c r="C604" s="551" t="s">
        <v>446</v>
      </c>
      <c r="D604" s="1588" t="s">
        <v>3440</v>
      </c>
      <c r="E604" s="551" t="s">
        <v>1464</v>
      </c>
      <c r="F604" s="1650" t="s">
        <v>1557</v>
      </c>
      <c r="G604" s="551">
        <f ca="1">VLOOKUP($A604,Data!$C:$I,7,FALSE)</f>
        <v>1</v>
      </c>
      <c r="H604" s="631" t="str">
        <f t="shared" si="57"/>
        <v>ID.IM-032</v>
      </c>
      <c r="I604" s="631" t="str">
        <f t="shared" ca="1" si="58"/>
        <v>ID.IM-0321</v>
      </c>
      <c r="J604" s="1648"/>
    </row>
    <row r="605" spans="1:10" x14ac:dyDescent="0.25">
      <c r="A605" t="s">
        <v>954</v>
      </c>
      <c r="B605" s="551">
        <v>2</v>
      </c>
      <c r="C605" s="551" t="s">
        <v>446</v>
      </c>
      <c r="D605" s="1588" t="s">
        <v>3441</v>
      </c>
      <c r="E605" s="551" t="s">
        <v>1462</v>
      </c>
      <c r="F605" s="1650" t="s">
        <v>1529</v>
      </c>
      <c r="G605" s="551">
        <f ca="1">VLOOKUP($A605,Data!$C:$I,7,FALSE)</f>
        <v>1</v>
      </c>
      <c r="H605" s="631" t="str">
        <f t="shared" si="57"/>
        <v>ID.IM-042</v>
      </c>
      <c r="I605" s="631" t="str">
        <f t="shared" ca="1" si="58"/>
        <v>ID.IM-0421</v>
      </c>
      <c r="J605" s="1648"/>
    </row>
    <row r="606" spans="1:10" x14ac:dyDescent="0.25">
      <c r="A606" t="s">
        <v>954</v>
      </c>
      <c r="B606" s="551">
        <v>2</v>
      </c>
      <c r="C606" s="551" t="s">
        <v>1465</v>
      </c>
      <c r="D606" s="1590" t="s">
        <v>3488</v>
      </c>
      <c r="E606" s="551" t="s">
        <v>1465</v>
      </c>
      <c r="F606" s="1650" t="s">
        <v>1550</v>
      </c>
      <c r="G606" s="551">
        <f ca="1">VLOOKUP($A606,Data!$C:$I,7,FALSE)</f>
        <v>1</v>
      </c>
      <c r="H606" s="631" t="str">
        <f t="shared" si="57"/>
        <v>RC.RP-012</v>
      </c>
      <c r="I606" s="631" t="str">
        <f t="shared" ca="1" si="58"/>
        <v>RC.RP-0121</v>
      </c>
      <c r="J606" s="1648"/>
    </row>
    <row r="607" spans="1:10" x14ac:dyDescent="0.25">
      <c r="A607" t="s">
        <v>954</v>
      </c>
      <c r="B607" s="551">
        <v>2</v>
      </c>
      <c r="C607" s="551" t="s">
        <v>1465</v>
      </c>
      <c r="D607" s="1590" t="s">
        <v>3489</v>
      </c>
      <c r="F607" s="819"/>
      <c r="G607" s="551">
        <f ca="1">VLOOKUP($A607,Data!$C:$I,7,FALSE)</f>
        <v>1</v>
      </c>
      <c r="H607" s="631" t="str">
        <f t="shared" si="57"/>
        <v>RC.RP-022</v>
      </c>
      <c r="I607" s="631" t="str">
        <f t="shared" ca="1" si="58"/>
        <v>RC.RP-0221</v>
      </c>
      <c r="J607" s="1648"/>
    </row>
    <row r="608" spans="1:10" x14ac:dyDescent="0.25">
      <c r="A608" t="s">
        <v>954</v>
      </c>
      <c r="B608" s="551">
        <v>2</v>
      </c>
      <c r="C608" s="551" t="s">
        <v>1464</v>
      </c>
      <c r="D608" s="1591" t="s">
        <v>3475</v>
      </c>
      <c r="E608" s="551" t="s">
        <v>1464</v>
      </c>
      <c r="F608" s="1650" t="s">
        <v>1530</v>
      </c>
      <c r="G608" s="551">
        <f ca="1">VLOOKUP($A608,Data!$C:$I,7,FALSE)</f>
        <v>1</v>
      </c>
      <c r="H608" s="631" t="str">
        <f t="shared" si="57"/>
        <v>RS.MA-012</v>
      </c>
      <c r="I608" s="631" t="str">
        <f t="shared" ca="1" si="58"/>
        <v>RS.MA-0121</v>
      </c>
      <c r="J608" s="1648"/>
    </row>
    <row r="609" spans="1:10" x14ac:dyDescent="0.25">
      <c r="A609" t="s">
        <v>956</v>
      </c>
      <c r="B609" s="551">
        <v>3</v>
      </c>
      <c r="C609" s="551" t="s">
        <v>3386</v>
      </c>
      <c r="D609" s="1587" t="s">
        <v>3393</v>
      </c>
      <c r="E609" s="551" t="s">
        <v>446</v>
      </c>
      <c r="F609" s="1651" t="s">
        <v>1536</v>
      </c>
      <c r="G609" s="551">
        <f ca="1">VLOOKUP($A609,Data!$C:$I,7,FALSE)</f>
        <v>1</v>
      </c>
      <c r="H609" s="631" t="str">
        <f t="shared" si="57"/>
        <v>GV.OC-033</v>
      </c>
      <c r="I609" s="631" t="str">
        <f t="shared" ca="1" si="58"/>
        <v>GV.OC-0331</v>
      </c>
      <c r="J609" s="1648"/>
    </row>
    <row r="610" spans="1:10" x14ac:dyDescent="0.25">
      <c r="A610" t="s">
        <v>956</v>
      </c>
      <c r="B610" s="551">
        <v>3</v>
      </c>
      <c r="C610" s="551" t="s">
        <v>3386</v>
      </c>
      <c r="D610" s="1587" t="s">
        <v>3417</v>
      </c>
      <c r="E610" s="551" t="s">
        <v>446</v>
      </c>
      <c r="F610" s="1650" t="s">
        <v>1522</v>
      </c>
      <c r="G610" s="551">
        <f ca="1">VLOOKUP($A610,Data!$C:$I,7,FALSE)</f>
        <v>1</v>
      </c>
      <c r="H610" s="631" t="str">
        <f t="shared" si="57"/>
        <v>GV.PO-013</v>
      </c>
      <c r="I610" s="631" t="str">
        <f t="shared" ca="1" si="58"/>
        <v>GV.PO-0131</v>
      </c>
      <c r="J610" s="1648"/>
    </row>
    <row r="611" spans="1:10" x14ac:dyDescent="0.25">
      <c r="A611" t="s">
        <v>956</v>
      </c>
      <c r="B611" s="551">
        <v>3</v>
      </c>
      <c r="C611" s="551" t="s">
        <v>3386</v>
      </c>
      <c r="D611" s="1587" t="s">
        <v>3418</v>
      </c>
      <c r="F611" s="819"/>
      <c r="G611" s="551">
        <f ca="1">VLOOKUP($A611,Data!$C:$I,7,FALSE)</f>
        <v>1</v>
      </c>
      <c r="H611" s="631" t="str">
        <f t="shared" si="57"/>
        <v>GV.PO-023</v>
      </c>
      <c r="I611" s="631" t="str">
        <f t="shared" ca="1" si="58"/>
        <v>GV.PO-0231</v>
      </c>
      <c r="J611" s="1648"/>
    </row>
    <row r="612" spans="1:10" x14ac:dyDescent="0.25">
      <c r="A612" t="s">
        <v>956</v>
      </c>
      <c r="B612" s="551">
        <v>3</v>
      </c>
      <c r="C612" s="551" t="s">
        <v>446</v>
      </c>
      <c r="D612" s="1588" t="s">
        <v>3440</v>
      </c>
      <c r="E612" s="551" t="s">
        <v>1464</v>
      </c>
      <c r="F612" s="1650" t="s">
        <v>1558</v>
      </c>
      <c r="G612" s="551">
        <f ca="1">VLOOKUP($A612,Data!$C:$I,7,FALSE)</f>
        <v>1</v>
      </c>
      <c r="H612" s="631" t="str">
        <f t="shared" si="57"/>
        <v>ID.IM-033</v>
      </c>
      <c r="I612" s="631" t="str">
        <f t="shared" ca="1" si="58"/>
        <v>ID.IM-0331</v>
      </c>
      <c r="J612" s="1648"/>
    </row>
    <row r="613" spans="1:10" x14ac:dyDescent="0.25">
      <c r="A613" t="s">
        <v>957</v>
      </c>
      <c r="B613" s="551">
        <v>3</v>
      </c>
      <c r="C613" s="551" t="s">
        <v>3386</v>
      </c>
      <c r="D613" s="1587" t="s">
        <v>3392</v>
      </c>
      <c r="F613" s="819"/>
      <c r="G613" s="551">
        <f ca="1">VLOOKUP($A613,Data!$C:$I,7,FALSE)</f>
        <v>1</v>
      </c>
      <c r="H613" s="631" t="str">
        <f t="shared" si="57"/>
        <v>GV.OC-023</v>
      </c>
      <c r="I613" s="631" t="str">
        <f t="shared" ca="1" si="58"/>
        <v>GV.OC-0231</v>
      </c>
      <c r="J613" s="1648"/>
    </row>
    <row r="614" spans="1:10" x14ac:dyDescent="0.25">
      <c r="A614" t="s">
        <v>957</v>
      </c>
      <c r="B614" s="551">
        <v>3</v>
      </c>
      <c r="C614" s="551" t="s">
        <v>3386</v>
      </c>
      <c r="D614" s="1587" t="s">
        <v>3393</v>
      </c>
      <c r="E614" s="551" t="s">
        <v>446</v>
      </c>
      <c r="F614" s="1650" t="s">
        <v>1536</v>
      </c>
      <c r="G614" s="551">
        <f ca="1">VLOOKUP($A614,Data!$C:$I,7,FALSE)</f>
        <v>1</v>
      </c>
      <c r="H614" s="631" t="str">
        <f t="shared" si="57"/>
        <v>GV.OC-033</v>
      </c>
      <c r="I614" s="631" t="str">
        <f t="shared" ca="1" si="58"/>
        <v>GV.OC-0331</v>
      </c>
      <c r="J614" s="1648"/>
    </row>
    <row r="615" spans="1:10" x14ac:dyDescent="0.25">
      <c r="A615" t="s">
        <v>957</v>
      </c>
      <c r="B615" s="551">
        <v>3</v>
      </c>
      <c r="C615" s="551" t="s">
        <v>3386</v>
      </c>
      <c r="D615" s="1587" t="s">
        <v>3417</v>
      </c>
      <c r="E615" s="551" t="s">
        <v>446</v>
      </c>
      <c r="F615" s="1650" t="s">
        <v>1522</v>
      </c>
      <c r="G615" s="551">
        <f ca="1">VLOOKUP($A615,Data!$C:$I,7,FALSE)</f>
        <v>1</v>
      </c>
      <c r="H615" s="631" t="str">
        <f t="shared" si="57"/>
        <v>GV.PO-013</v>
      </c>
      <c r="I615" s="631" t="str">
        <f t="shared" ca="1" si="58"/>
        <v>GV.PO-0131</v>
      </c>
      <c r="J615" s="1648"/>
    </row>
    <row r="616" spans="1:10" x14ac:dyDescent="0.25">
      <c r="A616" t="s">
        <v>957</v>
      </c>
      <c r="B616" s="551">
        <v>3</v>
      </c>
      <c r="C616" s="551" t="s">
        <v>3386</v>
      </c>
      <c r="D616" s="1587" t="s">
        <v>3418</v>
      </c>
      <c r="F616" s="819"/>
      <c r="G616" s="551">
        <f ca="1">VLOOKUP($A616,Data!$C:$I,7,FALSE)</f>
        <v>1</v>
      </c>
      <c r="H616" s="631" t="str">
        <f t="shared" si="57"/>
        <v>GV.PO-023</v>
      </c>
      <c r="I616" s="631" t="str">
        <f t="shared" ca="1" si="58"/>
        <v>GV.PO-0231</v>
      </c>
      <c r="J616" s="1648"/>
    </row>
    <row r="617" spans="1:10" x14ac:dyDescent="0.25">
      <c r="A617" t="s">
        <v>957</v>
      </c>
      <c r="B617" s="551">
        <v>3</v>
      </c>
      <c r="C617" s="551" t="s">
        <v>3386</v>
      </c>
      <c r="D617" s="1587" t="s">
        <v>3414</v>
      </c>
      <c r="F617" s="819"/>
      <c r="G617" s="551">
        <f ca="1">VLOOKUP($A617,Data!$C:$I,7,FALSE)</f>
        <v>1</v>
      </c>
      <c r="H617" s="631" t="str">
        <f t="shared" si="57"/>
        <v>GV.RR-023</v>
      </c>
      <c r="I617" s="631" t="str">
        <f t="shared" ca="1" si="58"/>
        <v>GV.RR-0231</v>
      </c>
      <c r="J617" s="1648"/>
    </row>
    <row r="618" spans="1:10" x14ac:dyDescent="0.25">
      <c r="A618" t="s">
        <v>957</v>
      </c>
      <c r="B618" s="551">
        <v>3</v>
      </c>
      <c r="C618" s="551" t="s">
        <v>3386</v>
      </c>
      <c r="D618" s="1587" t="s">
        <v>3404</v>
      </c>
      <c r="E618" s="551" t="s">
        <v>446</v>
      </c>
      <c r="F618" s="1650" t="s">
        <v>1489</v>
      </c>
      <c r="G618" s="551">
        <f ca="1">VLOOKUP($A618,Data!$C:$I,7,FALSE)</f>
        <v>1</v>
      </c>
      <c r="H618" s="631" t="str">
        <f t="shared" si="57"/>
        <v>GV.SC-023</v>
      </c>
      <c r="I618" s="631" t="str">
        <f t="shared" ca="1" si="58"/>
        <v>GV.SC-0231</v>
      </c>
      <c r="J618" s="1648"/>
    </row>
    <row r="619" spans="1:10" x14ac:dyDescent="0.25">
      <c r="A619" t="s">
        <v>957</v>
      </c>
      <c r="B619" s="551">
        <v>3</v>
      </c>
      <c r="C619" s="551" t="s">
        <v>1462</v>
      </c>
      <c r="D619" s="1589" t="s">
        <v>3448</v>
      </c>
      <c r="E619" s="551" t="s">
        <v>1464</v>
      </c>
      <c r="F619" s="1650" t="s">
        <v>1531</v>
      </c>
      <c r="G619" s="551">
        <f ca="1">VLOOKUP($A619,Data!$C:$I,7,FALSE)</f>
        <v>1</v>
      </c>
      <c r="H619" s="631" t="str">
        <f t="shared" si="57"/>
        <v>PR.AT-013</v>
      </c>
      <c r="I619" s="631" t="str">
        <f t="shared" ca="1" si="58"/>
        <v>PR.AT-0131</v>
      </c>
      <c r="J619" s="1648"/>
    </row>
    <row r="620" spans="1:10" x14ac:dyDescent="0.25">
      <c r="A620" t="s">
        <v>957</v>
      </c>
      <c r="B620" s="551">
        <v>3</v>
      </c>
      <c r="C620" s="551" t="s">
        <v>1462</v>
      </c>
      <c r="D620" s="1589" t="s">
        <v>3449</v>
      </c>
      <c r="E620" s="551" t="s">
        <v>1462</v>
      </c>
      <c r="F620" s="1650" t="s">
        <v>1577</v>
      </c>
      <c r="G620" s="551">
        <f ca="1">VLOOKUP($A620,Data!$C:$I,7,FALSE)</f>
        <v>1</v>
      </c>
      <c r="H620" s="631" t="str">
        <f t="shared" si="57"/>
        <v>PR.AT-023</v>
      </c>
      <c r="I620" s="631" t="str">
        <f t="shared" ca="1" si="58"/>
        <v>PR.AT-0231</v>
      </c>
      <c r="J620" s="1648"/>
    </row>
    <row r="621" spans="1:10" x14ac:dyDescent="0.25">
      <c r="A621" t="s">
        <v>958</v>
      </c>
      <c r="B621" s="551">
        <v>3</v>
      </c>
      <c r="C621" s="551" t="s">
        <v>1462</v>
      </c>
      <c r="D621" s="1589" t="s">
        <v>3448</v>
      </c>
      <c r="E621" s="551" t="s">
        <v>1462</v>
      </c>
      <c r="F621" s="1650" t="s">
        <v>1576</v>
      </c>
      <c r="G621" s="551">
        <f ca="1">VLOOKUP($A621,Data!$C:$I,7,FALSE)</f>
        <v>0</v>
      </c>
      <c r="H621" s="631" t="str">
        <f t="shared" si="57"/>
        <v>PR.AT-013</v>
      </c>
      <c r="I621" s="631" t="str">
        <f t="shared" ca="1" si="58"/>
        <v>PR.AT-0130</v>
      </c>
      <c r="J621" s="1648"/>
    </row>
    <row r="622" spans="1:10" x14ac:dyDescent="0.25">
      <c r="A622" t="s">
        <v>959</v>
      </c>
      <c r="B622" s="551">
        <v>3</v>
      </c>
      <c r="C622" s="551" t="s">
        <v>446</v>
      </c>
      <c r="D622" s="1588" t="s">
        <v>3440</v>
      </c>
      <c r="E622" s="551" t="s">
        <v>1463</v>
      </c>
      <c r="F622" s="1650" t="s">
        <v>1543</v>
      </c>
      <c r="G622" s="551">
        <f ca="1">VLOOKUP($A622,Data!$C:$I,7,FALSE)</f>
        <v>1</v>
      </c>
      <c r="H622" s="631" t="str">
        <f t="shared" si="57"/>
        <v>ID.IM-033</v>
      </c>
      <c r="I622" s="631" t="str">
        <f t="shared" ca="1" si="58"/>
        <v>ID.IM-0331</v>
      </c>
      <c r="J622" s="1648"/>
    </row>
    <row r="623" spans="1:10" x14ac:dyDescent="0.25">
      <c r="A623" t="s">
        <v>41</v>
      </c>
      <c r="B623" s="551">
        <v>1</v>
      </c>
      <c r="C623" s="551" t="s">
        <v>3386</v>
      </c>
      <c r="D623" s="1587" t="s">
        <v>3419</v>
      </c>
      <c r="F623" s="819"/>
      <c r="G623" s="551">
        <f ca="1">VLOOKUP($A623,Data!$C:$I,7,FALSE)</f>
        <v>1</v>
      </c>
      <c r="H623" s="631" t="str">
        <f t="shared" si="57"/>
        <v>GV.OV-011</v>
      </c>
      <c r="I623" s="631" t="str">
        <f t="shared" ca="1" si="58"/>
        <v>GV.OV-0111</v>
      </c>
      <c r="J623" s="1648"/>
    </row>
    <row r="624" spans="1:10" x14ac:dyDescent="0.25">
      <c r="A624" t="s">
        <v>41</v>
      </c>
      <c r="B624" s="551">
        <v>1</v>
      </c>
      <c r="C624" s="551" t="s">
        <v>3386</v>
      </c>
      <c r="D624" s="1587" t="s">
        <v>3396</v>
      </c>
      <c r="E624" s="551" t="s">
        <v>446</v>
      </c>
      <c r="F624" s="1650" t="s">
        <v>1527</v>
      </c>
      <c r="G624" s="551">
        <f ca="1">VLOOKUP($A624,Data!$C:$I,7,FALSE)</f>
        <v>1</v>
      </c>
      <c r="H624" s="631" t="str">
        <f t="shared" si="57"/>
        <v>GV.RM-011</v>
      </c>
      <c r="I624" s="631" t="str">
        <f t="shared" ca="1" si="58"/>
        <v>GV.RM-0111</v>
      </c>
      <c r="J624" s="1648"/>
    </row>
    <row r="625" spans="1:10" x14ac:dyDescent="0.25">
      <c r="A625" t="s">
        <v>41</v>
      </c>
      <c r="B625" s="551">
        <v>1</v>
      </c>
      <c r="C625" s="551" t="s">
        <v>3386</v>
      </c>
      <c r="D625" s="1587" t="s">
        <v>3397</v>
      </c>
      <c r="E625" s="551" t="s">
        <v>446</v>
      </c>
      <c r="F625" s="1650" t="s">
        <v>1664</v>
      </c>
      <c r="G625" s="551">
        <f ca="1">VLOOKUP($A625,Data!$C:$I,7,FALSE)</f>
        <v>1</v>
      </c>
      <c r="H625" s="631" t="str">
        <f t="shared" si="57"/>
        <v>GV.RM-021</v>
      </c>
      <c r="I625" s="631" t="str">
        <f t="shared" ca="1" si="58"/>
        <v>GV.RM-0211</v>
      </c>
      <c r="J625" s="1648"/>
    </row>
    <row r="626" spans="1:10" x14ac:dyDescent="0.25">
      <c r="A626" t="s">
        <v>41</v>
      </c>
      <c r="B626" s="551">
        <v>1</v>
      </c>
      <c r="C626" s="551" t="s">
        <v>3386</v>
      </c>
      <c r="D626" s="1587" t="s">
        <v>3398</v>
      </c>
      <c r="E626" s="551" t="s">
        <v>446</v>
      </c>
      <c r="F626" s="1650" t="s">
        <v>1526</v>
      </c>
      <c r="G626" s="551">
        <f ca="1">VLOOKUP($A626,Data!$C:$I,7,FALSE)</f>
        <v>1</v>
      </c>
      <c r="H626" s="631" t="str">
        <f t="shared" si="57"/>
        <v>GV.RM-031</v>
      </c>
      <c r="I626" s="631" t="str">
        <f t="shared" ca="1" si="58"/>
        <v>GV.RM-0311</v>
      </c>
      <c r="J626" s="1648"/>
    </row>
    <row r="627" spans="1:10" x14ac:dyDescent="0.25">
      <c r="A627" t="s">
        <v>41</v>
      </c>
      <c r="B627" s="551">
        <v>1</v>
      </c>
      <c r="C627" s="551" t="s">
        <v>3386</v>
      </c>
      <c r="D627" s="1587" t="s">
        <v>3399</v>
      </c>
      <c r="F627" s="819"/>
      <c r="G627" s="551">
        <f ca="1">VLOOKUP($A627,Data!$C:$I,7,FALSE)</f>
        <v>1</v>
      </c>
      <c r="H627" s="631" t="str">
        <f t="shared" si="57"/>
        <v>GV.RM-041</v>
      </c>
      <c r="I627" s="631" t="str">
        <f t="shared" ca="1" si="58"/>
        <v>GV.RM-0411</v>
      </c>
      <c r="J627" s="1648"/>
    </row>
    <row r="628" spans="1:10" x14ac:dyDescent="0.25">
      <c r="A628" t="s">
        <v>41</v>
      </c>
      <c r="B628" s="551">
        <v>1</v>
      </c>
      <c r="C628" s="551" t="s">
        <v>3386</v>
      </c>
      <c r="D628" s="1587" t="s">
        <v>3401</v>
      </c>
      <c r="F628" s="819"/>
      <c r="G628" s="551">
        <f ca="1">VLOOKUP($A628,Data!$C:$I,7,FALSE)</f>
        <v>1</v>
      </c>
      <c r="H628" s="631" t="str">
        <f t="shared" si="57"/>
        <v>GV.RM-061</v>
      </c>
      <c r="I628" s="631" t="str">
        <f t="shared" ca="1" si="58"/>
        <v>GV.RM-0611</v>
      </c>
      <c r="J628" s="1648"/>
    </row>
    <row r="629" spans="1:10" x14ac:dyDescent="0.25">
      <c r="A629" t="s">
        <v>41</v>
      </c>
      <c r="B629" s="551">
        <v>1</v>
      </c>
      <c r="C629" s="551" t="s">
        <v>3386</v>
      </c>
      <c r="D629" s="1587" t="s">
        <v>3413</v>
      </c>
      <c r="F629" s="819"/>
      <c r="G629" s="551">
        <f ca="1">VLOOKUP($A629,Data!$C:$I,7,FALSE)</f>
        <v>1</v>
      </c>
      <c r="H629" s="631" t="str">
        <f t="shared" si="57"/>
        <v>GV.RR-011</v>
      </c>
      <c r="I629" s="631" t="str">
        <f t="shared" ca="1" si="58"/>
        <v>GV.RR-0111</v>
      </c>
      <c r="J629" s="1648"/>
    </row>
    <row r="630" spans="1:10" x14ac:dyDescent="0.25">
      <c r="A630" t="s">
        <v>41</v>
      </c>
      <c r="B630" s="551">
        <v>1</v>
      </c>
      <c r="C630" s="551" t="s">
        <v>3386</v>
      </c>
      <c r="D630" s="1587" t="s">
        <v>3415</v>
      </c>
      <c r="F630" s="819"/>
      <c r="G630" s="551">
        <f ca="1">VLOOKUP($A630,Data!$C:$I,7,FALSE)</f>
        <v>1</v>
      </c>
      <c r="H630" s="631" t="str">
        <f t="shared" si="57"/>
        <v>GV.RR-031</v>
      </c>
      <c r="I630" s="631" t="str">
        <f t="shared" ca="1" si="58"/>
        <v>GV.RR-0311</v>
      </c>
      <c r="J630" s="1648"/>
    </row>
    <row r="631" spans="1:10" x14ac:dyDescent="0.25">
      <c r="A631" t="s">
        <v>42</v>
      </c>
      <c r="B631" s="551">
        <v>2</v>
      </c>
      <c r="C631" s="551" t="s">
        <v>3386</v>
      </c>
      <c r="D631" s="1587" t="s">
        <v>3419</v>
      </c>
      <c r="F631" s="819"/>
      <c r="G631" s="551">
        <f ca="1">VLOOKUP($A631,Data!$C:$I,7,FALSE)</f>
        <v>0</v>
      </c>
      <c r="H631" s="631" t="str">
        <f t="shared" si="57"/>
        <v>GV.OV-012</v>
      </c>
      <c r="I631" s="631" t="str">
        <f t="shared" ca="1" si="58"/>
        <v>GV.OV-0120</v>
      </c>
      <c r="J631" s="1648"/>
    </row>
    <row r="632" spans="1:10" x14ac:dyDescent="0.25">
      <c r="A632" t="s">
        <v>42</v>
      </c>
      <c r="B632" s="551">
        <v>2</v>
      </c>
      <c r="C632" s="551" t="s">
        <v>3386</v>
      </c>
      <c r="D632" s="1587" t="s">
        <v>3396</v>
      </c>
      <c r="E632" s="551" t="s">
        <v>446</v>
      </c>
      <c r="F632" s="1650" t="s">
        <v>1527</v>
      </c>
      <c r="G632" s="551">
        <f ca="1">VLOOKUP($A632,Data!$C:$I,7,FALSE)</f>
        <v>0</v>
      </c>
      <c r="H632" s="631" t="str">
        <f t="shared" si="57"/>
        <v>GV.RM-012</v>
      </c>
      <c r="I632" s="631" t="str">
        <f t="shared" ca="1" si="58"/>
        <v>GV.RM-0120</v>
      </c>
      <c r="J632" s="1648"/>
    </row>
    <row r="633" spans="1:10" x14ac:dyDescent="0.25">
      <c r="A633" t="s">
        <v>42</v>
      </c>
      <c r="B633" s="551">
        <v>2</v>
      </c>
      <c r="C633" s="551" t="s">
        <v>3386</v>
      </c>
      <c r="D633" s="1587" t="s">
        <v>3397</v>
      </c>
      <c r="E633" s="551" t="s">
        <v>446</v>
      </c>
      <c r="F633" s="1650" t="s">
        <v>1664</v>
      </c>
      <c r="G633" s="551">
        <f ca="1">VLOOKUP($A633,Data!$C:$I,7,FALSE)</f>
        <v>0</v>
      </c>
      <c r="H633" s="631" t="str">
        <f t="shared" si="57"/>
        <v>GV.RM-022</v>
      </c>
      <c r="I633" s="631" t="str">
        <f t="shared" ca="1" si="58"/>
        <v>GV.RM-0220</v>
      </c>
      <c r="J633" s="1648"/>
    </row>
    <row r="634" spans="1:10" x14ac:dyDescent="0.25">
      <c r="A634" t="s">
        <v>42</v>
      </c>
      <c r="B634" s="551">
        <v>2</v>
      </c>
      <c r="C634" s="551" t="s">
        <v>3386</v>
      </c>
      <c r="D634" s="1587" t="s">
        <v>3399</v>
      </c>
      <c r="F634" s="819"/>
      <c r="G634" s="551">
        <f ca="1">VLOOKUP($A634,Data!$C:$I,7,FALSE)</f>
        <v>0</v>
      </c>
      <c r="H634" s="631" t="str">
        <f t="shared" si="57"/>
        <v>GV.RM-042</v>
      </c>
      <c r="I634" s="631" t="str">
        <f t="shared" ca="1" si="58"/>
        <v>GV.RM-0420</v>
      </c>
      <c r="J634" s="1648"/>
    </row>
    <row r="635" spans="1:10" x14ac:dyDescent="0.25">
      <c r="A635" t="s">
        <v>42</v>
      </c>
      <c r="B635" s="551">
        <v>2</v>
      </c>
      <c r="C635" s="551" t="s">
        <v>3386</v>
      </c>
      <c r="D635" s="1587" t="s">
        <v>3401</v>
      </c>
      <c r="F635" s="819"/>
      <c r="G635" s="551">
        <f ca="1">VLOOKUP($A635,Data!$C:$I,7,FALSE)</f>
        <v>0</v>
      </c>
      <c r="H635" s="631" t="str">
        <f t="shared" si="57"/>
        <v>GV.RM-062</v>
      </c>
      <c r="I635" s="631" t="str">
        <f t="shared" ca="1" si="58"/>
        <v>GV.RM-0620</v>
      </c>
      <c r="J635" s="1648"/>
    </row>
    <row r="636" spans="1:10" x14ac:dyDescent="0.25">
      <c r="A636" t="s">
        <v>42</v>
      </c>
      <c r="B636" s="551">
        <v>2</v>
      </c>
      <c r="C636" s="551" t="s">
        <v>3386</v>
      </c>
      <c r="D636" s="1587" t="s">
        <v>3413</v>
      </c>
      <c r="F636" s="819"/>
      <c r="G636" s="551">
        <f ca="1">VLOOKUP($A636,Data!$C:$I,7,FALSE)</f>
        <v>0</v>
      </c>
      <c r="H636" s="631" t="str">
        <f t="shared" si="57"/>
        <v>GV.RR-012</v>
      </c>
      <c r="I636" s="631" t="str">
        <f t="shared" ca="1" si="58"/>
        <v>GV.RR-0120</v>
      </c>
      <c r="J636" s="1648"/>
    </row>
    <row r="637" spans="1:10" x14ac:dyDescent="0.25">
      <c r="A637" t="s">
        <v>42</v>
      </c>
      <c r="B637" s="551">
        <v>2</v>
      </c>
      <c r="C637" s="551" t="s">
        <v>3386</v>
      </c>
      <c r="D637" s="1587" t="s">
        <v>3415</v>
      </c>
      <c r="F637" s="819"/>
      <c r="G637" s="551">
        <f ca="1">VLOOKUP($A637,Data!$C:$I,7,FALSE)</f>
        <v>0</v>
      </c>
      <c r="H637" s="631" t="str">
        <f t="shared" si="57"/>
        <v>GV.RR-032</v>
      </c>
      <c r="I637" s="631" t="str">
        <f t="shared" ca="1" si="58"/>
        <v>GV.RR-0320</v>
      </c>
      <c r="J637" s="1648"/>
    </row>
    <row r="638" spans="1:10" x14ac:dyDescent="0.25">
      <c r="A638" t="s">
        <v>43</v>
      </c>
      <c r="B638" s="551">
        <v>2</v>
      </c>
      <c r="C638" s="551" t="s">
        <v>3386</v>
      </c>
      <c r="D638" s="1587" t="s">
        <v>3419</v>
      </c>
      <c r="F638" s="819"/>
      <c r="G638" s="551">
        <f ca="1">VLOOKUP($A638,Data!$C:$I,7,FALSE)</f>
        <v>1</v>
      </c>
      <c r="H638" s="631" t="str">
        <f t="shared" si="57"/>
        <v>GV.OV-012</v>
      </c>
      <c r="I638" s="631" t="str">
        <f t="shared" ca="1" si="58"/>
        <v>GV.OV-0121</v>
      </c>
      <c r="J638" s="1648"/>
    </row>
    <row r="639" spans="1:10" x14ac:dyDescent="0.25">
      <c r="A639" t="s">
        <v>43</v>
      </c>
      <c r="B639" s="551">
        <v>2</v>
      </c>
      <c r="C639" s="551" t="s">
        <v>3386</v>
      </c>
      <c r="D639" s="1587" t="s">
        <v>3398</v>
      </c>
      <c r="E639" s="551" t="s">
        <v>446</v>
      </c>
      <c r="F639" s="1651" t="s">
        <v>1526</v>
      </c>
      <c r="G639" s="551">
        <f ca="1">VLOOKUP($A639,Data!$C:$I,7,FALSE)</f>
        <v>1</v>
      </c>
      <c r="H639" s="631" t="str">
        <f t="shared" si="57"/>
        <v>GV.RM-032</v>
      </c>
      <c r="I639" s="631" t="str">
        <f t="shared" ca="1" si="58"/>
        <v>GV.RM-0321</v>
      </c>
      <c r="J639" s="1648"/>
    </row>
    <row r="640" spans="1:10" x14ac:dyDescent="0.25">
      <c r="A640" t="s">
        <v>43</v>
      </c>
      <c r="B640" s="551">
        <v>2</v>
      </c>
      <c r="C640" s="551" t="s">
        <v>3386</v>
      </c>
      <c r="D640" s="1587" t="s">
        <v>3413</v>
      </c>
      <c r="F640" s="819"/>
      <c r="G640" s="551">
        <f ca="1">VLOOKUP($A640,Data!$C:$I,7,FALSE)</f>
        <v>1</v>
      </c>
      <c r="H640" s="631" t="str">
        <f t="shared" si="57"/>
        <v>GV.RR-012</v>
      </c>
      <c r="I640" s="631" t="str">
        <f t="shared" ca="1" si="58"/>
        <v>GV.RR-0121</v>
      </c>
      <c r="J640" s="1648"/>
    </row>
    <row r="641" spans="1:10" x14ac:dyDescent="0.25">
      <c r="A641" t="s">
        <v>45</v>
      </c>
      <c r="B641" s="551">
        <v>2</v>
      </c>
      <c r="C641" s="551" t="s">
        <v>3386</v>
      </c>
      <c r="D641" s="1587" t="s">
        <v>3398</v>
      </c>
      <c r="E641" s="551" t="s">
        <v>446</v>
      </c>
      <c r="F641" s="1651" t="s">
        <v>1526</v>
      </c>
      <c r="G641" s="551">
        <f ca="1">VLOOKUP($A641,Data!$C:$I,7,FALSE)</f>
        <v>1</v>
      </c>
      <c r="H641" s="631" t="str">
        <f t="shared" si="57"/>
        <v>GV.RM-032</v>
      </c>
      <c r="I641" s="631" t="str">
        <f t="shared" ca="1" si="58"/>
        <v>GV.RM-0321</v>
      </c>
      <c r="J641" s="1648"/>
    </row>
    <row r="642" spans="1:10" x14ac:dyDescent="0.25">
      <c r="A642" t="s">
        <v>45</v>
      </c>
      <c r="B642" s="551">
        <v>2</v>
      </c>
      <c r="C642" s="551" t="s">
        <v>3386</v>
      </c>
      <c r="D642" s="1587" t="s">
        <v>3413</v>
      </c>
      <c r="F642" s="819"/>
      <c r="G642" s="551">
        <f ca="1">VLOOKUP($A642,Data!$C:$I,7,FALSE)</f>
        <v>1</v>
      </c>
      <c r="H642" s="631" t="str">
        <f t="shared" ref="H642:H705" si="59">CONCATENATE($D642,$B642)</f>
        <v>GV.RR-012</v>
      </c>
      <c r="I642" s="631" t="str">
        <f t="shared" ref="I642:I705" ca="1" si="60">_xlfn.IFNA(CONCATENATE(H642,$G642),CONCATENATE(H642,$G642,0))</f>
        <v>GV.RR-0121</v>
      </c>
      <c r="J642" s="1648"/>
    </row>
    <row r="643" spans="1:10" x14ac:dyDescent="0.25">
      <c r="A643" t="s">
        <v>45</v>
      </c>
      <c r="B643" s="551">
        <v>2</v>
      </c>
      <c r="C643" s="551" t="s">
        <v>446</v>
      </c>
      <c r="D643" s="1588" t="s">
        <v>3440</v>
      </c>
      <c r="E643" s="551" t="s">
        <v>1462</v>
      </c>
      <c r="F643" s="1650" t="s">
        <v>1491</v>
      </c>
      <c r="G643" s="551">
        <f ca="1">VLOOKUP($A643,Data!$C:$I,7,FALSE)</f>
        <v>1</v>
      </c>
      <c r="H643" s="631" t="str">
        <f t="shared" si="59"/>
        <v>ID.IM-032</v>
      </c>
      <c r="I643" s="631" t="str">
        <f t="shared" ca="1" si="60"/>
        <v>ID.IM-0321</v>
      </c>
      <c r="J643" s="1648"/>
    </row>
    <row r="644" spans="1:10" x14ac:dyDescent="0.25">
      <c r="A644" t="s">
        <v>47</v>
      </c>
      <c r="B644" s="551">
        <v>2</v>
      </c>
      <c r="C644" s="551" t="s">
        <v>3386</v>
      </c>
      <c r="D644" s="1587" t="s">
        <v>3421</v>
      </c>
      <c r="F644" s="819"/>
      <c r="G644" s="551">
        <f ca="1">VLOOKUP($A644,Data!$C:$I,7,FALSE)</f>
        <v>0</v>
      </c>
      <c r="H644" s="631" t="str">
        <f t="shared" si="59"/>
        <v>GV.OV-032</v>
      </c>
      <c r="I644" s="631" t="str">
        <f t="shared" ca="1" si="60"/>
        <v>GV.OV-0320</v>
      </c>
      <c r="J644" s="1648"/>
    </row>
    <row r="645" spans="1:10" x14ac:dyDescent="0.25">
      <c r="A645" t="s">
        <v>47</v>
      </c>
      <c r="B645" s="551">
        <v>2</v>
      </c>
      <c r="C645" s="551" t="s">
        <v>3386</v>
      </c>
      <c r="D645" s="1587" t="s">
        <v>3417</v>
      </c>
      <c r="E645" s="551" t="s">
        <v>446</v>
      </c>
      <c r="F645" s="1650" t="s">
        <v>1522</v>
      </c>
      <c r="G645" s="551">
        <f ca="1">VLOOKUP($A645,Data!$C:$I,7,FALSE)</f>
        <v>0</v>
      </c>
      <c r="H645" s="631" t="str">
        <f t="shared" si="59"/>
        <v>GV.PO-012</v>
      </c>
      <c r="I645" s="631" t="str">
        <f t="shared" ca="1" si="60"/>
        <v>GV.PO-0120</v>
      </c>
      <c r="J645" s="1648"/>
    </row>
    <row r="646" spans="1:10" x14ac:dyDescent="0.25">
      <c r="A646" t="s">
        <v>47</v>
      </c>
      <c r="B646" s="551">
        <v>2</v>
      </c>
      <c r="C646" s="551" t="s">
        <v>3386</v>
      </c>
      <c r="D646" s="1587" t="s">
        <v>3418</v>
      </c>
      <c r="F646" s="819"/>
      <c r="G646" s="551">
        <f ca="1">VLOOKUP($A646,Data!$C:$I,7,FALSE)</f>
        <v>0</v>
      </c>
      <c r="H646" s="631" t="str">
        <f t="shared" si="59"/>
        <v>GV.PO-022</v>
      </c>
      <c r="I646" s="631" t="str">
        <f t="shared" ca="1" si="60"/>
        <v>GV.PO-0220</v>
      </c>
      <c r="J646" s="1648"/>
    </row>
    <row r="647" spans="1:10" x14ac:dyDescent="0.25">
      <c r="A647" t="s">
        <v>47</v>
      </c>
      <c r="B647" s="551">
        <v>2</v>
      </c>
      <c r="C647" s="551" t="s">
        <v>3386</v>
      </c>
      <c r="D647" s="1587" t="s">
        <v>3396</v>
      </c>
      <c r="E647" s="551" t="s">
        <v>446</v>
      </c>
      <c r="F647" s="1650" t="s">
        <v>1527</v>
      </c>
      <c r="G647" s="551">
        <f ca="1">VLOOKUP($A647,Data!$C:$I,7,FALSE)</f>
        <v>0</v>
      </c>
      <c r="H647" s="631" t="str">
        <f t="shared" si="59"/>
        <v>GV.RM-012</v>
      </c>
      <c r="I647" s="631" t="str">
        <f t="shared" ca="1" si="60"/>
        <v>GV.RM-0120</v>
      </c>
      <c r="J647" s="1648"/>
    </row>
    <row r="648" spans="1:10" x14ac:dyDescent="0.25">
      <c r="A648" t="s">
        <v>47</v>
      </c>
      <c r="B648" s="551">
        <v>2</v>
      </c>
      <c r="C648" s="551" t="s">
        <v>3386</v>
      </c>
      <c r="D648" s="1587" t="s">
        <v>3398</v>
      </c>
      <c r="E648" s="551" t="s">
        <v>446</v>
      </c>
      <c r="F648" s="1650" t="s">
        <v>1526</v>
      </c>
      <c r="G648" s="551">
        <f ca="1">VLOOKUP($A648,Data!$C:$I,7,FALSE)</f>
        <v>0</v>
      </c>
      <c r="H648" s="631" t="str">
        <f t="shared" si="59"/>
        <v>GV.RM-032</v>
      </c>
      <c r="I648" s="631" t="str">
        <f t="shared" ca="1" si="60"/>
        <v>GV.RM-0320</v>
      </c>
      <c r="J648" s="1648"/>
    </row>
    <row r="649" spans="1:10" x14ac:dyDescent="0.25">
      <c r="A649" t="s">
        <v>47</v>
      </c>
      <c r="B649" s="551">
        <v>2</v>
      </c>
      <c r="C649" s="551" t="s">
        <v>3386</v>
      </c>
      <c r="D649" s="1587" t="s">
        <v>3401</v>
      </c>
      <c r="F649" s="819"/>
      <c r="G649" s="551">
        <f ca="1">VLOOKUP($A649,Data!$C:$I,7,FALSE)</f>
        <v>0</v>
      </c>
      <c r="H649" s="631" t="str">
        <f t="shared" si="59"/>
        <v>GV.RM-062</v>
      </c>
      <c r="I649" s="631" t="str">
        <f t="shared" ca="1" si="60"/>
        <v>GV.RM-0620</v>
      </c>
      <c r="J649" s="1648"/>
    </row>
    <row r="650" spans="1:10" x14ac:dyDescent="0.25">
      <c r="A650" t="s">
        <v>47</v>
      </c>
      <c r="B650" s="551">
        <v>2</v>
      </c>
      <c r="C650" s="551" t="s">
        <v>3386</v>
      </c>
      <c r="D650" s="1587" t="s">
        <v>3413</v>
      </c>
      <c r="F650" s="819"/>
      <c r="G650" s="551">
        <f ca="1">VLOOKUP($A650,Data!$C:$I,7,FALSE)</f>
        <v>0</v>
      </c>
      <c r="H650" s="631" t="str">
        <f t="shared" si="59"/>
        <v>GV.RR-012</v>
      </c>
      <c r="I650" s="631" t="str">
        <f t="shared" ca="1" si="60"/>
        <v>GV.RR-0120</v>
      </c>
      <c r="J650" s="1648"/>
    </row>
    <row r="651" spans="1:10" x14ac:dyDescent="0.25">
      <c r="A651" t="s">
        <v>47</v>
      </c>
      <c r="B651" s="551">
        <v>2</v>
      </c>
      <c r="C651" s="551" t="s">
        <v>3386</v>
      </c>
      <c r="D651" s="1587" t="s">
        <v>3415</v>
      </c>
      <c r="F651" s="819"/>
      <c r="G651" s="551">
        <f ca="1">VLOOKUP($A651,Data!$C:$I,7,FALSE)</f>
        <v>0</v>
      </c>
      <c r="H651" s="631" t="str">
        <f t="shared" si="59"/>
        <v>GV.RR-032</v>
      </c>
      <c r="I651" s="631" t="str">
        <f t="shared" ca="1" si="60"/>
        <v>GV.RR-0320</v>
      </c>
      <c r="J651" s="1648"/>
    </row>
    <row r="652" spans="1:10" x14ac:dyDescent="0.25">
      <c r="A652" t="s">
        <v>49</v>
      </c>
      <c r="B652" s="551">
        <v>2</v>
      </c>
      <c r="C652" s="551" t="s">
        <v>3386</v>
      </c>
      <c r="D652" s="1587" t="s">
        <v>3397</v>
      </c>
      <c r="E652" s="551" t="s">
        <v>446</v>
      </c>
      <c r="F652" s="1650" t="s">
        <v>1564</v>
      </c>
      <c r="G652" s="551">
        <f ca="1">VLOOKUP($A652,Data!$C:$I,7,FALSE)</f>
        <v>0</v>
      </c>
      <c r="H652" s="631" t="str">
        <f t="shared" si="59"/>
        <v>GV.RM-022</v>
      </c>
      <c r="I652" s="631" t="str">
        <f t="shared" ca="1" si="60"/>
        <v>GV.RM-0220</v>
      </c>
      <c r="J652" s="1648"/>
    </row>
    <row r="653" spans="1:10" x14ac:dyDescent="0.25">
      <c r="A653" t="s">
        <v>49</v>
      </c>
      <c r="B653" s="551">
        <v>2</v>
      </c>
      <c r="C653" s="551" t="s">
        <v>3386</v>
      </c>
      <c r="D653" s="1587" t="s">
        <v>3399</v>
      </c>
      <c r="F653" s="819"/>
      <c r="G653" s="551">
        <f ca="1">VLOOKUP($A653,Data!$C:$I,7,FALSE)</f>
        <v>0</v>
      </c>
      <c r="H653" s="631" t="str">
        <f t="shared" si="59"/>
        <v>GV.RM-042</v>
      </c>
      <c r="I653" s="631" t="str">
        <f t="shared" ca="1" si="60"/>
        <v>GV.RM-0420</v>
      </c>
      <c r="J653" s="1648"/>
    </row>
    <row r="654" spans="1:10" x14ac:dyDescent="0.25">
      <c r="A654" t="s">
        <v>49</v>
      </c>
      <c r="B654" s="551">
        <v>2</v>
      </c>
      <c r="C654" s="551" t="s">
        <v>3386</v>
      </c>
      <c r="D654" s="1587" t="s">
        <v>3400</v>
      </c>
      <c r="F654" s="819"/>
      <c r="G654" s="551">
        <f ca="1">VLOOKUP($A654,Data!$C:$I,7,FALSE)</f>
        <v>0</v>
      </c>
      <c r="H654" s="631" t="str">
        <f t="shared" si="59"/>
        <v>GV.RM-052</v>
      </c>
      <c r="I654" s="631" t="str">
        <f t="shared" ca="1" si="60"/>
        <v>GV.RM-0520</v>
      </c>
      <c r="J654" s="1648"/>
    </row>
    <row r="655" spans="1:10" x14ac:dyDescent="0.25">
      <c r="A655" t="s">
        <v>49</v>
      </c>
      <c r="B655" s="551">
        <v>2</v>
      </c>
      <c r="C655" s="551" t="s">
        <v>3386</v>
      </c>
      <c r="D655" s="1587" t="s">
        <v>3413</v>
      </c>
      <c r="F655" s="819"/>
      <c r="G655" s="551">
        <f ca="1">VLOOKUP($A655,Data!$C:$I,7,FALSE)</f>
        <v>0</v>
      </c>
      <c r="H655" s="631" t="str">
        <f t="shared" si="59"/>
        <v>GV.RR-012</v>
      </c>
      <c r="I655" s="631" t="str">
        <f t="shared" ca="1" si="60"/>
        <v>GV.RR-0120</v>
      </c>
      <c r="J655" s="1648"/>
    </row>
    <row r="656" spans="1:10" x14ac:dyDescent="0.25">
      <c r="A656" t="s">
        <v>49</v>
      </c>
      <c r="B656" s="551">
        <v>2</v>
      </c>
      <c r="C656" s="551" t="s">
        <v>3386</v>
      </c>
      <c r="D656" s="1587" t="s">
        <v>3403</v>
      </c>
      <c r="E656" s="551" t="s">
        <v>446</v>
      </c>
      <c r="F656" s="1650" t="s">
        <v>1523</v>
      </c>
      <c r="G656" s="551">
        <f ca="1">VLOOKUP($A656,Data!$C:$I,7,FALSE)</f>
        <v>0</v>
      </c>
      <c r="H656" s="631" t="str">
        <f t="shared" si="59"/>
        <v>GV.SC-012</v>
      </c>
      <c r="I656" s="631" t="str">
        <f t="shared" ca="1" si="60"/>
        <v>GV.SC-0120</v>
      </c>
      <c r="J656" s="1648"/>
    </row>
    <row r="657" spans="1:10" x14ac:dyDescent="0.25">
      <c r="A657" t="s">
        <v>49</v>
      </c>
      <c r="B657" s="551">
        <v>2</v>
      </c>
      <c r="C657" s="551" t="s">
        <v>3386</v>
      </c>
      <c r="D657" s="1587" t="s">
        <v>3408</v>
      </c>
      <c r="F657" s="819"/>
      <c r="G657" s="551">
        <f ca="1">VLOOKUP($A657,Data!$C:$I,7,FALSE)</f>
        <v>0</v>
      </c>
      <c r="H657" s="631" t="str">
        <f t="shared" si="59"/>
        <v>GV.SC-062</v>
      </c>
      <c r="I657" s="631" t="str">
        <f t="shared" ca="1" si="60"/>
        <v>GV.SC-0620</v>
      </c>
      <c r="J657" s="1648"/>
    </row>
    <row r="658" spans="1:10" x14ac:dyDescent="0.25">
      <c r="A658" t="s">
        <v>49</v>
      </c>
      <c r="B658" s="551">
        <v>2</v>
      </c>
      <c r="C658" s="551" t="s">
        <v>3386</v>
      </c>
      <c r="D658" s="1587" t="s">
        <v>3411</v>
      </c>
      <c r="F658" s="819"/>
      <c r="G658" s="551">
        <f ca="1">VLOOKUP($A658,Data!$C:$I,7,FALSE)</f>
        <v>0</v>
      </c>
      <c r="H658" s="631" t="str">
        <f t="shared" si="59"/>
        <v>GV.SC-092</v>
      </c>
      <c r="I658" s="631" t="str">
        <f t="shared" ca="1" si="60"/>
        <v>GV.SC-0920</v>
      </c>
      <c r="J658" s="1648"/>
    </row>
    <row r="659" spans="1:10" x14ac:dyDescent="0.25">
      <c r="A659" t="s">
        <v>49</v>
      </c>
      <c r="B659" s="551">
        <v>2</v>
      </c>
      <c r="C659" s="551" t="s">
        <v>3386</v>
      </c>
      <c r="D659" s="1587" t="s">
        <v>3412</v>
      </c>
      <c r="F659" s="819"/>
      <c r="G659" s="551">
        <f ca="1">VLOOKUP($A659,Data!$C:$I,7,FALSE)</f>
        <v>0</v>
      </c>
      <c r="H659" s="631" t="str">
        <f t="shared" si="59"/>
        <v>GV.SC-102</v>
      </c>
      <c r="I659" s="631" t="str">
        <f t="shared" ca="1" si="60"/>
        <v>GV.SC-1020</v>
      </c>
      <c r="J659" s="1648"/>
    </row>
    <row r="660" spans="1:10" x14ac:dyDescent="0.25">
      <c r="A660" t="s">
        <v>51</v>
      </c>
      <c r="B660" s="551">
        <v>3</v>
      </c>
      <c r="C660" s="551" t="s">
        <v>3386</v>
      </c>
      <c r="D660" s="1587" t="s">
        <v>3420</v>
      </c>
      <c r="F660" s="819"/>
      <c r="G660" s="551">
        <f ca="1">VLOOKUP($A660,Data!$C:$I,7,FALSE)</f>
        <v>0</v>
      </c>
      <c r="H660" s="631" t="str">
        <f t="shared" si="59"/>
        <v>GV.OV-023</v>
      </c>
      <c r="I660" s="631" t="str">
        <f t="shared" ca="1" si="60"/>
        <v>GV.OV-0230</v>
      </c>
      <c r="J660" s="1648"/>
    </row>
    <row r="661" spans="1:10" x14ac:dyDescent="0.25">
      <c r="A661" t="s">
        <v>51</v>
      </c>
      <c r="B661" s="551">
        <v>3</v>
      </c>
      <c r="C661" s="551" t="s">
        <v>3386</v>
      </c>
      <c r="D661" s="1587" t="s">
        <v>3396</v>
      </c>
      <c r="E661" s="551" t="s">
        <v>446</v>
      </c>
      <c r="F661" s="1650" t="s">
        <v>1527</v>
      </c>
      <c r="G661" s="551">
        <f ca="1">VLOOKUP($A661,Data!$C:$I,7,FALSE)</f>
        <v>0</v>
      </c>
      <c r="H661" s="631" t="str">
        <f t="shared" si="59"/>
        <v>GV.RM-013</v>
      </c>
      <c r="I661" s="631" t="str">
        <f t="shared" ca="1" si="60"/>
        <v>GV.RM-0130</v>
      </c>
      <c r="J661" s="1648"/>
    </row>
    <row r="662" spans="1:10" x14ac:dyDescent="0.25">
      <c r="A662" t="s">
        <v>51</v>
      </c>
      <c r="B662" s="551">
        <v>3</v>
      </c>
      <c r="C662" s="551" t="s">
        <v>3386</v>
      </c>
      <c r="D662" s="1587" t="s">
        <v>3398</v>
      </c>
      <c r="E662" s="551" t="s">
        <v>446</v>
      </c>
      <c r="F662" s="1650" t="s">
        <v>1526</v>
      </c>
      <c r="G662" s="551">
        <f ca="1">VLOOKUP($A662,Data!$C:$I,7,FALSE)</f>
        <v>0</v>
      </c>
      <c r="H662" s="631" t="str">
        <f t="shared" si="59"/>
        <v>GV.RM-033</v>
      </c>
      <c r="I662" s="631" t="str">
        <f t="shared" ca="1" si="60"/>
        <v>GV.RM-0330</v>
      </c>
      <c r="J662" s="1648"/>
    </row>
    <row r="663" spans="1:10" x14ac:dyDescent="0.25">
      <c r="A663" t="s">
        <v>51</v>
      </c>
      <c r="B663" s="551">
        <v>3</v>
      </c>
      <c r="C663" s="551" t="s">
        <v>3386</v>
      </c>
      <c r="D663" s="1587" t="s">
        <v>3401</v>
      </c>
      <c r="F663" s="819"/>
      <c r="G663" s="551">
        <f ca="1">VLOOKUP($A663,Data!$C:$I,7,FALSE)</f>
        <v>0</v>
      </c>
      <c r="H663" s="631" t="str">
        <f t="shared" si="59"/>
        <v>GV.RM-063</v>
      </c>
      <c r="I663" s="631" t="str">
        <f t="shared" ca="1" si="60"/>
        <v>GV.RM-0630</v>
      </c>
      <c r="J663" s="1648"/>
    </row>
    <row r="664" spans="1:10" x14ac:dyDescent="0.25">
      <c r="A664" t="s">
        <v>51</v>
      </c>
      <c r="B664" s="551">
        <v>3</v>
      </c>
      <c r="C664" s="551" t="s">
        <v>3386</v>
      </c>
      <c r="D664" s="1587" t="s">
        <v>3413</v>
      </c>
      <c r="F664" s="819"/>
      <c r="G664" s="551">
        <f ca="1">VLOOKUP($A664,Data!$C:$I,7,FALSE)</f>
        <v>0</v>
      </c>
      <c r="H664" s="631" t="str">
        <f t="shared" si="59"/>
        <v>GV.RR-013</v>
      </c>
      <c r="I664" s="631" t="str">
        <f t="shared" ca="1" si="60"/>
        <v>GV.RR-0130</v>
      </c>
      <c r="J664" s="1648"/>
    </row>
    <row r="665" spans="1:10" x14ac:dyDescent="0.25">
      <c r="A665" t="s">
        <v>51</v>
      </c>
      <c r="B665" s="551">
        <v>3</v>
      </c>
      <c r="C665" s="551" t="s">
        <v>3386</v>
      </c>
      <c r="D665" s="1587" t="s">
        <v>3415</v>
      </c>
      <c r="F665" s="819"/>
      <c r="G665" s="551">
        <f ca="1">VLOOKUP($A665,Data!$C:$I,7,FALSE)</f>
        <v>0</v>
      </c>
      <c r="H665" s="631" t="str">
        <f t="shared" si="59"/>
        <v>GV.RR-033</v>
      </c>
      <c r="I665" s="631" t="str">
        <f t="shared" ca="1" si="60"/>
        <v>GV.RR-0330</v>
      </c>
      <c r="J665" s="1648"/>
    </row>
    <row r="666" spans="1:10" x14ac:dyDescent="0.25">
      <c r="A666" t="s">
        <v>53</v>
      </c>
      <c r="B666" s="551">
        <v>3</v>
      </c>
      <c r="C666" s="551" t="s">
        <v>3386</v>
      </c>
      <c r="D666" s="1587" t="s">
        <v>3420</v>
      </c>
      <c r="F666" s="819"/>
      <c r="G666" s="551">
        <f ca="1">VLOOKUP($A666,Data!$C:$I,7,FALSE)</f>
        <v>1</v>
      </c>
      <c r="H666" s="631" t="str">
        <f t="shared" si="59"/>
        <v>GV.OV-023</v>
      </c>
      <c r="I666" s="631" t="str">
        <f t="shared" ca="1" si="60"/>
        <v>GV.OV-0231</v>
      </c>
      <c r="J666" s="1648"/>
    </row>
    <row r="667" spans="1:10" x14ac:dyDescent="0.25">
      <c r="A667" t="s">
        <v>53</v>
      </c>
      <c r="B667" s="551">
        <v>3</v>
      </c>
      <c r="C667" s="551" t="s">
        <v>3386</v>
      </c>
      <c r="D667" s="1587" t="s">
        <v>3398</v>
      </c>
      <c r="E667" s="551" t="s">
        <v>446</v>
      </c>
      <c r="F667" s="1650" t="s">
        <v>1526</v>
      </c>
      <c r="G667" s="551">
        <f ca="1">VLOOKUP($A667,Data!$C:$I,7,FALSE)</f>
        <v>1</v>
      </c>
      <c r="H667" s="631" t="str">
        <f t="shared" si="59"/>
        <v>GV.RM-033</v>
      </c>
      <c r="I667" s="631" t="str">
        <f t="shared" ca="1" si="60"/>
        <v>GV.RM-0331</v>
      </c>
      <c r="J667" s="1648"/>
    </row>
    <row r="668" spans="1:10" x14ac:dyDescent="0.25">
      <c r="A668" t="s">
        <v>53</v>
      </c>
      <c r="B668" s="551">
        <v>3</v>
      </c>
      <c r="C668" s="551" t="s">
        <v>3386</v>
      </c>
      <c r="D668" s="1587" t="s">
        <v>3413</v>
      </c>
      <c r="F668" s="819"/>
      <c r="G668" s="551">
        <f ca="1">VLOOKUP($A668,Data!$C:$I,7,FALSE)</f>
        <v>1</v>
      </c>
      <c r="H668" s="631" t="str">
        <f t="shared" si="59"/>
        <v>GV.RR-013</v>
      </c>
      <c r="I668" s="631" t="str">
        <f t="shared" ca="1" si="60"/>
        <v>GV.RR-0131</v>
      </c>
      <c r="J668" s="1648"/>
    </row>
    <row r="669" spans="1:10" x14ac:dyDescent="0.25">
      <c r="A669" t="s">
        <v>58</v>
      </c>
      <c r="B669" s="551">
        <v>1</v>
      </c>
      <c r="C669" s="551" t="s">
        <v>3386</v>
      </c>
      <c r="D669" s="1587" t="s">
        <v>3398</v>
      </c>
      <c r="E669" s="551" t="s">
        <v>446</v>
      </c>
      <c r="F669" s="1651" t="s">
        <v>1526</v>
      </c>
      <c r="G669" s="551">
        <f ca="1">VLOOKUP($A669,Data!$C:$I,7,FALSE)</f>
        <v>1</v>
      </c>
      <c r="H669" s="631" t="str">
        <f t="shared" si="59"/>
        <v>GV.RM-031</v>
      </c>
      <c r="I669" s="631" t="str">
        <f t="shared" ca="1" si="60"/>
        <v>GV.RM-0311</v>
      </c>
      <c r="J669" s="1648"/>
    </row>
    <row r="670" spans="1:10" x14ac:dyDescent="0.25">
      <c r="A670" t="s">
        <v>60</v>
      </c>
      <c r="B670" s="551">
        <v>2</v>
      </c>
      <c r="C670" s="551" t="s">
        <v>3386</v>
      </c>
      <c r="D670" s="1587" t="s">
        <v>3396</v>
      </c>
      <c r="E670" s="551" t="s">
        <v>446</v>
      </c>
      <c r="F670" s="1650" t="s">
        <v>1527</v>
      </c>
      <c r="G670" s="551">
        <f ca="1">VLOOKUP($A670,Data!$C:$I,7,FALSE)</f>
        <v>0</v>
      </c>
      <c r="H670" s="631" t="str">
        <f t="shared" si="59"/>
        <v>GV.RM-012</v>
      </c>
      <c r="I670" s="631" t="str">
        <f t="shared" ca="1" si="60"/>
        <v>GV.RM-0120</v>
      </c>
      <c r="J670" s="1648"/>
    </row>
    <row r="671" spans="1:10" x14ac:dyDescent="0.25">
      <c r="A671" t="s">
        <v>60</v>
      </c>
      <c r="B671" s="551">
        <v>2</v>
      </c>
      <c r="C671" s="551" t="s">
        <v>3386</v>
      </c>
      <c r="D671" s="1587" t="s">
        <v>3401</v>
      </c>
      <c r="F671" s="819"/>
      <c r="G671" s="551">
        <f ca="1">VLOOKUP($A671,Data!$C:$I,7,FALSE)</f>
        <v>0</v>
      </c>
      <c r="H671" s="631" t="str">
        <f t="shared" si="59"/>
        <v>GV.RM-062</v>
      </c>
      <c r="I671" s="631" t="str">
        <f t="shared" ca="1" si="60"/>
        <v>GV.RM-0620</v>
      </c>
      <c r="J671" s="1648"/>
    </row>
    <row r="672" spans="1:10" x14ac:dyDescent="0.25">
      <c r="A672" t="s">
        <v>60</v>
      </c>
      <c r="B672" s="551">
        <v>2</v>
      </c>
      <c r="C672" s="551" t="s">
        <v>3386</v>
      </c>
      <c r="D672" s="1587" t="s">
        <v>3415</v>
      </c>
      <c r="F672" s="819"/>
      <c r="G672" s="551">
        <f ca="1">VLOOKUP($A672,Data!$C:$I,7,FALSE)</f>
        <v>0</v>
      </c>
      <c r="H672" s="631" t="str">
        <f t="shared" si="59"/>
        <v>GV.RR-032</v>
      </c>
      <c r="I672" s="631" t="str">
        <f t="shared" ca="1" si="60"/>
        <v>GV.RR-0320</v>
      </c>
      <c r="J672" s="1648"/>
    </row>
    <row r="673" spans="1:10" x14ac:dyDescent="0.25">
      <c r="A673" t="s">
        <v>60</v>
      </c>
      <c r="B673" s="551">
        <v>2</v>
      </c>
      <c r="C673" s="551" t="s">
        <v>446</v>
      </c>
      <c r="D673" s="1588" t="s">
        <v>3432</v>
      </c>
      <c r="E673" s="551" t="s">
        <v>446</v>
      </c>
      <c r="F673" s="1650" t="s">
        <v>1573</v>
      </c>
      <c r="G673" s="551">
        <f ca="1">VLOOKUP($A673,Data!$C:$I,7,FALSE)</f>
        <v>0</v>
      </c>
      <c r="H673" s="631" t="str">
        <f t="shared" si="59"/>
        <v>ID.RA-042</v>
      </c>
      <c r="I673" s="631" t="str">
        <f t="shared" ca="1" si="60"/>
        <v>ID.RA-0420</v>
      </c>
      <c r="J673" s="1648"/>
    </row>
    <row r="674" spans="1:10" x14ac:dyDescent="0.25">
      <c r="A674" t="s">
        <v>60</v>
      </c>
      <c r="B674" s="551">
        <v>2</v>
      </c>
      <c r="C674" s="551" t="s">
        <v>446</v>
      </c>
      <c r="D674" s="1588" t="s">
        <v>3433</v>
      </c>
      <c r="E674" s="551" t="s">
        <v>446</v>
      </c>
      <c r="F674" s="1650" t="s">
        <v>1512</v>
      </c>
      <c r="G674" s="551">
        <f ca="1">VLOOKUP($A674,Data!$C:$I,7,FALSE)</f>
        <v>0</v>
      </c>
      <c r="H674" s="631" t="str">
        <f t="shared" si="59"/>
        <v>ID.RA-052</v>
      </c>
      <c r="I674" s="631" t="str">
        <f t="shared" ca="1" si="60"/>
        <v>ID.RA-0520</v>
      </c>
      <c r="J674" s="1648"/>
    </row>
    <row r="675" spans="1:10" x14ac:dyDescent="0.25">
      <c r="A675" t="s">
        <v>915</v>
      </c>
      <c r="B675" s="551">
        <v>2</v>
      </c>
      <c r="C675" s="551" t="s">
        <v>3386</v>
      </c>
      <c r="D675" s="1587" t="s">
        <v>3396</v>
      </c>
      <c r="E675" s="551" t="s">
        <v>446</v>
      </c>
      <c r="F675" s="1650" t="s">
        <v>1527</v>
      </c>
      <c r="G675" s="551">
        <f ca="1">VLOOKUP($A675,Data!$C:$I,7,FALSE)</f>
        <v>1</v>
      </c>
      <c r="H675" s="631" t="str">
        <f t="shared" si="59"/>
        <v>GV.RM-012</v>
      </c>
      <c r="I675" s="631" t="str">
        <f t="shared" ca="1" si="60"/>
        <v>GV.RM-0121</v>
      </c>
      <c r="J675" s="1648"/>
    </row>
    <row r="676" spans="1:10" x14ac:dyDescent="0.25">
      <c r="A676" t="s">
        <v>915</v>
      </c>
      <c r="B676" s="551">
        <v>2</v>
      </c>
      <c r="C676" s="551" t="s">
        <v>3386</v>
      </c>
      <c r="D676" s="1587" t="s">
        <v>3401</v>
      </c>
      <c r="F676" s="819"/>
      <c r="G676" s="551">
        <f ca="1">VLOOKUP($A676,Data!$C:$I,7,FALSE)</f>
        <v>1</v>
      </c>
      <c r="H676" s="631" t="str">
        <f t="shared" si="59"/>
        <v>GV.RM-062</v>
      </c>
      <c r="I676" s="631" t="str">
        <f t="shared" ca="1" si="60"/>
        <v>GV.RM-0621</v>
      </c>
      <c r="J676" s="1648"/>
    </row>
    <row r="677" spans="1:10" x14ac:dyDescent="0.25">
      <c r="A677" t="s">
        <v>915</v>
      </c>
      <c r="B677" s="551">
        <v>2</v>
      </c>
      <c r="C677" s="551" t="s">
        <v>3386</v>
      </c>
      <c r="D677" s="1587" t="s">
        <v>3415</v>
      </c>
      <c r="F677" s="819"/>
      <c r="G677" s="551">
        <f ca="1">VLOOKUP($A677,Data!$C:$I,7,FALSE)</f>
        <v>1</v>
      </c>
      <c r="H677" s="631" t="str">
        <f t="shared" si="59"/>
        <v>GV.RR-032</v>
      </c>
      <c r="I677" s="631" t="str">
        <f t="shared" ca="1" si="60"/>
        <v>GV.RR-0321</v>
      </c>
      <c r="J677" s="1648"/>
    </row>
    <row r="678" spans="1:10" x14ac:dyDescent="0.25">
      <c r="A678" t="s">
        <v>917</v>
      </c>
      <c r="B678" s="551">
        <v>3</v>
      </c>
      <c r="C678" s="551" t="s">
        <v>446</v>
      </c>
      <c r="D678" s="1588" t="s">
        <v>3433</v>
      </c>
      <c r="E678" s="551" t="s">
        <v>446</v>
      </c>
      <c r="F678" s="1650" t="s">
        <v>1512</v>
      </c>
      <c r="G678" s="551">
        <f ca="1">VLOOKUP($A678,Data!$C:$I,7,FALSE)</f>
        <v>0</v>
      </c>
      <c r="H678" s="631" t="str">
        <f t="shared" si="59"/>
        <v>ID.RA-053</v>
      </c>
      <c r="I678" s="631" t="str">
        <f t="shared" ca="1" si="60"/>
        <v>ID.RA-0530</v>
      </c>
      <c r="J678" s="1648"/>
    </row>
    <row r="679" spans="1:10" x14ac:dyDescent="0.25">
      <c r="A679" t="s">
        <v>917</v>
      </c>
      <c r="B679" s="551">
        <v>3</v>
      </c>
      <c r="C679" s="551" t="s">
        <v>446</v>
      </c>
      <c r="D679" s="1588" t="s">
        <v>3434</v>
      </c>
      <c r="E679" s="551" t="s">
        <v>1464</v>
      </c>
      <c r="F679" s="1650" t="s">
        <v>1561</v>
      </c>
      <c r="G679" s="551">
        <f ca="1">VLOOKUP($A679,Data!$C:$I,7,FALSE)</f>
        <v>0</v>
      </c>
      <c r="H679" s="631" t="str">
        <f t="shared" si="59"/>
        <v>ID.RA-063</v>
      </c>
      <c r="I679" s="631" t="str">
        <f t="shared" ca="1" si="60"/>
        <v>ID.RA-0630</v>
      </c>
      <c r="J679" s="1648"/>
    </row>
    <row r="680" spans="1:10" x14ac:dyDescent="0.25">
      <c r="A680" t="s">
        <v>918</v>
      </c>
      <c r="B680" s="551">
        <v>3</v>
      </c>
      <c r="C680" s="551" t="s">
        <v>446</v>
      </c>
      <c r="D680" s="1588" t="s">
        <v>3433</v>
      </c>
      <c r="E680" s="551" t="s">
        <v>446</v>
      </c>
      <c r="F680" s="1650" t="s">
        <v>1512</v>
      </c>
      <c r="G680" s="551">
        <f ca="1">VLOOKUP($A680,Data!$C:$I,7,FALSE)</f>
        <v>0</v>
      </c>
      <c r="H680" s="631" t="str">
        <f t="shared" si="59"/>
        <v>ID.RA-053</v>
      </c>
      <c r="I680" s="631" t="str">
        <f t="shared" ca="1" si="60"/>
        <v>ID.RA-0530</v>
      </c>
      <c r="J680" s="1648"/>
    </row>
    <row r="681" spans="1:10" x14ac:dyDescent="0.25">
      <c r="A681" t="s">
        <v>919</v>
      </c>
      <c r="B681" s="551">
        <v>3</v>
      </c>
      <c r="C681" s="551" t="s">
        <v>3386</v>
      </c>
      <c r="D681" s="1587" t="s">
        <v>3400</v>
      </c>
      <c r="F681" s="819"/>
      <c r="G681" s="551">
        <f ca="1">VLOOKUP($A681,Data!$C:$I,7,FALSE)</f>
        <v>0</v>
      </c>
      <c r="H681" s="631" t="str">
        <f t="shared" si="59"/>
        <v>GV.RM-053</v>
      </c>
      <c r="I681" s="631" t="str">
        <f t="shared" ca="1" si="60"/>
        <v>GV.RM-0530</v>
      </c>
      <c r="J681" s="1648"/>
    </row>
    <row r="682" spans="1:10" x14ac:dyDescent="0.25">
      <c r="A682" t="s">
        <v>919</v>
      </c>
      <c r="B682" s="551">
        <v>3</v>
      </c>
      <c r="C682" s="551" t="s">
        <v>3386</v>
      </c>
      <c r="D682" s="1587" t="s">
        <v>3403</v>
      </c>
      <c r="E682" s="551" t="s">
        <v>446</v>
      </c>
      <c r="F682" s="1650" t="s">
        <v>1523</v>
      </c>
      <c r="G682" s="551">
        <f ca="1">VLOOKUP($A682,Data!$C:$I,7,FALSE)</f>
        <v>0</v>
      </c>
      <c r="H682" s="631" t="str">
        <f t="shared" si="59"/>
        <v>GV.SC-013</v>
      </c>
      <c r="I682" s="631" t="str">
        <f t="shared" ca="1" si="60"/>
        <v>GV.SC-0130</v>
      </c>
      <c r="J682" s="1648"/>
    </row>
    <row r="683" spans="1:10" x14ac:dyDescent="0.25">
      <c r="A683" t="s">
        <v>919</v>
      </c>
      <c r="B683" s="551">
        <v>3</v>
      </c>
      <c r="C683" s="551" t="s">
        <v>3386</v>
      </c>
      <c r="D683" s="1587" t="s">
        <v>3408</v>
      </c>
      <c r="F683" s="819"/>
      <c r="G683" s="551">
        <f ca="1">VLOOKUP($A683,Data!$C:$I,7,FALSE)</f>
        <v>0</v>
      </c>
      <c r="H683" s="631" t="str">
        <f t="shared" si="59"/>
        <v>GV.SC-063</v>
      </c>
      <c r="I683" s="631" t="str">
        <f t="shared" ca="1" si="60"/>
        <v>GV.SC-0630</v>
      </c>
      <c r="J683" s="1648"/>
    </row>
    <row r="684" spans="1:10" x14ac:dyDescent="0.25">
      <c r="A684" t="s">
        <v>919</v>
      </c>
      <c r="B684" s="551">
        <v>3</v>
      </c>
      <c r="C684" s="551" t="s">
        <v>3386</v>
      </c>
      <c r="D684" s="1587" t="s">
        <v>3411</v>
      </c>
      <c r="F684" s="819"/>
      <c r="G684" s="551">
        <f ca="1">VLOOKUP($A684,Data!$C:$I,7,FALSE)</f>
        <v>0</v>
      </c>
      <c r="H684" s="631" t="str">
        <f t="shared" si="59"/>
        <v>GV.SC-093</v>
      </c>
      <c r="I684" s="631" t="str">
        <f t="shared" ca="1" si="60"/>
        <v>GV.SC-0930</v>
      </c>
      <c r="J684" s="1648"/>
    </row>
    <row r="685" spans="1:10" x14ac:dyDescent="0.25">
      <c r="A685" t="s">
        <v>919</v>
      </c>
      <c r="B685" s="551">
        <v>3</v>
      </c>
      <c r="C685" s="551" t="s">
        <v>3386</v>
      </c>
      <c r="D685" s="1587" t="s">
        <v>3412</v>
      </c>
      <c r="F685" s="819"/>
      <c r="G685" s="551">
        <f ca="1">VLOOKUP($A685,Data!$C:$I,7,FALSE)</f>
        <v>0</v>
      </c>
      <c r="H685" s="631" t="str">
        <f t="shared" si="59"/>
        <v>GV.SC-103</v>
      </c>
      <c r="I685" s="631" t="str">
        <f t="shared" ca="1" si="60"/>
        <v>GV.SC-1030</v>
      </c>
      <c r="J685" s="1648"/>
    </row>
    <row r="686" spans="1:10" x14ac:dyDescent="0.25">
      <c r="A686" t="s">
        <v>921</v>
      </c>
      <c r="B686" s="551">
        <v>3</v>
      </c>
      <c r="C686" s="551" t="s">
        <v>3386</v>
      </c>
      <c r="D686" s="1587" t="s">
        <v>3391</v>
      </c>
      <c r="E686" s="551" t="s">
        <v>446</v>
      </c>
      <c r="F686" s="1650" t="s">
        <v>1519</v>
      </c>
      <c r="G686" s="551">
        <f ca="1">VLOOKUP($A686,Data!$C:$I,7,FALSE)</f>
        <v>0</v>
      </c>
      <c r="H686" s="631" t="str">
        <f t="shared" si="59"/>
        <v>GV.OC-013</v>
      </c>
      <c r="I686" s="631" t="str">
        <f t="shared" ca="1" si="60"/>
        <v>GV.OC-0130</v>
      </c>
      <c r="J686" s="1648"/>
    </row>
    <row r="687" spans="1:10" x14ac:dyDescent="0.25">
      <c r="A687" t="s">
        <v>921</v>
      </c>
      <c r="B687" s="551">
        <v>3</v>
      </c>
      <c r="C687" s="551" t="s">
        <v>3386</v>
      </c>
      <c r="D687" s="1587" t="s">
        <v>3394</v>
      </c>
      <c r="E687" s="551" t="s">
        <v>446</v>
      </c>
      <c r="F687" s="1650" t="s">
        <v>1511</v>
      </c>
      <c r="G687" s="551">
        <f ca="1">VLOOKUP($A687,Data!$C:$I,7,FALSE)</f>
        <v>0</v>
      </c>
      <c r="H687" s="631" t="str">
        <f t="shared" si="59"/>
        <v>GV.OC-043</v>
      </c>
      <c r="I687" s="631" t="str">
        <f t="shared" ca="1" si="60"/>
        <v>GV.OC-0430</v>
      </c>
      <c r="J687" s="1648"/>
    </row>
    <row r="688" spans="1:10" x14ac:dyDescent="0.25">
      <c r="A688" t="s">
        <v>921</v>
      </c>
      <c r="B688" s="551">
        <v>3</v>
      </c>
      <c r="C688" s="551" t="s">
        <v>3386</v>
      </c>
      <c r="D688" s="1587" t="s">
        <v>3395</v>
      </c>
      <c r="E688" s="551" t="s">
        <v>446</v>
      </c>
      <c r="F688" s="1650" t="s">
        <v>1521</v>
      </c>
      <c r="G688" s="551">
        <f ca="1">VLOOKUP($A688,Data!$C:$I,7,FALSE)</f>
        <v>0</v>
      </c>
      <c r="H688" s="631" t="str">
        <f t="shared" si="59"/>
        <v>GV.OC-053</v>
      </c>
      <c r="I688" s="631" t="str">
        <f t="shared" ca="1" si="60"/>
        <v>GV.OC-0530</v>
      </c>
      <c r="J688" s="1648"/>
    </row>
    <row r="689" spans="1:10" x14ac:dyDescent="0.25">
      <c r="A689" t="s">
        <v>921</v>
      </c>
      <c r="B689" s="551">
        <v>3</v>
      </c>
      <c r="C689" s="551" t="s">
        <v>3386</v>
      </c>
      <c r="D689" s="1587" t="s">
        <v>3397</v>
      </c>
      <c r="E689" s="551" t="s">
        <v>446</v>
      </c>
      <c r="F689" s="1650" t="s">
        <v>1664</v>
      </c>
      <c r="G689" s="551">
        <f ca="1">VLOOKUP($A689,Data!$C:$I,7,FALSE)</f>
        <v>0</v>
      </c>
      <c r="H689" s="631" t="str">
        <f t="shared" si="59"/>
        <v>GV.RM-023</v>
      </c>
      <c r="I689" s="631" t="str">
        <f t="shared" ca="1" si="60"/>
        <v>GV.RM-0230</v>
      </c>
      <c r="J689" s="1648"/>
    </row>
    <row r="690" spans="1:10" x14ac:dyDescent="0.25">
      <c r="A690" t="s">
        <v>921</v>
      </c>
      <c r="B690" s="551">
        <v>3</v>
      </c>
      <c r="C690" s="551" t="s">
        <v>446</v>
      </c>
      <c r="D690" s="1588" t="s">
        <v>3433</v>
      </c>
      <c r="E690" s="551" t="s">
        <v>446</v>
      </c>
      <c r="F690" s="1650" t="s">
        <v>1512</v>
      </c>
      <c r="G690" s="551">
        <f ca="1">VLOOKUP($A690,Data!$C:$I,7,FALSE)</f>
        <v>0</v>
      </c>
      <c r="H690" s="631" t="str">
        <f t="shared" si="59"/>
        <v>ID.RA-053</v>
      </c>
      <c r="I690" s="631" t="str">
        <f t="shared" ca="1" si="60"/>
        <v>ID.RA-0530</v>
      </c>
      <c r="J690" s="1648"/>
    </row>
    <row r="691" spans="1:10" x14ac:dyDescent="0.25">
      <c r="A691" t="s">
        <v>70</v>
      </c>
      <c r="B691" s="551">
        <v>1</v>
      </c>
      <c r="C691" s="551" t="s">
        <v>3386</v>
      </c>
      <c r="D691" s="1587" t="s">
        <v>3402</v>
      </c>
      <c r="F691" s="819"/>
      <c r="G691" s="551">
        <f ca="1">VLOOKUP($A691,Data!$C:$I,7,FALSE)</f>
        <v>1</v>
      </c>
      <c r="H691" s="631" t="str">
        <f t="shared" si="59"/>
        <v>GV.RM-071</v>
      </c>
      <c r="I691" s="631" t="str">
        <f t="shared" ca="1" si="60"/>
        <v>GV.RM-0711</v>
      </c>
      <c r="J691" s="1648"/>
    </row>
    <row r="692" spans="1:10" x14ac:dyDescent="0.25">
      <c r="A692" t="s">
        <v>70</v>
      </c>
      <c r="B692" s="551">
        <v>1</v>
      </c>
      <c r="C692" s="551" t="s">
        <v>446</v>
      </c>
      <c r="D692" s="1588" t="s">
        <v>3432</v>
      </c>
      <c r="E692" s="551" t="s">
        <v>446</v>
      </c>
      <c r="F692" s="1650" t="s">
        <v>1573</v>
      </c>
      <c r="G692" s="551">
        <f ca="1">VLOOKUP($A692,Data!$C:$I,7,FALSE)</f>
        <v>1</v>
      </c>
      <c r="H692" s="631" t="str">
        <f t="shared" si="59"/>
        <v>ID.RA-041</v>
      </c>
      <c r="I692" s="631" t="str">
        <f t="shared" ca="1" si="60"/>
        <v>ID.RA-0411</v>
      </c>
      <c r="J692" s="1648"/>
    </row>
    <row r="693" spans="1:10" x14ac:dyDescent="0.25">
      <c r="A693" t="s">
        <v>70</v>
      </c>
      <c r="B693" s="551">
        <v>1</v>
      </c>
      <c r="C693" s="551" t="s">
        <v>446</v>
      </c>
      <c r="D693" s="1588" t="s">
        <v>3433</v>
      </c>
      <c r="E693" s="551" t="s">
        <v>446</v>
      </c>
      <c r="F693" s="1650" t="s">
        <v>1512</v>
      </c>
      <c r="G693" s="551">
        <f ca="1">VLOOKUP($A693,Data!$C:$I,7,FALSE)</f>
        <v>1</v>
      </c>
      <c r="H693" s="631" t="str">
        <f t="shared" si="59"/>
        <v>ID.RA-051</v>
      </c>
      <c r="I693" s="631" t="str">
        <f t="shared" ca="1" si="60"/>
        <v>ID.RA-0511</v>
      </c>
      <c r="J693" s="1648"/>
    </row>
    <row r="694" spans="1:10" x14ac:dyDescent="0.25">
      <c r="A694" t="s">
        <v>72</v>
      </c>
      <c r="B694" s="551">
        <v>2</v>
      </c>
      <c r="C694" s="551" t="s">
        <v>3386</v>
      </c>
      <c r="D694" s="1587" t="s">
        <v>3396</v>
      </c>
      <c r="E694" s="551" t="s">
        <v>446</v>
      </c>
      <c r="F694" s="1650" t="s">
        <v>1527</v>
      </c>
      <c r="G694" s="551">
        <f ca="1">VLOOKUP($A694,Data!$C:$I,7,FALSE)</f>
        <v>0</v>
      </c>
      <c r="H694" s="631" t="str">
        <f t="shared" si="59"/>
        <v>GV.RM-012</v>
      </c>
      <c r="I694" s="631" t="str">
        <f t="shared" ca="1" si="60"/>
        <v>GV.RM-0120</v>
      </c>
      <c r="J694" s="1648"/>
    </row>
    <row r="695" spans="1:10" x14ac:dyDescent="0.25">
      <c r="A695" t="s">
        <v>72</v>
      </c>
      <c r="B695" s="551">
        <v>2</v>
      </c>
      <c r="C695" s="551" t="s">
        <v>3386</v>
      </c>
      <c r="D695" s="1587" t="s">
        <v>3397</v>
      </c>
      <c r="E695" s="551" t="s">
        <v>446</v>
      </c>
      <c r="F695" s="1650" t="s">
        <v>1664</v>
      </c>
      <c r="G695" s="551">
        <f ca="1">VLOOKUP($A695,Data!$C:$I,7,FALSE)</f>
        <v>0</v>
      </c>
      <c r="H695" s="631" t="str">
        <f t="shared" si="59"/>
        <v>GV.RM-022</v>
      </c>
      <c r="I695" s="631" t="str">
        <f t="shared" ca="1" si="60"/>
        <v>GV.RM-0220</v>
      </c>
      <c r="J695" s="1648"/>
    </row>
    <row r="696" spans="1:10" x14ac:dyDescent="0.25">
      <c r="A696" t="s">
        <v>72</v>
      </c>
      <c r="B696" s="551">
        <v>2</v>
      </c>
      <c r="C696" s="551" t="s">
        <v>3386</v>
      </c>
      <c r="D696" s="1587" t="s">
        <v>3399</v>
      </c>
      <c r="F696" s="819"/>
      <c r="G696" s="551">
        <f ca="1">VLOOKUP($A696,Data!$C:$I,7,FALSE)</f>
        <v>0</v>
      </c>
      <c r="H696" s="631" t="str">
        <f t="shared" si="59"/>
        <v>GV.RM-042</v>
      </c>
      <c r="I696" s="631" t="str">
        <f t="shared" ca="1" si="60"/>
        <v>GV.RM-0420</v>
      </c>
      <c r="J696" s="1648"/>
    </row>
    <row r="697" spans="1:10" x14ac:dyDescent="0.25">
      <c r="A697" t="s">
        <v>72</v>
      </c>
      <c r="B697" s="551">
        <v>2</v>
      </c>
      <c r="C697" s="551" t="s">
        <v>3386</v>
      </c>
      <c r="D697" s="1587" t="s">
        <v>3401</v>
      </c>
      <c r="F697" s="819"/>
      <c r="G697" s="551">
        <f ca="1">VLOOKUP($A697,Data!$C:$I,7,FALSE)</f>
        <v>0</v>
      </c>
      <c r="H697" s="631" t="str">
        <f t="shared" si="59"/>
        <v>GV.RM-062</v>
      </c>
      <c r="I697" s="631" t="str">
        <f t="shared" ca="1" si="60"/>
        <v>GV.RM-0620</v>
      </c>
      <c r="J697" s="1648"/>
    </row>
    <row r="698" spans="1:10" x14ac:dyDescent="0.25">
      <c r="A698" t="s">
        <v>72</v>
      </c>
      <c r="B698" s="551">
        <v>2</v>
      </c>
      <c r="C698" s="551" t="s">
        <v>3386</v>
      </c>
      <c r="D698" s="1587" t="s">
        <v>3402</v>
      </c>
      <c r="F698" s="819"/>
      <c r="G698" s="551">
        <f ca="1">VLOOKUP($A698,Data!$C:$I,7,FALSE)</f>
        <v>0</v>
      </c>
      <c r="H698" s="631" t="str">
        <f t="shared" si="59"/>
        <v>GV.RM-072</v>
      </c>
      <c r="I698" s="631" t="str">
        <f t="shared" ca="1" si="60"/>
        <v>GV.RM-0720</v>
      </c>
      <c r="J698" s="1648"/>
    </row>
    <row r="699" spans="1:10" x14ac:dyDescent="0.25">
      <c r="A699" t="s">
        <v>72</v>
      </c>
      <c r="B699" s="551">
        <v>2</v>
      </c>
      <c r="C699" s="551" t="s">
        <v>3386</v>
      </c>
      <c r="D699" s="1587" t="s">
        <v>3415</v>
      </c>
      <c r="F699" s="819"/>
      <c r="G699" s="551">
        <f ca="1">VLOOKUP($A699,Data!$C:$I,7,FALSE)</f>
        <v>0</v>
      </c>
      <c r="H699" s="631" t="str">
        <f t="shared" si="59"/>
        <v>GV.RR-032</v>
      </c>
      <c r="I699" s="631" t="str">
        <f t="shared" ca="1" si="60"/>
        <v>GV.RR-0320</v>
      </c>
      <c r="J699" s="1648"/>
    </row>
    <row r="700" spans="1:10" x14ac:dyDescent="0.25">
      <c r="A700" t="s">
        <v>72</v>
      </c>
      <c r="B700" s="551">
        <v>2</v>
      </c>
      <c r="C700" s="551" t="s">
        <v>446</v>
      </c>
      <c r="D700" s="1588" t="s">
        <v>3432</v>
      </c>
      <c r="E700" s="551" t="s">
        <v>446</v>
      </c>
      <c r="F700" s="1650" t="s">
        <v>1573</v>
      </c>
      <c r="G700" s="551">
        <f ca="1">VLOOKUP($A700,Data!$C:$I,7,FALSE)</f>
        <v>0</v>
      </c>
      <c r="H700" s="631" t="str">
        <f t="shared" si="59"/>
        <v>ID.RA-042</v>
      </c>
      <c r="I700" s="631" t="str">
        <f t="shared" ca="1" si="60"/>
        <v>ID.RA-0420</v>
      </c>
      <c r="J700" s="1648"/>
    </row>
    <row r="701" spans="1:10" x14ac:dyDescent="0.25">
      <c r="A701" t="s">
        <v>72</v>
      </c>
      <c r="B701" s="551">
        <v>2</v>
      </c>
      <c r="C701" s="551" t="s">
        <v>446</v>
      </c>
      <c r="D701" s="1588" t="s">
        <v>3433</v>
      </c>
      <c r="E701" s="551" t="s">
        <v>446</v>
      </c>
      <c r="F701" s="1650" t="s">
        <v>1512</v>
      </c>
      <c r="G701" s="551">
        <f ca="1">VLOOKUP($A701,Data!$C:$I,7,FALSE)</f>
        <v>0</v>
      </c>
      <c r="H701" s="631" t="str">
        <f t="shared" si="59"/>
        <v>ID.RA-052</v>
      </c>
      <c r="I701" s="631" t="str">
        <f t="shared" ca="1" si="60"/>
        <v>ID.RA-0520</v>
      </c>
      <c r="J701" s="1648"/>
    </row>
    <row r="702" spans="1:10" x14ac:dyDescent="0.25">
      <c r="A702" t="s">
        <v>75</v>
      </c>
      <c r="B702" s="551">
        <v>2</v>
      </c>
      <c r="C702" s="551" t="s">
        <v>3386</v>
      </c>
      <c r="D702" s="1587" t="s">
        <v>3396</v>
      </c>
      <c r="E702" s="551" t="s">
        <v>446</v>
      </c>
      <c r="F702" s="1650" t="s">
        <v>1527</v>
      </c>
      <c r="G702" s="551">
        <f ca="1">VLOOKUP($A702,Data!$C:$I,7,FALSE)</f>
        <v>0</v>
      </c>
      <c r="H702" s="631" t="str">
        <f t="shared" si="59"/>
        <v>GV.RM-012</v>
      </c>
      <c r="I702" s="631" t="str">
        <f t="shared" ca="1" si="60"/>
        <v>GV.RM-0120</v>
      </c>
      <c r="J702" s="1648"/>
    </row>
    <row r="703" spans="1:10" x14ac:dyDescent="0.25">
      <c r="A703" t="s">
        <v>75</v>
      </c>
      <c r="B703" s="551">
        <v>2</v>
      </c>
      <c r="C703" s="551" t="s">
        <v>3386</v>
      </c>
      <c r="D703" s="1587" t="s">
        <v>3401</v>
      </c>
      <c r="F703" s="819"/>
      <c r="G703" s="551">
        <f ca="1">VLOOKUP($A703,Data!$C:$I,7,FALSE)</f>
        <v>0</v>
      </c>
      <c r="H703" s="631" t="str">
        <f t="shared" si="59"/>
        <v>GV.RM-062</v>
      </c>
      <c r="I703" s="631" t="str">
        <f t="shared" ca="1" si="60"/>
        <v>GV.RM-0620</v>
      </c>
      <c r="J703" s="1648"/>
    </row>
    <row r="704" spans="1:10" x14ac:dyDescent="0.25">
      <c r="A704" t="s">
        <v>75</v>
      </c>
      <c r="B704" s="551">
        <v>2</v>
      </c>
      <c r="C704" s="551" t="s">
        <v>3386</v>
      </c>
      <c r="D704" s="1587" t="s">
        <v>3402</v>
      </c>
      <c r="F704" s="819"/>
      <c r="G704" s="551">
        <f ca="1">VLOOKUP($A704,Data!$C:$I,7,FALSE)</f>
        <v>0</v>
      </c>
      <c r="H704" s="631" t="str">
        <f t="shared" si="59"/>
        <v>GV.RM-072</v>
      </c>
      <c r="I704" s="631" t="str">
        <f t="shared" ca="1" si="60"/>
        <v>GV.RM-0720</v>
      </c>
      <c r="J704" s="1648"/>
    </row>
    <row r="705" spans="1:10" x14ac:dyDescent="0.25">
      <c r="A705" t="s">
        <v>75</v>
      </c>
      <c r="B705" s="551">
        <v>2</v>
      </c>
      <c r="C705" s="551" t="s">
        <v>3386</v>
      </c>
      <c r="D705" s="1587" t="s">
        <v>3415</v>
      </c>
      <c r="F705" s="819"/>
      <c r="G705" s="551">
        <f ca="1">VLOOKUP($A705,Data!$C:$I,7,FALSE)</f>
        <v>0</v>
      </c>
      <c r="H705" s="631" t="str">
        <f t="shared" si="59"/>
        <v>GV.RR-032</v>
      </c>
      <c r="I705" s="631" t="str">
        <f t="shared" ca="1" si="60"/>
        <v>GV.RR-0320</v>
      </c>
      <c r="J705" s="1648"/>
    </row>
    <row r="706" spans="1:10" x14ac:dyDescent="0.25">
      <c r="A706" t="s">
        <v>75</v>
      </c>
      <c r="B706" s="551">
        <v>2</v>
      </c>
      <c r="C706" s="551" t="s">
        <v>446</v>
      </c>
      <c r="D706" s="1588" t="s">
        <v>3432</v>
      </c>
      <c r="E706" s="551" t="s">
        <v>446</v>
      </c>
      <c r="F706" s="1650" t="s">
        <v>1573</v>
      </c>
      <c r="G706" s="551">
        <f ca="1">VLOOKUP($A706,Data!$C:$I,7,FALSE)</f>
        <v>0</v>
      </c>
      <c r="H706" s="631" t="str">
        <f t="shared" ref="H706:H769" si="61">CONCATENATE($D706,$B706)</f>
        <v>ID.RA-042</v>
      </c>
      <c r="I706" s="631" t="str">
        <f t="shared" ref="I706:I769" ca="1" si="62">_xlfn.IFNA(CONCATENATE(H706,$G706),CONCATENATE(H706,$G706,0))</f>
        <v>ID.RA-0420</v>
      </c>
      <c r="J706" s="1648"/>
    </row>
    <row r="707" spans="1:10" x14ac:dyDescent="0.25">
      <c r="A707" t="s">
        <v>75</v>
      </c>
      <c r="B707" s="551">
        <v>2</v>
      </c>
      <c r="C707" s="551" t="s">
        <v>446</v>
      </c>
      <c r="D707" s="1588" t="s">
        <v>3433</v>
      </c>
      <c r="E707" s="551" t="s">
        <v>446</v>
      </c>
      <c r="F707" s="1650" t="s">
        <v>1512</v>
      </c>
      <c r="G707" s="551">
        <f ca="1">VLOOKUP($A707,Data!$C:$I,7,FALSE)</f>
        <v>0</v>
      </c>
      <c r="H707" s="631" t="str">
        <f t="shared" si="61"/>
        <v>ID.RA-052</v>
      </c>
      <c r="I707" s="631" t="str">
        <f t="shared" ca="1" si="62"/>
        <v>ID.RA-0520</v>
      </c>
      <c r="J707" s="1648"/>
    </row>
    <row r="708" spans="1:10" x14ac:dyDescent="0.25">
      <c r="A708" t="s">
        <v>78</v>
      </c>
      <c r="B708" s="551">
        <v>2</v>
      </c>
      <c r="C708" s="551" t="s">
        <v>3386</v>
      </c>
      <c r="D708" s="1587" t="s">
        <v>3396</v>
      </c>
      <c r="E708" s="551" t="s">
        <v>446</v>
      </c>
      <c r="F708" s="1650" t="s">
        <v>1527</v>
      </c>
      <c r="G708" s="551">
        <f ca="1">VLOOKUP($A708,Data!$C:$I,7,FALSE)</f>
        <v>1</v>
      </c>
      <c r="H708" s="631" t="str">
        <f t="shared" si="61"/>
        <v>GV.RM-012</v>
      </c>
      <c r="I708" s="631" t="str">
        <f t="shared" ca="1" si="62"/>
        <v>GV.RM-0121</v>
      </c>
      <c r="J708" s="1648"/>
    </row>
    <row r="709" spans="1:10" x14ac:dyDescent="0.25">
      <c r="A709" t="s">
        <v>78</v>
      </c>
      <c r="B709" s="551">
        <v>2</v>
      </c>
      <c r="C709" s="551" t="s">
        <v>3386</v>
      </c>
      <c r="D709" s="1587" t="s">
        <v>3401</v>
      </c>
      <c r="F709" s="819"/>
      <c r="G709" s="551">
        <f ca="1">VLOOKUP($A709,Data!$C:$I,7,FALSE)</f>
        <v>1</v>
      </c>
      <c r="H709" s="631" t="str">
        <f t="shared" si="61"/>
        <v>GV.RM-062</v>
      </c>
      <c r="I709" s="631" t="str">
        <f t="shared" ca="1" si="62"/>
        <v>GV.RM-0621</v>
      </c>
      <c r="J709" s="1648"/>
    </row>
    <row r="710" spans="1:10" x14ac:dyDescent="0.25">
      <c r="A710" t="s">
        <v>78</v>
      </c>
      <c r="B710" s="551">
        <v>2</v>
      </c>
      <c r="C710" s="551" t="s">
        <v>3386</v>
      </c>
      <c r="D710" s="1587" t="s">
        <v>3402</v>
      </c>
      <c r="F710" s="819"/>
      <c r="G710" s="551">
        <f ca="1">VLOOKUP($A710,Data!$C:$I,7,FALSE)</f>
        <v>1</v>
      </c>
      <c r="H710" s="631" t="str">
        <f t="shared" si="61"/>
        <v>GV.RM-072</v>
      </c>
      <c r="I710" s="631" t="str">
        <f t="shared" ca="1" si="62"/>
        <v>GV.RM-0721</v>
      </c>
      <c r="J710" s="1648"/>
    </row>
    <row r="711" spans="1:10" x14ac:dyDescent="0.25">
      <c r="A711" t="s">
        <v>78</v>
      </c>
      <c r="B711" s="551">
        <v>2</v>
      </c>
      <c r="C711" s="551" t="s">
        <v>3386</v>
      </c>
      <c r="D711" s="1587" t="s">
        <v>3415</v>
      </c>
      <c r="F711" s="819"/>
      <c r="G711" s="551">
        <f ca="1">VLOOKUP($A711,Data!$C:$I,7,FALSE)</f>
        <v>1</v>
      </c>
      <c r="H711" s="631" t="str">
        <f t="shared" si="61"/>
        <v>GV.RR-032</v>
      </c>
      <c r="I711" s="631" t="str">
        <f t="shared" ca="1" si="62"/>
        <v>GV.RR-0321</v>
      </c>
      <c r="J711" s="1648"/>
    </row>
    <row r="712" spans="1:10" x14ac:dyDescent="0.25">
      <c r="A712" t="s">
        <v>78</v>
      </c>
      <c r="B712" s="551">
        <v>2</v>
      </c>
      <c r="C712" s="551" t="s">
        <v>446</v>
      </c>
      <c r="D712" s="1588" t="s">
        <v>3432</v>
      </c>
      <c r="E712" s="551" t="s">
        <v>446</v>
      </c>
      <c r="F712" s="1650" t="s">
        <v>1573</v>
      </c>
      <c r="G712" s="551">
        <f ca="1">VLOOKUP($A712,Data!$C:$I,7,FALSE)</f>
        <v>1</v>
      </c>
      <c r="H712" s="631" t="str">
        <f t="shared" si="61"/>
        <v>ID.RA-042</v>
      </c>
      <c r="I712" s="631" t="str">
        <f t="shared" ca="1" si="62"/>
        <v>ID.RA-0421</v>
      </c>
      <c r="J712" s="1648"/>
    </row>
    <row r="713" spans="1:10" x14ac:dyDescent="0.25">
      <c r="A713" t="s">
        <v>78</v>
      </c>
      <c r="B713" s="551">
        <v>2</v>
      </c>
      <c r="C713" s="551" t="s">
        <v>446</v>
      </c>
      <c r="D713" s="1588" t="s">
        <v>3433</v>
      </c>
      <c r="E713" s="551" t="s">
        <v>446</v>
      </c>
      <c r="F713" s="1650" t="s">
        <v>1512</v>
      </c>
      <c r="G713" s="551">
        <f ca="1">VLOOKUP($A713,Data!$C:$I,7,FALSE)</f>
        <v>1</v>
      </c>
      <c r="H713" s="631" t="str">
        <f t="shared" si="61"/>
        <v>ID.RA-052</v>
      </c>
      <c r="I713" s="631" t="str">
        <f t="shared" ca="1" si="62"/>
        <v>ID.RA-0521</v>
      </c>
      <c r="J713" s="1648"/>
    </row>
    <row r="714" spans="1:10" x14ac:dyDescent="0.25">
      <c r="A714" t="s">
        <v>80</v>
      </c>
      <c r="B714" s="551">
        <v>2</v>
      </c>
      <c r="C714" s="551" t="s">
        <v>3386</v>
      </c>
      <c r="D714" s="1587" t="s">
        <v>3402</v>
      </c>
      <c r="F714" s="819"/>
      <c r="G714" s="551">
        <f ca="1">VLOOKUP($A714,Data!$C:$I,7,FALSE)</f>
        <v>0</v>
      </c>
      <c r="H714" s="631" t="str">
        <f t="shared" si="61"/>
        <v>GV.RM-072</v>
      </c>
      <c r="I714" s="631" t="str">
        <f t="shared" ca="1" si="62"/>
        <v>GV.RM-0720</v>
      </c>
      <c r="J714" s="1648"/>
    </row>
    <row r="715" spans="1:10" x14ac:dyDescent="0.25">
      <c r="A715" t="s">
        <v>922</v>
      </c>
      <c r="B715" s="551">
        <v>1</v>
      </c>
      <c r="C715" s="551" t="s">
        <v>3386</v>
      </c>
      <c r="D715" s="1587" t="s">
        <v>3398</v>
      </c>
      <c r="E715" s="551" t="s">
        <v>446</v>
      </c>
      <c r="F715" s="1650" t="s">
        <v>1526</v>
      </c>
      <c r="G715" s="551">
        <f ca="1">VLOOKUP($A715,Data!$C:$I,7,FALSE)</f>
        <v>1</v>
      </c>
      <c r="H715" s="631" t="str">
        <f t="shared" si="61"/>
        <v>GV.RM-031</v>
      </c>
      <c r="I715" s="631" t="str">
        <f t="shared" ca="1" si="62"/>
        <v>GV.RM-0311</v>
      </c>
      <c r="J715" s="1648"/>
    </row>
    <row r="716" spans="1:10" x14ac:dyDescent="0.25">
      <c r="A716" t="s">
        <v>922</v>
      </c>
      <c r="B716" s="551">
        <v>1</v>
      </c>
      <c r="C716" s="551" t="s">
        <v>446</v>
      </c>
      <c r="D716" s="1588" t="s">
        <v>3434</v>
      </c>
      <c r="E716" s="551" t="s">
        <v>446</v>
      </c>
      <c r="F716" s="1650" t="s">
        <v>1562</v>
      </c>
      <c r="G716" s="551">
        <f ca="1">VLOOKUP($A716,Data!$C:$I,7,FALSE)</f>
        <v>1</v>
      </c>
      <c r="H716" s="631" t="str">
        <f t="shared" si="61"/>
        <v>ID.RA-061</v>
      </c>
      <c r="I716" s="631" t="str">
        <f t="shared" ca="1" si="62"/>
        <v>ID.RA-0611</v>
      </c>
      <c r="J716" s="1648"/>
    </row>
    <row r="717" spans="1:10" x14ac:dyDescent="0.25">
      <c r="A717" t="s">
        <v>923</v>
      </c>
      <c r="B717" s="551">
        <v>2</v>
      </c>
      <c r="C717" s="551" t="s">
        <v>3386</v>
      </c>
      <c r="D717" s="1587" t="s">
        <v>3396</v>
      </c>
      <c r="E717" s="551" t="s">
        <v>446</v>
      </c>
      <c r="F717" s="1650" t="s">
        <v>1527</v>
      </c>
      <c r="G717" s="551">
        <f ca="1">VLOOKUP($A717,Data!$C:$I,7,FALSE)</f>
        <v>0</v>
      </c>
      <c r="H717" s="631" t="str">
        <f t="shared" si="61"/>
        <v>GV.RM-012</v>
      </c>
      <c r="I717" s="631" t="str">
        <f t="shared" ca="1" si="62"/>
        <v>GV.RM-0120</v>
      </c>
      <c r="J717" s="1648"/>
    </row>
    <row r="718" spans="1:10" x14ac:dyDescent="0.25">
      <c r="A718" t="s">
        <v>923</v>
      </c>
      <c r="B718" s="551">
        <v>2</v>
      </c>
      <c r="C718" s="551" t="s">
        <v>3386</v>
      </c>
      <c r="D718" s="1587" t="s">
        <v>3401</v>
      </c>
      <c r="F718" s="819"/>
      <c r="G718" s="551">
        <f ca="1">VLOOKUP($A718,Data!$C:$I,7,FALSE)</f>
        <v>0</v>
      </c>
      <c r="H718" s="631" t="str">
        <f t="shared" si="61"/>
        <v>GV.RM-062</v>
      </c>
      <c r="I718" s="631" t="str">
        <f t="shared" ca="1" si="62"/>
        <v>GV.RM-0620</v>
      </c>
      <c r="J718" s="1648"/>
    </row>
    <row r="719" spans="1:10" x14ac:dyDescent="0.25">
      <c r="A719" t="s">
        <v>923</v>
      </c>
      <c r="B719" s="551">
        <v>2</v>
      </c>
      <c r="C719" s="551" t="s">
        <v>3386</v>
      </c>
      <c r="D719" s="1587" t="s">
        <v>3415</v>
      </c>
      <c r="F719" s="819"/>
      <c r="G719" s="551">
        <f ca="1">VLOOKUP($A719,Data!$C:$I,7,FALSE)</f>
        <v>0</v>
      </c>
      <c r="H719" s="631" t="str">
        <f t="shared" si="61"/>
        <v>GV.RR-032</v>
      </c>
      <c r="I719" s="631" t="str">
        <f t="shared" ca="1" si="62"/>
        <v>GV.RR-0320</v>
      </c>
      <c r="J719" s="1648"/>
    </row>
    <row r="720" spans="1:10" x14ac:dyDescent="0.25">
      <c r="A720" t="s">
        <v>923</v>
      </c>
      <c r="B720" s="551">
        <v>2</v>
      </c>
      <c r="C720" s="551" t="s">
        <v>446</v>
      </c>
      <c r="D720" s="1588" t="s">
        <v>3434</v>
      </c>
      <c r="E720" s="551" t="s">
        <v>446</v>
      </c>
      <c r="F720" s="1650" t="s">
        <v>1562</v>
      </c>
      <c r="G720" s="551">
        <f ca="1">VLOOKUP($A720,Data!$C:$I,7,FALSE)</f>
        <v>0</v>
      </c>
      <c r="H720" s="631" t="str">
        <f t="shared" si="61"/>
        <v>ID.RA-062</v>
      </c>
      <c r="I720" s="631" t="str">
        <f t="shared" ca="1" si="62"/>
        <v>ID.RA-0620</v>
      </c>
      <c r="J720" s="1648"/>
    </row>
    <row r="721" spans="1:10" x14ac:dyDescent="0.25">
      <c r="A721" t="s">
        <v>924</v>
      </c>
      <c r="B721" s="551">
        <v>3</v>
      </c>
      <c r="C721" s="551" t="s">
        <v>446</v>
      </c>
      <c r="D721" s="1588" t="s">
        <v>3439</v>
      </c>
      <c r="E721" s="551" t="s">
        <v>1463</v>
      </c>
      <c r="F721" s="1650" t="s">
        <v>1548</v>
      </c>
      <c r="G721" s="551">
        <f ca="1">VLOOKUP($A721,Data!$C:$I,7,FALSE)</f>
        <v>0</v>
      </c>
      <c r="H721" s="631" t="str">
        <f t="shared" si="61"/>
        <v>ID.IM-023</v>
      </c>
      <c r="I721" s="631" t="str">
        <f t="shared" ca="1" si="62"/>
        <v>ID.IM-0230</v>
      </c>
      <c r="J721" s="1648"/>
    </row>
    <row r="722" spans="1:10" x14ac:dyDescent="0.25">
      <c r="A722" t="s">
        <v>924</v>
      </c>
      <c r="B722" s="551">
        <v>3</v>
      </c>
      <c r="C722" s="551" t="s">
        <v>446</v>
      </c>
      <c r="D722" s="1588" t="s">
        <v>3440</v>
      </c>
      <c r="E722" s="551" t="s">
        <v>1462</v>
      </c>
      <c r="F722" s="1650" t="s">
        <v>1712</v>
      </c>
      <c r="G722" s="551">
        <f ca="1">VLOOKUP($A722,Data!$C:$I,7,FALSE)</f>
        <v>0</v>
      </c>
      <c r="H722" s="631" t="str">
        <f t="shared" si="61"/>
        <v>ID.IM-033</v>
      </c>
      <c r="I722" s="631" t="str">
        <f t="shared" ca="1" si="62"/>
        <v>ID.IM-0330</v>
      </c>
      <c r="J722" s="1648"/>
    </row>
    <row r="723" spans="1:10" x14ac:dyDescent="0.25">
      <c r="A723" t="s">
        <v>925</v>
      </c>
      <c r="B723" s="551">
        <v>3</v>
      </c>
      <c r="C723" s="551" t="s">
        <v>3386</v>
      </c>
      <c r="D723" s="1587" t="s">
        <v>3421</v>
      </c>
      <c r="F723" s="819"/>
      <c r="G723" s="551">
        <f ca="1">VLOOKUP($A723,Data!$C:$I,7,FALSE)</f>
        <v>0</v>
      </c>
      <c r="H723" s="631" t="str">
        <f t="shared" si="61"/>
        <v>GV.OV-033</v>
      </c>
      <c r="I723" s="631" t="str">
        <f t="shared" ca="1" si="62"/>
        <v>GV.OV-0330</v>
      </c>
      <c r="J723" s="1648"/>
    </row>
    <row r="724" spans="1:10" x14ac:dyDescent="0.25">
      <c r="A724" t="s">
        <v>925</v>
      </c>
      <c r="B724" s="551">
        <v>3</v>
      </c>
      <c r="C724" s="551" t="s">
        <v>446</v>
      </c>
      <c r="D724" s="1588" t="s">
        <v>3440</v>
      </c>
      <c r="E724" s="551" t="s">
        <v>1462</v>
      </c>
      <c r="F724" s="1650" t="s">
        <v>1712</v>
      </c>
      <c r="G724" s="551">
        <f ca="1">VLOOKUP($A724,Data!$C:$I,7,FALSE)</f>
        <v>0</v>
      </c>
      <c r="H724" s="631" t="str">
        <f t="shared" si="61"/>
        <v>ID.IM-033</v>
      </c>
      <c r="I724" s="631" t="str">
        <f t="shared" ca="1" si="62"/>
        <v>ID.IM-0330</v>
      </c>
      <c r="J724" s="1648"/>
    </row>
    <row r="725" spans="1:10" x14ac:dyDescent="0.25">
      <c r="A725" t="s">
        <v>925</v>
      </c>
      <c r="B725" s="551">
        <v>3</v>
      </c>
      <c r="C725" s="551" t="s">
        <v>1464</v>
      </c>
      <c r="D725" s="1591" t="s">
        <v>3476</v>
      </c>
      <c r="E725" s="551" t="s">
        <v>1464</v>
      </c>
      <c r="F725" s="1650" t="s">
        <v>1547</v>
      </c>
      <c r="G725" s="551">
        <f ca="1">VLOOKUP($A725,Data!$C:$I,7,FALSE)</f>
        <v>0</v>
      </c>
      <c r="H725" s="631" t="str">
        <f t="shared" si="61"/>
        <v>RS.MA-023</v>
      </c>
      <c r="I725" s="631" t="str">
        <f t="shared" ca="1" si="62"/>
        <v>RS.MA-0230</v>
      </c>
      <c r="J725" s="1648"/>
    </row>
    <row r="726" spans="1:10" x14ac:dyDescent="0.25">
      <c r="A726" t="s">
        <v>925</v>
      </c>
      <c r="B726" s="551">
        <v>3</v>
      </c>
      <c r="C726" s="551" t="s">
        <v>1464</v>
      </c>
      <c r="D726" s="1591" t="s">
        <v>3477</v>
      </c>
      <c r="F726" s="819"/>
      <c r="G726" s="551">
        <f ca="1">VLOOKUP($A726,Data!$C:$I,7,FALSE)</f>
        <v>0</v>
      </c>
      <c r="H726" s="631" t="str">
        <f t="shared" si="61"/>
        <v>RS.MA-033</v>
      </c>
      <c r="I726" s="631" t="str">
        <f t="shared" ca="1" si="62"/>
        <v>RS.MA-0330</v>
      </c>
      <c r="J726" s="1648"/>
    </row>
    <row r="727" spans="1:10" x14ac:dyDescent="0.25">
      <c r="A727" t="s">
        <v>925</v>
      </c>
      <c r="B727" s="551">
        <v>3</v>
      </c>
      <c r="C727" s="551" t="s">
        <v>1464</v>
      </c>
      <c r="D727" s="1591" t="s">
        <v>3478</v>
      </c>
      <c r="F727" s="819"/>
      <c r="G727" s="551">
        <f ca="1">VLOOKUP($A727,Data!$C:$I,7,FALSE)</f>
        <v>0</v>
      </c>
      <c r="H727" s="631" t="str">
        <f t="shared" si="61"/>
        <v>RS.MA-043</v>
      </c>
      <c r="I727" s="631" t="str">
        <f t="shared" ca="1" si="62"/>
        <v>RS.MA-0430</v>
      </c>
      <c r="J727" s="1648"/>
    </row>
    <row r="728" spans="1:10" x14ac:dyDescent="0.25">
      <c r="A728" t="s">
        <v>926</v>
      </c>
      <c r="B728" s="551">
        <v>3</v>
      </c>
      <c r="C728" s="551" t="s">
        <v>446</v>
      </c>
      <c r="D728" s="1588" t="s">
        <v>3440</v>
      </c>
      <c r="E728" s="551" t="s">
        <v>1462</v>
      </c>
      <c r="F728" s="1650" t="s">
        <v>1712</v>
      </c>
      <c r="G728" s="551">
        <f ca="1">VLOOKUP($A728,Data!$C:$I,7,FALSE)</f>
        <v>1</v>
      </c>
      <c r="H728" s="631" t="str">
        <f t="shared" si="61"/>
        <v>ID.IM-033</v>
      </c>
      <c r="I728" s="631" t="str">
        <f t="shared" ca="1" si="62"/>
        <v>ID.IM-0331</v>
      </c>
      <c r="J728" s="1648"/>
    </row>
    <row r="729" spans="1:10" x14ac:dyDescent="0.25">
      <c r="A729" t="s">
        <v>927</v>
      </c>
      <c r="B729" s="551">
        <v>2</v>
      </c>
      <c r="C729" s="551" t="s">
        <v>3386</v>
      </c>
      <c r="D729" s="1587" t="s">
        <v>3396</v>
      </c>
      <c r="E729" s="551" t="s">
        <v>446</v>
      </c>
      <c r="F729" s="1652" t="s">
        <v>1527</v>
      </c>
      <c r="G729" s="551">
        <f ca="1">VLOOKUP($A729,Data!$C:$I,7,FALSE)</f>
        <v>1</v>
      </c>
      <c r="H729" s="631" t="str">
        <f t="shared" si="61"/>
        <v>GV.RM-012</v>
      </c>
      <c r="I729" s="631" t="str">
        <f t="shared" ca="1" si="62"/>
        <v>GV.RM-0121</v>
      </c>
      <c r="J729" s="1648"/>
    </row>
    <row r="730" spans="1:10" x14ac:dyDescent="0.25">
      <c r="A730" t="s">
        <v>927</v>
      </c>
      <c r="B730" s="551">
        <v>2</v>
      </c>
      <c r="C730" s="551" t="s">
        <v>3386</v>
      </c>
      <c r="D730" s="1587" t="s">
        <v>3400</v>
      </c>
      <c r="F730" s="819"/>
      <c r="G730" s="551">
        <f ca="1">VLOOKUP($A730,Data!$C:$I,7,FALSE)</f>
        <v>1</v>
      </c>
      <c r="H730" s="631" t="str">
        <f t="shared" si="61"/>
        <v>GV.RM-052</v>
      </c>
      <c r="I730" s="631" t="str">
        <f t="shared" ca="1" si="62"/>
        <v>GV.RM-0521</v>
      </c>
      <c r="J730" s="1648"/>
    </row>
    <row r="731" spans="1:10" x14ac:dyDescent="0.25">
      <c r="A731" t="s">
        <v>927</v>
      </c>
      <c r="B731" s="551">
        <v>2</v>
      </c>
      <c r="C731" s="551" t="s">
        <v>3386</v>
      </c>
      <c r="D731" s="1587" t="s">
        <v>3401</v>
      </c>
      <c r="F731" s="819"/>
      <c r="G731" s="551">
        <f ca="1">VLOOKUP($A731,Data!$C:$I,7,FALSE)</f>
        <v>1</v>
      </c>
      <c r="H731" s="631" t="str">
        <f t="shared" si="61"/>
        <v>GV.RM-062</v>
      </c>
      <c r="I731" s="631" t="str">
        <f t="shared" ca="1" si="62"/>
        <v>GV.RM-0621</v>
      </c>
      <c r="J731" s="1648"/>
    </row>
    <row r="732" spans="1:10" x14ac:dyDescent="0.25">
      <c r="A732" t="s">
        <v>927</v>
      </c>
      <c r="B732" s="551">
        <v>2</v>
      </c>
      <c r="C732" s="551" t="s">
        <v>3386</v>
      </c>
      <c r="D732" s="1587" t="s">
        <v>3415</v>
      </c>
      <c r="F732" s="819"/>
      <c r="G732" s="551">
        <f ca="1">VLOOKUP($A732,Data!$C:$I,7,FALSE)</f>
        <v>1</v>
      </c>
      <c r="H732" s="631" t="str">
        <f t="shared" si="61"/>
        <v>GV.RR-032</v>
      </c>
      <c r="I732" s="631" t="str">
        <f t="shared" ca="1" si="62"/>
        <v>GV.RR-0321</v>
      </c>
      <c r="J732" s="1648"/>
    </row>
    <row r="733" spans="1:10" x14ac:dyDescent="0.25">
      <c r="A733" t="s">
        <v>927</v>
      </c>
      <c r="B733" s="551">
        <v>2</v>
      </c>
      <c r="C733" s="551" t="s">
        <v>3386</v>
      </c>
      <c r="D733" s="1587" t="s">
        <v>3403</v>
      </c>
      <c r="E733" s="551" t="s">
        <v>446</v>
      </c>
      <c r="F733" s="1650" t="s">
        <v>1523</v>
      </c>
      <c r="G733" s="551">
        <f ca="1">VLOOKUP($A733,Data!$C:$I,7,FALSE)</f>
        <v>1</v>
      </c>
      <c r="H733" s="631" t="str">
        <f t="shared" si="61"/>
        <v>GV.SC-012</v>
      </c>
      <c r="I733" s="631" t="str">
        <f t="shared" ca="1" si="62"/>
        <v>GV.SC-0121</v>
      </c>
      <c r="J733" s="1648"/>
    </row>
    <row r="734" spans="1:10" x14ac:dyDescent="0.25">
      <c r="A734" t="s">
        <v>927</v>
      </c>
      <c r="B734" s="551">
        <v>2</v>
      </c>
      <c r="C734" s="551" t="s">
        <v>3386</v>
      </c>
      <c r="D734" s="1587" t="s">
        <v>3408</v>
      </c>
      <c r="F734" s="819"/>
      <c r="G734" s="551">
        <f ca="1">VLOOKUP($A734,Data!$C:$I,7,FALSE)</f>
        <v>1</v>
      </c>
      <c r="H734" s="631" t="str">
        <f t="shared" si="61"/>
        <v>GV.SC-062</v>
      </c>
      <c r="I734" s="631" t="str">
        <f t="shared" ca="1" si="62"/>
        <v>GV.SC-0621</v>
      </c>
      <c r="J734" s="1648"/>
    </row>
    <row r="735" spans="1:10" x14ac:dyDescent="0.25">
      <c r="A735" t="s">
        <v>927</v>
      </c>
      <c r="B735" s="551">
        <v>2</v>
      </c>
      <c r="C735" s="551" t="s">
        <v>3386</v>
      </c>
      <c r="D735" s="1587" t="s">
        <v>3411</v>
      </c>
      <c r="F735" s="819"/>
      <c r="G735" s="551">
        <f ca="1">VLOOKUP($A735,Data!$C:$I,7,FALSE)</f>
        <v>1</v>
      </c>
      <c r="H735" s="631" t="str">
        <f t="shared" si="61"/>
        <v>GV.SC-092</v>
      </c>
      <c r="I735" s="631" t="str">
        <f t="shared" ca="1" si="62"/>
        <v>GV.SC-0921</v>
      </c>
      <c r="J735" s="1648"/>
    </row>
    <row r="736" spans="1:10" x14ac:dyDescent="0.25">
      <c r="A736" t="s">
        <v>927</v>
      </c>
      <c r="B736" s="551">
        <v>2</v>
      </c>
      <c r="C736" s="551" t="s">
        <v>3386</v>
      </c>
      <c r="D736" s="1587" t="s">
        <v>3412</v>
      </c>
      <c r="F736" s="819"/>
      <c r="G736" s="551">
        <f ca="1">VLOOKUP($A736,Data!$C:$I,7,FALSE)</f>
        <v>1</v>
      </c>
      <c r="H736" s="631" t="str">
        <f t="shared" si="61"/>
        <v>GV.SC-102</v>
      </c>
      <c r="I736" s="631" t="str">
        <f t="shared" ca="1" si="62"/>
        <v>GV.SC-1021</v>
      </c>
      <c r="J736" s="1648"/>
    </row>
    <row r="737" spans="1:10" x14ac:dyDescent="0.25">
      <c r="A737" t="s">
        <v>929</v>
      </c>
      <c r="B737" s="551">
        <v>3</v>
      </c>
      <c r="C737" s="551" t="s">
        <v>3386</v>
      </c>
      <c r="D737" s="1587" t="s">
        <v>3393</v>
      </c>
      <c r="E737" s="551" t="s">
        <v>446</v>
      </c>
      <c r="F737" s="1650" t="s">
        <v>1536</v>
      </c>
      <c r="G737" s="551">
        <f ca="1">VLOOKUP($A737,Data!$C:$I,7,FALSE)</f>
        <v>1</v>
      </c>
      <c r="H737" s="631" t="str">
        <f t="shared" si="61"/>
        <v>GV.OC-033</v>
      </c>
      <c r="I737" s="631" t="str">
        <f t="shared" ca="1" si="62"/>
        <v>GV.OC-0331</v>
      </c>
      <c r="J737" s="1648"/>
    </row>
    <row r="738" spans="1:10" x14ac:dyDescent="0.25">
      <c r="A738" t="s">
        <v>929</v>
      </c>
      <c r="B738" s="551">
        <v>3</v>
      </c>
      <c r="C738" s="551" t="s">
        <v>3386</v>
      </c>
      <c r="D738" s="1587" t="s">
        <v>3417</v>
      </c>
      <c r="E738" s="551" t="s">
        <v>446</v>
      </c>
      <c r="F738" s="1650" t="s">
        <v>1522</v>
      </c>
      <c r="G738" s="551">
        <f ca="1">VLOOKUP($A738,Data!$C:$I,7,FALSE)</f>
        <v>1</v>
      </c>
      <c r="H738" s="631" t="str">
        <f t="shared" si="61"/>
        <v>GV.PO-013</v>
      </c>
      <c r="I738" s="631" t="str">
        <f t="shared" ca="1" si="62"/>
        <v>GV.PO-0131</v>
      </c>
      <c r="J738" s="1648"/>
    </row>
    <row r="739" spans="1:10" x14ac:dyDescent="0.25">
      <c r="A739" t="s">
        <v>929</v>
      </c>
      <c r="B739" s="551">
        <v>3</v>
      </c>
      <c r="C739" s="551" t="s">
        <v>3386</v>
      </c>
      <c r="D739" s="1587" t="s">
        <v>3418</v>
      </c>
      <c r="F739" s="819"/>
      <c r="G739" s="551">
        <f ca="1">VLOOKUP($A739,Data!$C:$I,7,FALSE)</f>
        <v>1</v>
      </c>
      <c r="H739" s="631" t="str">
        <f t="shared" si="61"/>
        <v>GV.PO-023</v>
      </c>
      <c r="I739" s="631" t="str">
        <f t="shared" ca="1" si="62"/>
        <v>GV.PO-0231</v>
      </c>
      <c r="J739" s="1648"/>
    </row>
    <row r="740" spans="1:10" x14ac:dyDescent="0.25">
      <c r="A740" t="s">
        <v>929</v>
      </c>
      <c r="B740" s="551">
        <v>3</v>
      </c>
      <c r="C740" s="551" t="s">
        <v>3386</v>
      </c>
      <c r="D740" s="1587" t="s">
        <v>3396</v>
      </c>
      <c r="E740" s="551" t="s">
        <v>446</v>
      </c>
      <c r="F740" s="1650" t="s">
        <v>1527</v>
      </c>
      <c r="G740" s="551">
        <f ca="1">VLOOKUP($A740,Data!$C:$I,7,FALSE)</f>
        <v>1</v>
      </c>
      <c r="H740" s="631" t="str">
        <f t="shared" si="61"/>
        <v>GV.RM-013</v>
      </c>
      <c r="I740" s="631" t="str">
        <f t="shared" ca="1" si="62"/>
        <v>GV.RM-0131</v>
      </c>
      <c r="J740" s="1648"/>
    </row>
    <row r="741" spans="1:10" x14ac:dyDescent="0.25">
      <c r="A741" t="s">
        <v>929</v>
      </c>
      <c r="B741" s="551">
        <v>3</v>
      </c>
      <c r="C741" s="551" t="s">
        <v>3386</v>
      </c>
      <c r="D741" s="1587" t="s">
        <v>3398</v>
      </c>
      <c r="E741" s="551" t="s">
        <v>446</v>
      </c>
      <c r="F741" s="1650" t="s">
        <v>1526</v>
      </c>
      <c r="G741" s="551">
        <f ca="1">VLOOKUP($A741,Data!$C:$I,7,FALSE)</f>
        <v>1</v>
      </c>
      <c r="H741" s="631" t="str">
        <f t="shared" si="61"/>
        <v>GV.RM-033</v>
      </c>
      <c r="I741" s="631" t="str">
        <f t="shared" ca="1" si="62"/>
        <v>GV.RM-0331</v>
      </c>
      <c r="J741" s="1648"/>
    </row>
    <row r="742" spans="1:10" x14ac:dyDescent="0.25">
      <c r="A742" t="s">
        <v>929</v>
      </c>
      <c r="B742" s="551">
        <v>3</v>
      </c>
      <c r="C742" s="551" t="s">
        <v>3386</v>
      </c>
      <c r="D742" s="1587" t="s">
        <v>3401</v>
      </c>
      <c r="F742" s="819"/>
      <c r="G742" s="551">
        <f ca="1">VLOOKUP($A742,Data!$C:$I,7,FALSE)</f>
        <v>1</v>
      </c>
      <c r="H742" s="631" t="str">
        <f t="shared" si="61"/>
        <v>GV.RM-063</v>
      </c>
      <c r="I742" s="631" t="str">
        <f t="shared" ca="1" si="62"/>
        <v>GV.RM-0631</v>
      </c>
      <c r="J742" s="1648"/>
    </row>
    <row r="743" spans="1:10" x14ac:dyDescent="0.25">
      <c r="A743" t="s">
        <v>929</v>
      </c>
      <c r="B743" s="551">
        <v>3</v>
      </c>
      <c r="C743" s="551" t="s">
        <v>3386</v>
      </c>
      <c r="D743" s="1587" t="s">
        <v>3415</v>
      </c>
      <c r="F743" s="819"/>
      <c r="G743" s="551">
        <f ca="1">VLOOKUP($A743,Data!$C:$I,7,FALSE)</f>
        <v>1</v>
      </c>
      <c r="H743" s="631" t="str">
        <f t="shared" si="61"/>
        <v>GV.RR-033</v>
      </c>
      <c r="I743" s="631" t="str">
        <f t="shared" ca="1" si="62"/>
        <v>GV.RR-0331</v>
      </c>
      <c r="J743" s="1648"/>
    </row>
    <row r="744" spans="1:10" x14ac:dyDescent="0.25">
      <c r="A744" t="s">
        <v>930</v>
      </c>
      <c r="B744" s="551">
        <v>3</v>
      </c>
      <c r="C744" s="551" t="s">
        <v>3386</v>
      </c>
      <c r="D744" s="1587" t="s">
        <v>3392</v>
      </c>
      <c r="F744" s="819"/>
      <c r="G744" s="551">
        <f ca="1">VLOOKUP($A744,Data!$C:$I,7,FALSE)</f>
        <v>0</v>
      </c>
      <c r="H744" s="631" t="str">
        <f t="shared" si="61"/>
        <v>GV.OC-023</v>
      </c>
      <c r="I744" s="631" t="str">
        <f t="shared" ca="1" si="62"/>
        <v>GV.OC-0230</v>
      </c>
      <c r="J744" s="1648"/>
    </row>
    <row r="745" spans="1:10" x14ac:dyDescent="0.25">
      <c r="A745" t="s">
        <v>930</v>
      </c>
      <c r="B745" s="551">
        <v>3</v>
      </c>
      <c r="C745" s="551" t="s">
        <v>3386</v>
      </c>
      <c r="D745" s="1587" t="s">
        <v>3393</v>
      </c>
      <c r="E745" s="551" t="s">
        <v>446</v>
      </c>
      <c r="F745" s="1650" t="s">
        <v>1536</v>
      </c>
      <c r="G745" s="551">
        <f ca="1">VLOOKUP($A745,Data!$C:$I,7,FALSE)</f>
        <v>0</v>
      </c>
      <c r="H745" s="631" t="str">
        <f t="shared" si="61"/>
        <v>GV.OC-033</v>
      </c>
      <c r="I745" s="631" t="str">
        <f t="shared" ca="1" si="62"/>
        <v>GV.OC-0330</v>
      </c>
      <c r="J745" s="1648"/>
    </row>
    <row r="746" spans="1:10" x14ac:dyDescent="0.25">
      <c r="A746" t="s">
        <v>930</v>
      </c>
      <c r="B746" s="551">
        <v>3</v>
      </c>
      <c r="C746" s="551" t="s">
        <v>3386</v>
      </c>
      <c r="D746" s="1587" t="s">
        <v>3417</v>
      </c>
      <c r="E746" s="551" t="s">
        <v>446</v>
      </c>
      <c r="F746" s="1650" t="s">
        <v>1522</v>
      </c>
      <c r="G746" s="551">
        <f ca="1">VLOOKUP($A746,Data!$C:$I,7,FALSE)</f>
        <v>0</v>
      </c>
      <c r="H746" s="631" t="str">
        <f t="shared" si="61"/>
        <v>GV.PO-013</v>
      </c>
      <c r="I746" s="631" t="str">
        <f t="shared" ca="1" si="62"/>
        <v>GV.PO-0130</v>
      </c>
      <c r="J746" s="1648"/>
    </row>
    <row r="747" spans="1:10" x14ac:dyDescent="0.25">
      <c r="A747" t="s">
        <v>930</v>
      </c>
      <c r="B747" s="551">
        <v>3</v>
      </c>
      <c r="C747" s="551" t="s">
        <v>3386</v>
      </c>
      <c r="D747" s="1587" t="s">
        <v>3418</v>
      </c>
      <c r="F747" s="819"/>
      <c r="G747" s="551">
        <f ca="1">VLOOKUP($A747,Data!$C:$I,7,FALSE)</f>
        <v>0</v>
      </c>
      <c r="H747" s="631" t="str">
        <f t="shared" si="61"/>
        <v>GV.PO-023</v>
      </c>
      <c r="I747" s="631" t="str">
        <f t="shared" ca="1" si="62"/>
        <v>GV.PO-0230</v>
      </c>
      <c r="J747" s="1648"/>
    </row>
    <row r="748" spans="1:10" x14ac:dyDescent="0.25">
      <c r="A748" t="s">
        <v>930</v>
      </c>
      <c r="B748" s="551">
        <v>3</v>
      </c>
      <c r="C748" s="551" t="s">
        <v>3386</v>
      </c>
      <c r="D748" s="1587" t="s">
        <v>3414</v>
      </c>
      <c r="F748" s="819"/>
      <c r="G748" s="551">
        <f ca="1">VLOOKUP($A748,Data!$C:$I,7,FALSE)</f>
        <v>0</v>
      </c>
      <c r="H748" s="631" t="str">
        <f t="shared" si="61"/>
        <v>GV.RR-023</v>
      </c>
      <c r="I748" s="631" t="str">
        <f t="shared" ca="1" si="62"/>
        <v>GV.RR-0230</v>
      </c>
      <c r="J748" s="1648"/>
    </row>
    <row r="749" spans="1:10" x14ac:dyDescent="0.25">
      <c r="A749" t="s">
        <v>930</v>
      </c>
      <c r="B749" s="551">
        <v>3</v>
      </c>
      <c r="C749" s="551" t="s">
        <v>3386</v>
      </c>
      <c r="D749" s="1587" t="s">
        <v>3404</v>
      </c>
      <c r="E749" s="551" t="s">
        <v>446</v>
      </c>
      <c r="F749" s="1650" t="s">
        <v>1489</v>
      </c>
      <c r="G749" s="551">
        <f ca="1">VLOOKUP($A749,Data!$C:$I,7,FALSE)</f>
        <v>0</v>
      </c>
      <c r="H749" s="631" t="str">
        <f t="shared" si="61"/>
        <v>GV.SC-023</v>
      </c>
      <c r="I749" s="631" t="str">
        <f t="shared" ca="1" si="62"/>
        <v>GV.SC-0230</v>
      </c>
      <c r="J749" s="1648"/>
    </row>
    <row r="750" spans="1:10" x14ac:dyDescent="0.25">
      <c r="A750" t="s">
        <v>930</v>
      </c>
      <c r="B750" s="551">
        <v>3</v>
      </c>
      <c r="C750" s="551" t="s">
        <v>1462</v>
      </c>
      <c r="D750" s="1589" t="s">
        <v>3448</v>
      </c>
      <c r="E750" s="551" t="s">
        <v>1464</v>
      </c>
      <c r="F750" s="1650" t="s">
        <v>1531</v>
      </c>
      <c r="G750" s="551">
        <f ca="1">VLOOKUP($A750,Data!$C:$I,7,FALSE)</f>
        <v>0</v>
      </c>
      <c r="H750" s="631" t="str">
        <f t="shared" si="61"/>
        <v>PR.AT-013</v>
      </c>
      <c r="I750" s="631" t="str">
        <f t="shared" ca="1" si="62"/>
        <v>PR.AT-0130</v>
      </c>
      <c r="J750" s="1648"/>
    </row>
    <row r="751" spans="1:10" x14ac:dyDescent="0.25">
      <c r="A751" t="s">
        <v>930</v>
      </c>
      <c r="B751" s="551">
        <v>3</v>
      </c>
      <c r="C751" s="551" t="s">
        <v>1462</v>
      </c>
      <c r="D751" s="1589" t="s">
        <v>3449</v>
      </c>
      <c r="E751" s="551" t="s">
        <v>1462</v>
      </c>
      <c r="F751" s="1650" t="s">
        <v>1525</v>
      </c>
      <c r="G751" s="551">
        <f ca="1">VLOOKUP($A751,Data!$C:$I,7,FALSE)</f>
        <v>0</v>
      </c>
      <c r="H751" s="631" t="str">
        <f t="shared" si="61"/>
        <v>PR.AT-023</v>
      </c>
      <c r="I751" s="631" t="str">
        <f t="shared" ca="1" si="62"/>
        <v>PR.AT-0230</v>
      </c>
      <c r="J751" s="1648"/>
    </row>
    <row r="752" spans="1:10" x14ac:dyDescent="0.25">
      <c r="A752" t="s">
        <v>931</v>
      </c>
      <c r="B752" s="551">
        <v>3</v>
      </c>
      <c r="C752" s="551" t="s">
        <v>1462</v>
      </c>
      <c r="D752" s="1589" t="s">
        <v>3448</v>
      </c>
      <c r="E752" s="551" t="s">
        <v>1462</v>
      </c>
      <c r="F752" s="1651" t="s">
        <v>1579</v>
      </c>
      <c r="G752" s="551">
        <f ca="1">VLOOKUP($A752,Data!$C:$I,7,FALSE)</f>
        <v>1</v>
      </c>
      <c r="H752" s="631" t="str">
        <f t="shared" si="61"/>
        <v>PR.AT-013</v>
      </c>
      <c r="I752" s="631" t="str">
        <f t="shared" ca="1" si="62"/>
        <v>PR.AT-0131</v>
      </c>
      <c r="J752" s="1648"/>
    </row>
    <row r="753" spans="1:10" x14ac:dyDescent="0.25">
      <c r="A753" t="s">
        <v>932</v>
      </c>
      <c r="B753" s="551">
        <v>3</v>
      </c>
      <c r="C753" s="551" t="s">
        <v>3386</v>
      </c>
      <c r="D753" s="1587" t="s">
        <v>3419</v>
      </c>
      <c r="F753" s="819"/>
      <c r="G753" s="551">
        <f ca="1">VLOOKUP($A753,Data!$C:$I,7,FALSE)</f>
        <v>0</v>
      </c>
      <c r="H753" s="631" t="str">
        <f t="shared" si="61"/>
        <v>GV.OV-013</v>
      </c>
      <c r="I753" s="631" t="str">
        <f t="shared" ca="1" si="62"/>
        <v>GV.OV-0130</v>
      </c>
      <c r="J753" s="1648"/>
    </row>
    <row r="754" spans="1:10" x14ac:dyDescent="0.25">
      <c r="A754" t="s">
        <v>932</v>
      </c>
      <c r="B754" s="551">
        <v>3</v>
      </c>
      <c r="C754" s="551" t="s">
        <v>3386</v>
      </c>
      <c r="D754" s="1587" t="s">
        <v>3421</v>
      </c>
      <c r="F754" s="819"/>
      <c r="G754" s="551">
        <f ca="1">VLOOKUP($A754,Data!$C:$I,7,FALSE)</f>
        <v>0</v>
      </c>
      <c r="H754" s="631" t="str">
        <f t="shared" si="61"/>
        <v>GV.OV-033</v>
      </c>
      <c r="I754" s="631" t="str">
        <f t="shared" ca="1" si="62"/>
        <v>GV.OV-0330</v>
      </c>
      <c r="J754" s="1648"/>
    </row>
    <row r="755" spans="1:10" x14ac:dyDescent="0.25">
      <c r="A755" t="s">
        <v>932</v>
      </c>
      <c r="B755" s="551">
        <v>3</v>
      </c>
      <c r="C755" s="551" t="s">
        <v>446</v>
      </c>
      <c r="D755" s="1588" t="s">
        <v>3440</v>
      </c>
      <c r="E755" s="551" t="s">
        <v>1462</v>
      </c>
      <c r="F755" s="1650" t="s">
        <v>1712</v>
      </c>
      <c r="G755" s="551">
        <f ca="1">VLOOKUP($A755,Data!$C:$I,7,FALSE)</f>
        <v>0</v>
      </c>
      <c r="H755" s="631" t="str">
        <f t="shared" si="61"/>
        <v>ID.IM-033</v>
      </c>
      <c r="I755" s="631" t="str">
        <f t="shared" ca="1" si="62"/>
        <v>ID.IM-0330</v>
      </c>
      <c r="J755" s="1648"/>
    </row>
    <row r="756" spans="1:10" x14ac:dyDescent="0.25">
      <c r="A756" t="s">
        <v>211</v>
      </c>
      <c r="B756" s="551">
        <v>1</v>
      </c>
      <c r="C756" s="551" t="s">
        <v>1463</v>
      </c>
      <c r="D756" s="1586" t="s">
        <v>3464</v>
      </c>
      <c r="E756" s="551" t="s">
        <v>1463</v>
      </c>
      <c r="F756" s="1650" t="s">
        <v>1505</v>
      </c>
      <c r="G756" s="551">
        <f ca="1">VLOOKUP($A756,Data!$C:$I,7,FALSE)</f>
        <v>1</v>
      </c>
      <c r="H756" s="631" t="str">
        <f t="shared" si="61"/>
        <v>DE.CM-011</v>
      </c>
      <c r="I756" s="631" t="str">
        <f t="shared" ca="1" si="62"/>
        <v>DE.CM-0111</v>
      </c>
      <c r="J756" s="1648"/>
    </row>
    <row r="757" spans="1:10" x14ac:dyDescent="0.25">
      <c r="A757" t="s">
        <v>211</v>
      </c>
      <c r="B757" s="551">
        <v>1</v>
      </c>
      <c r="C757" s="551" t="s">
        <v>1462</v>
      </c>
      <c r="D757" s="1589" t="s">
        <v>3457</v>
      </c>
      <c r="E757" s="551" t="s">
        <v>1462</v>
      </c>
      <c r="F757" s="1650" t="s">
        <v>1488</v>
      </c>
      <c r="G757" s="551">
        <f ca="1">VLOOKUP($A757,Data!$C:$I,7,FALSE)</f>
        <v>1</v>
      </c>
      <c r="H757" s="631" t="str">
        <f t="shared" si="61"/>
        <v>PR.PS-041</v>
      </c>
      <c r="I757" s="631" t="str">
        <f t="shared" ca="1" si="62"/>
        <v>PR.PS-0411</v>
      </c>
      <c r="J757" s="1648"/>
    </row>
    <row r="758" spans="1:10" x14ac:dyDescent="0.25">
      <c r="A758" t="s">
        <v>212</v>
      </c>
      <c r="B758" s="551">
        <v>2</v>
      </c>
      <c r="C758" s="551" t="s">
        <v>1462</v>
      </c>
      <c r="D758" s="1589" t="s">
        <v>3457</v>
      </c>
      <c r="E758" s="551" t="s">
        <v>1462</v>
      </c>
      <c r="F758" s="1650" t="s">
        <v>1488</v>
      </c>
      <c r="G758" s="551">
        <f ca="1">VLOOKUP($A758,Data!$C:$I,7,FALSE)</f>
        <v>1</v>
      </c>
      <c r="H758" s="631" t="str">
        <f t="shared" si="61"/>
        <v>PR.PS-042</v>
      </c>
      <c r="I758" s="631" t="str">
        <f t="shared" ca="1" si="62"/>
        <v>PR.PS-0421</v>
      </c>
      <c r="J758" s="1648"/>
    </row>
    <row r="759" spans="1:10" x14ac:dyDescent="0.25">
      <c r="A759" t="s">
        <v>213</v>
      </c>
      <c r="B759" s="551">
        <v>2</v>
      </c>
      <c r="C759" s="551" t="s">
        <v>1462</v>
      </c>
      <c r="D759" s="1589" t="s">
        <v>3457</v>
      </c>
      <c r="E759" s="551" t="s">
        <v>1462</v>
      </c>
      <c r="F759" s="1650" t="s">
        <v>1488</v>
      </c>
      <c r="G759" s="551">
        <f ca="1">VLOOKUP($A759,Data!$C:$I,7,FALSE)</f>
        <v>0</v>
      </c>
      <c r="H759" s="631" t="str">
        <f t="shared" si="61"/>
        <v>PR.PS-042</v>
      </c>
      <c r="I759" s="631" t="str">
        <f t="shared" ca="1" si="62"/>
        <v>PR.PS-0420</v>
      </c>
      <c r="J759" s="1648"/>
    </row>
    <row r="760" spans="1:10" x14ac:dyDescent="0.25">
      <c r="A760" t="s">
        <v>214</v>
      </c>
      <c r="B760" s="551">
        <v>2</v>
      </c>
      <c r="C760" s="551" t="s">
        <v>1462</v>
      </c>
      <c r="D760" s="1589" t="s">
        <v>3457</v>
      </c>
      <c r="E760" s="551" t="s">
        <v>1462</v>
      </c>
      <c r="F760" s="1651" t="s">
        <v>1488</v>
      </c>
      <c r="G760" s="551">
        <f ca="1">VLOOKUP($A760,Data!$C:$I,7,FALSE)</f>
        <v>1</v>
      </c>
      <c r="H760" s="631" t="str">
        <f t="shared" si="61"/>
        <v>PR.PS-042</v>
      </c>
      <c r="I760" s="631" t="str">
        <f t="shared" ca="1" si="62"/>
        <v>PR.PS-0421</v>
      </c>
      <c r="J760" s="1648"/>
    </row>
    <row r="761" spans="1:10" x14ac:dyDescent="0.25">
      <c r="A761" t="s">
        <v>942</v>
      </c>
      <c r="B761" s="551">
        <v>2</v>
      </c>
      <c r="C761" s="551" t="s">
        <v>1463</v>
      </c>
      <c r="D761" s="1586" t="s">
        <v>3470</v>
      </c>
      <c r="E761" s="551" t="s">
        <v>1463</v>
      </c>
      <c r="F761" s="1650" t="s">
        <v>1537</v>
      </c>
      <c r="G761" s="551">
        <f ca="1">VLOOKUP($A761,Data!$C:$I,7,FALSE)</f>
        <v>1</v>
      </c>
      <c r="H761" s="631" t="str">
        <f t="shared" si="61"/>
        <v>DE.AE-032</v>
      </c>
      <c r="I761" s="631" t="str">
        <f t="shared" ca="1" si="62"/>
        <v>DE.AE-0321</v>
      </c>
      <c r="J761" s="1648"/>
    </row>
    <row r="762" spans="1:10" x14ac:dyDescent="0.25">
      <c r="A762" t="s">
        <v>942</v>
      </c>
      <c r="B762" s="551">
        <v>2</v>
      </c>
      <c r="C762" s="551" t="s">
        <v>1463</v>
      </c>
      <c r="D762" s="1586" t="s">
        <v>3473</v>
      </c>
      <c r="F762" s="819"/>
      <c r="G762" s="551">
        <f ca="1">VLOOKUP($A762,Data!$C:$I,7,FALSE)</f>
        <v>1</v>
      </c>
      <c r="H762" s="631" t="str">
        <f t="shared" si="61"/>
        <v>DE.AE-072</v>
      </c>
      <c r="I762" s="631" t="str">
        <f t="shared" ca="1" si="62"/>
        <v>DE.AE-0721</v>
      </c>
      <c r="J762" s="1648"/>
    </row>
    <row r="763" spans="1:10" x14ac:dyDescent="0.25">
      <c r="A763" t="s">
        <v>2539</v>
      </c>
      <c r="B763" s="551">
        <v>3</v>
      </c>
      <c r="C763" s="551" t="s">
        <v>1462</v>
      </c>
      <c r="D763" s="1589" t="s">
        <v>3457</v>
      </c>
      <c r="E763" s="551" t="s">
        <v>1462</v>
      </c>
      <c r="F763" s="1651" t="s">
        <v>1488</v>
      </c>
      <c r="G763" s="551">
        <f ca="1">VLOOKUP($A763,Data!$C:$I,7,FALSE)</f>
        <v>1</v>
      </c>
      <c r="H763" s="631" t="str">
        <f t="shared" si="61"/>
        <v>PR.PS-043</v>
      </c>
      <c r="I763" s="631" t="str">
        <f t="shared" ca="1" si="62"/>
        <v>PR.PS-0431</v>
      </c>
      <c r="J763" s="1648"/>
    </row>
    <row r="764" spans="1:10" x14ac:dyDescent="0.25">
      <c r="A764" t="s">
        <v>215</v>
      </c>
      <c r="B764" s="551">
        <v>1</v>
      </c>
      <c r="C764" s="551" t="s">
        <v>1463</v>
      </c>
      <c r="D764" s="1586" t="s">
        <v>3464</v>
      </c>
      <c r="E764" s="551" t="s">
        <v>1463</v>
      </c>
      <c r="F764" s="1650" t="s">
        <v>1485</v>
      </c>
      <c r="G764" s="551">
        <f ca="1">VLOOKUP($A764,Data!$C:$I,7,FALSE)</f>
        <v>1</v>
      </c>
      <c r="H764" s="631" t="str">
        <f t="shared" si="61"/>
        <v>DE.CM-011</v>
      </c>
      <c r="I764" s="631" t="str">
        <f t="shared" ca="1" si="62"/>
        <v>DE.CM-0111</v>
      </c>
      <c r="J764" s="1648"/>
    </row>
    <row r="765" spans="1:10" x14ac:dyDescent="0.25">
      <c r="A765" t="s">
        <v>215</v>
      </c>
      <c r="B765" s="551">
        <v>1</v>
      </c>
      <c r="C765" s="551" t="s">
        <v>1462</v>
      </c>
      <c r="D765" s="1589" t="s">
        <v>3457</v>
      </c>
      <c r="E765" s="551" t="s">
        <v>1462</v>
      </c>
      <c r="F765" s="1650" t="s">
        <v>1488</v>
      </c>
      <c r="G765" s="551">
        <f ca="1">VLOOKUP($A765,Data!$C:$I,7,FALSE)</f>
        <v>1</v>
      </c>
      <c r="H765" s="631" t="str">
        <f t="shared" si="61"/>
        <v>PR.PS-041</v>
      </c>
      <c r="I765" s="631" t="str">
        <f t="shared" ca="1" si="62"/>
        <v>PR.PS-0411</v>
      </c>
      <c r="J765" s="1648"/>
    </row>
    <row r="766" spans="1:10" x14ac:dyDescent="0.25">
      <c r="A766" t="s">
        <v>216</v>
      </c>
      <c r="B766" s="551">
        <v>1</v>
      </c>
      <c r="C766" s="551" t="s">
        <v>1463</v>
      </c>
      <c r="D766" s="1586" t="s">
        <v>3470</v>
      </c>
      <c r="E766" s="551" t="s">
        <v>1463</v>
      </c>
      <c r="F766" s="1650" t="s">
        <v>1537</v>
      </c>
      <c r="G766" s="551">
        <f ca="1">VLOOKUP($A766,Data!$C:$I,7,FALSE)</f>
        <v>1</v>
      </c>
      <c r="H766" s="631" t="str">
        <f t="shared" si="61"/>
        <v>DE.AE-031</v>
      </c>
      <c r="I766" s="631" t="str">
        <f t="shared" ca="1" si="62"/>
        <v>DE.AE-0311</v>
      </c>
      <c r="J766" s="1648"/>
    </row>
    <row r="767" spans="1:10" x14ac:dyDescent="0.25">
      <c r="A767" t="s">
        <v>216</v>
      </c>
      <c r="B767" s="551">
        <v>1</v>
      </c>
      <c r="C767" s="551" t="s">
        <v>1463</v>
      </c>
      <c r="D767" s="1586" t="s">
        <v>3473</v>
      </c>
      <c r="F767" s="819"/>
      <c r="G767" s="551">
        <f ca="1">VLOOKUP($A767,Data!$C:$I,7,FALSE)</f>
        <v>1</v>
      </c>
      <c r="H767" s="631" t="str">
        <f t="shared" si="61"/>
        <v>DE.AE-071</v>
      </c>
      <c r="I767" s="631" t="str">
        <f t="shared" ca="1" si="62"/>
        <v>DE.AE-0711</v>
      </c>
      <c r="J767" s="1648"/>
    </row>
    <row r="768" spans="1:10" x14ac:dyDescent="0.25">
      <c r="A768" t="s">
        <v>216</v>
      </c>
      <c r="B768" s="551">
        <v>1</v>
      </c>
      <c r="C768" s="551" t="s">
        <v>1463</v>
      </c>
      <c r="D768" s="1586" t="s">
        <v>3464</v>
      </c>
      <c r="E768" s="551" t="s">
        <v>1463</v>
      </c>
      <c r="F768" s="1650" t="s">
        <v>1497</v>
      </c>
      <c r="G768" s="551">
        <f ca="1">VLOOKUP($A768,Data!$C:$I,7,FALSE)</f>
        <v>1</v>
      </c>
      <c r="H768" s="631" t="str">
        <f t="shared" si="61"/>
        <v>DE.CM-011</v>
      </c>
      <c r="I768" s="631" t="str">
        <f t="shared" ca="1" si="62"/>
        <v>DE.CM-0111</v>
      </c>
      <c r="J768" s="1648"/>
    </row>
    <row r="769" spans="1:10" x14ac:dyDescent="0.25">
      <c r="A769" t="s">
        <v>216</v>
      </c>
      <c r="B769" s="551">
        <v>1</v>
      </c>
      <c r="C769" s="551" t="s">
        <v>1463</v>
      </c>
      <c r="D769" s="1586" t="s">
        <v>3465</v>
      </c>
      <c r="E769" s="551" t="s">
        <v>1463</v>
      </c>
      <c r="F769" s="1650" t="s">
        <v>1487</v>
      </c>
      <c r="G769" s="551">
        <f ca="1">VLOOKUP($A769,Data!$C:$I,7,FALSE)</f>
        <v>1</v>
      </c>
      <c r="H769" s="631" t="str">
        <f t="shared" si="61"/>
        <v>DE.CM-021</v>
      </c>
      <c r="I769" s="631" t="str">
        <f t="shared" ca="1" si="62"/>
        <v>DE.CM-0211</v>
      </c>
      <c r="J769" s="1648"/>
    </row>
    <row r="770" spans="1:10" x14ac:dyDescent="0.25">
      <c r="A770" t="s">
        <v>216</v>
      </c>
      <c r="B770" s="551">
        <v>1</v>
      </c>
      <c r="C770" s="551" t="s">
        <v>1463</v>
      </c>
      <c r="D770" s="1586" t="s">
        <v>3466</v>
      </c>
      <c r="E770" s="551" t="s">
        <v>1463</v>
      </c>
      <c r="F770" s="1650" t="s">
        <v>1483</v>
      </c>
      <c r="G770" s="551">
        <f ca="1">VLOOKUP($A770,Data!$C:$I,7,FALSE)</f>
        <v>1</v>
      </c>
      <c r="H770" s="631" t="str">
        <f t="shared" ref="H770:H833" si="63">CONCATENATE($D770,$B770)</f>
        <v>DE.CM-031</v>
      </c>
      <c r="I770" s="631" t="str">
        <f t="shared" ref="I770:I833" ca="1" si="64">_xlfn.IFNA(CONCATENATE(H770,$G770),CONCATENATE(H770,$G770,0))</f>
        <v>DE.CM-0311</v>
      </c>
      <c r="J770" s="1648"/>
    </row>
    <row r="771" spans="1:10" x14ac:dyDescent="0.25">
      <c r="A771" t="s">
        <v>216</v>
      </c>
      <c r="B771" s="551">
        <v>1</v>
      </c>
      <c r="C771" s="551" t="s">
        <v>1463</v>
      </c>
      <c r="D771" s="1586" t="s">
        <v>3467</v>
      </c>
      <c r="E771" s="551" t="s">
        <v>1463</v>
      </c>
      <c r="F771" s="1650" t="s">
        <v>1484</v>
      </c>
      <c r="G771" s="551">
        <f ca="1">VLOOKUP($A771,Data!$C:$I,7,FALSE)</f>
        <v>1</v>
      </c>
      <c r="H771" s="631" t="str">
        <f t="shared" si="63"/>
        <v>DE.CM-061</v>
      </c>
      <c r="I771" s="631" t="str">
        <f t="shared" ca="1" si="64"/>
        <v>DE.CM-0611</v>
      </c>
      <c r="J771" s="1648"/>
    </row>
    <row r="772" spans="1:10" x14ac:dyDescent="0.25">
      <c r="A772" t="s">
        <v>216</v>
      </c>
      <c r="B772" s="551">
        <v>1</v>
      </c>
      <c r="C772" s="551" t="s">
        <v>1463</v>
      </c>
      <c r="D772" s="1586" t="s">
        <v>3468</v>
      </c>
      <c r="E772" s="551" t="s">
        <v>1463</v>
      </c>
      <c r="F772" s="1650" t="s">
        <v>1501</v>
      </c>
      <c r="G772" s="551">
        <f ca="1">VLOOKUP($A772,Data!$C:$I,7,FALSE)</f>
        <v>1</v>
      </c>
      <c r="H772" s="631" t="str">
        <f t="shared" si="63"/>
        <v>DE.CM-091</v>
      </c>
      <c r="I772" s="631" t="str">
        <f t="shared" ca="1" si="64"/>
        <v>DE.CM-0911</v>
      </c>
      <c r="J772" s="1648"/>
    </row>
    <row r="773" spans="1:10" x14ac:dyDescent="0.25">
      <c r="A773" t="s">
        <v>216</v>
      </c>
      <c r="B773" s="551">
        <v>1</v>
      </c>
      <c r="C773" s="551" t="s">
        <v>1462</v>
      </c>
      <c r="D773" s="1589" t="s">
        <v>3457</v>
      </c>
      <c r="E773" s="551" t="s">
        <v>1462</v>
      </c>
      <c r="F773" s="1650" t="s">
        <v>1488</v>
      </c>
      <c r="G773" s="551">
        <f ca="1">VLOOKUP($A773,Data!$C:$I,7,FALSE)</f>
        <v>1</v>
      </c>
      <c r="H773" s="631" t="str">
        <f t="shared" si="63"/>
        <v>PR.PS-041</v>
      </c>
      <c r="I773" s="631" t="str">
        <f t="shared" ca="1" si="64"/>
        <v>PR.PS-0411</v>
      </c>
      <c r="J773" s="1648"/>
    </row>
    <row r="774" spans="1:10" x14ac:dyDescent="0.25">
      <c r="A774" t="s">
        <v>216</v>
      </c>
      <c r="B774" s="551">
        <v>1</v>
      </c>
      <c r="C774" s="551" t="s">
        <v>1464</v>
      </c>
      <c r="D774" s="1591" t="s">
        <v>3476</v>
      </c>
      <c r="E774" s="551" t="s">
        <v>1464</v>
      </c>
      <c r="F774" s="1650" t="s">
        <v>1541</v>
      </c>
      <c r="G774" s="551">
        <f ca="1">VLOOKUP($A774,Data!$C:$I,7,FALSE)</f>
        <v>1</v>
      </c>
      <c r="H774" s="631" t="str">
        <f t="shared" si="63"/>
        <v>RS.MA-021</v>
      </c>
      <c r="I774" s="631" t="str">
        <f t="shared" ca="1" si="64"/>
        <v>RS.MA-0211</v>
      </c>
      <c r="J774" s="1648"/>
    </row>
    <row r="775" spans="1:10" x14ac:dyDescent="0.25">
      <c r="A775" t="s">
        <v>217</v>
      </c>
      <c r="B775" s="551">
        <v>2</v>
      </c>
      <c r="C775" s="551" t="s">
        <v>3386</v>
      </c>
      <c r="D775" s="1587" t="s">
        <v>3414</v>
      </c>
      <c r="F775" s="819"/>
      <c r="G775" s="551">
        <f ca="1">VLOOKUP($A775,Data!$C:$I,7,FALSE)</f>
        <v>1</v>
      </c>
      <c r="H775" s="631" t="str">
        <f t="shared" si="63"/>
        <v>GV.RR-022</v>
      </c>
      <c r="I775" s="631" t="str">
        <f t="shared" ca="1" si="64"/>
        <v>GV.RR-0221</v>
      </c>
      <c r="J775" s="1648"/>
    </row>
    <row r="776" spans="1:10" x14ac:dyDescent="0.25">
      <c r="A776" t="s">
        <v>217</v>
      </c>
      <c r="B776" s="551">
        <v>2</v>
      </c>
      <c r="C776" s="551" t="s">
        <v>446</v>
      </c>
      <c r="D776" s="1588" t="s">
        <v>3439</v>
      </c>
      <c r="E776" s="551" t="s">
        <v>1463</v>
      </c>
      <c r="F776" s="1650" t="s">
        <v>1548</v>
      </c>
      <c r="G776" s="551">
        <f ca="1">VLOOKUP($A776,Data!$C:$I,7,FALSE)</f>
        <v>1</v>
      </c>
      <c r="H776" s="631" t="str">
        <f t="shared" si="63"/>
        <v>ID.IM-022</v>
      </c>
      <c r="I776" s="631" t="str">
        <f t="shared" ca="1" si="64"/>
        <v>ID.IM-0221</v>
      </c>
      <c r="J776" s="1648"/>
    </row>
    <row r="777" spans="1:10" x14ac:dyDescent="0.25">
      <c r="A777" t="s">
        <v>217</v>
      </c>
      <c r="B777" s="551">
        <v>2</v>
      </c>
      <c r="C777" s="551" t="s">
        <v>446</v>
      </c>
      <c r="D777" s="1588" t="s">
        <v>3440</v>
      </c>
      <c r="E777" s="551" t="s">
        <v>1463</v>
      </c>
      <c r="F777" s="1650" t="s">
        <v>1543</v>
      </c>
      <c r="G777" s="551">
        <f ca="1">VLOOKUP($A777,Data!$C:$I,7,FALSE)</f>
        <v>1</v>
      </c>
      <c r="H777" s="631" t="str">
        <f t="shared" si="63"/>
        <v>ID.IM-032</v>
      </c>
      <c r="I777" s="631" t="str">
        <f t="shared" ca="1" si="64"/>
        <v>ID.IM-0321</v>
      </c>
      <c r="J777" s="1648"/>
    </row>
    <row r="778" spans="1:10" x14ac:dyDescent="0.25">
      <c r="A778" t="s">
        <v>221</v>
      </c>
      <c r="B778" s="551">
        <v>3</v>
      </c>
      <c r="C778" s="551" t="s">
        <v>1463</v>
      </c>
      <c r="D778" s="1586" t="s">
        <v>3464</v>
      </c>
      <c r="E778" s="551" t="s">
        <v>1463</v>
      </c>
      <c r="F778" s="1650" t="s">
        <v>1485</v>
      </c>
      <c r="G778" s="551">
        <f ca="1">VLOOKUP($A778,Data!$C:$I,7,FALSE)</f>
        <v>1</v>
      </c>
      <c r="H778" s="631" t="str">
        <f t="shared" si="63"/>
        <v>DE.CM-013</v>
      </c>
      <c r="I778" s="631" t="str">
        <f t="shared" ca="1" si="64"/>
        <v>DE.CM-0131</v>
      </c>
      <c r="J778" s="1648"/>
    </row>
    <row r="779" spans="1:10" x14ac:dyDescent="0.25">
      <c r="A779" t="s">
        <v>221</v>
      </c>
      <c r="B779" s="551">
        <v>3</v>
      </c>
      <c r="C779" s="551" t="s">
        <v>1463</v>
      </c>
      <c r="D779" s="1586" t="s">
        <v>3465</v>
      </c>
      <c r="E779" s="551" t="s">
        <v>1463</v>
      </c>
      <c r="F779" s="1650" t="s">
        <v>1487</v>
      </c>
      <c r="G779" s="551">
        <f ca="1">VLOOKUP($A779,Data!$C:$I,7,FALSE)</f>
        <v>1</v>
      </c>
      <c r="H779" s="631" t="str">
        <f t="shared" si="63"/>
        <v>DE.CM-023</v>
      </c>
      <c r="I779" s="631" t="str">
        <f t="shared" ca="1" si="64"/>
        <v>DE.CM-0231</v>
      </c>
      <c r="J779" s="1648"/>
    </row>
    <row r="780" spans="1:10" x14ac:dyDescent="0.25">
      <c r="A780" t="s">
        <v>221</v>
      </c>
      <c r="B780" s="551">
        <v>3</v>
      </c>
      <c r="C780" s="551" t="s">
        <v>1463</v>
      </c>
      <c r="D780" s="1586" t="s">
        <v>3466</v>
      </c>
      <c r="F780" s="819"/>
      <c r="G780" s="551">
        <f ca="1">VLOOKUP($A780,Data!$C:$I,7,FALSE)</f>
        <v>1</v>
      </c>
      <c r="H780" s="631" t="str">
        <f t="shared" si="63"/>
        <v>DE.CM-033</v>
      </c>
      <c r="I780" s="631" t="str">
        <f t="shared" ca="1" si="64"/>
        <v>DE.CM-0331</v>
      </c>
      <c r="J780" s="1648"/>
    </row>
    <row r="781" spans="1:10" x14ac:dyDescent="0.25">
      <c r="A781" t="s">
        <v>221</v>
      </c>
      <c r="B781" s="551">
        <v>3</v>
      </c>
      <c r="C781" s="551" t="s">
        <v>1463</v>
      </c>
      <c r="D781" s="1586" t="s">
        <v>3467</v>
      </c>
      <c r="E781" s="551" t="s">
        <v>1463</v>
      </c>
      <c r="F781" s="1650" t="s">
        <v>1484</v>
      </c>
      <c r="G781" s="551">
        <f ca="1">VLOOKUP($A781,Data!$C:$I,7,FALSE)</f>
        <v>1</v>
      </c>
      <c r="H781" s="631" t="str">
        <f t="shared" si="63"/>
        <v>DE.CM-063</v>
      </c>
      <c r="I781" s="631" t="str">
        <f t="shared" ca="1" si="64"/>
        <v>DE.CM-0631</v>
      </c>
      <c r="J781" s="1648"/>
    </row>
    <row r="782" spans="1:10" x14ac:dyDescent="0.25">
      <c r="A782" t="s">
        <v>221</v>
      </c>
      <c r="B782" s="551">
        <v>3</v>
      </c>
      <c r="C782" s="551" t="s">
        <v>1463</v>
      </c>
      <c r="D782" s="1586" t="s">
        <v>3468</v>
      </c>
      <c r="F782" s="819"/>
      <c r="G782" s="551">
        <f ca="1">VLOOKUP($A782,Data!$C:$I,7,FALSE)</f>
        <v>1</v>
      </c>
      <c r="H782" s="631" t="str">
        <f t="shared" si="63"/>
        <v>DE.CM-093</v>
      </c>
      <c r="I782" s="631" t="str">
        <f t="shared" ca="1" si="64"/>
        <v>DE.CM-0931</v>
      </c>
      <c r="J782" s="1648"/>
    </row>
    <row r="783" spans="1:10" x14ac:dyDescent="0.25">
      <c r="A783" t="s">
        <v>223</v>
      </c>
      <c r="B783" s="551">
        <v>3</v>
      </c>
      <c r="C783" s="551" t="s">
        <v>446</v>
      </c>
      <c r="D783" s="1588" t="s">
        <v>3424</v>
      </c>
      <c r="F783" s="819"/>
      <c r="G783" s="551">
        <f ca="1">VLOOKUP($A783,Data!$C:$I,7,FALSE)</f>
        <v>0</v>
      </c>
      <c r="H783" s="631" t="str">
        <f t="shared" si="63"/>
        <v>ID.AM-033</v>
      </c>
      <c r="I783" s="631" t="str">
        <f t="shared" ca="1" si="64"/>
        <v>ID.AM-0330</v>
      </c>
      <c r="J783" s="1648"/>
    </row>
    <row r="784" spans="1:10" x14ac:dyDescent="0.25">
      <c r="A784" t="s">
        <v>223</v>
      </c>
      <c r="B784" s="551">
        <v>3</v>
      </c>
      <c r="C784" s="551" t="s">
        <v>446</v>
      </c>
      <c r="D784" s="1588" t="s">
        <v>3439</v>
      </c>
      <c r="E784" s="551" t="s">
        <v>1463</v>
      </c>
      <c r="F784" s="1650" t="s">
        <v>1548</v>
      </c>
      <c r="G784" s="551">
        <f ca="1">VLOOKUP($A784,Data!$C:$I,7,FALSE)</f>
        <v>0</v>
      </c>
      <c r="H784" s="631" t="str">
        <f t="shared" si="63"/>
        <v>ID.IM-023</v>
      </c>
      <c r="I784" s="631" t="str">
        <f t="shared" ca="1" si="64"/>
        <v>ID.IM-0230</v>
      </c>
      <c r="J784" s="1648"/>
    </row>
    <row r="785" spans="1:10" x14ac:dyDescent="0.25">
      <c r="A785" t="s">
        <v>225</v>
      </c>
      <c r="B785" s="551">
        <v>2</v>
      </c>
      <c r="C785" s="551" t="s">
        <v>1464</v>
      </c>
      <c r="D785" s="1591" t="s">
        <v>3484</v>
      </c>
      <c r="F785" s="819"/>
      <c r="G785" s="551">
        <f ca="1">VLOOKUP($A785,Data!$C:$I,7,FALSE)</f>
        <v>1</v>
      </c>
      <c r="H785" s="631" t="str">
        <f t="shared" si="63"/>
        <v>RS.CO-022</v>
      </c>
      <c r="I785" s="631" t="str">
        <f t="shared" ca="1" si="64"/>
        <v>RS.CO-0221</v>
      </c>
      <c r="J785" s="1648"/>
    </row>
    <row r="786" spans="1:10" x14ac:dyDescent="0.25">
      <c r="A786" t="s">
        <v>225</v>
      </c>
      <c r="B786" s="551">
        <v>2</v>
      </c>
      <c r="C786" s="551" t="s">
        <v>1464</v>
      </c>
      <c r="D786" s="1591" t="s">
        <v>3485</v>
      </c>
      <c r="E786" s="551" t="s">
        <v>1464</v>
      </c>
      <c r="F786" s="1650" t="s">
        <v>1535</v>
      </c>
      <c r="G786" s="551">
        <f ca="1">VLOOKUP($A786,Data!$C:$I,7,FALSE)</f>
        <v>1</v>
      </c>
      <c r="H786" s="631" t="str">
        <f t="shared" si="63"/>
        <v>RS.CO-032</v>
      </c>
      <c r="I786" s="631" t="str">
        <f t="shared" ca="1" si="64"/>
        <v>RS.CO-0321</v>
      </c>
      <c r="J786" s="1648"/>
    </row>
    <row r="787" spans="1:10" x14ac:dyDescent="0.25">
      <c r="A787" t="s">
        <v>226</v>
      </c>
      <c r="B787" s="551">
        <v>2</v>
      </c>
      <c r="C787" s="551" t="s">
        <v>1463</v>
      </c>
      <c r="D787" s="1586" t="s">
        <v>3470</v>
      </c>
      <c r="E787" s="551" t="s">
        <v>1463</v>
      </c>
      <c r="F787" s="1650" t="s">
        <v>1537</v>
      </c>
      <c r="G787" s="551">
        <f ca="1">VLOOKUP($A787,Data!$C:$I,7,FALSE)</f>
        <v>1</v>
      </c>
      <c r="H787" s="631" t="str">
        <f t="shared" si="63"/>
        <v>DE.AE-032</v>
      </c>
      <c r="I787" s="631" t="str">
        <f t="shared" ca="1" si="64"/>
        <v>DE.AE-0321</v>
      </c>
      <c r="J787" s="1648"/>
    </row>
    <row r="788" spans="1:10" x14ac:dyDescent="0.25">
      <c r="A788" t="s">
        <v>226</v>
      </c>
      <c r="B788" s="551">
        <v>2</v>
      </c>
      <c r="C788" s="551" t="s">
        <v>1463</v>
      </c>
      <c r="D788" s="1586" t="s">
        <v>3473</v>
      </c>
      <c r="F788" s="819"/>
      <c r="G788" s="551">
        <f ca="1">VLOOKUP($A788,Data!$C:$I,7,FALSE)</f>
        <v>1</v>
      </c>
      <c r="H788" s="631" t="str">
        <f t="shared" si="63"/>
        <v>DE.AE-072</v>
      </c>
      <c r="I788" s="631" t="str">
        <f t="shared" ca="1" si="64"/>
        <v>DE.AE-0721</v>
      </c>
      <c r="J788" s="1648"/>
    </row>
    <row r="789" spans="1:10" x14ac:dyDescent="0.25">
      <c r="A789" t="s">
        <v>227</v>
      </c>
      <c r="B789" s="551">
        <v>2</v>
      </c>
      <c r="C789" s="551" t="s">
        <v>1463</v>
      </c>
      <c r="D789" s="1586" t="s">
        <v>3470</v>
      </c>
      <c r="E789" s="551" t="s">
        <v>1463</v>
      </c>
      <c r="F789" s="1650" t="s">
        <v>1537</v>
      </c>
      <c r="G789" s="551">
        <f ca="1">VLOOKUP($A789,Data!$C:$I,7,FALSE)</f>
        <v>1</v>
      </c>
      <c r="H789" s="631" t="str">
        <f t="shared" si="63"/>
        <v>DE.AE-032</v>
      </c>
      <c r="I789" s="631" t="str">
        <f t="shared" ca="1" si="64"/>
        <v>DE.AE-0321</v>
      </c>
      <c r="J789" s="1648"/>
    </row>
    <row r="790" spans="1:10" x14ac:dyDescent="0.25">
      <c r="A790" t="s">
        <v>227</v>
      </c>
      <c r="B790" s="551">
        <v>2</v>
      </c>
      <c r="C790" s="551" t="s">
        <v>1463</v>
      </c>
      <c r="D790" s="1586" t="s">
        <v>3473</v>
      </c>
      <c r="F790" s="819"/>
      <c r="G790" s="551">
        <f ca="1">VLOOKUP($A790,Data!$C:$I,7,FALSE)</f>
        <v>1</v>
      </c>
      <c r="H790" s="631" t="str">
        <f t="shared" si="63"/>
        <v>DE.AE-072</v>
      </c>
      <c r="I790" s="631" t="str">
        <f t="shared" ca="1" si="64"/>
        <v>DE.AE-0721</v>
      </c>
      <c r="J790" s="1648"/>
    </row>
    <row r="791" spans="1:10" x14ac:dyDescent="0.25">
      <c r="A791" t="s">
        <v>227</v>
      </c>
      <c r="B791" s="551">
        <v>2</v>
      </c>
      <c r="C791" s="551" t="s">
        <v>1464</v>
      </c>
      <c r="D791" s="1591" t="s">
        <v>3484</v>
      </c>
      <c r="F791" s="819"/>
      <c r="G791" s="551">
        <f ca="1">VLOOKUP($A791,Data!$C:$I,7,FALSE)</f>
        <v>1</v>
      </c>
      <c r="H791" s="631" t="str">
        <f t="shared" si="63"/>
        <v>RS.CO-022</v>
      </c>
      <c r="I791" s="631" t="str">
        <f t="shared" ca="1" si="64"/>
        <v>RS.CO-0221</v>
      </c>
      <c r="J791" s="1648"/>
    </row>
    <row r="792" spans="1:10" x14ac:dyDescent="0.25">
      <c r="A792" t="s">
        <v>227</v>
      </c>
      <c r="B792" s="551">
        <v>2</v>
      </c>
      <c r="C792" s="551" t="s">
        <v>1464</v>
      </c>
      <c r="D792" s="1591" t="s">
        <v>3485</v>
      </c>
      <c r="E792" s="551" t="s">
        <v>1464</v>
      </c>
      <c r="F792" s="1650" t="s">
        <v>1535</v>
      </c>
      <c r="G792" s="551">
        <f ca="1">VLOOKUP($A792,Data!$C:$I,7,FALSE)</f>
        <v>1</v>
      </c>
      <c r="H792" s="631" t="str">
        <f t="shared" si="63"/>
        <v>RS.CO-032</v>
      </c>
      <c r="I792" s="631" t="str">
        <f t="shared" ca="1" si="64"/>
        <v>RS.CO-0321</v>
      </c>
      <c r="J792" s="1648"/>
    </row>
    <row r="793" spans="1:10" x14ac:dyDescent="0.25">
      <c r="A793" t="s">
        <v>228</v>
      </c>
      <c r="B793" s="551">
        <v>3</v>
      </c>
      <c r="C793" s="551" t="s">
        <v>1463</v>
      </c>
      <c r="D793" s="1586" t="s">
        <v>3472</v>
      </c>
      <c r="E793" s="551" t="s">
        <v>1463</v>
      </c>
      <c r="F793" s="1650" t="s">
        <v>1539</v>
      </c>
      <c r="G793" s="551">
        <f ca="1">VLOOKUP($A793,Data!$C:$I,7,FALSE)</f>
        <v>0</v>
      </c>
      <c r="H793" s="631" t="str">
        <f t="shared" si="63"/>
        <v>DE.AE-063</v>
      </c>
      <c r="I793" s="631" t="str">
        <f t="shared" ca="1" si="64"/>
        <v>DE.AE-0630</v>
      </c>
      <c r="J793" s="1648"/>
    </row>
    <row r="794" spans="1:10" x14ac:dyDescent="0.25">
      <c r="A794" t="s">
        <v>228</v>
      </c>
      <c r="B794" s="551">
        <v>3</v>
      </c>
      <c r="C794" s="551" t="s">
        <v>1463</v>
      </c>
      <c r="D794" s="1586" t="s">
        <v>3474</v>
      </c>
      <c r="E794" s="551" t="s">
        <v>1463</v>
      </c>
      <c r="F794" s="1650" t="s">
        <v>1544</v>
      </c>
      <c r="G794" s="551">
        <f ca="1">VLOOKUP($A794,Data!$C:$I,7,FALSE)</f>
        <v>0</v>
      </c>
      <c r="H794" s="631" t="str">
        <f t="shared" si="63"/>
        <v>DE.AE-083</v>
      </c>
      <c r="I794" s="631" t="str">
        <f t="shared" ca="1" si="64"/>
        <v>DE.AE-0830</v>
      </c>
      <c r="J794" s="1648"/>
    </row>
    <row r="795" spans="1:10" x14ac:dyDescent="0.25">
      <c r="A795" t="s">
        <v>228</v>
      </c>
      <c r="B795" s="551">
        <v>3</v>
      </c>
      <c r="C795" s="551" t="s">
        <v>1465</v>
      </c>
      <c r="D795" s="1590" t="s">
        <v>3494</v>
      </c>
      <c r="E795" s="551" t="s">
        <v>1465</v>
      </c>
      <c r="F795" s="1650" t="s">
        <v>1549</v>
      </c>
      <c r="G795" s="551">
        <f ca="1">VLOOKUP($A795,Data!$C:$I,7,FALSE)</f>
        <v>0</v>
      </c>
      <c r="H795" s="631" t="str">
        <f t="shared" si="63"/>
        <v>RC.CO-033</v>
      </c>
      <c r="I795" s="631" t="str">
        <f t="shared" ca="1" si="64"/>
        <v>RC.CO-0330</v>
      </c>
      <c r="J795" s="1648"/>
    </row>
    <row r="796" spans="1:10" x14ac:dyDescent="0.25">
      <c r="A796" t="s">
        <v>228</v>
      </c>
      <c r="B796" s="551">
        <v>3</v>
      </c>
      <c r="C796" s="551" t="s">
        <v>1465</v>
      </c>
      <c r="D796" s="1590" t="s">
        <v>3495</v>
      </c>
      <c r="F796" s="819"/>
      <c r="G796" s="551">
        <f ca="1">VLOOKUP($A796,Data!$C:$I,7,FALSE)</f>
        <v>0</v>
      </c>
      <c r="H796" s="631" t="str">
        <f t="shared" si="63"/>
        <v>RC.CO-043</v>
      </c>
      <c r="I796" s="631" t="str">
        <f t="shared" ca="1" si="64"/>
        <v>RC.CO-0430</v>
      </c>
      <c r="J796" s="1648"/>
    </row>
    <row r="797" spans="1:10" x14ac:dyDescent="0.25">
      <c r="A797" t="s">
        <v>228</v>
      </c>
      <c r="B797" s="551">
        <v>3</v>
      </c>
      <c r="C797" s="551" t="s">
        <v>1464</v>
      </c>
      <c r="D797" s="1591" t="s">
        <v>3484</v>
      </c>
      <c r="F797" s="819"/>
      <c r="G797" s="551">
        <f ca="1">VLOOKUP($A797,Data!$C:$I,7,FALSE)</f>
        <v>0</v>
      </c>
      <c r="H797" s="631" t="str">
        <f t="shared" si="63"/>
        <v>RS.CO-023</v>
      </c>
      <c r="I797" s="631" t="str">
        <f t="shared" ca="1" si="64"/>
        <v>RS.CO-0230</v>
      </c>
      <c r="J797" s="1648"/>
    </row>
    <row r="798" spans="1:10" x14ac:dyDescent="0.25">
      <c r="A798" t="s">
        <v>228</v>
      </c>
      <c r="B798" s="551">
        <v>3</v>
      </c>
      <c r="C798" s="551" t="s">
        <v>1464</v>
      </c>
      <c r="D798" s="1591" t="s">
        <v>3485</v>
      </c>
      <c r="E798" s="551" t="s">
        <v>1464</v>
      </c>
      <c r="F798" s="1650" t="s">
        <v>1535</v>
      </c>
      <c r="G798" s="551">
        <f ca="1">VLOOKUP($A798,Data!$C:$I,7,FALSE)</f>
        <v>0</v>
      </c>
      <c r="H798" s="631" t="str">
        <f t="shared" si="63"/>
        <v>RS.CO-033</v>
      </c>
      <c r="I798" s="631" t="str">
        <f t="shared" ca="1" si="64"/>
        <v>RS.CO-0330</v>
      </c>
      <c r="J798" s="1648"/>
    </row>
    <row r="799" spans="1:10" x14ac:dyDescent="0.25">
      <c r="A799" t="s">
        <v>228</v>
      </c>
      <c r="B799" s="551">
        <v>3</v>
      </c>
      <c r="C799" s="551" t="s">
        <v>1464</v>
      </c>
      <c r="D799" s="1591" t="s">
        <v>3475</v>
      </c>
      <c r="E799" s="551" t="s">
        <v>1464</v>
      </c>
      <c r="F799" s="1650" t="s">
        <v>1533</v>
      </c>
      <c r="G799" s="551">
        <f ca="1">VLOOKUP($A799,Data!$C:$I,7,FALSE)</f>
        <v>0</v>
      </c>
      <c r="H799" s="631" t="str">
        <f t="shared" si="63"/>
        <v>RS.MA-013</v>
      </c>
      <c r="I799" s="631" t="str">
        <f t="shared" ca="1" si="64"/>
        <v>RS.MA-0130</v>
      </c>
      <c r="J799" s="1648"/>
    </row>
    <row r="800" spans="1:10" x14ac:dyDescent="0.25">
      <c r="A800" t="s">
        <v>228</v>
      </c>
      <c r="B800" s="551">
        <v>3</v>
      </c>
      <c r="C800" s="551" t="s">
        <v>1464</v>
      </c>
      <c r="D800" s="1591" t="s">
        <v>3478</v>
      </c>
      <c r="F800" s="819"/>
      <c r="G800" s="551">
        <f ca="1">VLOOKUP($A800,Data!$C:$I,7,FALSE)</f>
        <v>0</v>
      </c>
      <c r="H800" s="631" t="str">
        <f t="shared" si="63"/>
        <v>RS.MA-043</v>
      </c>
      <c r="I800" s="631" t="str">
        <f t="shared" ca="1" si="64"/>
        <v>RS.MA-0430</v>
      </c>
      <c r="J800" s="1648"/>
    </row>
    <row r="801" spans="1:10" x14ac:dyDescent="0.25">
      <c r="A801" t="s">
        <v>229</v>
      </c>
      <c r="B801" s="551">
        <v>3</v>
      </c>
      <c r="C801" s="551" t="s">
        <v>446</v>
      </c>
      <c r="D801" s="1588" t="s">
        <v>3430</v>
      </c>
      <c r="E801" s="551" t="s">
        <v>446</v>
      </c>
      <c r="F801" s="1650" t="s">
        <v>1570</v>
      </c>
      <c r="G801" s="551">
        <f ca="1">VLOOKUP($A801,Data!$C:$I,7,FALSE)</f>
        <v>1</v>
      </c>
      <c r="H801" s="631" t="str">
        <f t="shared" si="63"/>
        <v>ID.RA-023</v>
      </c>
      <c r="I801" s="631" t="str">
        <f t="shared" ca="1" si="64"/>
        <v>ID.RA-0231</v>
      </c>
      <c r="J801" s="1648"/>
    </row>
    <row r="802" spans="1:10" x14ac:dyDescent="0.25">
      <c r="A802" t="s">
        <v>229</v>
      </c>
      <c r="B802" s="551">
        <v>3</v>
      </c>
      <c r="C802" s="551" t="s">
        <v>446</v>
      </c>
      <c r="D802" s="1588" t="s">
        <v>3431</v>
      </c>
      <c r="E802" s="551" t="s">
        <v>446</v>
      </c>
      <c r="F802" s="1650" t="s">
        <v>1572</v>
      </c>
      <c r="G802" s="551">
        <f ca="1">VLOOKUP($A802,Data!$C:$I,7,FALSE)</f>
        <v>1</v>
      </c>
      <c r="H802" s="631" t="str">
        <f t="shared" si="63"/>
        <v>ID.RA-033</v>
      </c>
      <c r="I802" s="631" t="str">
        <f t="shared" ca="1" si="64"/>
        <v>ID.RA-0331</v>
      </c>
      <c r="J802" s="1648"/>
    </row>
    <row r="803" spans="1:10" x14ac:dyDescent="0.25">
      <c r="A803" t="s">
        <v>229</v>
      </c>
      <c r="B803" s="551">
        <v>3</v>
      </c>
      <c r="C803" s="551" t="s">
        <v>446</v>
      </c>
      <c r="D803" s="1588" t="s">
        <v>3436</v>
      </c>
      <c r="E803" s="551" t="s">
        <v>1464</v>
      </c>
      <c r="F803" s="1650" t="s">
        <v>1571</v>
      </c>
      <c r="G803" s="551">
        <f ca="1">VLOOKUP($A803,Data!$C:$I,7,FALSE)</f>
        <v>1</v>
      </c>
      <c r="H803" s="631" t="str">
        <f t="shared" si="63"/>
        <v>ID.RA-083</v>
      </c>
      <c r="I803" s="631" t="str">
        <f t="shared" ca="1" si="64"/>
        <v>ID.RA-0831</v>
      </c>
      <c r="J803" s="1648"/>
    </row>
    <row r="804" spans="1:10" x14ac:dyDescent="0.25">
      <c r="A804" t="s">
        <v>229</v>
      </c>
      <c r="B804" s="551">
        <v>3</v>
      </c>
      <c r="C804" s="551" t="s">
        <v>1464</v>
      </c>
      <c r="D804" s="1591" t="s">
        <v>3485</v>
      </c>
      <c r="E804" s="551" t="s">
        <v>1464</v>
      </c>
      <c r="F804" s="1650" t="s">
        <v>1566</v>
      </c>
      <c r="G804" s="551">
        <f ca="1">VLOOKUP($A804,Data!$C:$I,7,FALSE)</f>
        <v>1</v>
      </c>
      <c r="H804" s="631" t="str">
        <f t="shared" si="63"/>
        <v>RS.CO-033</v>
      </c>
      <c r="I804" s="631" t="str">
        <f t="shared" ca="1" si="64"/>
        <v>RS.CO-0331</v>
      </c>
      <c r="J804" s="1648"/>
    </row>
    <row r="805" spans="1:10" x14ac:dyDescent="0.25">
      <c r="A805" t="s">
        <v>230</v>
      </c>
      <c r="B805" s="551">
        <v>3</v>
      </c>
      <c r="C805" s="551" t="s">
        <v>1463</v>
      </c>
      <c r="D805" s="1586" t="s">
        <v>3470</v>
      </c>
      <c r="E805" s="551" t="s">
        <v>1463</v>
      </c>
      <c r="F805" s="1650" t="s">
        <v>1537</v>
      </c>
      <c r="G805" s="551">
        <f ca="1">VLOOKUP($A805,Data!$C:$I,7,FALSE)</f>
        <v>1</v>
      </c>
      <c r="H805" s="631" t="str">
        <f t="shared" si="63"/>
        <v>DE.AE-033</v>
      </c>
      <c r="I805" s="631" t="str">
        <f t="shared" ca="1" si="64"/>
        <v>DE.AE-0331</v>
      </c>
      <c r="J805" s="1648"/>
    </row>
    <row r="806" spans="1:10" x14ac:dyDescent="0.25">
      <c r="A806" t="s">
        <v>230</v>
      </c>
      <c r="B806" s="551">
        <v>3</v>
      </c>
      <c r="C806" s="551" t="s">
        <v>1463</v>
      </c>
      <c r="D806" s="1586" t="s">
        <v>3473</v>
      </c>
      <c r="F806" s="819"/>
      <c r="G806" s="551">
        <f ca="1">VLOOKUP($A806,Data!$C:$I,7,FALSE)</f>
        <v>1</v>
      </c>
      <c r="H806" s="631" t="str">
        <f t="shared" si="63"/>
        <v>DE.AE-073</v>
      </c>
      <c r="I806" s="631" t="str">
        <f t="shared" ca="1" si="64"/>
        <v>DE.AE-0731</v>
      </c>
      <c r="J806" s="1648"/>
    </row>
    <row r="807" spans="1:10" x14ac:dyDescent="0.25">
      <c r="A807" t="s">
        <v>230</v>
      </c>
      <c r="B807" s="551">
        <v>3</v>
      </c>
      <c r="C807" s="551" t="s">
        <v>1463</v>
      </c>
      <c r="D807" s="1586" t="s">
        <v>3464</v>
      </c>
      <c r="E807" s="551" t="s">
        <v>1463</v>
      </c>
      <c r="F807" s="1650" t="s">
        <v>1497</v>
      </c>
      <c r="G807" s="551">
        <f ca="1">VLOOKUP($A807,Data!$C:$I,7,FALSE)</f>
        <v>1</v>
      </c>
      <c r="H807" s="631" t="str">
        <f t="shared" si="63"/>
        <v>DE.CM-013</v>
      </c>
      <c r="I807" s="631" t="str">
        <f t="shared" ca="1" si="64"/>
        <v>DE.CM-0131</v>
      </c>
      <c r="J807" s="1648"/>
    </row>
    <row r="808" spans="1:10" x14ac:dyDescent="0.25">
      <c r="A808" t="s">
        <v>230</v>
      </c>
      <c r="B808" s="551">
        <v>3</v>
      </c>
      <c r="C808" s="551" t="s">
        <v>1463</v>
      </c>
      <c r="D808" s="1586" t="s">
        <v>3465</v>
      </c>
      <c r="E808" s="551" t="s">
        <v>1463</v>
      </c>
      <c r="F808" s="1650" t="s">
        <v>1487</v>
      </c>
      <c r="G808" s="551">
        <f ca="1">VLOOKUP($A808,Data!$C:$I,7,FALSE)</f>
        <v>1</v>
      </c>
      <c r="H808" s="631" t="str">
        <f t="shared" si="63"/>
        <v>DE.CM-023</v>
      </c>
      <c r="I808" s="631" t="str">
        <f t="shared" ca="1" si="64"/>
        <v>DE.CM-0231</v>
      </c>
      <c r="J808" s="1648"/>
    </row>
    <row r="809" spans="1:10" x14ac:dyDescent="0.25">
      <c r="A809" t="s">
        <v>230</v>
      </c>
      <c r="B809" s="551">
        <v>3</v>
      </c>
      <c r="C809" s="551" t="s">
        <v>1463</v>
      </c>
      <c r="D809" s="1586" t="s">
        <v>3466</v>
      </c>
      <c r="E809" s="551" t="s">
        <v>1463</v>
      </c>
      <c r="F809" s="1650" t="s">
        <v>1483</v>
      </c>
      <c r="G809" s="551">
        <f ca="1">VLOOKUP($A809,Data!$C:$I,7,FALSE)</f>
        <v>1</v>
      </c>
      <c r="H809" s="631" t="str">
        <f t="shared" si="63"/>
        <v>DE.CM-033</v>
      </c>
      <c r="I809" s="631" t="str">
        <f t="shared" ca="1" si="64"/>
        <v>DE.CM-0331</v>
      </c>
      <c r="J809" s="1648"/>
    </row>
    <row r="810" spans="1:10" x14ac:dyDescent="0.25">
      <c r="A810" t="s">
        <v>230</v>
      </c>
      <c r="B810" s="551">
        <v>3</v>
      </c>
      <c r="C810" s="551" t="s">
        <v>1463</v>
      </c>
      <c r="D810" s="1586" t="s">
        <v>3467</v>
      </c>
      <c r="E810" s="551" t="s">
        <v>1463</v>
      </c>
      <c r="F810" s="1650" t="s">
        <v>1484</v>
      </c>
      <c r="G810" s="551">
        <f ca="1">VLOOKUP($A810,Data!$C:$I,7,FALSE)</f>
        <v>1</v>
      </c>
      <c r="H810" s="631" t="str">
        <f t="shared" si="63"/>
        <v>DE.CM-063</v>
      </c>
      <c r="I810" s="631" t="str">
        <f t="shared" ca="1" si="64"/>
        <v>DE.CM-0631</v>
      </c>
      <c r="J810" s="1648"/>
    </row>
    <row r="811" spans="1:10" x14ac:dyDescent="0.25">
      <c r="A811" t="s">
        <v>230</v>
      </c>
      <c r="B811" s="551">
        <v>3</v>
      </c>
      <c r="C811" s="551" t="s">
        <v>1463</v>
      </c>
      <c r="D811" s="1586" t="s">
        <v>3468</v>
      </c>
      <c r="E811" s="551" t="s">
        <v>1463</v>
      </c>
      <c r="F811" s="1650" t="s">
        <v>1501</v>
      </c>
      <c r="G811" s="551">
        <f ca="1">VLOOKUP($A811,Data!$C:$I,7,FALSE)</f>
        <v>1</v>
      </c>
      <c r="H811" s="631" t="str">
        <f t="shared" si="63"/>
        <v>DE.CM-093</v>
      </c>
      <c r="I811" s="631" t="str">
        <f t="shared" ca="1" si="64"/>
        <v>DE.CM-0931</v>
      </c>
      <c r="J811" s="1648"/>
    </row>
    <row r="812" spans="1:10" x14ac:dyDescent="0.25">
      <c r="A812" t="s">
        <v>230</v>
      </c>
      <c r="B812" s="551">
        <v>3</v>
      </c>
      <c r="C812" s="551" t="s">
        <v>446</v>
      </c>
      <c r="D812" s="1588" t="s">
        <v>3430</v>
      </c>
      <c r="E812" s="551" t="s">
        <v>446</v>
      </c>
      <c r="F812" s="1650" t="s">
        <v>1570</v>
      </c>
      <c r="G812" s="551">
        <f ca="1">VLOOKUP($A812,Data!$C:$I,7,FALSE)</f>
        <v>1</v>
      </c>
      <c r="H812" s="631" t="str">
        <f t="shared" si="63"/>
        <v>ID.RA-023</v>
      </c>
      <c r="I812" s="631" t="str">
        <f t="shared" ca="1" si="64"/>
        <v>ID.RA-0231</v>
      </c>
      <c r="J812" s="1648"/>
    </row>
    <row r="813" spans="1:10" x14ac:dyDescent="0.25">
      <c r="A813" t="s">
        <v>230</v>
      </c>
      <c r="B813" s="551">
        <v>3</v>
      </c>
      <c r="C813" s="551" t="s">
        <v>446</v>
      </c>
      <c r="D813" s="1588" t="s">
        <v>3431</v>
      </c>
      <c r="E813" s="551" t="s">
        <v>446</v>
      </c>
      <c r="F813" s="1650" t="s">
        <v>1572</v>
      </c>
      <c r="G813" s="551">
        <f ca="1">VLOOKUP($A813,Data!$C:$I,7,FALSE)</f>
        <v>1</v>
      </c>
      <c r="H813" s="631" t="str">
        <f t="shared" si="63"/>
        <v>ID.RA-033</v>
      </c>
      <c r="I813" s="631" t="str">
        <f t="shared" ca="1" si="64"/>
        <v>ID.RA-0331</v>
      </c>
      <c r="J813" s="1648"/>
    </row>
    <row r="814" spans="1:10" x14ac:dyDescent="0.25">
      <c r="A814" t="s">
        <v>230</v>
      </c>
      <c r="B814" s="551">
        <v>3</v>
      </c>
      <c r="C814" s="551" t="s">
        <v>446</v>
      </c>
      <c r="D814" s="1588" t="s">
        <v>3436</v>
      </c>
      <c r="E814" s="551" t="s">
        <v>1464</v>
      </c>
      <c r="F814" s="1650" t="s">
        <v>1571</v>
      </c>
      <c r="G814" s="551">
        <f ca="1">VLOOKUP($A814,Data!$C:$I,7,FALSE)</f>
        <v>1</v>
      </c>
      <c r="H814" s="631" t="str">
        <f t="shared" si="63"/>
        <v>ID.RA-083</v>
      </c>
      <c r="I814" s="631" t="str">
        <f t="shared" ca="1" si="64"/>
        <v>ID.RA-0831</v>
      </c>
      <c r="J814" s="1648"/>
    </row>
    <row r="815" spans="1:10" x14ac:dyDescent="0.25">
      <c r="A815" t="s">
        <v>231</v>
      </c>
      <c r="B815" s="551">
        <v>3</v>
      </c>
      <c r="C815" s="551" t="s">
        <v>3386</v>
      </c>
      <c r="D815" s="1587" t="s">
        <v>3394</v>
      </c>
      <c r="E815" s="551" t="s">
        <v>446</v>
      </c>
      <c r="F815" s="1650" t="s">
        <v>1528</v>
      </c>
      <c r="G815" s="551">
        <f ca="1">VLOOKUP($A815,Data!$C:$I,7,FALSE)</f>
        <v>0</v>
      </c>
      <c r="H815" s="631" t="str">
        <f t="shared" si="63"/>
        <v>GV.OC-043</v>
      </c>
      <c r="I815" s="631" t="str">
        <f t="shared" ca="1" si="64"/>
        <v>GV.OC-0430</v>
      </c>
      <c r="J815" s="1648"/>
    </row>
    <row r="816" spans="1:10" x14ac:dyDescent="0.25">
      <c r="A816" t="s">
        <v>231</v>
      </c>
      <c r="B816" s="551">
        <v>3</v>
      </c>
      <c r="C816" s="551" t="s">
        <v>1462</v>
      </c>
      <c r="D816" s="1589" t="s">
        <v>3462</v>
      </c>
      <c r="E816" s="551" t="s">
        <v>1462</v>
      </c>
      <c r="F816" s="1650" t="s">
        <v>1496</v>
      </c>
      <c r="G816" s="551">
        <f ca="1">VLOOKUP($A816,Data!$C:$I,7,FALSE)</f>
        <v>0</v>
      </c>
      <c r="H816" s="631" t="str">
        <f t="shared" si="63"/>
        <v>PR.IR-033</v>
      </c>
      <c r="I816" s="631" t="str">
        <f t="shared" ca="1" si="64"/>
        <v>PR.IR-0330</v>
      </c>
      <c r="J816" s="1648"/>
    </row>
    <row r="817" spans="1:10" x14ac:dyDescent="0.25">
      <c r="A817" t="s">
        <v>231</v>
      </c>
      <c r="B817" s="551">
        <v>3</v>
      </c>
      <c r="C817" s="551" t="s">
        <v>1462</v>
      </c>
      <c r="D817" s="1589" t="s">
        <v>3454</v>
      </c>
      <c r="E817" s="551" t="s">
        <v>1462</v>
      </c>
      <c r="F817" s="1650" t="s">
        <v>1515</v>
      </c>
      <c r="G817" s="551">
        <f ca="1">VLOOKUP($A817,Data!$C:$I,7,FALSE)</f>
        <v>0</v>
      </c>
      <c r="H817" s="631" t="str">
        <f t="shared" si="63"/>
        <v>PR.PS-013</v>
      </c>
      <c r="I817" s="631" t="str">
        <f t="shared" ca="1" si="64"/>
        <v>PR.PS-0130</v>
      </c>
      <c r="J817" s="1648"/>
    </row>
    <row r="818" spans="1:10" x14ac:dyDescent="0.25">
      <c r="A818" t="s">
        <v>235</v>
      </c>
      <c r="B818" s="551">
        <v>3</v>
      </c>
      <c r="C818" s="551" t="s">
        <v>3386</v>
      </c>
      <c r="D818" s="1587" t="s">
        <v>3393</v>
      </c>
      <c r="E818" s="551" t="s">
        <v>446</v>
      </c>
      <c r="F818" s="1650" t="s">
        <v>1536</v>
      </c>
      <c r="G818" s="551">
        <f ca="1">VLOOKUP($A818,Data!$C:$I,7,FALSE)</f>
        <v>1</v>
      </c>
      <c r="H818" s="631" t="str">
        <f t="shared" si="63"/>
        <v>GV.OC-033</v>
      </c>
      <c r="I818" s="631" t="str">
        <f t="shared" ca="1" si="64"/>
        <v>GV.OC-0331</v>
      </c>
      <c r="J818" s="1648"/>
    </row>
    <row r="819" spans="1:10" x14ac:dyDescent="0.25">
      <c r="A819" t="s">
        <v>235</v>
      </c>
      <c r="B819" s="551">
        <v>3</v>
      </c>
      <c r="C819" s="551" t="s">
        <v>3386</v>
      </c>
      <c r="D819" s="1587" t="s">
        <v>3417</v>
      </c>
      <c r="E819" s="551" t="s">
        <v>446</v>
      </c>
      <c r="F819" s="1650" t="s">
        <v>1522</v>
      </c>
      <c r="G819" s="551">
        <f ca="1">VLOOKUP($A819,Data!$C:$I,7,FALSE)</f>
        <v>1</v>
      </c>
      <c r="H819" s="631" t="str">
        <f t="shared" si="63"/>
        <v>GV.PO-013</v>
      </c>
      <c r="I819" s="631" t="str">
        <f t="shared" ca="1" si="64"/>
        <v>GV.PO-0131</v>
      </c>
      <c r="J819" s="1648"/>
    </row>
    <row r="820" spans="1:10" x14ac:dyDescent="0.25">
      <c r="A820" t="s">
        <v>235</v>
      </c>
      <c r="B820" s="551">
        <v>3</v>
      </c>
      <c r="C820" s="551" t="s">
        <v>3386</v>
      </c>
      <c r="D820" s="1587" t="s">
        <v>3418</v>
      </c>
      <c r="F820" s="819"/>
      <c r="G820" s="551">
        <f ca="1">VLOOKUP($A820,Data!$C:$I,7,FALSE)</f>
        <v>1</v>
      </c>
      <c r="H820" s="631" t="str">
        <f t="shared" si="63"/>
        <v>GV.PO-023</v>
      </c>
      <c r="I820" s="631" t="str">
        <f t="shared" ca="1" si="64"/>
        <v>GV.PO-0231</v>
      </c>
      <c r="J820" s="1648"/>
    </row>
    <row r="821" spans="1:10" x14ac:dyDescent="0.25">
      <c r="A821" t="s">
        <v>236</v>
      </c>
      <c r="B821" s="551">
        <v>3</v>
      </c>
      <c r="C821" s="551" t="s">
        <v>3386</v>
      </c>
      <c r="D821" s="1587" t="s">
        <v>3392</v>
      </c>
      <c r="F821" s="819"/>
      <c r="G821" s="551">
        <f ca="1">VLOOKUP($A821,Data!$C:$I,7,FALSE)</f>
        <v>0</v>
      </c>
      <c r="H821" s="631" t="str">
        <f t="shared" si="63"/>
        <v>GV.OC-023</v>
      </c>
      <c r="I821" s="631" t="str">
        <f t="shared" ca="1" si="64"/>
        <v>GV.OC-0230</v>
      </c>
      <c r="J821" s="1648"/>
    </row>
    <row r="822" spans="1:10" x14ac:dyDescent="0.25">
      <c r="A822" t="s">
        <v>236</v>
      </c>
      <c r="B822" s="551">
        <v>3</v>
      </c>
      <c r="C822" s="551" t="s">
        <v>3386</v>
      </c>
      <c r="D822" s="1587" t="s">
        <v>3393</v>
      </c>
      <c r="E822" s="551" t="s">
        <v>446</v>
      </c>
      <c r="F822" s="1650" t="s">
        <v>1536</v>
      </c>
      <c r="G822" s="551">
        <f ca="1">VLOOKUP($A822,Data!$C:$I,7,FALSE)</f>
        <v>0</v>
      </c>
      <c r="H822" s="631" t="str">
        <f t="shared" si="63"/>
        <v>GV.OC-033</v>
      </c>
      <c r="I822" s="631" t="str">
        <f t="shared" ca="1" si="64"/>
        <v>GV.OC-0330</v>
      </c>
      <c r="J822" s="1648"/>
    </row>
    <row r="823" spans="1:10" x14ac:dyDescent="0.25">
      <c r="A823" t="s">
        <v>236</v>
      </c>
      <c r="B823" s="551">
        <v>3</v>
      </c>
      <c r="C823" s="551" t="s">
        <v>3386</v>
      </c>
      <c r="D823" s="1587" t="s">
        <v>3417</v>
      </c>
      <c r="E823" s="551" t="s">
        <v>446</v>
      </c>
      <c r="F823" s="1650" t="s">
        <v>1522</v>
      </c>
      <c r="G823" s="551">
        <f ca="1">VLOOKUP($A823,Data!$C:$I,7,FALSE)</f>
        <v>0</v>
      </c>
      <c r="H823" s="631" t="str">
        <f t="shared" si="63"/>
        <v>GV.PO-013</v>
      </c>
      <c r="I823" s="631" t="str">
        <f t="shared" ca="1" si="64"/>
        <v>GV.PO-0130</v>
      </c>
      <c r="J823" s="1648"/>
    </row>
    <row r="824" spans="1:10" x14ac:dyDescent="0.25">
      <c r="A824" t="s">
        <v>236</v>
      </c>
      <c r="B824" s="551">
        <v>3</v>
      </c>
      <c r="C824" s="551" t="s">
        <v>3386</v>
      </c>
      <c r="D824" s="1587" t="s">
        <v>3418</v>
      </c>
      <c r="F824" s="819"/>
      <c r="G824" s="551">
        <f ca="1">VLOOKUP($A824,Data!$C:$I,7,FALSE)</f>
        <v>0</v>
      </c>
      <c r="H824" s="631" t="str">
        <f t="shared" si="63"/>
        <v>GV.PO-023</v>
      </c>
      <c r="I824" s="631" t="str">
        <f t="shared" ca="1" si="64"/>
        <v>GV.PO-0230</v>
      </c>
      <c r="J824" s="1648"/>
    </row>
    <row r="825" spans="1:10" x14ac:dyDescent="0.25">
      <c r="A825" t="s">
        <v>236</v>
      </c>
      <c r="B825" s="551">
        <v>3</v>
      </c>
      <c r="C825" s="551" t="s">
        <v>3386</v>
      </c>
      <c r="D825" s="1587" t="s">
        <v>3414</v>
      </c>
      <c r="F825" s="819"/>
      <c r="G825" s="551">
        <f ca="1">VLOOKUP($A825,Data!$C:$I,7,FALSE)</f>
        <v>0</v>
      </c>
      <c r="H825" s="631" t="str">
        <f t="shared" si="63"/>
        <v>GV.RR-023</v>
      </c>
      <c r="I825" s="631" t="str">
        <f t="shared" ca="1" si="64"/>
        <v>GV.RR-0230</v>
      </c>
      <c r="J825" s="1648"/>
    </row>
    <row r="826" spans="1:10" x14ac:dyDescent="0.25">
      <c r="A826" t="s">
        <v>236</v>
      </c>
      <c r="B826" s="551">
        <v>3</v>
      </c>
      <c r="C826" s="551" t="s">
        <v>3386</v>
      </c>
      <c r="D826" s="1587" t="s">
        <v>3404</v>
      </c>
      <c r="E826" s="551" t="s">
        <v>446</v>
      </c>
      <c r="F826" s="1650" t="s">
        <v>1489</v>
      </c>
      <c r="G826" s="551">
        <f ca="1">VLOOKUP($A826,Data!$C:$I,7,FALSE)</f>
        <v>0</v>
      </c>
      <c r="H826" s="631" t="str">
        <f t="shared" si="63"/>
        <v>GV.SC-023</v>
      </c>
      <c r="I826" s="631" t="str">
        <f t="shared" ca="1" si="64"/>
        <v>GV.SC-0230</v>
      </c>
      <c r="J826" s="1648"/>
    </row>
    <row r="827" spans="1:10" x14ac:dyDescent="0.25">
      <c r="A827" t="s">
        <v>236</v>
      </c>
      <c r="B827" s="551">
        <v>3</v>
      </c>
      <c r="C827" s="551" t="s">
        <v>1462</v>
      </c>
      <c r="D827" s="1589" t="s">
        <v>3448</v>
      </c>
      <c r="E827" s="551" t="s">
        <v>1464</v>
      </c>
      <c r="F827" s="1650" t="s">
        <v>1531</v>
      </c>
      <c r="G827" s="551">
        <f ca="1">VLOOKUP($A827,Data!$C:$I,7,FALSE)</f>
        <v>0</v>
      </c>
      <c r="H827" s="631" t="str">
        <f t="shared" si="63"/>
        <v>PR.AT-013</v>
      </c>
      <c r="I827" s="631" t="str">
        <f t="shared" ca="1" si="64"/>
        <v>PR.AT-0130</v>
      </c>
      <c r="J827" s="1648"/>
    </row>
    <row r="828" spans="1:10" x14ac:dyDescent="0.25">
      <c r="A828" t="s">
        <v>236</v>
      </c>
      <c r="B828" s="551">
        <v>3</v>
      </c>
      <c r="C828" s="551" t="s">
        <v>1462</v>
      </c>
      <c r="D828" s="1589" t="s">
        <v>3449</v>
      </c>
      <c r="E828" s="551" t="s">
        <v>1462</v>
      </c>
      <c r="F828" s="1650" t="s">
        <v>1525</v>
      </c>
      <c r="G828" s="551">
        <f ca="1">VLOOKUP($A828,Data!$C:$I,7,FALSE)</f>
        <v>0</v>
      </c>
      <c r="H828" s="631" t="str">
        <f t="shared" si="63"/>
        <v>PR.AT-023</v>
      </c>
      <c r="I828" s="631" t="str">
        <f t="shared" ca="1" si="64"/>
        <v>PR.AT-0230</v>
      </c>
      <c r="J828" s="1648"/>
    </row>
    <row r="829" spans="1:10" x14ac:dyDescent="0.25">
      <c r="A829" t="s">
        <v>237</v>
      </c>
      <c r="B829" s="551">
        <v>3</v>
      </c>
      <c r="C829" s="551" t="s">
        <v>1462</v>
      </c>
      <c r="D829" s="1589" t="s">
        <v>3448</v>
      </c>
      <c r="E829" s="551" t="s">
        <v>1462</v>
      </c>
      <c r="F829" s="1650" t="s">
        <v>1576</v>
      </c>
      <c r="G829" s="551">
        <f ca="1">VLOOKUP($A829,Data!$C:$I,7,FALSE)</f>
        <v>1</v>
      </c>
      <c r="H829" s="631" t="str">
        <f t="shared" si="63"/>
        <v>PR.AT-013</v>
      </c>
      <c r="I829" s="631" t="str">
        <f t="shared" ca="1" si="64"/>
        <v>PR.AT-0131</v>
      </c>
      <c r="J829" s="1648"/>
    </row>
    <row r="830" spans="1:10" x14ac:dyDescent="0.25">
      <c r="A830" t="s">
        <v>238</v>
      </c>
      <c r="B830" s="551">
        <v>3</v>
      </c>
      <c r="C830" s="551" t="s">
        <v>446</v>
      </c>
      <c r="D830" s="1588" t="s">
        <v>3440</v>
      </c>
      <c r="E830" s="551" t="s">
        <v>1462</v>
      </c>
      <c r="F830" s="1650" t="s">
        <v>1712</v>
      </c>
      <c r="G830" s="551">
        <f ca="1">VLOOKUP($A830,Data!$C:$I,7,FALSE)</f>
        <v>1</v>
      </c>
      <c r="H830" s="631" t="str">
        <f t="shared" si="63"/>
        <v>ID.IM-033</v>
      </c>
      <c r="I830" s="631" t="str">
        <f t="shared" ca="1" si="64"/>
        <v>ID.IM-0331</v>
      </c>
      <c r="J830" s="1648"/>
    </row>
    <row r="831" spans="1:10" x14ac:dyDescent="0.25">
      <c r="A831" t="s">
        <v>2544</v>
      </c>
      <c r="B831" s="551">
        <v>1</v>
      </c>
      <c r="C831" s="551" t="s">
        <v>3386</v>
      </c>
      <c r="D831" s="1587" t="s">
        <v>3391</v>
      </c>
      <c r="E831" s="551" t="s">
        <v>446</v>
      </c>
      <c r="F831" s="1650" t="s">
        <v>1519</v>
      </c>
      <c r="G831" s="551">
        <f ca="1">VLOOKUP($A831,Data!$C:$I,7,FALSE)</f>
        <v>1</v>
      </c>
      <c r="H831" s="631" t="str">
        <f t="shared" si="63"/>
        <v>GV.OC-011</v>
      </c>
      <c r="I831" s="631" t="str">
        <f t="shared" ca="1" si="64"/>
        <v>GV.OC-0111</v>
      </c>
      <c r="J831" s="1648"/>
    </row>
    <row r="832" spans="1:10" x14ac:dyDescent="0.25">
      <c r="A832" t="s">
        <v>2544</v>
      </c>
      <c r="B832" s="551">
        <v>1</v>
      </c>
      <c r="C832" s="551" t="s">
        <v>3386</v>
      </c>
      <c r="D832" s="1587" t="s">
        <v>3392</v>
      </c>
      <c r="F832" s="819"/>
      <c r="G832" s="551">
        <f ca="1">VLOOKUP($A832,Data!$C:$I,7,FALSE)</f>
        <v>1</v>
      </c>
      <c r="H832" s="631" t="str">
        <f t="shared" si="63"/>
        <v>GV.OC-021</v>
      </c>
      <c r="I832" s="631" t="str">
        <f t="shared" ca="1" si="64"/>
        <v>GV.OC-0211</v>
      </c>
      <c r="J832" s="1648"/>
    </row>
    <row r="833" spans="1:10" x14ac:dyDescent="0.25">
      <c r="A833" t="s">
        <v>2544</v>
      </c>
      <c r="B833" s="551">
        <v>1</v>
      </c>
      <c r="C833" s="551" t="s">
        <v>3386</v>
      </c>
      <c r="D833" s="1587" t="s">
        <v>3394</v>
      </c>
      <c r="E833" s="551" t="s">
        <v>446</v>
      </c>
      <c r="F833" s="1650" t="s">
        <v>1511</v>
      </c>
      <c r="G833" s="551">
        <f ca="1">VLOOKUP($A833,Data!$C:$I,7,FALSE)</f>
        <v>1</v>
      </c>
      <c r="H833" s="631" t="str">
        <f t="shared" si="63"/>
        <v>GV.OC-041</v>
      </c>
      <c r="I833" s="631" t="str">
        <f t="shared" ca="1" si="64"/>
        <v>GV.OC-0411</v>
      </c>
      <c r="J833" s="1648"/>
    </row>
    <row r="834" spans="1:10" x14ac:dyDescent="0.25">
      <c r="A834" t="s">
        <v>2544</v>
      </c>
      <c r="B834" s="551">
        <v>1</v>
      </c>
      <c r="C834" s="551" t="s">
        <v>3386</v>
      </c>
      <c r="D834" s="1587" t="s">
        <v>3395</v>
      </c>
      <c r="E834" s="551" t="s">
        <v>446</v>
      </c>
      <c r="F834" s="1650" t="s">
        <v>1521</v>
      </c>
      <c r="G834" s="551">
        <f ca="1">VLOOKUP($A834,Data!$C:$I,7,FALSE)</f>
        <v>1</v>
      </c>
      <c r="H834" s="631" t="str">
        <f t="shared" ref="H834:H897" si="65">CONCATENATE($D834,$B834)</f>
        <v>GV.OC-051</v>
      </c>
      <c r="I834" s="631" t="str">
        <f t="shared" ref="I834:I897" ca="1" si="66">_xlfn.IFNA(CONCATENATE(H834,$G834),CONCATENATE(H834,$G834,0))</f>
        <v>GV.OC-0511</v>
      </c>
      <c r="J834" s="1648"/>
    </row>
    <row r="835" spans="1:10" x14ac:dyDescent="0.25">
      <c r="A835" t="s">
        <v>2544</v>
      </c>
      <c r="B835" s="551">
        <v>1</v>
      </c>
      <c r="C835" s="551" t="s">
        <v>3386</v>
      </c>
      <c r="D835" s="1587" t="s">
        <v>3405</v>
      </c>
      <c r="E835" s="551" t="s">
        <v>446</v>
      </c>
      <c r="F835" s="1650" t="s">
        <v>1503</v>
      </c>
      <c r="G835" s="551">
        <f ca="1">VLOOKUP($A835,Data!$C:$I,7,FALSE)</f>
        <v>1</v>
      </c>
      <c r="H835" s="631" t="str">
        <f t="shared" si="65"/>
        <v>GV.SC-031</v>
      </c>
      <c r="I835" s="631" t="str">
        <f t="shared" ca="1" si="66"/>
        <v>GV.SC-0311</v>
      </c>
      <c r="J835" s="1648"/>
    </row>
    <row r="836" spans="1:10" x14ac:dyDescent="0.25">
      <c r="A836" t="s">
        <v>2544</v>
      </c>
      <c r="B836" s="551">
        <v>1</v>
      </c>
      <c r="C836" s="551" t="s">
        <v>3386</v>
      </c>
      <c r="D836" s="1587" t="s">
        <v>3406</v>
      </c>
      <c r="F836" s="819"/>
      <c r="G836" s="551">
        <f ca="1">VLOOKUP($A836,Data!$C:$I,7,FALSE)</f>
        <v>1</v>
      </c>
      <c r="H836" s="631" t="str">
        <f t="shared" si="65"/>
        <v>GV.SC-041</v>
      </c>
      <c r="I836" s="631" t="str">
        <f t="shared" ca="1" si="66"/>
        <v>GV.SC-0411</v>
      </c>
      <c r="J836" s="1648"/>
    </row>
    <row r="837" spans="1:10" x14ac:dyDescent="0.25">
      <c r="A837" t="s">
        <v>2544</v>
      </c>
      <c r="B837" s="551">
        <v>1</v>
      </c>
      <c r="C837" s="551" t="s">
        <v>3386</v>
      </c>
      <c r="D837" s="1587" t="s">
        <v>3409</v>
      </c>
      <c r="F837" s="819"/>
      <c r="G837" s="551">
        <f ca="1">VLOOKUP($A837,Data!$C:$I,7,FALSE)</f>
        <v>1</v>
      </c>
      <c r="H837" s="631" t="str">
        <f t="shared" si="65"/>
        <v>GV.SC-071</v>
      </c>
      <c r="I837" s="631" t="str">
        <f t="shared" ca="1" si="66"/>
        <v>GV.SC-0711</v>
      </c>
      <c r="J837" s="1648"/>
    </row>
    <row r="838" spans="1:10" x14ac:dyDescent="0.25">
      <c r="A838" t="s">
        <v>2544</v>
      </c>
      <c r="B838" s="551">
        <v>1</v>
      </c>
      <c r="C838" s="551" t="s">
        <v>446</v>
      </c>
      <c r="D838" s="1588" t="s">
        <v>3515</v>
      </c>
      <c r="F838" s="819"/>
      <c r="G838" s="551">
        <f ca="1">VLOOKUP($A838,Data!$C:$I,7,FALSE)</f>
        <v>1</v>
      </c>
      <c r="H838" s="631" t="str">
        <f t="shared" si="65"/>
        <v>ID.RA-101</v>
      </c>
      <c r="I838" s="631" t="str">
        <f t="shared" ca="1" si="66"/>
        <v>ID.RA-1011</v>
      </c>
      <c r="J838" s="1648"/>
    </row>
    <row r="839" spans="1:10" x14ac:dyDescent="0.25">
      <c r="A839" t="s">
        <v>2544</v>
      </c>
      <c r="B839" s="551">
        <v>1</v>
      </c>
      <c r="C839" s="551" t="s">
        <v>1462</v>
      </c>
      <c r="D839" s="1589" t="s">
        <v>3463</v>
      </c>
      <c r="E839" s="551" t="s">
        <v>1462</v>
      </c>
      <c r="F839" s="1650" t="s">
        <v>1494</v>
      </c>
      <c r="G839" s="551">
        <f ca="1">VLOOKUP($A839,Data!$C:$I,7,FALSE)</f>
        <v>1</v>
      </c>
      <c r="H839" s="631" t="str">
        <f t="shared" si="65"/>
        <v>PR.IR-041</v>
      </c>
      <c r="I839" s="631" t="str">
        <f t="shared" ca="1" si="66"/>
        <v>PR.IR-0411</v>
      </c>
      <c r="J839" s="1648"/>
    </row>
    <row r="840" spans="1:10" x14ac:dyDescent="0.25">
      <c r="A840" t="s">
        <v>2545</v>
      </c>
      <c r="B840" s="551">
        <v>1</v>
      </c>
      <c r="C840" s="551" t="s">
        <v>3386</v>
      </c>
      <c r="D840" s="1587" t="s">
        <v>3392</v>
      </c>
      <c r="F840" s="819"/>
      <c r="G840" s="551">
        <f ca="1">VLOOKUP($A840,Data!$C:$I,7,FALSE)</f>
        <v>1</v>
      </c>
      <c r="H840" s="631" t="str">
        <f t="shared" si="65"/>
        <v>GV.OC-021</v>
      </c>
      <c r="I840" s="631" t="str">
        <f t="shared" ca="1" si="66"/>
        <v>GV.OC-0211</v>
      </c>
      <c r="J840" s="1648"/>
    </row>
    <row r="841" spans="1:10" x14ac:dyDescent="0.25">
      <c r="A841" t="s">
        <v>2545</v>
      </c>
      <c r="B841" s="551">
        <v>1</v>
      </c>
      <c r="C841" s="551" t="s">
        <v>3386</v>
      </c>
      <c r="D841" s="1587" t="s">
        <v>3405</v>
      </c>
      <c r="E841" s="551" t="s">
        <v>446</v>
      </c>
      <c r="F841" s="1651" t="s">
        <v>1503</v>
      </c>
      <c r="G841" s="551">
        <f ca="1">VLOOKUP($A841,Data!$C:$I,7,FALSE)</f>
        <v>1</v>
      </c>
      <c r="H841" s="631" t="str">
        <f t="shared" si="65"/>
        <v>GV.SC-031</v>
      </c>
      <c r="I841" s="631" t="str">
        <f t="shared" ca="1" si="66"/>
        <v>GV.SC-0311</v>
      </c>
      <c r="J841" s="1648"/>
    </row>
    <row r="842" spans="1:10" x14ac:dyDescent="0.25">
      <c r="A842" t="s">
        <v>2545</v>
      </c>
      <c r="B842" s="551">
        <v>1</v>
      </c>
      <c r="C842" s="551" t="s">
        <v>3386</v>
      </c>
      <c r="D842" s="1587" t="s">
        <v>3406</v>
      </c>
      <c r="F842" s="819"/>
      <c r="G842" s="551">
        <f ca="1">VLOOKUP($A842,Data!$C:$I,7,FALSE)</f>
        <v>1</v>
      </c>
      <c r="H842" s="631" t="str">
        <f t="shared" si="65"/>
        <v>GV.SC-041</v>
      </c>
      <c r="I842" s="631" t="str">
        <f t="shared" ca="1" si="66"/>
        <v>GV.SC-0411</v>
      </c>
      <c r="J842" s="1648"/>
    </row>
    <row r="843" spans="1:10" x14ac:dyDescent="0.25">
      <c r="A843" t="s">
        <v>2545</v>
      </c>
      <c r="B843" s="551">
        <v>1</v>
      </c>
      <c r="C843" s="551" t="s">
        <v>3386</v>
      </c>
      <c r="D843" s="1587" t="s">
        <v>3409</v>
      </c>
      <c r="F843" s="819"/>
      <c r="G843" s="551">
        <f ca="1">VLOOKUP($A843,Data!$C:$I,7,FALSE)</f>
        <v>1</v>
      </c>
      <c r="H843" s="631" t="str">
        <f t="shared" si="65"/>
        <v>GV.SC-071</v>
      </c>
      <c r="I843" s="631" t="str">
        <f t="shared" ca="1" si="66"/>
        <v>GV.SC-0711</v>
      </c>
      <c r="J843" s="1648"/>
    </row>
    <row r="844" spans="1:10" x14ac:dyDescent="0.25">
      <c r="A844" t="s">
        <v>2545</v>
      </c>
      <c r="B844" s="551">
        <v>1</v>
      </c>
      <c r="C844" s="551" t="s">
        <v>446</v>
      </c>
      <c r="D844" s="1588" t="s">
        <v>3515</v>
      </c>
      <c r="F844" s="819"/>
      <c r="G844" s="551">
        <f ca="1">VLOOKUP($A844,Data!$C:$I,7,FALSE)</f>
        <v>1</v>
      </c>
      <c r="H844" s="631" t="str">
        <f t="shared" si="65"/>
        <v>ID.RA-101</v>
      </c>
      <c r="I844" s="631" t="str">
        <f t="shared" ca="1" si="66"/>
        <v>ID.RA-1011</v>
      </c>
      <c r="J844" s="1648"/>
    </row>
    <row r="845" spans="1:10" x14ac:dyDescent="0.25">
      <c r="A845" t="s">
        <v>2546</v>
      </c>
      <c r="B845" s="551">
        <v>2</v>
      </c>
      <c r="C845" s="551" t="s">
        <v>3386</v>
      </c>
      <c r="D845" s="1587" t="s">
        <v>3396</v>
      </c>
      <c r="E845" s="551" t="s">
        <v>446</v>
      </c>
      <c r="F845" s="1650" t="s">
        <v>1527</v>
      </c>
      <c r="G845" s="551">
        <f ca="1">VLOOKUP($A845,Data!$C:$I,7,FALSE)</f>
        <v>0</v>
      </c>
      <c r="H845" s="631" t="str">
        <f t="shared" si="65"/>
        <v>GV.RM-012</v>
      </c>
      <c r="I845" s="631" t="str">
        <f t="shared" ca="1" si="66"/>
        <v>GV.RM-0120</v>
      </c>
      <c r="J845" s="1648"/>
    </row>
    <row r="846" spans="1:10" x14ac:dyDescent="0.25">
      <c r="A846" t="s">
        <v>2546</v>
      </c>
      <c r="B846" s="551">
        <v>2</v>
      </c>
      <c r="C846" s="551" t="s">
        <v>3386</v>
      </c>
      <c r="D846" s="1587" t="s">
        <v>3401</v>
      </c>
      <c r="F846" s="819"/>
      <c r="G846" s="551">
        <f ca="1">VLOOKUP($A846,Data!$C:$I,7,FALSE)</f>
        <v>0</v>
      </c>
      <c r="H846" s="631" t="str">
        <f t="shared" si="65"/>
        <v>GV.RM-062</v>
      </c>
      <c r="I846" s="631" t="str">
        <f t="shared" ca="1" si="66"/>
        <v>GV.RM-0620</v>
      </c>
      <c r="J846" s="1648"/>
    </row>
    <row r="847" spans="1:10" x14ac:dyDescent="0.25">
      <c r="A847" t="s">
        <v>2546</v>
      </c>
      <c r="B847" s="551">
        <v>2</v>
      </c>
      <c r="C847" s="551" t="s">
        <v>3386</v>
      </c>
      <c r="D847" s="1587" t="s">
        <v>3415</v>
      </c>
      <c r="F847" s="819"/>
      <c r="G847" s="551">
        <f ca="1">VLOOKUP($A847,Data!$C:$I,7,FALSE)</f>
        <v>0</v>
      </c>
      <c r="H847" s="631" t="str">
        <f t="shared" si="65"/>
        <v>GV.RR-032</v>
      </c>
      <c r="I847" s="631" t="str">
        <f t="shared" ca="1" si="66"/>
        <v>GV.RR-0320</v>
      </c>
      <c r="J847" s="1648"/>
    </row>
    <row r="848" spans="1:10" x14ac:dyDescent="0.25">
      <c r="A848" t="s">
        <v>2547</v>
      </c>
      <c r="B848" s="551">
        <v>2</v>
      </c>
      <c r="C848" s="551" t="s">
        <v>3386</v>
      </c>
      <c r="D848" s="1587" t="s">
        <v>3392</v>
      </c>
      <c r="F848" s="819"/>
      <c r="G848" s="551">
        <f ca="1">VLOOKUP($A848,Data!$C:$I,7,FALSE)</f>
        <v>1</v>
      </c>
      <c r="H848" s="631" t="str">
        <f t="shared" si="65"/>
        <v>GV.OC-022</v>
      </c>
      <c r="I848" s="631" t="str">
        <f t="shared" ca="1" si="66"/>
        <v>GV.OC-0221</v>
      </c>
      <c r="J848" s="1648"/>
    </row>
    <row r="849" spans="1:10" x14ac:dyDescent="0.25">
      <c r="A849" t="s">
        <v>2547</v>
      </c>
      <c r="B849" s="551">
        <v>2</v>
      </c>
      <c r="C849" s="551" t="s">
        <v>3386</v>
      </c>
      <c r="D849" s="1587" t="s">
        <v>3405</v>
      </c>
      <c r="E849" s="551" t="s">
        <v>446</v>
      </c>
      <c r="F849" s="1650" t="s">
        <v>1503</v>
      </c>
      <c r="G849" s="551">
        <f ca="1">VLOOKUP($A849,Data!$C:$I,7,FALSE)</f>
        <v>1</v>
      </c>
      <c r="H849" s="631" t="str">
        <f t="shared" si="65"/>
        <v>GV.SC-032</v>
      </c>
      <c r="I849" s="631" t="str">
        <f t="shared" ca="1" si="66"/>
        <v>GV.SC-0321</v>
      </c>
      <c r="J849" s="1648"/>
    </row>
    <row r="850" spans="1:10" x14ac:dyDescent="0.25">
      <c r="A850" t="s">
        <v>2547</v>
      </c>
      <c r="B850" s="551">
        <v>2</v>
      </c>
      <c r="C850" s="551" t="s">
        <v>3386</v>
      </c>
      <c r="D850" s="1587" t="s">
        <v>3406</v>
      </c>
      <c r="F850" s="819"/>
      <c r="G850" s="551">
        <f ca="1">VLOOKUP($A850,Data!$C:$I,7,FALSE)</f>
        <v>1</v>
      </c>
      <c r="H850" s="631" t="str">
        <f t="shared" si="65"/>
        <v>GV.SC-042</v>
      </c>
      <c r="I850" s="631" t="str">
        <f t="shared" ca="1" si="66"/>
        <v>GV.SC-0421</v>
      </c>
      <c r="J850" s="1648"/>
    </row>
    <row r="851" spans="1:10" x14ac:dyDescent="0.25">
      <c r="A851" t="s">
        <v>2547</v>
      </c>
      <c r="B851" s="551">
        <v>2</v>
      </c>
      <c r="C851" s="551" t="s">
        <v>3386</v>
      </c>
      <c r="D851" s="1587" t="s">
        <v>3409</v>
      </c>
      <c r="F851" s="819"/>
      <c r="G851" s="551">
        <f ca="1">VLOOKUP($A851,Data!$C:$I,7,FALSE)</f>
        <v>1</v>
      </c>
      <c r="H851" s="631" t="str">
        <f t="shared" si="65"/>
        <v>GV.SC-072</v>
      </c>
      <c r="I851" s="631" t="str">
        <f t="shared" ca="1" si="66"/>
        <v>GV.SC-0721</v>
      </c>
      <c r="J851" s="1648"/>
    </row>
    <row r="852" spans="1:10" x14ac:dyDescent="0.25">
      <c r="A852" t="s">
        <v>2547</v>
      </c>
      <c r="B852" s="551">
        <v>2</v>
      </c>
      <c r="C852" s="551" t="s">
        <v>446</v>
      </c>
      <c r="D852" s="1588" t="s">
        <v>3426</v>
      </c>
      <c r="E852" s="551" t="s">
        <v>446</v>
      </c>
      <c r="F852" s="1650" t="s">
        <v>1510</v>
      </c>
      <c r="G852" s="551">
        <f ca="1">VLOOKUP($A852,Data!$C:$I,7,FALSE)</f>
        <v>1</v>
      </c>
      <c r="H852" s="631" t="str">
        <f t="shared" si="65"/>
        <v>ID.AM-052</v>
      </c>
      <c r="I852" s="631" t="str">
        <f t="shared" ca="1" si="66"/>
        <v>ID.AM-0521</v>
      </c>
      <c r="J852" s="1648"/>
    </row>
    <row r="853" spans="1:10" x14ac:dyDescent="0.25">
      <c r="A853" t="s">
        <v>2547</v>
      </c>
      <c r="B853" s="551">
        <v>2</v>
      </c>
      <c r="C853" s="551" t="s">
        <v>446</v>
      </c>
      <c r="D853" s="1588" t="s">
        <v>3515</v>
      </c>
      <c r="F853" s="819"/>
      <c r="G853" s="551">
        <f ca="1">VLOOKUP($A853,Data!$C:$I,7,FALSE)</f>
        <v>1</v>
      </c>
      <c r="H853" s="631" t="str">
        <f t="shared" si="65"/>
        <v>ID.RA-102</v>
      </c>
      <c r="I853" s="631" t="str">
        <f t="shared" ca="1" si="66"/>
        <v>ID.RA-1021</v>
      </c>
      <c r="J853" s="1648"/>
    </row>
    <row r="854" spans="1:10" x14ac:dyDescent="0.25">
      <c r="A854" t="s">
        <v>2548</v>
      </c>
      <c r="B854" s="551">
        <v>2</v>
      </c>
      <c r="C854" s="551" t="s">
        <v>1462</v>
      </c>
      <c r="D854" s="1589" t="s">
        <v>3463</v>
      </c>
      <c r="E854" s="551" t="s">
        <v>1462</v>
      </c>
      <c r="F854" s="1650" t="s">
        <v>1494</v>
      </c>
      <c r="G854" s="551">
        <f ca="1">VLOOKUP($A854,Data!$C:$I,7,FALSE)</f>
        <v>0</v>
      </c>
      <c r="H854" s="631" t="str">
        <f t="shared" si="65"/>
        <v>PR.IR-042</v>
      </c>
      <c r="I854" s="631" t="str">
        <f t="shared" ca="1" si="66"/>
        <v>PR.IR-0420</v>
      </c>
      <c r="J854" s="1648"/>
    </row>
    <row r="855" spans="1:10" x14ac:dyDescent="0.25">
      <c r="A855" t="s">
        <v>2549</v>
      </c>
      <c r="B855" s="551">
        <v>3</v>
      </c>
      <c r="C855" s="551" t="s">
        <v>3386</v>
      </c>
      <c r="D855" s="1587" t="s">
        <v>3392</v>
      </c>
      <c r="F855" s="819"/>
      <c r="G855" s="551">
        <f ca="1">VLOOKUP($A855,Data!$C:$I,7,FALSE)</f>
        <v>1</v>
      </c>
      <c r="H855" s="631" t="str">
        <f t="shared" si="65"/>
        <v>GV.OC-023</v>
      </c>
      <c r="I855" s="631" t="str">
        <f t="shared" ca="1" si="66"/>
        <v>GV.OC-0231</v>
      </c>
      <c r="J855" s="1648"/>
    </row>
    <row r="856" spans="1:10" x14ac:dyDescent="0.25">
      <c r="A856" t="s">
        <v>2549</v>
      </c>
      <c r="B856" s="551">
        <v>3</v>
      </c>
      <c r="C856" s="551" t="s">
        <v>3386</v>
      </c>
      <c r="D856" s="1587" t="s">
        <v>3405</v>
      </c>
      <c r="E856" s="551" t="s">
        <v>446</v>
      </c>
      <c r="F856" s="1650" t="s">
        <v>1503</v>
      </c>
      <c r="G856" s="551">
        <f ca="1">VLOOKUP($A856,Data!$C:$I,7,FALSE)</f>
        <v>1</v>
      </c>
      <c r="H856" s="631" t="str">
        <f t="shared" si="65"/>
        <v>GV.SC-033</v>
      </c>
      <c r="I856" s="631" t="str">
        <f t="shared" ca="1" si="66"/>
        <v>GV.SC-0331</v>
      </c>
      <c r="J856" s="1648"/>
    </row>
    <row r="857" spans="1:10" x14ac:dyDescent="0.25">
      <c r="A857" t="s">
        <v>2549</v>
      </c>
      <c r="B857" s="551">
        <v>3</v>
      </c>
      <c r="C857" s="551" t="s">
        <v>3386</v>
      </c>
      <c r="D857" s="1587" t="s">
        <v>3406</v>
      </c>
      <c r="F857" s="819"/>
      <c r="G857" s="551">
        <f ca="1">VLOOKUP($A857,Data!$C:$I,7,FALSE)</f>
        <v>1</v>
      </c>
      <c r="H857" s="631" t="str">
        <f t="shared" si="65"/>
        <v>GV.SC-043</v>
      </c>
      <c r="I857" s="631" t="str">
        <f t="shared" ca="1" si="66"/>
        <v>GV.SC-0431</v>
      </c>
      <c r="J857" s="1648"/>
    </row>
    <row r="858" spans="1:10" x14ac:dyDescent="0.25">
      <c r="A858" t="s">
        <v>2549</v>
      </c>
      <c r="B858" s="551">
        <v>3</v>
      </c>
      <c r="C858" s="551" t="s">
        <v>3386</v>
      </c>
      <c r="D858" s="1587" t="s">
        <v>3409</v>
      </c>
      <c r="F858" s="819"/>
      <c r="G858" s="551">
        <f ca="1">VLOOKUP($A858,Data!$C:$I,7,FALSE)</f>
        <v>1</v>
      </c>
      <c r="H858" s="631" t="str">
        <f t="shared" si="65"/>
        <v>GV.SC-073</v>
      </c>
      <c r="I858" s="631" t="str">
        <f t="shared" ca="1" si="66"/>
        <v>GV.SC-0731</v>
      </c>
      <c r="J858" s="1648"/>
    </row>
    <row r="859" spans="1:10" x14ac:dyDescent="0.25">
      <c r="A859" t="s">
        <v>2549</v>
      </c>
      <c r="B859" s="551">
        <v>3</v>
      </c>
      <c r="C859" s="551" t="s">
        <v>446</v>
      </c>
      <c r="D859" s="1588" t="s">
        <v>3515</v>
      </c>
      <c r="F859" s="819"/>
      <c r="G859" s="551">
        <f ca="1">VLOOKUP($A859,Data!$C:$I,7,FALSE)</f>
        <v>1</v>
      </c>
      <c r="H859" s="631" t="str">
        <f t="shared" si="65"/>
        <v>ID.RA-103</v>
      </c>
      <c r="I859" s="631" t="str">
        <f t="shared" ca="1" si="66"/>
        <v>ID.RA-1031</v>
      </c>
      <c r="J859" s="1648"/>
    </row>
    <row r="860" spans="1:10" x14ac:dyDescent="0.25">
      <c r="A860" t="s">
        <v>2555</v>
      </c>
      <c r="B860" s="551">
        <v>2</v>
      </c>
      <c r="C860" s="551" t="s">
        <v>3386</v>
      </c>
      <c r="D860" s="1587" t="s">
        <v>3392</v>
      </c>
      <c r="F860" s="819"/>
      <c r="G860" s="551">
        <f ca="1">VLOOKUP($A860,Data!$C:$I,7,FALSE)</f>
        <v>0</v>
      </c>
      <c r="H860" s="631" t="str">
        <f t="shared" si="65"/>
        <v>GV.OC-022</v>
      </c>
      <c r="I860" s="631" t="str">
        <f t="shared" ca="1" si="66"/>
        <v>GV.OC-0220</v>
      </c>
      <c r="J860" s="1648"/>
    </row>
    <row r="861" spans="1:10" x14ac:dyDescent="0.25">
      <c r="A861" t="s">
        <v>2555</v>
      </c>
      <c r="B861" s="551">
        <v>2</v>
      </c>
      <c r="C861" s="551" t="s">
        <v>3386</v>
      </c>
      <c r="D861" s="1587" t="s">
        <v>3405</v>
      </c>
      <c r="E861" s="551" t="s">
        <v>446</v>
      </c>
      <c r="F861" s="1650" t="s">
        <v>1503</v>
      </c>
      <c r="G861" s="551">
        <f ca="1">VLOOKUP($A861,Data!$C:$I,7,FALSE)</f>
        <v>0</v>
      </c>
      <c r="H861" s="631" t="str">
        <f t="shared" si="65"/>
        <v>GV.SC-032</v>
      </c>
      <c r="I861" s="631" t="str">
        <f t="shared" ca="1" si="66"/>
        <v>GV.SC-0320</v>
      </c>
      <c r="J861" s="1648"/>
    </row>
    <row r="862" spans="1:10" x14ac:dyDescent="0.25">
      <c r="A862" t="s">
        <v>2555</v>
      </c>
      <c r="B862" s="551">
        <v>2</v>
      </c>
      <c r="C862" s="551" t="s">
        <v>3386</v>
      </c>
      <c r="D862" s="1587" t="s">
        <v>3406</v>
      </c>
      <c r="F862" s="819"/>
      <c r="G862" s="551">
        <f ca="1">VLOOKUP($A862,Data!$C:$I,7,FALSE)</f>
        <v>0</v>
      </c>
      <c r="H862" s="631" t="str">
        <f t="shared" si="65"/>
        <v>GV.SC-042</v>
      </c>
      <c r="I862" s="631" t="str">
        <f t="shared" ca="1" si="66"/>
        <v>GV.SC-0420</v>
      </c>
      <c r="J862" s="1648"/>
    </row>
    <row r="863" spans="1:10" x14ac:dyDescent="0.25">
      <c r="A863" t="s">
        <v>2555</v>
      </c>
      <c r="B863" s="551">
        <v>2</v>
      </c>
      <c r="C863" s="551" t="s">
        <v>3386</v>
      </c>
      <c r="D863" s="1587" t="s">
        <v>3409</v>
      </c>
      <c r="F863" s="819"/>
      <c r="G863" s="551">
        <f ca="1">VLOOKUP($A863,Data!$C:$I,7,FALSE)</f>
        <v>0</v>
      </c>
      <c r="H863" s="631" t="str">
        <f t="shared" si="65"/>
        <v>GV.SC-072</v>
      </c>
      <c r="I863" s="631" t="str">
        <f t="shared" ca="1" si="66"/>
        <v>GV.SC-0720</v>
      </c>
      <c r="J863" s="1648"/>
    </row>
    <row r="864" spans="1:10" x14ac:dyDescent="0.25">
      <c r="A864" t="s">
        <v>2555</v>
      </c>
      <c r="B864" s="551">
        <v>2</v>
      </c>
      <c r="C864" s="551" t="s">
        <v>446</v>
      </c>
      <c r="D864" s="1588" t="s">
        <v>3515</v>
      </c>
      <c r="F864" s="819"/>
      <c r="G864" s="551">
        <f ca="1">VLOOKUP($A864,Data!$C:$I,7,FALSE)</f>
        <v>0</v>
      </c>
      <c r="H864" s="631" t="str">
        <f t="shared" si="65"/>
        <v>ID.RA-102</v>
      </c>
      <c r="I864" s="631" t="str">
        <f t="shared" ca="1" si="66"/>
        <v>ID.RA-1020</v>
      </c>
      <c r="J864" s="1648"/>
    </row>
    <row r="865" spans="1:10" x14ac:dyDescent="0.25">
      <c r="A865" t="s">
        <v>2557</v>
      </c>
      <c r="B865" s="551">
        <v>2</v>
      </c>
      <c r="C865" s="551" t="s">
        <v>3386</v>
      </c>
      <c r="D865" s="1587" t="s">
        <v>3407</v>
      </c>
      <c r="E865" s="551" t="s">
        <v>446</v>
      </c>
      <c r="F865" s="1650" t="s">
        <v>1567</v>
      </c>
      <c r="G865" s="551">
        <f ca="1">VLOOKUP($A865,Data!$C:$I,7,FALSE)</f>
        <v>0</v>
      </c>
      <c r="H865" s="631" t="str">
        <f t="shared" si="65"/>
        <v>GV.SC-052</v>
      </c>
      <c r="I865" s="631" t="str">
        <f t="shared" ca="1" si="66"/>
        <v>GV.SC-0520</v>
      </c>
      <c r="J865" s="1648"/>
    </row>
    <row r="866" spans="1:10" x14ac:dyDescent="0.25">
      <c r="A866" t="s">
        <v>2558</v>
      </c>
      <c r="B866" s="551">
        <v>2</v>
      </c>
      <c r="C866" s="551" t="s">
        <v>3386</v>
      </c>
      <c r="D866" s="1587" t="s">
        <v>3392</v>
      </c>
      <c r="F866" s="819"/>
      <c r="G866" s="551">
        <f ca="1">VLOOKUP($A866,Data!$C:$I,7,FALSE)</f>
        <v>1</v>
      </c>
      <c r="H866" s="631" t="str">
        <f t="shared" si="65"/>
        <v>GV.OC-022</v>
      </c>
      <c r="I866" s="631" t="str">
        <f t="shared" ca="1" si="66"/>
        <v>GV.OC-0221</v>
      </c>
      <c r="J866" s="1648"/>
    </row>
    <row r="867" spans="1:10" x14ac:dyDescent="0.25">
      <c r="A867" t="s">
        <v>2558</v>
      </c>
      <c r="B867" s="551">
        <v>2</v>
      </c>
      <c r="C867" s="551" t="s">
        <v>3386</v>
      </c>
      <c r="D867" s="1587" t="s">
        <v>3405</v>
      </c>
      <c r="E867" s="551" t="s">
        <v>446</v>
      </c>
      <c r="F867" s="1650" t="s">
        <v>1503</v>
      </c>
      <c r="G867" s="551">
        <f ca="1">VLOOKUP($A867,Data!$C:$I,7,FALSE)</f>
        <v>1</v>
      </c>
      <c r="H867" s="631" t="str">
        <f t="shared" si="65"/>
        <v>GV.SC-032</v>
      </c>
      <c r="I867" s="631" t="str">
        <f t="shared" ca="1" si="66"/>
        <v>GV.SC-0321</v>
      </c>
      <c r="J867" s="1648"/>
    </row>
    <row r="868" spans="1:10" x14ac:dyDescent="0.25">
      <c r="A868" t="s">
        <v>2558</v>
      </c>
      <c r="B868" s="551">
        <v>2</v>
      </c>
      <c r="C868" s="551" t="s">
        <v>3386</v>
      </c>
      <c r="D868" s="1587" t="s">
        <v>3406</v>
      </c>
      <c r="F868" s="819"/>
      <c r="G868" s="551">
        <f ca="1">VLOOKUP($A868,Data!$C:$I,7,FALSE)</f>
        <v>1</v>
      </c>
      <c r="H868" s="631" t="str">
        <f t="shared" si="65"/>
        <v>GV.SC-042</v>
      </c>
      <c r="I868" s="631" t="str">
        <f t="shared" ca="1" si="66"/>
        <v>GV.SC-0421</v>
      </c>
      <c r="J868" s="1648"/>
    </row>
    <row r="869" spans="1:10" x14ac:dyDescent="0.25">
      <c r="A869" t="s">
        <v>2558</v>
      </c>
      <c r="B869" s="551">
        <v>2</v>
      </c>
      <c r="C869" s="551" t="s">
        <v>3386</v>
      </c>
      <c r="D869" s="1587" t="s">
        <v>3409</v>
      </c>
      <c r="E869" s="551" t="s">
        <v>446</v>
      </c>
      <c r="F869" s="1650" t="s">
        <v>1568</v>
      </c>
      <c r="G869" s="551">
        <f ca="1">VLOOKUP($A869,Data!$C:$I,7,FALSE)</f>
        <v>1</v>
      </c>
      <c r="H869" s="631" t="str">
        <f t="shared" si="65"/>
        <v>GV.SC-072</v>
      </c>
      <c r="I869" s="631" t="str">
        <f t="shared" ca="1" si="66"/>
        <v>GV.SC-0721</v>
      </c>
      <c r="J869" s="1648"/>
    </row>
    <row r="870" spans="1:10" x14ac:dyDescent="0.25">
      <c r="A870" t="s">
        <v>2558</v>
      </c>
      <c r="B870" s="551">
        <v>2</v>
      </c>
      <c r="C870" s="551" t="s">
        <v>446</v>
      </c>
      <c r="D870" s="1588" t="s">
        <v>3515</v>
      </c>
      <c r="F870" s="819"/>
      <c r="G870" s="551">
        <f ca="1">VLOOKUP($A870,Data!$C:$I,7,FALSE)</f>
        <v>1</v>
      </c>
      <c r="H870" s="631" t="str">
        <f t="shared" si="65"/>
        <v>ID.RA-102</v>
      </c>
      <c r="I870" s="631" t="str">
        <f t="shared" ca="1" si="66"/>
        <v>ID.RA-1021</v>
      </c>
      <c r="J870" s="1648"/>
    </row>
    <row r="871" spans="1:10" x14ac:dyDescent="0.25">
      <c r="A871" t="s">
        <v>2559</v>
      </c>
      <c r="B871" s="551">
        <v>3</v>
      </c>
      <c r="C871" s="551" t="s">
        <v>3386</v>
      </c>
      <c r="D871" s="1587" t="s">
        <v>3407</v>
      </c>
      <c r="E871" s="551" t="s">
        <v>446</v>
      </c>
      <c r="F871" s="1650" t="s">
        <v>1567</v>
      </c>
      <c r="G871" s="551">
        <f ca="1">VLOOKUP($A871,Data!$C:$I,7,FALSE)</f>
        <v>1</v>
      </c>
      <c r="H871" s="631" t="str">
        <f t="shared" si="65"/>
        <v>GV.SC-053</v>
      </c>
      <c r="I871" s="631" t="str">
        <f t="shared" ca="1" si="66"/>
        <v>GV.SC-0531</v>
      </c>
      <c r="J871" s="1648"/>
    </row>
    <row r="872" spans="1:10" x14ac:dyDescent="0.25">
      <c r="A872" t="s">
        <v>2563</v>
      </c>
      <c r="B872" s="551">
        <v>3</v>
      </c>
      <c r="C872" s="551" t="s">
        <v>3386</v>
      </c>
      <c r="D872" s="1587" t="s">
        <v>3409</v>
      </c>
      <c r="E872" s="551" t="s">
        <v>446</v>
      </c>
      <c r="F872" s="1650" t="s">
        <v>1568</v>
      </c>
      <c r="G872" s="551">
        <f ca="1">VLOOKUP($A872,Data!$C:$I,7,FALSE)</f>
        <v>0</v>
      </c>
      <c r="H872" s="631" t="str">
        <f t="shared" si="65"/>
        <v>GV.SC-073</v>
      </c>
      <c r="I872" s="631" t="str">
        <f t="shared" ca="1" si="66"/>
        <v>GV.SC-0730</v>
      </c>
      <c r="J872" s="1648"/>
    </row>
    <row r="873" spans="1:10" x14ac:dyDescent="0.25">
      <c r="A873" t="s">
        <v>2563</v>
      </c>
      <c r="B873" s="551">
        <v>3</v>
      </c>
      <c r="C873" s="551" t="s">
        <v>446</v>
      </c>
      <c r="D873" s="1588" t="s">
        <v>3515</v>
      </c>
      <c r="F873" s="819"/>
      <c r="G873" s="551">
        <f ca="1">VLOOKUP($A873,Data!$C:$I,7,FALSE)</f>
        <v>0</v>
      </c>
      <c r="H873" s="631" t="str">
        <f t="shared" si="65"/>
        <v>ID.RA-103</v>
      </c>
      <c r="I873" s="631" t="str">
        <f t="shared" ca="1" si="66"/>
        <v>ID.RA-1030</v>
      </c>
      <c r="J873" s="1648"/>
    </row>
    <row r="874" spans="1:10" x14ac:dyDescent="0.25">
      <c r="A874" t="s">
        <v>2564</v>
      </c>
      <c r="B874" s="551">
        <v>3</v>
      </c>
      <c r="C874" s="551" t="s">
        <v>1463</v>
      </c>
      <c r="D874" s="1586" t="s">
        <v>3468</v>
      </c>
      <c r="F874" s="819"/>
      <c r="G874" s="551">
        <f ca="1">VLOOKUP($A874,Data!$C:$I,7,FALSE)</f>
        <v>0</v>
      </c>
      <c r="H874" s="631" t="str">
        <f t="shared" si="65"/>
        <v>DE.CM-093</v>
      </c>
      <c r="I874" s="631" t="str">
        <f t="shared" ca="1" si="66"/>
        <v>DE.CM-0930</v>
      </c>
      <c r="J874" s="1648"/>
    </row>
    <row r="875" spans="1:10" x14ac:dyDescent="0.25">
      <c r="A875" t="s">
        <v>2564</v>
      </c>
      <c r="B875" s="551">
        <v>3</v>
      </c>
      <c r="C875" s="551" t="s">
        <v>446</v>
      </c>
      <c r="D875" s="1588" t="s">
        <v>3437</v>
      </c>
      <c r="E875" s="551" t="s">
        <v>1462</v>
      </c>
      <c r="F875" s="1650" t="s">
        <v>1499</v>
      </c>
      <c r="G875" s="551">
        <f ca="1">VLOOKUP($A875,Data!$C:$I,7,FALSE)</f>
        <v>0</v>
      </c>
      <c r="H875" s="631" t="str">
        <f t="shared" si="65"/>
        <v>ID.RA-093</v>
      </c>
      <c r="I875" s="631" t="str">
        <f t="shared" ca="1" si="66"/>
        <v>ID.RA-0930</v>
      </c>
      <c r="J875" s="1648"/>
    </row>
    <row r="876" spans="1:10" x14ac:dyDescent="0.25">
      <c r="A876" t="s">
        <v>2564</v>
      </c>
      <c r="B876" s="551">
        <v>3</v>
      </c>
      <c r="C876" s="551" t="s">
        <v>1462</v>
      </c>
      <c r="D876" s="1589" t="s">
        <v>3450</v>
      </c>
      <c r="F876" s="819"/>
      <c r="G876" s="551">
        <f ca="1">VLOOKUP($A876,Data!$C:$I,7,FALSE)</f>
        <v>0</v>
      </c>
      <c r="H876" s="631" t="str">
        <f t="shared" si="65"/>
        <v>PR.DS-013</v>
      </c>
      <c r="I876" s="631" t="str">
        <f t="shared" ca="1" si="66"/>
        <v>PR.DS-0130</v>
      </c>
      <c r="J876" s="1648"/>
    </row>
    <row r="877" spans="1:10" x14ac:dyDescent="0.25">
      <c r="A877" t="s">
        <v>2567</v>
      </c>
      <c r="B877" s="551">
        <v>2</v>
      </c>
      <c r="C877" s="551" t="s">
        <v>3386</v>
      </c>
      <c r="D877" s="1587" t="s">
        <v>3400</v>
      </c>
      <c r="F877" s="819"/>
      <c r="G877" s="551">
        <f ca="1">VLOOKUP($A877,Data!$C:$I,7,FALSE)</f>
        <v>0</v>
      </c>
      <c r="H877" s="631" t="str">
        <f t="shared" si="65"/>
        <v>GV.RM-052</v>
      </c>
      <c r="I877" s="631" t="str">
        <f t="shared" ca="1" si="66"/>
        <v>GV.RM-0520</v>
      </c>
      <c r="J877" s="1648"/>
    </row>
    <row r="878" spans="1:10" x14ac:dyDescent="0.25">
      <c r="A878" t="s">
        <v>2567</v>
      </c>
      <c r="B878" s="551">
        <v>2</v>
      </c>
      <c r="C878" s="551" t="s">
        <v>3386</v>
      </c>
      <c r="D878" s="1587" t="s">
        <v>3403</v>
      </c>
      <c r="E878" s="551" t="s">
        <v>446</v>
      </c>
      <c r="F878" s="1650" t="s">
        <v>1523</v>
      </c>
      <c r="G878" s="551">
        <f ca="1">VLOOKUP($A878,Data!$C:$I,7,FALSE)</f>
        <v>0</v>
      </c>
      <c r="H878" s="631" t="str">
        <f t="shared" si="65"/>
        <v>GV.SC-012</v>
      </c>
      <c r="I878" s="631" t="str">
        <f t="shared" ca="1" si="66"/>
        <v>GV.SC-0120</v>
      </c>
      <c r="J878" s="1648"/>
    </row>
    <row r="879" spans="1:10" x14ac:dyDescent="0.25">
      <c r="A879" t="s">
        <v>2567</v>
      </c>
      <c r="B879" s="551">
        <v>2</v>
      </c>
      <c r="C879" s="551" t="s">
        <v>3386</v>
      </c>
      <c r="D879" s="1587" t="s">
        <v>3408</v>
      </c>
      <c r="F879" s="819"/>
      <c r="G879" s="551">
        <f ca="1">VLOOKUP($A879,Data!$C:$I,7,FALSE)</f>
        <v>0</v>
      </c>
      <c r="H879" s="631" t="str">
        <f t="shared" si="65"/>
        <v>GV.SC-062</v>
      </c>
      <c r="I879" s="631" t="str">
        <f t="shared" ca="1" si="66"/>
        <v>GV.SC-0620</v>
      </c>
      <c r="J879" s="1648"/>
    </row>
    <row r="880" spans="1:10" x14ac:dyDescent="0.25">
      <c r="A880" t="s">
        <v>2567</v>
      </c>
      <c r="B880" s="551">
        <v>2</v>
      </c>
      <c r="C880" s="551" t="s">
        <v>3386</v>
      </c>
      <c r="D880" s="1587" t="s">
        <v>3411</v>
      </c>
      <c r="F880" s="819"/>
      <c r="G880" s="551">
        <f ca="1">VLOOKUP($A880,Data!$C:$I,7,FALSE)</f>
        <v>0</v>
      </c>
      <c r="H880" s="631" t="str">
        <f t="shared" si="65"/>
        <v>GV.SC-092</v>
      </c>
      <c r="I880" s="631" t="str">
        <f t="shared" ca="1" si="66"/>
        <v>GV.SC-0920</v>
      </c>
      <c r="J880" s="1648"/>
    </row>
    <row r="881" spans="1:10" x14ac:dyDescent="0.25">
      <c r="A881" t="s">
        <v>2567</v>
      </c>
      <c r="B881" s="551">
        <v>2</v>
      </c>
      <c r="C881" s="551" t="s">
        <v>3386</v>
      </c>
      <c r="D881" s="1587" t="s">
        <v>3412</v>
      </c>
      <c r="F881" s="819"/>
      <c r="G881" s="551">
        <f ca="1">VLOOKUP($A881,Data!$C:$I,7,FALSE)</f>
        <v>0</v>
      </c>
      <c r="H881" s="631" t="str">
        <f t="shared" si="65"/>
        <v>GV.SC-102</v>
      </c>
      <c r="I881" s="631" t="str">
        <f t="shared" ca="1" si="66"/>
        <v>GV.SC-1020</v>
      </c>
      <c r="J881" s="1648"/>
    </row>
    <row r="882" spans="1:10" x14ac:dyDescent="0.25">
      <c r="A882" t="s">
        <v>2569</v>
      </c>
      <c r="B882" s="551">
        <v>3</v>
      </c>
      <c r="C882" s="551" t="s">
        <v>3386</v>
      </c>
      <c r="D882" s="1587" t="s">
        <v>3393</v>
      </c>
      <c r="E882" s="551" t="s">
        <v>446</v>
      </c>
      <c r="F882" s="1650" t="s">
        <v>1536</v>
      </c>
      <c r="G882" s="551">
        <f ca="1">VLOOKUP($A882,Data!$C:$I,7,FALSE)</f>
        <v>1</v>
      </c>
      <c r="H882" s="631" t="str">
        <f t="shared" si="65"/>
        <v>GV.OC-033</v>
      </c>
      <c r="I882" s="631" t="str">
        <f t="shared" ca="1" si="66"/>
        <v>GV.OC-0331</v>
      </c>
      <c r="J882" s="1648"/>
    </row>
    <row r="883" spans="1:10" x14ac:dyDescent="0.25">
      <c r="A883" t="s">
        <v>2569</v>
      </c>
      <c r="B883" s="551">
        <v>3</v>
      </c>
      <c r="C883" s="551" t="s">
        <v>3386</v>
      </c>
      <c r="D883" s="1587" t="s">
        <v>3417</v>
      </c>
      <c r="E883" s="551" t="s">
        <v>446</v>
      </c>
      <c r="F883" s="1650" t="s">
        <v>1522</v>
      </c>
      <c r="G883" s="551">
        <f ca="1">VLOOKUP($A883,Data!$C:$I,7,FALSE)</f>
        <v>1</v>
      </c>
      <c r="H883" s="631" t="str">
        <f t="shared" si="65"/>
        <v>GV.PO-013</v>
      </c>
      <c r="I883" s="631" t="str">
        <f t="shared" ca="1" si="66"/>
        <v>GV.PO-0131</v>
      </c>
      <c r="J883" s="1648"/>
    </row>
    <row r="884" spans="1:10" x14ac:dyDescent="0.25">
      <c r="A884" t="s">
        <v>2569</v>
      </c>
      <c r="B884" s="551">
        <v>3</v>
      </c>
      <c r="C884" s="551" t="s">
        <v>3386</v>
      </c>
      <c r="D884" s="1587" t="s">
        <v>3418</v>
      </c>
      <c r="F884" s="819"/>
      <c r="G884" s="551">
        <f ca="1">VLOOKUP($A884,Data!$C:$I,7,FALSE)</f>
        <v>1</v>
      </c>
      <c r="H884" s="631" t="str">
        <f t="shared" si="65"/>
        <v>GV.PO-023</v>
      </c>
      <c r="I884" s="631" t="str">
        <f t="shared" ca="1" si="66"/>
        <v>GV.PO-0231</v>
      </c>
      <c r="J884" s="1648"/>
    </row>
    <row r="885" spans="1:10" x14ac:dyDescent="0.25">
      <c r="A885" t="s">
        <v>2569</v>
      </c>
      <c r="B885" s="551">
        <v>3</v>
      </c>
      <c r="C885" s="551" t="s">
        <v>3386</v>
      </c>
      <c r="D885" s="1587" t="s">
        <v>3400</v>
      </c>
      <c r="F885" s="819"/>
      <c r="G885" s="551">
        <f ca="1">VLOOKUP($A885,Data!$C:$I,7,FALSE)</f>
        <v>1</v>
      </c>
      <c r="H885" s="631" t="str">
        <f t="shared" si="65"/>
        <v>GV.RM-053</v>
      </c>
      <c r="I885" s="631" t="str">
        <f t="shared" ca="1" si="66"/>
        <v>GV.RM-0531</v>
      </c>
      <c r="J885" s="1648"/>
    </row>
    <row r="886" spans="1:10" x14ac:dyDescent="0.25">
      <c r="A886" t="s">
        <v>2569</v>
      </c>
      <c r="B886" s="551">
        <v>3</v>
      </c>
      <c r="C886" s="551" t="s">
        <v>3386</v>
      </c>
      <c r="D886" s="1587" t="s">
        <v>3403</v>
      </c>
      <c r="E886" s="551" t="s">
        <v>446</v>
      </c>
      <c r="F886" s="1650" t="s">
        <v>1523</v>
      </c>
      <c r="G886" s="551">
        <f ca="1">VLOOKUP($A886,Data!$C:$I,7,FALSE)</f>
        <v>1</v>
      </c>
      <c r="H886" s="631" t="str">
        <f t="shared" si="65"/>
        <v>GV.SC-013</v>
      </c>
      <c r="I886" s="631" t="str">
        <f t="shared" ca="1" si="66"/>
        <v>GV.SC-0131</v>
      </c>
      <c r="J886" s="1648"/>
    </row>
    <row r="887" spans="1:10" x14ac:dyDescent="0.25">
      <c r="A887" t="s">
        <v>2569</v>
      </c>
      <c r="B887" s="551">
        <v>3</v>
      </c>
      <c r="C887" s="551" t="s">
        <v>3386</v>
      </c>
      <c r="D887" s="1587" t="s">
        <v>3408</v>
      </c>
      <c r="F887" s="819"/>
      <c r="G887" s="551">
        <f ca="1">VLOOKUP($A887,Data!$C:$I,7,FALSE)</f>
        <v>1</v>
      </c>
      <c r="H887" s="631" t="str">
        <f t="shared" si="65"/>
        <v>GV.SC-063</v>
      </c>
      <c r="I887" s="631" t="str">
        <f t="shared" ca="1" si="66"/>
        <v>GV.SC-0631</v>
      </c>
      <c r="J887" s="1648"/>
    </row>
    <row r="888" spans="1:10" x14ac:dyDescent="0.25">
      <c r="A888" t="s">
        <v>2569</v>
      </c>
      <c r="B888" s="551">
        <v>3</v>
      </c>
      <c r="C888" s="551" t="s">
        <v>3386</v>
      </c>
      <c r="D888" s="1587" t="s">
        <v>3411</v>
      </c>
      <c r="F888" s="819"/>
      <c r="G888" s="551">
        <f ca="1">VLOOKUP($A888,Data!$C:$I,7,FALSE)</f>
        <v>1</v>
      </c>
      <c r="H888" s="631" t="str">
        <f t="shared" si="65"/>
        <v>GV.SC-093</v>
      </c>
      <c r="I888" s="631" t="str">
        <f t="shared" ca="1" si="66"/>
        <v>GV.SC-0931</v>
      </c>
      <c r="J888" s="1648"/>
    </row>
    <row r="889" spans="1:10" x14ac:dyDescent="0.25">
      <c r="A889" t="s">
        <v>2569</v>
      </c>
      <c r="B889" s="551">
        <v>3</v>
      </c>
      <c r="C889" s="551" t="s">
        <v>3386</v>
      </c>
      <c r="D889" s="1587" t="s">
        <v>3412</v>
      </c>
      <c r="F889" s="819"/>
      <c r="G889" s="551">
        <f ca="1">VLOOKUP($A889,Data!$C:$I,7,FALSE)</f>
        <v>1</v>
      </c>
      <c r="H889" s="631" t="str">
        <f t="shared" si="65"/>
        <v>GV.SC-103</v>
      </c>
      <c r="I889" s="631" t="str">
        <f t="shared" ca="1" si="66"/>
        <v>GV.SC-1031</v>
      </c>
      <c r="J889" s="1648"/>
    </row>
    <row r="890" spans="1:10" x14ac:dyDescent="0.25">
      <c r="A890" t="s">
        <v>2570</v>
      </c>
      <c r="B890" s="551">
        <v>3</v>
      </c>
      <c r="C890" s="551" t="s">
        <v>3386</v>
      </c>
      <c r="D890" s="1587" t="s">
        <v>3392</v>
      </c>
      <c r="F890" s="819"/>
      <c r="G890" s="551">
        <f ca="1">VLOOKUP($A890,Data!$C:$I,7,FALSE)</f>
        <v>0</v>
      </c>
      <c r="H890" s="631" t="str">
        <f t="shared" si="65"/>
        <v>GV.OC-023</v>
      </c>
      <c r="I890" s="631" t="str">
        <f t="shared" ca="1" si="66"/>
        <v>GV.OC-0230</v>
      </c>
      <c r="J890" s="1648"/>
    </row>
    <row r="891" spans="1:10" x14ac:dyDescent="0.25">
      <c r="A891" t="s">
        <v>2570</v>
      </c>
      <c r="B891" s="551">
        <v>3</v>
      </c>
      <c r="C891" s="551" t="s">
        <v>3386</v>
      </c>
      <c r="D891" s="1587" t="s">
        <v>3393</v>
      </c>
      <c r="E891" s="551" t="s">
        <v>446</v>
      </c>
      <c r="F891" s="1650" t="s">
        <v>1536</v>
      </c>
      <c r="G891" s="551">
        <f ca="1">VLOOKUP($A891,Data!$C:$I,7,FALSE)</f>
        <v>0</v>
      </c>
      <c r="H891" s="631" t="str">
        <f t="shared" si="65"/>
        <v>GV.OC-033</v>
      </c>
      <c r="I891" s="631" t="str">
        <f t="shared" ca="1" si="66"/>
        <v>GV.OC-0330</v>
      </c>
      <c r="J891" s="1648"/>
    </row>
    <row r="892" spans="1:10" x14ac:dyDescent="0.25">
      <c r="A892" t="s">
        <v>2570</v>
      </c>
      <c r="B892" s="551">
        <v>3</v>
      </c>
      <c r="C892" s="551" t="s">
        <v>3386</v>
      </c>
      <c r="D892" s="1587" t="s">
        <v>3417</v>
      </c>
      <c r="E892" s="551" t="s">
        <v>446</v>
      </c>
      <c r="F892" s="1650" t="s">
        <v>1522</v>
      </c>
      <c r="G892" s="551">
        <f ca="1">VLOOKUP($A892,Data!$C:$I,7,FALSE)</f>
        <v>0</v>
      </c>
      <c r="H892" s="631" t="str">
        <f t="shared" si="65"/>
        <v>GV.PO-013</v>
      </c>
      <c r="I892" s="631" t="str">
        <f t="shared" ca="1" si="66"/>
        <v>GV.PO-0130</v>
      </c>
      <c r="J892" s="1648"/>
    </row>
    <row r="893" spans="1:10" x14ac:dyDescent="0.25">
      <c r="A893" t="s">
        <v>2570</v>
      </c>
      <c r="B893" s="551">
        <v>3</v>
      </c>
      <c r="C893" s="551" t="s">
        <v>3386</v>
      </c>
      <c r="D893" s="1587" t="s">
        <v>3418</v>
      </c>
      <c r="F893" s="819"/>
      <c r="G893" s="551">
        <f ca="1">VLOOKUP($A893,Data!$C:$I,7,FALSE)</f>
        <v>0</v>
      </c>
      <c r="H893" s="631" t="str">
        <f t="shared" si="65"/>
        <v>GV.PO-023</v>
      </c>
      <c r="I893" s="631" t="str">
        <f t="shared" ca="1" si="66"/>
        <v>GV.PO-0230</v>
      </c>
      <c r="J893" s="1648"/>
    </row>
    <row r="894" spans="1:10" x14ac:dyDescent="0.25">
      <c r="A894" t="s">
        <v>2570</v>
      </c>
      <c r="B894" s="551">
        <v>3</v>
      </c>
      <c r="C894" s="551" t="s">
        <v>3386</v>
      </c>
      <c r="D894" s="1587" t="s">
        <v>3414</v>
      </c>
      <c r="F894" s="819"/>
      <c r="G894" s="551">
        <f ca="1">VLOOKUP($A894,Data!$C:$I,7,FALSE)</f>
        <v>0</v>
      </c>
      <c r="H894" s="631" t="str">
        <f t="shared" si="65"/>
        <v>GV.RR-023</v>
      </c>
      <c r="I894" s="631" t="str">
        <f t="shared" ca="1" si="66"/>
        <v>GV.RR-0230</v>
      </c>
      <c r="J894" s="1648"/>
    </row>
    <row r="895" spans="1:10" x14ac:dyDescent="0.25">
      <c r="A895" t="s">
        <v>2570</v>
      </c>
      <c r="B895" s="551">
        <v>3</v>
      </c>
      <c r="C895" s="551" t="s">
        <v>3386</v>
      </c>
      <c r="D895" s="1587" t="s">
        <v>3404</v>
      </c>
      <c r="E895" s="551" t="s">
        <v>446</v>
      </c>
      <c r="F895" s="1650" t="s">
        <v>1489</v>
      </c>
      <c r="G895" s="551">
        <f ca="1">VLOOKUP($A895,Data!$C:$I,7,FALSE)</f>
        <v>0</v>
      </c>
      <c r="H895" s="631" t="str">
        <f t="shared" si="65"/>
        <v>GV.SC-023</v>
      </c>
      <c r="I895" s="631" t="str">
        <f t="shared" ca="1" si="66"/>
        <v>GV.SC-0230</v>
      </c>
      <c r="J895" s="1648"/>
    </row>
    <row r="896" spans="1:10" x14ac:dyDescent="0.25">
      <c r="A896" t="s">
        <v>2570</v>
      </c>
      <c r="B896" s="551">
        <v>3</v>
      </c>
      <c r="C896" s="551" t="s">
        <v>1462</v>
      </c>
      <c r="D896" s="1589" t="s">
        <v>3448</v>
      </c>
      <c r="E896" s="551" t="s">
        <v>1462</v>
      </c>
      <c r="F896" s="1650" t="s">
        <v>1579</v>
      </c>
      <c r="G896" s="551">
        <f ca="1">VLOOKUP($A896,Data!$C:$I,7,FALSE)</f>
        <v>0</v>
      </c>
      <c r="H896" s="631" t="str">
        <f t="shared" si="65"/>
        <v>PR.AT-013</v>
      </c>
      <c r="I896" s="631" t="str">
        <f t="shared" ca="1" si="66"/>
        <v>PR.AT-0130</v>
      </c>
      <c r="J896" s="1648"/>
    </row>
    <row r="897" spans="1:10" x14ac:dyDescent="0.25">
      <c r="A897" t="s">
        <v>2570</v>
      </c>
      <c r="B897" s="551">
        <v>3</v>
      </c>
      <c r="C897" s="551" t="s">
        <v>1462</v>
      </c>
      <c r="D897" s="1589" t="s">
        <v>3449</v>
      </c>
      <c r="E897" s="551" t="s">
        <v>1462</v>
      </c>
      <c r="F897" s="1650" t="s">
        <v>1577</v>
      </c>
      <c r="G897" s="551">
        <f ca="1">VLOOKUP($A897,Data!$C:$I,7,FALSE)</f>
        <v>0</v>
      </c>
      <c r="H897" s="631" t="str">
        <f t="shared" si="65"/>
        <v>PR.AT-023</v>
      </c>
      <c r="I897" s="631" t="str">
        <f t="shared" ca="1" si="66"/>
        <v>PR.AT-0230</v>
      </c>
      <c r="J897" s="1648"/>
    </row>
    <row r="898" spans="1:10" x14ac:dyDescent="0.25">
      <c r="A898" t="s">
        <v>2571</v>
      </c>
      <c r="B898" s="551">
        <v>3</v>
      </c>
      <c r="C898" s="551" t="s">
        <v>1462</v>
      </c>
      <c r="D898" s="1589" t="s">
        <v>3448</v>
      </c>
      <c r="E898" s="551" t="s">
        <v>1462</v>
      </c>
      <c r="F898" s="1652" t="s">
        <v>1576</v>
      </c>
      <c r="G898" s="551">
        <f ca="1">VLOOKUP($A898,Data!$C:$I,7,FALSE)</f>
        <v>1</v>
      </c>
      <c r="H898" s="631" t="str">
        <f t="shared" ref="H898:H961" si="67">CONCATENATE($D898,$B898)</f>
        <v>PR.AT-013</v>
      </c>
      <c r="I898" s="631" t="str">
        <f t="shared" ref="I898:I961" ca="1" si="68">_xlfn.IFNA(CONCATENATE(H898,$G898),CONCATENATE(H898,$G898,0))</f>
        <v>PR.AT-0131</v>
      </c>
      <c r="J898" s="1648"/>
    </row>
    <row r="899" spans="1:10" x14ac:dyDescent="0.25">
      <c r="A899" t="s">
        <v>2572</v>
      </c>
      <c r="B899" s="551">
        <v>3</v>
      </c>
      <c r="C899" s="551" t="s">
        <v>3386</v>
      </c>
      <c r="D899" s="1587" t="s">
        <v>3400</v>
      </c>
      <c r="F899" s="819"/>
      <c r="G899" s="551">
        <f ca="1">VLOOKUP($A899,Data!$C:$I,7,FALSE)</f>
        <v>0</v>
      </c>
      <c r="H899" s="631" t="str">
        <f t="shared" si="67"/>
        <v>GV.RM-053</v>
      </c>
      <c r="I899" s="631" t="str">
        <f t="shared" ca="1" si="68"/>
        <v>GV.RM-0530</v>
      </c>
      <c r="J899" s="1648"/>
    </row>
    <row r="900" spans="1:10" x14ac:dyDescent="0.25">
      <c r="A900" t="s">
        <v>2572</v>
      </c>
      <c r="B900" s="551">
        <v>3</v>
      </c>
      <c r="C900" s="551" t="s">
        <v>3386</v>
      </c>
      <c r="D900" s="1587" t="s">
        <v>3403</v>
      </c>
      <c r="E900" s="551" t="s">
        <v>446</v>
      </c>
      <c r="F900" s="1650" t="s">
        <v>1523</v>
      </c>
      <c r="G900" s="551">
        <f ca="1">VLOOKUP($A900,Data!$C:$I,7,FALSE)</f>
        <v>0</v>
      </c>
      <c r="H900" s="631" t="str">
        <f t="shared" si="67"/>
        <v>GV.SC-013</v>
      </c>
      <c r="I900" s="631" t="str">
        <f t="shared" ca="1" si="68"/>
        <v>GV.SC-0130</v>
      </c>
      <c r="J900" s="1648"/>
    </row>
    <row r="901" spans="1:10" x14ac:dyDescent="0.25">
      <c r="A901" t="s">
        <v>2572</v>
      </c>
      <c r="B901" s="551">
        <v>3</v>
      </c>
      <c r="C901" s="551" t="s">
        <v>3386</v>
      </c>
      <c r="D901" s="1587" t="s">
        <v>3408</v>
      </c>
      <c r="F901" s="819"/>
      <c r="G901" s="551">
        <f ca="1">VLOOKUP($A901,Data!$C:$I,7,FALSE)</f>
        <v>0</v>
      </c>
      <c r="H901" s="631" t="str">
        <f t="shared" si="67"/>
        <v>GV.SC-063</v>
      </c>
      <c r="I901" s="631" t="str">
        <f t="shared" ca="1" si="68"/>
        <v>GV.SC-0630</v>
      </c>
      <c r="J901" s="1648"/>
    </row>
    <row r="902" spans="1:10" x14ac:dyDescent="0.25">
      <c r="A902" t="s">
        <v>2572</v>
      </c>
      <c r="B902" s="551">
        <v>3</v>
      </c>
      <c r="C902" s="551" t="s">
        <v>3386</v>
      </c>
      <c r="D902" s="1587" t="s">
        <v>3411</v>
      </c>
      <c r="F902" s="819"/>
      <c r="G902" s="551">
        <f ca="1">VLOOKUP($A902,Data!$C:$I,7,FALSE)</f>
        <v>0</v>
      </c>
      <c r="H902" s="631" t="str">
        <f t="shared" si="67"/>
        <v>GV.SC-093</v>
      </c>
      <c r="I902" s="631" t="str">
        <f t="shared" ca="1" si="68"/>
        <v>GV.SC-0930</v>
      </c>
      <c r="J902" s="1648"/>
    </row>
    <row r="903" spans="1:10" x14ac:dyDescent="0.25">
      <c r="A903" t="s">
        <v>2572</v>
      </c>
      <c r="B903" s="551">
        <v>3</v>
      </c>
      <c r="C903" s="551" t="s">
        <v>3386</v>
      </c>
      <c r="D903" s="1587" t="s">
        <v>3412</v>
      </c>
      <c r="F903" s="819"/>
      <c r="G903" s="551">
        <f ca="1">VLOOKUP($A903,Data!$C:$I,7,FALSE)</f>
        <v>0</v>
      </c>
      <c r="H903" s="631" t="str">
        <f t="shared" si="67"/>
        <v>GV.SC-103</v>
      </c>
      <c r="I903" s="631" t="str">
        <f t="shared" ca="1" si="68"/>
        <v>GV.SC-1030</v>
      </c>
      <c r="J903" s="1648"/>
    </row>
    <row r="904" spans="1:10" x14ac:dyDescent="0.25">
      <c r="A904" t="s">
        <v>2572</v>
      </c>
      <c r="B904" s="551">
        <v>3</v>
      </c>
      <c r="C904" s="551" t="s">
        <v>446</v>
      </c>
      <c r="D904" s="1588" t="s">
        <v>3440</v>
      </c>
      <c r="E904" s="551" t="s">
        <v>1462</v>
      </c>
      <c r="F904" s="1650" t="s">
        <v>1712</v>
      </c>
      <c r="G904" s="551">
        <f ca="1">VLOOKUP($A904,Data!$C:$I,7,FALSE)</f>
        <v>0</v>
      </c>
      <c r="H904" s="631" t="str">
        <f t="shared" si="67"/>
        <v>ID.IM-033</v>
      </c>
      <c r="I904" s="631" t="str">
        <f t="shared" ca="1" si="68"/>
        <v>ID.IM-0330</v>
      </c>
      <c r="J904" s="1648"/>
    </row>
    <row r="905" spans="1:10" x14ac:dyDescent="0.25">
      <c r="A905" t="s">
        <v>175</v>
      </c>
      <c r="B905" s="551">
        <v>1</v>
      </c>
      <c r="C905" s="551" t="s">
        <v>446</v>
      </c>
      <c r="D905" s="1588" t="s">
        <v>3429</v>
      </c>
      <c r="E905" s="551" t="s">
        <v>446</v>
      </c>
      <c r="F905" s="1650" t="s">
        <v>1569</v>
      </c>
      <c r="G905" s="551">
        <f ca="1">VLOOKUP($A905,Data!$C:$I,7,FALSE)</f>
        <v>0</v>
      </c>
      <c r="H905" s="631" t="str">
        <f t="shared" si="67"/>
        <v>ID.RA-011</v>
      </c>
      <c r="I905" s="631" t="str">
        <f t="shared" ca="1" si="68"/>
        <v>ID.RA-0110</v>
      </c>
      <c r="J905" s="1648"/>
    </row>
    <row r="906" spans="1:10" x14ac:dyDescent="0.25">
      <c r="A906" t="s">
        <v>175</v>
      </c>
      <c r="B906" s="551">
        <v>1</v>
      </c>
      <c r="C906" s="551" t="s">
        <v>446</v>
      </c>
      <c r="D906" s="1588" t="s">
        <v>3430</v>
      </c>
      <c r="E906" s="551" t="s">
        <v>446</v>
      </c>
      <c r="F906" s="1650" t="s">
        <v>1570</v>
      </c>
      <c r="G906" s="551">
        <f ca="1">VLOOKUP($A906,Data!$C:$I,7,FALSE)</f>
        <v>0</v>
      </c>
      <c r="H906" s="631" t="str">
        <f t="shared" si="67"/>
        <v>ID.RA-021</v>
      </c>
      <c r="I906" s="631" t="str">
        <f t="shared" ca="1" si="68"/>
        <v>ID.RA-0210</v>
      </c>
      <c r="J906" s="1648"/>
    </row>
    <row r="907" spans="1:10" x14ac:dyDescent="0.25">
      <c r="A907" t="s">
        <v>175</v>
      </c>
      <c r="B907" s="551">
        <v>1</v>
      </c>
      <c r="C907" s="551" t="s">
        <v>446</v>
      </c>
      <c r="D907" s="1588" t="s">
        <v>3436</v>
      </c>
      <c r="E907" s="551" t="s">
        <v>1464</v>
      </c>
      <c r="F907" s="1650" t="s">
        <v>1571</v>
      </c>
      <c r="G907" s="551">
        <f ca="1">VLOOKUP($A907,Data!$C:$I,7,FALSE)</f>
        <v>0</v>
      </c>
      <c r="H907" s="631" t="str">
        <f t="shared" si="67"/>
        <v>ID.RA-081</v>
      </c>
      <c r="I907" s="631" t="str">
        <f t="shared" ca="1" si="68"/>
        <v>ID.RA-0810</v>
      </c>
      <c r="J907" s="1648"/>
    </row>
    <row r="908" spans="1:10" x14ac:dyDescent="0.25">
      <c r="A908" t="s">
        <v>176</v>
      </c>
      <c r="B908" s="551">
        <v>1</v>
      </c>
      <c r="C908" s="551" t="s">
        <v>446</v>
      </c>
      <c r="D908" s="1588" t="s">
        <v>3429</v>
      </c>
      <c r="E908" s="551" t="s">
        <v>446</v>
      </c>
      <c r="F908" s="1650" t="s">
        <v>1569</v>
      </c>
      <c r="G908" s="551">
        <f ca="1">VLOOKUP($A908,Data!$C:$I,7,FALSE)</f>
        <v>0</v>
      </c>
      <c r="H908" s="631" t="str">
        <f t="shared" si="67"/>
        <v>ID.RA-011</v>
      </c>
      <c r="I908" s="631" t="str">
        <f t="shared" ca="1" si="68"/>
        <v>ID.RA-0110</v>
      </c>
      <c r="J908" s="1648"/>
    </row>
    <row r="909" spans="1:10" x14ac:dyDescent="0.25">
      <c r="A909" t="s">
        <v>176</v>
      </c>
      <c r="B909" s="551">
        <v>1</v>
      </c>
      <c r="C909" s="551" t="s">
        <v>446</v>
      </c>
      <c r="D909" s="1588" t="s">
        <v>3436</v>
      </c>
      <c r="E909" s="551" t="s">
        <v>1464</v>
      </c>
      <c r="F909" s="1650" t="s">
        <v>1571</v>
      </c>
      <c r="G909" s="551">
        <f ca="1">VLOOKUP($A909,Data!$C:$I,7,FALSE)</f>
        <v>0</v>
      </c>
      <c r="H909" s="631" t="str">
        <f t="shared" si="67"/>
        <v>ID.RA-081</v>
      </c>
      <c r="I909" s="631" t="str">
        <f t="shared" ca="1" si="68"/>
        <v>ID.RA-0810</v>
      </c>
      <c r="J909" s="1648"/>
    </row>
    <row r="910" spans="1:10" x14ac:dyDescent="0.25">
      <c r="A910" t="s">
        <v>177</v>
      </c>
      <c r="B910" s="551">
        <v>1</v>
      </c>
      <c r="C910" s="551" t="s">
        <v>446</v>
      </c>
      <c r="D910" s="1588" t="s">
        <v>3439</v>
      </c>
      <c r="E910" s="551" t="s">
        <v>1463</v>
      </c>
      <c r="F910" s="1650" t="s">
        <v>1548</v>
      </c>
      <c r="G910" s="551">
        <f ca="1">VLOOKUP($A910,Data!$C:$I,7,FALSE)</f>
        <v>1</v>
      </c>
      <c r="H910" s="631" t="str">
        <f t="shared" si="67"/>
        <v>ID.IM-021</v>
      </c>
      <c r="I910" s="631" t="str">
        <f t="shared" ca="1" si="68"/>
        <v>ID.IM-0211</v>
      </c>
      <c r="J910" s="1648"/>
    </row>
    <row r="911" spans="1:10" x14ac:dyDescent="0.25">
      <c r="A911" t="s">
        <v>177</v>
      </c>
      <c r="B911" s="551">
        <v>1</v>
      </c>
      <c r="C911" s="551" t="s">
        <v>446</v>
      </c>
      <c r="D911" s="1588" t="s">
        <v>3429</v>
      </c>
      <c r="E911" s="551" t="s">
        <v>446</v>
      </c>
      <c r="F911" s="1650" t="s">
        <v>1569</v>
      </c>
      <c r="G911" s="551">
        <f ca="1">VLOOKUP($A911,Data!$C:$I,7,FALSE)</f>
        <v>1</v>
      </c>
      <c r="H911" s="631" t="str">
        <f t="shared" si="67"/>
        <v>ID.RA-011</v>
      </c>
      <c r="I911" s="631" t="str">
        <f t="shared" ca="1" si="68"/>
        <v>ID.RA-0111</v>
      </c>
      <c r="J911" s="1648"/>
    </row>
    <row r="912" spans="1:10" x14ac:dyDescent="0.25">
      <c r="A912" t="s">
        <v>178</v>
      </c>
      <c r="B912" s="551">
        <v>1</v>
      </c>
      <c r="C912" s="551" t="s">
        <v>446</v>
      </c>
      <c r="D912" s="1588" t="s">
        <v>3434</v>
      </c>
      <c r="E912" s="551" t="s">
        <v>1464</v>
      </c>
      <c r="F912" s="1650" t="s">
        <v>1561</v>
      </c>
      <c r="G912" s="551">
        <f ca="1">VLOOKUP($A912,Data!$C:$I,7,FALSE)</f>
        <v>1</v>
      </c>
      <c r="H912" s="631" t="str">
        <f t="shared" si="67"/>
        <v>ID.RA-061</v>
      </c>
      <c r="I912" s="631" t="str">
        <f t="shared" ca="1" si="68"/>
        <v>ID.RA-0611</v>
      </c>
      <c r="J912" s="1648"/>
    </row>
    <row r="913" spans="1:10" x14ac:dyDescent="0.25">
      <c r="A913" t="s">
        <v>179</v>
      </c>
      <c r="B913" s="551">
        <v>2</v>
      </c>
      <c r="C913" s="551" t="s">
        <v>446</v>
      </c>
      <c r="D913" s="1588" t="s">
        <v>3429</v>
      </c>
      <c r="E913" s="551" t="s">
        <v>1463</v>
      </c>
      <c r="F913" s="1650" t="s">
        <v>1563</v>
      </c>
      <c r="G913" s="551">
        <f ca="1">VLOOKUP($A913,Data!$C:$I,7,FALSE)</f>
        <v>1</v>
      </c>
      <c r="H913" s="631" t="str">
        <f t="shared" si="67"/>
        <v>ID.RA-012</v>
      </c>
      <c r="I913" s="631" t="str">
        <f t="shared" ca="1" si="68"/>
        <v>ID.RA-0121</v>
      </c>
      <c r="J913" s="1648"/>
    </row>
    <row r="914" spans="1:10" x14ac:dyDescent="0.25">
      <c r="A914" t="s">
        <v>179</v>
      </c>
      <c r="B914" s="551">
        <v>2</v>
      </c>
      <c r="C914" s="551" t="s">
        <v>446</v>
      </c>
      <c r="D914" s="1588" t="s">
        <v>3436</v>
      </c>
      <c r="E914" s="551" t="s">
        <v>1464</v>
      </c>
      <c r="F914" s="1650" t="s">
        <v>1571</v>
      </c>
      <c r="G914" s="551">
        <f ca="1">VLOOKUP($A914,Data!$C:$I,7,FALSE)</f>
        <v>1</v>
      </c>
      <c r="H914" s="631" t="str">
        <f t="shared" si="67"/>
        <v>ID.RA-082</v>
      </c>
      <c r="I914" s="631" t="str">
        <f t="shared" ca="1" si="68"/>
        <v>ID.RA-0821</v>
      </c>
      <c r="J914" s="1648"/>
    </row>
    <row r="915" spans="1:10" x14ac:dyDescent="0.25">
      <c r="A915" t="s">
        <v>180</v>
      </c>
      <c r="B915" s="551">
        <v>2</v>
      </c>
      <c r="C915" s="551" t="s">
        <v>446</v>
      </c>
      <c r="D915" s="1588" t="s">
        <v>3429</v>
      </c>
      <c r="E915" s="551" t="s">
        <v>446</v>
      </c>
      <c r="F915" s="1650" t="s">
        <v>1569</v>
      </c>
      <c r="G915" s="551">
        <f ca="1">VLOOKUP($A915,Data!$C:$I,7,FALSE)</f>
        <v>1</v>
      </c>
      <c r="H915" s="631" t="str">
        <f t="shared" si="67"/>
        <v>ID.RA-012</v>
      </c>
      <c r="I915" s="631" t="str">
        <f t="shared" ca="1" si="68"/>
        <v>ID.RA-0121</v>
      </c>
      <c r="J915" s="1648"/>
    </row>
    <row r="916" spans="1:10" x14ac:dyDescent="0.25">
      <c r="A916" t="s">
        <v>181</v>
      </c>
      <c r="B916" s="551">
        <v>2</v>
      </c>
      <c r="C916" s="551" t="s">
        <v>446</v>
      </c>
      <c r="D916" s="1588" t="s">
        <v>3434</v>
      </c>
      <c r="E916" s="551" t="s">
        <v>1464</v>
      </c>
      <c r="F916" s="1650" t="s">
        <v>1561</v>
      </c>
      <c r="G916" s="551">
        <f ca="1">VLOOKUP($A916,Data!$C:$I,7,FALSE)</f>
        <v>1</v>
      </c>
      <c r="H916" s="631" t="str">
        <f t="shared" si="67"/>
        <v>ID.RA-062</v>
      </c>
      <c r="I916" s="631" t="str">
        <f t="shared" ca="1" si="68"/>
        <v>ID.RA-0621</v>
      </c>
      <c r="J916" s="1648"/>
    </row>
    <row r="917" spans="1:10" x14ac:dyDescent="0.25">
      <c r="A917" t="s">
        <v>181</v>
      </c>
      <c r="B917" s="551">
        <v>2</v>
      </c>
      <c r="C917" s="551" t="s">
        <v>446</v>
      </c>
      <c r="D917" s="1588" t="s">
        <v>3436</v>
      </c>
      <c r="E917" s="551" t="s">
        <v>1464</v>
      </c>
      <c r="F917" s="1650" t="s">
        <v>1571</v>
      </c>
      <c r="G917" s="551">
        <f ca="1">VLOOKUP($A917,Data!$C:$I,7,FALSE)</f>
        <v>1</v>
      </c>
      <c r="H917" s="631" t="str">
        <f t="shared" si="67"/>
        <v>ID.RA-082</v>
      </c>
      <c r="I917" s="631" t="str">
        <f t="shared" ca="1" si="68"/>
        <v>ID.RA-0821</v>
      </c>
      <c r="J917" s="1648"/>
    </row>
    <row r="918" spans="1:10" x14ac:dyDescent="0.25">
      <c r="A918" t="s">
        <v>183</v>
      </c>
      <c r="B918" s="551">
        <v>2</v>
      </c>
      <c r="C918" s="551" t="s">
        <v>1464</v>
      </c>
      <c r="D918" s="1591" t="s">
        <v>3484</v>
      </c>
      <c r="F918" s="819"/>
      <c r="G918" s="551">
        <f ca="1">VLOOKUP($A918,Data!$C:$I,7,FALSE)</f>
        <v>1</v>
      </c>
      <c r="H918" s="631" t="str">
        <f t="shared" si="67"/>
        <v>RS.CO-022</v>
      </c>
      <c r="I918" s="631" t="str">
        <f t="shared" ca="1" si="68"/>
        <v>RS.CO-0221</v>
      </c>
      <c r="J918" s="1648"/>
    </row>
    <row r="919" spans="1:10" x14ac:dyDescent="0.25">
      <c r="A919" t="s">
        <v>183</v>
      </c>
      <c r="B919" s="551">
        <v>2</v>
      </c>
      <c r="C919" s="551" t="s">
        <v>1464</v>
      </c>
      <c r="D919" s="1591" t="s">
        <v>3485</v>
      </c>
      <c r="E919" s="551" t="s">
        <v>1464</v>
      </c>
      <c r="F919" s="1650" t="s">
        <v>1535</v>
      </c>
      <c r="G919" s="551">
        <f ca="1">VLOOKUP($A919,Data!$C:$I,7,FALSE)</f>
        <v>1</v>
      </c>
      <c r="H919" s="631" t="str">
        <f t="shared" si="67"/>
        <v>RS.CO-032</v>
      </c>
      <c r="I919" s="631" t="str">
        <f t="shared" ca="1" si="68"/>
        <v>RS.CO-0321</v>
      </c>
      <c r="J919" s="1648"/>
    </row>
    <row r="920" spans="1:10" x14ac:dyDescent="0.25">
      <c r="A920" t="s">
        <v>184</v>
      </c>
      <c r="B920" s="551">
        <v>3</v>
      </c>
      <c r="C920" s="551" t="s">
        <v>446</v>
      </c>
      <c r="D920" s="1588" t="s">
        <v>3429</v>
      </c>
      <c r="E920" s="551" t="s">
        <v>446</v>
      </c>
      <c r="F920" s="1650" t="s">
        <v>1569</v>
      </c>
      <c r="G920" s="551">
        <f ca="1">VLOOKUP($A920,Data!$C:$I,7,FALSE)</f>
        <v>0</v>
      </c>
      <c r="H920" s="631" t="str">
        <f t="shared" si="67"/>
        <v>ID.RA-013</v>
      </c>
      <c r="I920" s="631" t="str">
        <f t="shared" ca="1" si="68"/>
        <v>ID.RA-0130</v>
      </c>
      <c r="J920" s="1648"/>
    </row>
    <row r="921" spans="1:10" x14ac:dyDescent="0.25">
      <c r="A921" t="s">
        <v>184</v>
      </c>
      <c r="B921" s="551">
        <v>3</v>
      </c>
      <c r="C921" s="551" t="s">
        <v>446</v>
      </c>
      <c r="D921" s="1588" t="s">
        <v>3430</v>
      </c>
      <c r="E921" s="551" t="s">
        <v>446</v>
      </c>
      <c r="F921" s="1650" t="s">
        <v>1570</v>
      </c>
      <c r="G921" s="551">
        <f ca="1">VLOOKUP($A921,Data!$C:$I,7,FALSE)</f>
        <v>0</v>
      </c>
      <c r="H921" s="631" t="str">
        <f t="shared" si="67"/>
        <v>ID.RA-023</v>
      </c>
      <c r="I921" s="631" t="str">
        <f t="shared" ca="1" si="68"/>
        <v>ID.RA-0230</v>
      </c>
      <c r="J921" s="1648"/>
    </row>
    <row r="922" spans="1:10" x14ac:dyDescent="0.25">
      <c r="A922" t="s">
        <v>184</v>
      </c>
      <c r="B922" s="551">
        <v>3</v>
      </c>
      <c r="C922" s="551" t="s">
        <v>446</v>
      </c>
      <c r="D922" s="1588" t="s">
        <v>3436</v>
      </c>
      <c r="E922" s="551" t="s">
        <v>1464</v>
      </c>
      <c r="F922" s="1650" t="s">
        <v>1571</v>
      </c>
      <c r="G922" s="551">
        <f ca="1">VLOOKUP($A922,Data!$C:$I,7,FALSE)</f>
        <v>0</v>
      </c>
      <c r="H922" s="631" t="str">
        <f t="shared" si="67"/>
        <v>ID.RA-083</v>
      </c>
      <c r="I922" s="631" t="str">
        <f t="shared" ca="1" si="68"/>
        <v>ID.RA-0830</v>
      </c>
      <c r="J922" s="1648"/>
    </row>
    <row r="923" spans="1:10" x14ac:dyDescent="0.25">
      <c r="A923" t="s">
        <v>187</v>
      </c>
      <c r="B923" s="551">
        <v>3</v>
      </c>
      <c r="C923" s="551" t="s">
        <v>446</v>
      </c>
      <c r="D923" s="1588" t="s">
        <v>3436</v>
      </c>
      <c r="E923" s="551" t="s">
        <v>1464</v>
      </c>
      <c r="F923" s="1650" t="s">
        <v>1571</v>
      </c>
      <c r="G923" s="551">
        <f ca="1">VLOOKUP($A923,Data!$C:$I,7,FALSE)</f>
        <v>0</v>
      </c>
      <c r="H923" s="631" t="str">
        <f t="shared" si="67"/>
        <v>ID.RA-083</v>
      </c>
      <c r="I923" s="631" t="str">
        <f t="shared" ca="1" si="68"/>
        <v>ID.RA-0830</v>
      </c>
      <c r="J923" s="1648"/>
    </row>
    <row r="924" spans="1:10" x14ac:dyDescent="0.25">
      <c r="A924" t="s">
        <v>2573</v>
      </c>
      <c r="B924" s="551">
        <v>3</v>
      </c>
      <c r="C924" s="551" t="s">
        <v>446</v>
      </c>
      <c r="D924" s="1588" t="s">
        <v>3430</v>
      </c>
      <c r="E924" s="551" t="s">
        <v>446</v>
      </c>
      <c r="F924" s="1650" t="s">
        <v>1570</v>
      </c>
      <c r="G924" s="551">
        <f ca="1">VLOOKUP($A924,Data!$C:$I,7,FALSE)</f>
        <v>1</v>
      </c>
      <c r="H924" s="631" t="str">
        <f t="shared" si="67"/>
        <v>ID.RA-023</v>
      </c>
      <c r="I924" s="631" t="str">
        <f t="shared" ca="1" si="68"/>
        <v>ID.RA-0231</v>
      </c>
      <c r="J924" s="1648"/>
    </row>
    <row r="925" spans="1:10" x14ac:dyDescent="0.25">
      <c r="A925" t="s">
        <v>2573</v>
      </c>
      <c r="B925" s="551">
        <v>3</v>
      </c>
      <c r="C925" s="551" t="s">
        <v>446</v>
      </c>
      <c r="D925" s="1588" t="s">
        <v>3436</v>
      </c>
      <c r="E925" s="551" t="s">
        <v>1464</v>
      </c>
      <c r="F925" s="1650" t="s">
        <v>1571</v>
      </c>
      <c r="G925" s="551">
        <f ca="1">VLOOKUP($A925,Data!$C:$I,7,FALSE)</f>
        <v>1</v>
      </c>
      <c r="H925" s="631" t="str">
        <f t="shared" si="67"/>
        <v>ID.RA-083</v>
      </c>
      <c r="I925" s="631" t="str">
        <f t="shared" ca="1" si="68"/>
        <v>ID.RA-0831</v>
      </c>
      <c r="J925" s="1648"/>
    </row>
    <row r="926" spans="1:10" x14ac:dyDescent="0.25">
      <c r="A926" t="s">
        <v>2573</v>
      </c>
      <c r="B926" s="551">
        <v>3</v>
      </c>
      <c r="C926" s="551" t="s">
        <v>1464</v>
      </c>
      <c r="D926" s="1591" t="s">
        <v>3485</v>
      </c>
      <c r="E926" s="551" t="s">
        <v>1464</v>
      </c>
      <c r="F926" s="1650" t="s">
        <v>1566</v>
      </c>
      <c r="G926" s="551">
        <f ca="1">VLOOKUP($A926,Data!$C:$I,7,FALSE)</f>
        <v>1</v>
      </c>
      <c r="H926" s="631" t="str">
        <f t="shared" si="67"/>
        <v>RS.CO-033</v>
      </c>
      <c r="I926" s="631" t="str">
        <f t="shared" ca="1" si="68"/>
        <v>RS.CO-0331</v>
      </c>
      <c r="J926" s="1648"/>
    </row>
    <row r="927" spans="1:10" x14ac:dyDescent="0.25">
      <c r="A927" t="s">
        <v>189</v>
      </c>
      <c r="B927" s="551">
        <v>1</v>
      </c>
      <c r="C927" s="551" t="s">
        <v>446</v>
      </c>
      <c r="D927" s="1588" t="s">
        <v>3430</v>
      </c>
      <c r="E927" s="551" t="s">
        <v>446</v>
      </c>
      <c r="F927" s="1650" t="s">
        <v>1570</v>
      </c>
      <c r="G927" s="551">
        <f ca="1">VLOOKUP($A927,Data!$C:$I,7,FALSE)</f>
        <v>1</v>
      </c>
      <c r="H927" s="631" t="str">
        <f t="shared" si="67"/>
        <v>ID.RA-021</v>
      </c>
      <c r="I927" s="631" t="str">
        <f t="shared" ca="1" si="68"/>
        <v>ID.RA-0211</v>
      </c>
      <c r="J927" s="1648"/>
    </row>
    <row r="928" spans="1:10" x14ac:dyDescent="0.25">
      <c r="A928" t="s">
        <v>189</v>
      </c>
      <c r="B928" s="551">
        <v>1</v>
      </c>
      <c r="C928" s="551" t="s">
        <v>446</v>
      </c>
      <c r="D928" s="1588" t="s">
        <v>3436</v>
      </c>
      <c r="E928" s="551" t="s">
        <v>1464</v>
      </c>
      <c r="F928" s="1650" t="s">
        <v>1571</v>
      </c>
      <c r="G928" s="551">
        <f ca="1">VLOOKUP($A928,Data!$C:$I,7,FALSE)</f>
        <v>1</v>
      </c>
      <c r="H928" s="631" t="str">
        <f t="shared" si="67"/>
        <v>ID.RA-081</v>
      </c>
      <c r="I928" s="631" t="str">
        <f t="shared" ca="1" si="68"/>
        <v>ID.RA-0811</v>
      </c>
      <c r="J928" s="1648"/>
    </row>
    <row r="929" spans="1:10" x14ac:dyDescent="0.25">
      <c r="A929" t="s">
        <v>190</v>
      </c>
      <c r="B929" s="551">
        <v>1</v>
      </c>
      <c r="C929" s="551" t="s">
        <v>446</v>
      </c>
      <c r="D929" s="1588" t="s">
        <v>3430</v>
      </c>
      <c r="E929" s="551" t="s">
        <v>446</v>
      </c>
      <c r="F929" s="1650" t="s">
        <v>1570</v>
      </c>
      <c r="G929" s="551">
        <f ca="1">VLOOKUP($A929,Data!$C:$I,7,FALSE)</f>
        <v>1</v>
      </c>
      <c r="H929" s="631" t="str">
        <f t="shared" si="67"/>
        <v>ID.RA-021</v>
      </c>
      <c r="I929" s="631" t="str">
        <f t="shared" ca="1" si="68"/>
        <v>ID.RA-0211</v>
      </c>
      <c r="J929" s="1648"/>
    </row>
    <row r="930" spans="1:10" x14ac:dyDescent="0.25">
      <c r="A930" t="s">
        <v>190</v>
      </c>
      <c r="B930" s="551">
        <v>1</v>
      </c>
      <c r="C930" s="551" t="s">
        <v>446</v>
      </c>
      <c r="D930" s="1588" t="s">
        <v>3431</v>
      </c>
      <c r="E930" s="551" t="s">
        <v>446</v>
      </c>
      <c r="F930" s="1650" t="s">
        <v>1572</v>
      </c>
      <c r="G930" s="551">
        <f ca="1">VLOOKUP($A930,Data!$C:$I,7,FALSE)</f>
        <v>1</v>
      </c>
      <c r="H930" s="631" t="str">
        <f t="shared" si="67"/>
        <v>ID.RA-031</v>
      </c>
      <c r="I930" s="631" t="str">
        <f t="shared" ca="1" si="68"/>
        <v>ID.RA-0311</v>
      </c>
      <c r="J930" s="1648"/>
    </row>
    <row r="931" spans="1:10" x14ac:dyDescent="0.25">
      <c r="A931" t="s">
        <v>190</v>
      </c>
      <c r="B931" s="551">
        <v>1</v>
      </c>
      <c r="C931" s="551" t="s">
        <v>446</v>
      </c>
      <c r="D931" s="1588" t="s">
        <v>3436</v>
      </c>
      <c r="E931" s="551" t="s">
        <v>1464</v>
      </c>
      <c r="F931" s="1650" t="s">
        <v>1571</v>
      </c>
      <c r="G931" s="551">
        <f ca="1">VLOOKUP($A931,Data!$C:$I,7,FALSE)</f>
        <v>1</v>
      </c>
      <c r="H931" s="631" t="str">
        <f t="shared" si="67"/>
        <v>ID.RA-081</v>
      </c>
      <c r="I931" s="631" t="str">
        <f t="shared" ca="1" si="68"/>
        <v>ID.RA-0811</v>
      </c>
      <c r="J931" s="1648"/>
    </row>
    <row r="932" spans="1:10" x14ac:dyDescent="0.25">
      <c r="A932" t="s">
        <v>191</v>
      </c>
      <c r="B932" s="551">
        <v>1</v>
      </c>
      <c r="C932" s="551" t="s">
        <v>446</v>
      </c>
      <c r="D932" s="1588" t="s">
        <v>3431</v>
      </c>
      <c r="E932" s="551" t="s">
        <v>446</v>
      </c>
      <c r="F932" s="1650" t="s">
        <v>1572</v>
      </c>
      <c r="G932" s="551">
        <f ca="1">VLOOKUP($A932,Data!$C:$I,7,FALSE)</f>
        <v>1</v>
      </c>
      <c r="H932" s="631" t="str">
        <f t="shared" si="67"/>
        <v>ID.RA-031</v>
      </c>
      <c r="I932" s="631" t="str">
        <f t="shared" ca="1" si="68"/>
        <v>ID.RA-0311</v>
      </c>
      <c r="J932" s="1648"/>
    </row>
    <row r="933" spans="1:10" x14ac:dyDescent="0.25">
      <c r="A933" t="s">
        <v>192</v>
      </c>
      <c r="B933" s="551">
        <v>1</v>
      </c>
      <c r="C933" s="551" t="s">
        <v>446</v>
      </c>
      <c r="D933" s="1588" t="s">
        <v>3431</v>
      </c>
      <c r="E933" s="551" t="s">
        <v>446</v>
      </c>
      <c r="F933" s="1650" t="s">
        <v>1572</v>
      </c>
      <c r="G933" s="551">
        <f ca="1">VLOOKUP($A933,Data!$C:$I,7,FALSE)</f>
        <v>1</v>
      </c>
      <c r="H933" s="631" t="str">
        <f t="shared" si="67"/>
        <v>ID.RA-031</v>
      </c>
      <c r="I933" s="631" t="str">
        <f t="shared" ca="1" si="68"/>
        <v>ID.RA-0311</v>
      </c>
      <c r="J933" s="1648"/>
    </row>
    <row r="934" spans="1:10" x14ac:dyDescent="0.25">
      <c r="A934" t="s">
        <v>192</v>
      </c>
      <c r="B934" s="551">
        <v>1</v>
      </c>
      <c r="C934" s="551" t="s">
        <v>446</v>
      </c>
      <c r="D934" s="1588" t="s">
        <v>3433</v>
      </c>
      <c r="E934" s="551" t="s">
        <v>446</v>
      </c>
      <c r="F934" s="1650" t="s">
        <v>1512</v>
      </c>
      <c r="G934" s="551">
        <f ca="1">VLOOKUP($A934,Data!$C:$I,7,FALSE)</f>
        <v>1</v>
      </c>
      <c r="H934" s="631" t="str">
        <f t="shared" si="67"/>
        <v>ID.RA-051</v>
      </c>
      <c r="I934" s="631" t="str">
        <f t="shared" ca="1" si="68"/>
        <v>ID.RA-0511</v>
      </c>
      <c r="J934" s="1648"/>
    </row>
    <row r="935" spans="1:10" x14ac:dyDescent="0.25">
      <c r="A935" t="s">
        <v>193</v>
      </c>
      <c r="B935" s="551">
        <v>2</v>
      </c>
      <c r="C935" s="551" t="s">
        <v>446</v>
      </c>
      <c r="D935" s="1588" t="s">
        <v>3431</v>
      </c>
      <c r="E935" s="551" t="s">
        <v>446</v>
      </c>
      <c r="F935" s="1650" t="s">
        <v>1572</v>
      </c>
      <c r="G935" s="551">
        <f ca="1">VLOOKUP($A935,Data!$C:$I,7,FALSE)</f>
        <v>0</v>
      </c>
      <c r="H935" s="631" t="str">
        <f t="shared" si="67"/>
        <v>ID.RA-032</v>
      </c>
      <c r="I935" s="631" t="str">
        <f t="shared" ca="1" si="68"/>
        <v>ID.RA-0320</v>
      </c>
      <c r="J935" s="1648"/>
    </row>
    <row r="936" spans="1:10" x14ac:dyDescent="0.25">
      <c r="A936" t="s">
        <v>195</v>
      </c>
      <c r="B936" s="551">
        <v>2</v>
      </c>
      <c r="C936" s="551" t="s">
        <v>446</v>
      </c>
      <c r="D936" s="1588" t="s">
        <v>3433</v>
      </c>
      <c r="E936" s="551" t="s">
        <v>446</v>
      </c>
      <c r="F936" s="1650" t="s">
        <v>1512</v>
      </c>
      <c r="G936" s="551">
        <f ca="1">VLOOKUP($A936,Data!$C:$I,7,FALSE)</f>
        <v>1</v>
      </c>
      <c r="H936" s="631" t="str">
        <f t="shared" si="67"/>
        <v>ID.RA-052</v>
      </c>
      <c r="I936" s="631" t="str">
        <f t="shared" ca="1" si="68"/>
        <v>ID.RA-0521</v>
      </c>
      <c r="J936" s="1648"/>
    </row>
    <row r="937" spans="1:10" x14ac:dyDescent="0.25">
      <c r="A937" t="s">
        <v>196</v>
      </c>
      <c r="B937" s="551">
        <v>2</v>
      </c>
      <c r="C937" s="551" t="s">
        <v>1463</v>
      </c>
      <c r="D937" s="1586" t="s">
        <v>3472</v>
      </c>
      <c r="E937" s="551" t="s">
        <v>1463</v>
      </c>
      <c r="F937" s="1651" t="s">
        <v>1539</v>
      </c>
      <c r="G937" s="551">
        <f ca="1">VLOOKUP($A937,Data!$C:$I,7,FALSE)</f>
        <v>0</v>
      </c>
      <c r="H937" s="631" t="str">
        <f t="shared" si="67"/>
        <v>DE.AE-062</v>
      </c>
      <c r="I937" s="631" t="str">
        <f t="shared" ca="1" si="68"/>
        <v>DE.AE-0620</v>
      </c>
      <c r="J937" s="1648"/>
    </row>
    <row r="938" spans="1:10" x14ac:dyDescent="0.25">
      <c r="A938" t="s">
        <v>196</v>
      </c>
      <c r="B938" s="551">
        <v>2</v>
      </c>
      <c r="C938" s="551" t="s">
        <v>446</v>
      </c>
      <c r="D938" s="1588" t="s">
        <v>3430</v>
      </c>
      <c r="E938" s="551" t="s">
        <v>446</v>
      </c>
      <c r="F938" s="1650" t="s">
        <v>1570</v>
      </c>
      <c r="G938" s="551">
        <f ca="1">VLOOKUP($A938,Data!$C:$I,7,FALSE)</f>
        <v>0</v>
      </c>
      <c r="H938" s="631" t="str">
        <f t="shared" si="67"/>
        <v>ID.RA-022</v>
      </c>
      <c r="I938" s="631" t="str">
        <f t="shared" ca="1" si="68"/>
        <v>ID.RA-0220</v>
      </c>
      <c r="J938" s="1648"/>
    </row>
    <row r="939" spans="1:10" x14ac:dyDescent="0.25">
      <c r="A939" t="s">
        <v>196</v>
      </c>
      <c r="B939" s="551">
        <v>2</v>
      </c>
      <c r="C939" s="551" t="s">
        <v>1464</v>
      </c>
      <c r="D939" s="1591" t="s">
        <v>3485</v>
      </c>
      <c r="E939" s="551" t="s">
        <v>1464</v>
      </c>
      <c r="F939" s="1650" t="s">
        <v>1566</v>
      </c>
      <c r="G939" s="551">
        <f ca="1">VLOOKUP($A939,Data!$C:$I,7,FALSE)</f>
        <v>0</v>
      </c>
      <c r="H939" s="631" t="str">
        <f t="shared" si="67"/>
        <v>RS.CO-032</v>
      </c>
      <c r="I939" s="631" t="str">
        <f t="shared" ca="1" si="68"/>
        <v>RS.CO-0320</v>
      </c>
      <c r="J939" s="1648"/>
    </row>
    <row r="940" spans="1:10" x14ac:dyDescent="0.25">
      <c r="A940" t="s">
        <v>201</v>
      </c>
      <c r="B940" s="551">
        <v>3</v>
      </c>
      <c r="C940" s="551" t="s">
        <v>446</v>
      </c>
      <c r="D940" s="1588" t="s">
        <v>3430</v>
      </c>
      <c r="E940" s="551" t="s">
        <v>446</v>
      </c>
      <c r="F940" s="1650" t="s">
        <v>1570</v>
      </c>
      <c r="G940" s="551">
        <f ca="1">VLOOKUP($A940,Data!$C:$I,7,FALSE)</f>
        <v>1</v>
      </c>
      <c r="H940" s="631" t="str">
        <f t="shared" si="67"/>
        <v>ID.RA-023</v>
      </c>
      <c r="I940" s="631" t="str">
        <f t="shared" ca="1" si="68"/>
        <v>ID.RA-0231</v>
      </c>
      <c r="J940" s="1648"/>
    </row>
    <row r="941" spans="1:10" x14ac:dyDescent="0.25">
      <c r="A941" t="s">
        <v>205</v>
      </c>
      <c r="B941" s="551">
        <v>2</v>
      </c>
      <c r="C941" s="551" t="s">
        <v>446</v>
      </c>
      <c r="D941" s="1588" t="s">
        <v>3429</v>
      </c>
      <c r="E941" s="551" t="s">
        <v>1463</v>
      </c>
      <c r="F941" s="1650" t="s">
        <v>1563</v>
      </c>
      <c r="G941" s="551">
        <f ca="1">VLOOKUP($A941,Data!$C:$I,7,FALSE)</f>
        <v>0</v>
      </c>
      <c r="H941" s="631" t="str">
        <f t="shared" si="67"/>
        <v>ID.RA-012</v>
      </c>
      <c r="I941" s="631" t="str">
        <f t="shared" ca="1" si="68"/>
        <v>ID.RA-0120</v>
      </c>
      <c r="J941" s="1648"/>
    </row>
    <row r="942" spans="1:10" x14ac:dyDescent="0.25">
      <c r="A942" t="s">
        <v>205</v>
      </c>
      <c r="B942" s="551">
        <v>2</v>
      </c>
      <c r="C942" s="551" t="s">
        <v>446</v>
      </c>
      <c r="D942" s="1588" t="s">
        <v>3436</v>
      </c>
      <c r="E942" s="551" t="s">
        <v>1464</v>
      </c>
      <c r="F942" s="1650" t="s">
        <v>1571</v>
      </c>
      <c r="G942" s="551">
        <f ca="1">VLOOKUP($A942,Data!$C:$I,7,FALSE)</f>
        <v>0</v>
      </c>
      <c r="H942" s="631" t="str">
        <f t="shared" si="67"/>
        <v>ID.RA-082</v>
      </c>
      <c r="I942" s="631" t="str">
        <f t="shared" ca="1" si="68"/>
        <v>ID.RA-0820</v>
      </c>
      <c r="J942" s="1648"/>
    </row>
    <row r="943" spans="1:10" x14ac:dyDescent="0.25">
      <c r="A943" t="s">
        <v>205</v>
      </c>
      <c r="B943" s="551">
        <v>2</v>
      </c>
      <c r="C943" s="551" t="s">
        <v>1462</v>
      </c>
      <c r="D943" s="1589" t="s">
        <v>3455</v>
      </c>
      <c r="F943" s="819"/>
      <c r="G943" s="551">
        <f ca="1">VLOOKUP($A943,Data!$C:$I,7,FALSE)</f>
        <v>0</v>
      </c>
      <c r="H943" s="631" t="str">
        <f t="shared" si="67"/>
        <v>PR.PS-022</v>
      </c>
      <c r="I943" s="631" t="str">
        <f t="shared" ca="1" si="68"/>
        <v>PR.PS-0220</v>
      </c>
      <c r="J943" s="1648"/>
    </row>
    <row r="944" spans="1:10" x14ac:dyDescent="0.25">
      <c r="A944" t="s">
        <v>207</v>
      </c>
      <c r="B944" s="551">
        <v>3</v>
      </c>
      <c r="C944" s="551" t="s">
        <v>3386</v>
      </c>
      <c r="D944" s="1587" t="s">
        <v>3393</v>
      </c>
      <c r="E944" s="551" t="s">
        <v>446</v>
      </c>
      <c r="F944" s="1651" t="s">
        <v>1536</v>
      </c>
      <c r="G944" s="551">
        <f ca="1">VLOOKUP($A944,Data!$C:$I,7,FALSE)</f>
        <v>0</v>
      </c>
      <c r="H944" s="631" t="str">
        <f t="shared" si="67"/>
        <v>GV.OC-033</v>
      </c>
      <c r="I944" s="631" t="str">
        <f t="shared" ca="1" si="68"/>
        <v>GV.OC-0330</v>
      </c>
      <c r="J944" s="1648"/>
    </row>
    <row r="945" spans="1:10" x14ac:dyDescent="0.25">
      <c r="A945" t="s">
        <v>207</v>
      </c>
      <c r="B945" s="551">
        <v>3</v>
      </c>
      <c r="C945" s="551" t="s">
        <v>3386</v>
      </c>
      <c r="D945" s="1587" t="s">
        <v>3417</v>
      </c>
      <c r="E945" s="551" t="s">
        <v>446</v>
      </c>
      <c r="F945" s="1650" t="s">
        <v>1522</v>
      </c>
      <c r="G945" s="551">
        <f ca="1">VLOOKUP($A945,Data!$C:$I,7,FALSE)</f>
        <v>0</v>
      </c>
      <c r="H945" s="631" t="str">
        <f t="shared" si="67"/>
        <v>GV.PO-013</v>
      </c>
      <c r="I945" s="631" t="str">
        <f t="shared" ca="1" si="68"/>
        <v>GV.PO-0130</v>
      </c>
      <c r="J945" s="1648"/>
    </row>
    <row r="946" spans="1:10" x14ac:dyDescent="0.25">
      <c r="A946" t="s">
        <v>207</v>
      </c>
      <c r="B946" s="551">
        <v>3</v>
      </c>
      <c r="C946" s="551" t="s">
        <v>3386</v>
      </c>
      <c r="D946" s="1587" t="s">
        <v>3418</v>
      </c>
      <c r="F946" s="819"/>
      <c r="G946" s="551">
        <f ca="1">VLOOKUP($A946,Data!$C:$I,7,FALSE)</f>
        <v>0</v>
      </c>
      <c r="H946" s="631" t="str">
        <f t="shared" si="67"/>
        <v>GV.PO-023</v>
      </c>
      <c r="I946" s="631" t="str">
        <f t="shared" ca="1" si="68"/>
        <v>GV.PO-0230</v>
      </c>
      <c r="J946" s="1648"/>
    </row>
    <row r="947" spans="1:10" x14ac:dyDescent="0.25">
      <c r="A947" t="s">
        <v>207</v>
      </c>
      <c r="B947" s="551">
        <v>3</v>
      </c>
      <c r="C947" s="551" t="s">
        <v>446</v>
      </c>
      <c r="D947" s="1588" t="s">
        <v>3429</v>
      </c>
      <c r="E947" s="551" t="s">
        <v>446</v>
      </c>
      <c r="F947" s="1650" t="s">
        <v>1569</v>
      </c>
      <c r="G947" s="551">
        <f ca="1">VLOOKUP($A947,Data!$C:$I,7,FALSE)</f>
        <v>0</v>
      </c>
      <c r="H947" s="631" t="str">
        <f t="shared" si="67"/>
        <v>ID.RA-013</v>
      </c>
      <c r="I947" s="631" t="str">
        <f t="shared" ca="1" si="68"/>
        <v>ID.RA-0130</v>
      </c>
      <c r="J947" s="1648"/>
    </row>
    <row r="948" spans="1:10" x14ac:dyDescent="0.25">
      <c r="A948" t="s">
        <v>207</v>
      </c>
      <c r="B948" s="551">
        <v>3</v>
      </c>
      <c r="C948" s="551" t="s">
        <v>1462</v>
      </c>
      <c r="D948" s="1589" t="s">
        <v>3455</v>
      </c>
      <c r="F948" s="819"/>
      <c r="G948" s="551">
        <f ca="1">VLOOKUP($A948,Data!$C:$I,7,FALSE)</f>
        <v>0</v>
      </c>
      <c r="H948" s="631" t="str">
        <f t="shared" si="67"/>
        <v>PR.PS-023</v>
      </c>
      <c r="I948" s="631" t="str">
        <f t="shared" ca="1" si="68"/>
        <v>PR.PS-0230</v>
      </c>
      <c r="J948" s="1648"/>
    </row>
    <row r="949" spans="1:10" x14ac:dyDescent="0.25">
      <c r="A949" t="s">
        <v>208</v>
      </c>
      <c r="B949" s="551">
        <v>3</v>
      </c>
      <c r="C949" s="551" t="s">
        <v>3386</v>
      </c>
      <c r="D949" s="1587" t="s">
        <v>3392</v>
      </c>
      <c r="F949" s="819"/>
      <c r="G949" s="551">
        <f ca="1">VLOOKUP($A949,Data!$C:$I,7,FALSE)</f>
        <v>1</v>
      </c>
      <c r="H949" s="631" t="str">
        <f t="shared" si="67"/>
        <v>GV.OC-023</v>
      </c>
      <c r="I949" s="631" t="str">
        <f t="shared" ca="1" si="68"/>
        <v>GV.OC-0231</v>
      </c>
      <c r="J949" s="1648"/>
    </row>
    <row r="950" spans="1:10" x14ac:dyDescent="0.25">
      <c r="A950" t="s">
        <v>208</v>
      </c>
      <c r="B950" s="551">
        <v>3</v>
      </c>
      <c r="C950" s="551" t="s">
        <v>3386</v>
      </c>
      <c r="D950" s="1587" t="s">
        <v>3393</v>
      </c>
      <c r="E950" s="551" t="s">
        <v>446</v>
      </c>
      <c r="F950" s="1650" t="s">
        <v>1536</v>
      </c>
      <c r="G950" s="551">
        <f ca="1">VLOOKUP($A950,Data!$C:$I,7,FALSE)</f>
        <v>1</v>
      </c>
      <c r="H950" s="631" t="str">
        <f t="shared" si="67"/>
        <v>GV.OC-033</v>
      </c>
      <c r="I950" s="631" t="str">
        <f t="shared" ca="1" si="68"/>
        <v>GV.OC-0331</v>
      </c>
      <c r="J950" s="1648"/>
    </row>
    <row r="951" spans="1:10" x14ac:dyDescent="0.25">
      <c r="A951" t="s">
        <v>208</v>
      </c>
      <c r="B951" s="551">
        <v>3</v>
      </c>
      <c r="C951" s="551" t="s">
        <v>3386</v>
      </c>
      <c r="D951" s="1587" t="s">
        <v>3417</v>
      </c>
      <c r="E951" s="551" t="s">
        <v>446</v>
      </c>
      <c r="F951" s="1650" t="s">
        <v>1522</v>
      </c>
      <c r="G951" s="551">
        <f ca="1">VLOOKUP($A951,Data!$C:$I,7,FALSE)</f>
        <v>1</v>
      </c>
      <c r="H951" s="631" t="str">
        <f t="shared" si="67"/>
        <v>GV.PO-013</v>
      </c>
      <c r="I951" s="631" t="str">
        <f t="shared" ca="1" si="68"/>
        <v>GV.PO-0131</v>
      </c>
      <c r="J951" s="1648"/>
    </row>
    <row r="952" spans="1:10" x14ac:dyDescent="0.25">
      <c r="A952" t="s">
        <v>208</v>
      </c>
      <c r="B952" s="551">
        <v>3</v>
      </c>
      <c r="C952" s="551" t="s">
        <v>3386</v>
      </c>
      <c r="D952" s="1587" t="s">
        <v>3418</v>
      </c>
      <c r="F952" s="819"/>
      <c r="G952" s="551">
        <f ca="1">VLOOKUP($A952,Data!$C:$I,7,FALSE)</f>
        <v>1</v>
      </c>
      <c r="H952" s="631" t="str">
        <f t="shared" si="67"/>
        <v>GV.PO-023</v>
      </c>
      <c r="I952" s="631" t="str">
        <f t="shared" ca="1" si="68"/>
        <v>GV.PO-0231</v>
      </c>
      <c r="J952" s="1648"/>
    </row>
    <row r="953" spans="1:10" x14ac:dyDescent="0.25">
      <c r="A953" t="s">
        <v>208</v>
      </c>
      <c r="B953" s="551">
        <v>3</v>
      </c>
      <c r="C953" s="551" t="s">
        <v>3386</v>
      </c>
      <c r="D953" s="1587" t="s">
        <v>3414</v>
      </c>
      <c r="F953" s="819"/>
      <c r="G953" s="551">
        <f ca="1">VLOOKUP($A953,Data!$C:$I,7,FALSE)</f>
        <v>1</v>
      </c>
      <c r="H953" s="631" t="str">
        <f t="shared" si="67"/>
        <v>GV.RR-023</v>
      </c>
      <c r="I953" s="631" t="str">
        <f t="shared" ca="1" si="68"/>
        <v>GV.RR-0231</v>
      </c>
      <c r="J953" s="1648"/>
    </row>
    <row r="954" spans="1:10" x14ac:dyDescent="0.25">
      <c r="A954" t="s">
        <v>208</v>
      </c>
      <c r="B954" s="551">
        <v>3</v>
      </c>
      <c r="C954" s="551" t="s">
        <v>3386</v>
      </c>
      <c r="D954" s="1587" t="s">
        <v>3404</v>
      </c>
      <c r="E954" s="551" t="s">
        <v>446</v>
      </c>
      <c r="F954" s="1651" t="s">
        <v>1489</v>
      </c>
      <c r="G954" s="551">
        <f ca="1">VLOOKUP($A954,Data!$C:$I,7,FALSE)</f>
        <v>1</v>
      </c>
      <c r="H954" s="631" t="str">
        <f t="shared" si="67"/>
        <v>GV.SC-023</v>
      </c>
      <c r="I954" s="631" t="str">
        <f t="shared" ca="1" si="68"/>
        <v>GV.SC-0231</v>
      </c>
      <c r="J954" s="1648"/>
    </row>
    <row r="955" spans="1:10" x14ac:dyDescent="0.25">
      <c r="A955" t="s">
        <v>208</v>
      </c>
      <c r="B955" s="551">
        <v>3</v>
      </c>
      <c r="C955" s="551" t="s">
        <v>1462</v>
      </c>
      <c r="D955" s="1589" t="s">
        <v>3448</v>
      </c>
      <c r="E955" s="551" t="s">
        <v>1464</v>
      </c>
      <c r="F955" s="1652" t="s">
        <v>1531</v>
      </c>
      <c r="G955" s="551">
        <f ca="1">VLOOKUP($A955,Data!$C:$I,7,FALSE)</f>
        <v>1</v>
      </c>
      <c r="H955" s="631" t="str">
        <f t="shared" si="67"/>
        <v>PR.AT-013</v>
      </c>
      <c r="I955" s="631" t="str">
        <f t="shared" ca="1" si="68"/>
        <v>PR.AT-0131</v>
      </c>
      <c r="J955" s="1648"/>
    </row>
    <row r="956" spans="1:10" x14ac:dyDescent="0.25">
      <c r="A956" t="s">
        <v>208</v>
      </c>
      <c r="B956" s="551">
        <v>3</v>
      </c>
      <c r="C956" s="551" t="s">
        <v>1462</v>
      </c>
      <c r="D956" s="1589" t="s">
        <v>3449</v>
      </c>
      <c r="E956" s="551" t="s">
        <v>1462</v>
      </c>
      <c r="F956" s="1650" t="s">
        <v>1575</v>
      </c>
      <c r="G956" s="551">
        <f ca="1">VLOOKUP($A956,Data!$C:$I,7,FALSE)</f>
        <v>1</v>
      </c>
      <c r="H956" s="631" t="str">
        <f t="shared" si="67"/>
        <v>PR.AT-023</v>
      </c>
      <c r="I956" s="631" t="str">
        <f t="shared" ca="1" si="68"/>
        <v>PR.AT-0231</v>
      </c>
      <c r="J956" s="1648"/>
    </row>
    <row r="957" spans="1:10" x14ac:dyDescent="0.25">
      <c r="A957" t="s">
        <v>209</v>
      </c>
      <c r="B957" s="551">
        <v>3</v>
      </c>
      <c r="C957" s="551" t="s">
        <v>1462</v>
      </c>
      <c r="D957" s="1589" t="s">
        <v>3448</v>
      </c>
      <c r="E957" s="551" t="s">
        <v>1462</v>
      </c>
      <c r="F957" s="1650" t="s">
        <v>1579</v>
      </c>
      <c r="G957" s="551">
        <f ca="1">VLOOKUP($A957,Data!$C:$I,7,FALSE)</f>
        <v>1</v>
      </c>
      <c r="H957" s="631" t="str">
        <f t="shared" si="67"/>
        <v>PR.AT-013</v>
      </c>
      <c r="I957" s="631" t="str">
        <f t="shared" ca="1" si="68"/>
        <v>PR.AT-0131</v>
      </c>
      <c r="J957" s="1648"/>
    </row>
    <row r="958" spans="1:10" x14ac:dyDescent="0.25">
      <c r="A958" t="s">
        <v>210</v>
      </c>
      <c r="B958" s="551">
        <v>3</v>
      </c>
      <c r="C958" s="551" t="s">
        <v>446</v>
      </c>
      <c r="D958" s="1588" t="s">
        <v>3440</v>
      </c>
      <c r="E958" s="551" t="s">
        <v>1462</v>
      </c>
      <c r="F958" s="1650" t="s">
        <v>1712</v>
      </c>
      <c r="G958" s="551">
        <f ca="1">VLOOKUP($A958,Data!$C:$I,7,FALSE)</f>
        <v>1</v>
      </c>
      <c r="H958" s="631" t="str">
        <f t="shared" si="67"/>
        <v>ID.IM-033</v>
      </c>
      <c r="I958" s="631" t="str">
        <f t="shared" ca="1" si="68"/>
        <v>ID.IM-0331</v>
      </c>
      <c r="J958" s="1648"/>
    </row>
    <row r="959" spans="1:10" x14ac:dyDescent="0.25">
      <c r="A959" t="s">
        <v>274</v>
      </c>
      <c r="B959" s="551">
        <v>1</v>
      </c>
      <c r="C959" s="551" t="s">
        <v>3386</v>
      </c>
      <c r="D959" s="1587" t="s">
        <v>3416</v>
      </c>
      <c r="E959" s="551" t="s">
        <v>1462</v>
      </c>
      <c r="F959" s="1650" t="s">
        <v>1578</v>
      </c>
      <c r="G959" s="551">
        <f ca="1">VLOOKUP($A959,Data!$C:$I,7,FALSE)</f>
        <v>1</v>
      </c>
      <c r="H959" s="631" t="str">
        <f t="shared" si="67"/>
        <v>GV.RR-041</v>
      </c>
      <c r="I959" s="631" t="str">
        <f t="shared" ca="1" si="68"/>
        <v>GV.RR-0411</v>
      </c>
      <c r="J959" s="1648"/>
    </row>
    <row r="960" spans="1:10" x14ac:dyDescent="0.25">
      <c r="A960" t="s">
        <v>275</v>
      </c>
      <c r="B960" s="551">
        <v>1</v>
      </c>
      <c r="C960" s="551" t="s">
        <v>3386</v>
      </c>
      <c r="D960" s="1587" t="s">
        <v>3416</v>
      </c>
      <c r="E960" s="551" t="s">
        <v>1462</v>
      </c>
      <c r="F960" s="1650" t="s">
        <v>1578</v>
      </c>
      <c r="G960" s="551">
        <f ca="1">VLOOKUP($A960,Data!$C:$I,7,FALSE)</f>
        <v>1</v>
      </c>
      <c r="H960" s="631" t="str">
        <f t="shared" si="67"/>
        <v>GV.RR-041</v>
      </c>
      <c r="I960" s="631" t="str">
        <f t="shared" ca="1" si="68"/>
        <v>GV.RR-0411</v>
      </c>
      <c r="J960" s="1648"/>
    </row>
    <row r="961" spans="1:10" x14ac:dyDescent="0.25">
      <c r="A961" t="s">
        <v>276</v>
      </c>
      <c r="B961" s="551">
        <v>2</v>
      </c>
      <c r="C961" s="551" t="s">
        <v>3386</v>
      </c>
      <c r="D961" s="1587" t="s">
        <v>3416</v>
      </c>
      <c r="E961" s="551" t="s">
        <v>1462</v>
      </c>
      <c r="F961" s="1650" t="s">
        <v>1578</v>
      </c>
      <c r="G961" s="551">
        <f ca="1">VLOOKUP($A961,Data!$C:$I,7,FALSE)</f>
        <v>1</v>
      </c>
      <c r="H961" s="631" t="str">
        <f t="shared" si="67"/>
        <v>GV.RR-042</v>
      </c>
      <c r="I961" s="631" t="str">
        <f t="shared" ca="1" si="68"/>
        <v>GV.RR-0421</v>
      </c>
      <c r="J961" s="1648"/>
    </row>
    <row r="962" spans="1:10" x14ac:dyDescent="0.25">
      <c r="A962" t="s">
        <v>277</v>
      </c>
      <c r="B962" s="551">
        <v>2</v>
      </c>
      <c r="C962" s="551" t="s">
        <v>3386</v>
      </c>
      <c r="D962" s="1587" t="s">
        <v>3416</v>
      </c>
      <c r="E962" s="551" t="s">
        <v>1462</v>
      </c>
      <c r="F962" s="1650" t="s">
        <v>1578</v>
      </c>
      <c r="G962" s="551">
        <f ca="1">VLOOKUP($A962,Data!$C:$I,7,FALSE)</f>
        <v>0</v>
      </c>
      <c r="H962" s="631" t="str">
        <f t="shared" ref="H962:H1025" si="69">CONCATENATE($D962,$B962)</f>
        <v>GV.RR-042</v>
      </c>
      <c r="I962" s="631" t="str">
        <f t="shared" ref="I962:I1025" ca="1" si="70">_xlfn.IFNA(CONCATENATE(H962,$G962),CONCATENATE(H962,$G962,0))</f>
        <v>GV.RR-0420</v>
      </c>
      <c r="J962" s="1648"/>
    </row>
    <row r="963" spans="1:10" x14ac:dyDescent="0.25">
      <c r="A963" t="s">
        <v>278</v>
      </c>
      <c r="B963" s="551">
        <v>2</v>
      </c>
      <c r="C963" s="551" t="s">
        <v>3386</v>
      </c>
      <c r="D963" s="1587" t="s">
        <v>3414</v>
      </c>
      <c r="F963" s="819"/>
      <c r="G963" s="551">
        <f ca="1">VLOOKUP($A963,Data!$C:$I,7,FALSE)</f>
        <v>1</v>
      </c>
      <c r="H963" s="631" t="str">
        <f t="shared" si="69"/>
        <v>GV.RR-022</v>
      </c>
      <c r="I963" s="631" t="str">
        <f t="shared" ca="1" si="70"/>
        <v>GV.RR-0221</v>
      </c>
      <c r="J963" s="1648"/>
    </row>
    <row r="964" spans="1:10" x14ac:dyDescent="0.25">
      <c r="A964" t="s">
        <v>278</v>
      </c>
      <c r="B964" s="551">
        <v>2</v>
      </c>
      <c r="C964" s="551" t="s">
        <v>3386</v>
      </c>
      <c r="D964" s="1587" t="s">
        <v>3416</v>
      </c>
      <c r="E964" s="551" t="s">
        <v>1462</v>
      </c>
      <c r="F964" s="1650" t="s">
        <v>1578</v>
      </c>
      <c r="G964" s="551">
        <f ca="1">VLOOKUP($A964,Data!$C:$I,7,FALSE)</f>
        <v>1</v>
      </c>
      <c r="H964" s="631" t="str">
        <f t="shared" si="69"/>
        <v>GV.RR-042</v>
      </c>
      <c r="I964" s="631" t="str">
        <f t="shared" ca="1" si="70"/>
        <v>GV.RR-0421</v>
      </c>
      <c r="J964" s="1648"/>
    </row>
    <row r="965" spans="1:10" x14ac:dyDescent="0.25">
      <c r="A965" t="s">
        <v>278</v>
      </c>
      <c r="B965" s="551">
        <v>2</v>
      </c>
      <c r="C965" s="551" t="s">
        <v>3386</v>
      </c>
      <c r="D965" s="1587" t="s">
        <v>3404</v>
      </c>
      <c r="E965" s="551" t="s">
        <v>446</v>
      </c>
      <c r="F965" s="1650" t="s">
        <v>1489</v>
      </c>
      <c r="G965" s="551">
        <f ca="1">VLOOKUP($A965,Data!$C:$I,7,FALSE)</f>
        <v>1</v>
      </c>
      <c r="H965" s="631" t="str">
        <f t="shared" si="69"/>
        <v>GV.SC-022</v>
      </c>
      <c r="I965" s="631" t="str">
        <f t="shared" ca="1" si="70"/>
        <v>GV.SC-0221</v>
      </c>
      <c r="J965" s="1648"/>
    </row>
    <row r="966" spans="1:10" x14ac:dyDescent="0.25">
      <c r="A966" t="s">
        <v>278</v>
      </c>
      <c r="B966" s="551">
        <v>2</v>
      </c>
      <c r="C966" s="551" t="s">
        <v>1462</v>
      </c>
      <c r="D966" s="1589" t="s">
        <v>3448</v>
      </c>
      <c r="E966" s="551" t="s">
        <v>1462</v>
      </c>
      <c r="F966" s="1650" t="s">
        <v>1576</v>
      </c>
      <c r="G966" s="551">
        <f ca="1">VLOOKUP($A966,Data!$C:$I,7,FALSE)</f>
        <v>1</v>
      </c>
      <c r="H966" s="631" t="str">
        <f t="shared" si="69"/>
        <v>PR.AT-012</v>
      </c>
      <c r="I966" s="631" t="str">
        <f t="shared" ca="1" si="70"/>
        <v>PR.AT-0121</v>
      </c>
      <c r="J966" s="1648"/>
    </row>
    <row r="967" spans="1:10" x14ac:dyDescent="0.25">
      <c r="A967" t="s">
        <v>278</v>
      </c>
      <c r="B967" s="551">
        <v>2</v>
      </c>
      <c r="C967" s="551" t="s">
        <v>1462</v>
      </c>
      <c r="D967" s="1589" t="s">
        <v>3449</v>
      </c>
      <c r="E967" s="551" t="s">
        <v>1462</v>
      </c>
      <c r="F967" s="1650" t="s">
        <v>1525</v>
      </c>
      <c r="G967" s="551">
        <f ca="1">VLOOKUP($A967,Data!$C:$I,7,FALSE)</f>
        <v>1</v>
      </c>
      <c r="H967" s="631" t="str">
        <f t="shared" si="69"/>
        <v>PR.AT-022</v>
      </c>
      <c r="I967" s="631" t="str">
        <f t="shared" ca="1" si="70"/>
        <v>PR.AT-0221</v>
      </c>
      <c r="J967" s="1648"/>
    </row>
    <row r="968" spans="1:10" x14ac:dyDescent="0.25">
      <c r="A968" t="s">
        <v>278</v>
      </c>
      <c r="B968" s="551">
        <v>2</v>
      </c>
      <c r="C968" s="551" t="s">
        <v>1462</v>
      </c>
      <c r="D968" s="1589" t="s">
        <v>3450</v>
      </c>
      <c r="F968" s="819"/>
      <c r="G968" s="551">
        <f ca="1">VLOOKUP($A968,Data!$C:$I,7,FALSE)</f>
        <v>1</v>
      </c>
      <c r="H968" s="631" t="str">
        <f t="shared" si="69"/>
        <v>PR.DS-012</v>
      </c>
      <c r="I968" s="631" t="str">
        <f t="shared" ca="1" si="70"/>
        <v>PR.DS-0121</v>
      </c>
      <c r="J968" s="1648"/>
    </row>
    <row r="969" spans="1:10" x14ac:dyDescent="0.25">
      <c r="A969" t="s">
        <v>278</v>
      </c>
      <c r="B969" s="551">
        <v>2</v>
      </c>
      <c r="C969" s="551" t="s">
        <v>1462</v>
      </c>
      <c r="D969" s="1589" t="s">
        <v>3451</v>
      </c>
      <c r="E969" s="551" t="s">
        <v>1462</v>
      </c>
      <c r="F969" s="1650" t="s">
        <v>1495</v>
      </c>
      <c r="G969" s="551">
        <f ca="1">VLOOKUP($A969,Data!$C:$I,7,FALSE)</f>
        <v>1</v>
      </c>
      <c r="H969" s="631" t="str">
        <f t="shared" si="69"/>
        <v>PR.DS-022</v>
      </c>
      <c r="I969" s="631" t="str">
        <f t="shared" ca="1" si="70"/>
        <v>PR.DS-0221</v>
      </c>
      <c r="J969" s="1648"/>
    </row>
    <row r="970" spans="1:10" x14ac:dyDescent="0.25">
      <c r="A970" t="s">
        <v>278</v>
      </c>
      <c r="B970" s="551">
        <v>2</v>
      </c>
      <c r="C970" s="551" t="s">
        <v>1462</v>
      </c>
      <c r="D970" s="1589" t="s">
        <v>3452</v>
      </c>
      <c r="F970" s="819"/>
      <c r="G970" s="551">
        <f ca="1">VLOOKUP($A970,Data!$C:$I,7,FALSE)</f>
        <v>1</v>
      </c>
      <c r="H970" s="631" t="str">
        <f t="shared" si="69"/>
        <v>PR.DS-102</v>
      </c>
      <c r="I970" s="631" t="str">
        <f t="shared" ca="1" si="70"/>
        <v>PR.DS-1021</v>
      </c>
      <c r="J970" s="1648"/>
    </row>
    <row r="971" spans="1:10" x14ac:dyDescent="0.25">
      <c r="A971" t="s">
        <v>279</v>
      </c>
      <c r="B971" s="551">
        <v>3</v>
      </c>
      <c r="C971" s="551" t="s">
        <v>3386</v>
      </c>
      <c r="D971" s="1587" t="s">
        <v>3416</v>
      </c>
      <c r="E971" s="551" t="s">
        <v>1462</v>
      </c>
      <c r="F971" s="1650" t="s">
        <v>1578</v>
      </c>
      <c r="G971" s="551">
        <f ca="1">VLOOKUP($A971,Data!$C:$I,7,FALSE)</f>
        <v>0</v>
      </c>
      <c r="H971" s="631" t="str">
        <f t="shared" si="69"/>
        <v>GV.RR-043</v>
      </c>
      <c r="I971" s="631" t="str">
        <f t="shared" ca="1" si="70"/>
        <v>GV.RR-0430</v>
      </c>
      <c r="J971" s="1648"/>
    </row>
    <row r="972" spans="1:10" x14ac:dyDescent="0.25">
      <c r="A972" t="s">
        <v>2574</v>
      </c>
      <c r="B972" s="551">
        <v>3</v>
      </c>
      <c r="C972" s="551" t="s">
        <v>3386</v>
      </c>
      <c r="D972" s="1587" t="s">
        <v>3416</v>
      </c>
      <c r="E972" s="551" t="s">
        <v>1462</v>
      </c>
      <c r="F972" s="1650" t="s">
        <v>1578</v>
      </c>
      <c r="G972" s="551">
        <f ca="1">VLOOKUP($A972,Data!$C:$I,7,FALSE)</f>
        <v>0</v>
      </c>
      <c r="H972" s="631" t="str">
        <f t="shared" si="69"/>
        <v>GV.RR-043</v>
      </c>
      <c r="I972" s="631" t="str">
        <f t="shared" ca="1" si="70"/>
        <v>GV.RR-0430</v>
      </c>
      <c r="J972" s="1648"/>
    </row>
    <row r="973" spans="1:10" x14ac:dyDescent="0.25">
      <c r="A973" t="s">
        <v>280</v>
      </c>
      <c r="B973" s="551">
        <v>1</v>
      </c>
      <c r="C973" s="551" t="s">
        <v>1462</v>
      </c>
      <c r="D973" s="1589" t="s">
        <v>3448</v>
      </c>
      <c r="E973" s="551" t="s">
        <v>1462</v>
      </c>
      <c r="F973" s="1650" t="s">
        <v>1579</v>
      </c>
      <c r="G973" s="551">
        <f ca="1">VLOOKUP($A973,Data!$C:$I,7,FALSE)</f>
        <v>1</v>
      </c>
      <c r="H973" s="631" t="str">
        <f t="shared" si="69"/>
        <v>PR.AT-011</v>
      </c>
      <c r="I973" s="631" t="str">
        <f t="shared" ca="1" si="70"/>
        <v>PR.AT-0111</v>
      </c>
      <c r="J973" s="1648"/>
    </row>
    <row r="974" spans="1:10" x14ac:dyDescent="0.25">
      <c r="A974" t="s">
        <v>281</v>
      </c>
      <c r="B974" s="551">
        <v>2</v>
      </c>
      <c r="C974" s="551" t="s">
        <v>3386</v>
      </c>
      <c r="D974" s="1587" t="s">
        <v>3417</v>
      </c>
      <c r="E974" s="551" t="s">
        <v>446</v>
      </c>
      <c r="F974" s="1650" t="s">
        <v>1522</v>
      </c>
      <c r="G974" s="551">
        <f ca="1">VLOOKUP($A974,Data!$C:$I,7,FALSE)</f>
        <v>0</v>
      </c>
      <c r="H974" s="631" t="str">
        <f t="shared" si="69"/>
        <v>GV.PO-012</v>
      </c>
      <c r="I974" s="631" t="str">
        <f t="shared" ca="1" si="70"/>
        <v>GV.PO-0120</v>
      </c>
      <c r="J974" s="1648"/>
    </row>
    <row r="975" spans="1:10" x14ac:dyDescent="0.25">
      <c r="A975" t="s">
        <v>281</v>
      </c>
      <c r="B975" s="551">
        <v>2</v>
      </c>
      <c r="C975" s="551" t="s">
        <v>3386</v>
      </c>
      <c r="D975" s="1587" t="s">
        <v>3418</v>
      </c>
      <c r="F975" s="819"/>
      <c r="G975" s="551">
        <f ca="1">VLOOKUP($A975,Data!$C:$I,7,FALSE)</f>
        <v>0</v>
      </c>
      <c r="H975" s="631" t="str">
        <f t="shared" si="69"/>
        <v>GV.PO-022</v>
      </c>
      <c r="I975" s="631" t="str">
        <f t="shared" ca="1" si="70"/>
        <v>GV.PO-0220</v>
      </c>
      <c r="J975" s="1648"/>
    </row>
    <row r="976" spans="1:10" x14ac:dyDescent="0.25">
      <c r="A976" t="s">
        <v>283</v>
      </c>
      <c r="B976" s="551">
        <v>2</v>
      </c>
      <c r="C976" s="551" t="s">
        <v>1462</v>
      </c>
      <c r="D976" s="1589" t="s">
        <v>3448</v>
      </c>
      <c r="E976" s="551" t="s">
        <v>1462</v>
      </c>
      <c r="F976" s="1650" t="s">
        <v>1576</v>
      </c>
      <c r="G976" s="551">
        <f ca="1">VLOOKUP($A976,Data!$C:$I,7,FALSE)</f>
        <v>0</v>
      </c>
      <c r="H976" s="631" t="str">
        <f t="shared" si="69"/>
        <v>PR.AT-012</v>
      </c>
      <c r="I976" s="631" t="str">
        <f t="shared" ca="1" si="70"/>
        <v>PR.AT-0120</v>
      </c>
      <c r="J976" s="1648"/>
    </row>
    <row r="977" spans="1:10" x14ac:dyDescent="0.25">
      <c r="A977" t="s">
        <v>286</v>
      </c>
      <c r="B977" s="551">
        <v>1</v>
      </c>
      <c r="C977" s="551" t="s">
        <v>3386</v>
      </c>
      <c r="D977" s="1587" t="s">
        <v>3414</v>
      </c>
      <c r="F977" s="819"/>
      <c r="G977" s="551">
        <f ca="1">VLOOKUP($A977,Data!$C:$I,7,FALSE)</f>
        <v>1</v>
      </c>
      <c r="H977" s="631" t="str">
        <f t="shared" si="69"/>
        <v>GV.RR-021</v>
      </c>
      <c r="I977" s="631" t="str">
        <f t="shared" ca="1" si="70"/>
        <v>GV.RR-0211</v>
      </c>
      <c r="J977" s="1648"/>
    </row>
    <row r="978" spans="1:10" x14ac:dyDescent="0.25">
      <c r="A978" t="s">
        <v>286</v>
      </c>
      <c r="B978" s="551">
        <v>1</v>
      </c>
      <c r="C978" s="551" t="s">
        <v>3386</v>
      </c>
      <c r="D978" s="1587" t="s">
        <v>3416</v>
      </c>
      <c r="E978" s="551" t="s">
        <v>1462</v>
      </c>
      <c r="F978" s="1650" t="s">
        <v>1578</v>
      </c>
      <c r="G978" s="551">
        <f ca="1">VLOOKUP($A978,Data!$C:$I,7,FALSE)</f>
        <v>1</v>
      </c>
      <c r="H978" s="631" t="str">
        <f t="shared" si="69"/>
        <v>GV.RR-041</v>
      </c>
      <c r="I978" s="631" t="str">
        <f t="shared" ca="1" si="70"/>
        <v>GV.RR-0411</v>
      </c>
      <c r="J978" s="1648"/>
    </row>
    <row r="979" spans="1:10" x14ac:dyDescent="0.25">
      <c r="A979" t="s">
        <v>286</v>
      </c>
      <c r="B979" s="551">
        <v>1</v>
      </c>
      <c r="C979" s="551" t="s">
        <v>3386</v>
      </c>
      <c r="D979" s="1587" t="s">
        <v>3404</v>
      </c>
      <c r="E979" s="551" t="s">
        <v>446</v>
      </c>
      <c r="F979" s="1650" t="s">
        <v>1489</v>
      </c>
      <c r="G979" s="551">
        <f ca="1">VLOOKUP($A979,Data!$C:$I,7,FALSE)</f>
        <v>1</v>
      </c>
      <c r="H979" s="631" t="str">
        <f t="shared" si="69"/>
        <v>GV.SC-021</v>
      </c>
      <c r="I979" s="631" t="str">
        <f t="shared" ca="1" si="70"/>
        <v>GV.SC-0211</v>
      </c>
      <c r="J979" s="1648"/>
    </row>
    <row r="980" spans="1:10" x14ac:dyDescent="0.25">
      <c r="A980" t="s">
        <v>286</v>
      </c>
      <c r="B980" s="551">
        <v>1</v>
      </c>
      <c r="C980" s="551" t="s">
        <v>1462</v>
      </c>
      <c r="D980" s="1589" t="s">
        <v>3448</v>
      </c>
      <c r="E980" s="551" t="s">
        <v>1462</v>
      </c>
      <c r="F980" s="1650" t="s">
        <v>1579</v>
      </c>
      <c r="G980" s="551">
        <f ca="1">VLOOKUP($A980,Data!$C:$I,7,FALSE)</f>
        <v>1</v>
      </c>
      <c r="H980" s="631" t="str">
        <f t="shared" si="69"/>
        <v>PR.AT-011</v>
      </c>
      <c r="I980" s="631" t="str">
        <f t="shared" ca="1" si="70"/>
        <v>PR.AT-0111</v>
      </c>
      <c r="J980" s="1648"/>
    </row>
    <row r="981" spans="1:10" x14ac:dyDescent="0.25">
      <c r="A981" t="s">
        <v>287</v>
      </c>
      <c r="B981" s="551">
        <v>1</v>
      </c>
      <c r="C981" s="551" t="s">
        <v>3386</v>
      </c>
      <c r="D981" s="1587" t="s">
        <v>3393</v>
      </c>
      <c r="E981" s="551" t="s">
        <v>446</v>
      </c>
      <c r="F981" s="1651" t="s">
        <v>1536</v>
      </c>
      <c r="G981" s="551">
        <f ca="1">VLOOKUP($A981,Data!$C:$I,7,FALSE)</f>
        <v>1</v>
      </c>
      <c r="H981" s="631" t="str">
        <f t="shared" si="69"/>
        <v>GV.OC-031</v>
      </c>
      <c r="I981" s="631" t="str">
        <f t="shared" ca="1" si="70"/>
        <v>GV.OC-0311</v>
      </c>
      <c r="J981" s="1648"/>
    </row>
    <row r="982" spans="1:10" x14ac:dyDescent="0.25">
      <c r="A982" t="s">
        <v>287</v>
      </c>
      <c r="B982" s="551">
        <v>1</v>
      </c>
      <c r="C982" s="551" t="s">
        <v>3386</v>
      </c>
      <c r="D982" s="1587" t="s">
        <v>3414</v>
      </c>
      <c r="F982" s="819"/>
      <c r="G982" s="551">
        <f ca="1">VLOOKUP($A982,Data!$C:$I,7,FALSE)</f>
        <v>1</v>
      </c>
      <c r="H982" s="631" t="str">
        <f t="shared" si="69"/>
        <v>GV.RR-021</v>
      </c>
      <c r="I982" s="631" t="str">
        <f t="shared" ca="1" si="70"/>
        <v>GV.RR-0211</v>
      </c>
      <c r="J982" s="1648"/>
    </row>
    <row r="983" spans="1:10" x14ac:dyDescent="0.25">
      <c r="A983" t="s">
        <v>287</v>
      </c>
      <c r="B983" s="551">
        <v>1</v>
      </c>
      <c r="C983" s="551" t="s">
        <v>3386</v>
      </c>
      <c r="D983" s="1587" t="s">
        <v>3416</v>
      </c>
      <c r="E983" s="551" t="s">
        <v>1462</v>
      </c>
      <c r="F983" s="1650" t="s">
        <v>1578</v>
      </c>
      <c r="G983" s="551">
        <f ca="1">VLOOKUP($A983,Data!$C:$I,7,FALSE)</f>
        <v>1</v>
      </c>
      <c r="H983" s="631" t="str">
        <f t="shared" si="69"/>
        <v>GV.RR-041</v>
      </c>
      <c r="I983" s="631" t="str">
        <f t="shared" ca="1" si="70"/>
        <v>GV.RR-0411</v>
      </c>
      <c r="J983" s="1648"/>
    </row>
    <row r="984" spans="1:10" x14ac:dyDescent="0.25">
      <c r="A984" t="s">
        <v>287</v>
      </c>
      <c r="B984" s="551">
        <v>1</v>
      </c>
      <c r="C984" s="551" t="s">
        <v>3386</v>
      </c>
      <c r="D984" s="1587" t="s">
        <v>3404</v>
      </c>
      <c r="E984" s="551" t="s">
        <v>446</v>
      </c>
      <c r="F984" s="1650" t="s">
        <v>1489</v>
      </c>
      <c r="G984" s="551">
        <f ca="1">VLOOKUP($A984,Data!$C:$I,7,FALSE)</f>
        <v>1</v>
      </c>
      <c r="H984" s="631" t="str">
        <f t="shared" si="69"/>
        <v>GV.SC-021</v>
      </c>
      <c r="I984" s="631" t="str">
        <f t="shared" ca="1" si="70"/>
        <v>GV.SC-0211</v>
      </c>
      <c r="J984" s="1648"/>
    </row>
    <row r="985" spans="1:10" x14ac:dyDescent="0.25">
      <c r="A985" t="s">
        <v>287</v>
      </c>
      <c r="B985" s="551">
        <v>1</v>
      </c>
      <c r="C985" s="551" t="s">
        <v>1462</v>
      </c>
      <c r="D985" s="1589" t="s">
        <v>3448</v>
      </c>
      <c r="E985" s="551" t="s">
        <v>1462</v>
      </c>
      <c r="F985" s="1650" t="s">
        <v>1579</v>
      </c>
      <c r="G985" s="551">
        <f ca="1">VLOOKUP($A985,Data!$C:$I,7,FALSE)</f>
        <v>1</v>
      </c>
      <c r="H985" s="631" t="str">
        <f t="shared" si="69"/>
        <v>PR.AT-011</v>
      </c>
      <c r="I985" s="631" t="str">
        <f t="shared" ca="1" si="70"/>
        <v>PR.AT-0111</v>
      </c>
      <c r="J985" s="1648"/>
    </row>
    <row r="986" spans="1:10" x14ac:dyDescent="0.25">
      <c r="A986" t="s">
        <v>287</v>
      </c>
      <c r="B986" s="551">
        <v>1</v>
      </c>
      <c r="C986" s="551" t="s">
        <v>1462</v>
      </c>
      <c r="D986" s="1589" t="s">
        <v>3449</v>
      </c>
      <c r="E986" s="551" t="s">
        <v>1462</v>
      </c>
      <c r="F986" s="1650" t="s">
        <v>1577</v>
      </c>
      <c r="G986" s="551">
        <f ca="1">VLOOKUP($A986,Data!$C:$I,7,FALSE)</f>
        <v>1</v>
      </c>
      <c r="H986" s="631" t="str">
        <f t="shared" si="69"/>
        <v>PR.AT-021</v>
      </c>
      <c r="I986" s="631" t="str">
        <f t="shared" ca="1" si="70"/>
        <v>PR.AT-0211</v>
      </c>
      <c r="J986" s="1648"/>
    </row>
    <row r="987" spans="1:10" x14ac:dyDescent="0.25">
      <c r="A987" t="s">
        <v>288</v>
      </c>
      <c r="B987" s="551">
        <v>2</v>
      </c>
      <c r="C987" s="551" t="s">
        <v>3386</v>
      </c>
      <c r="D987" s="1587" t="s">
        <v>3392</v>
      </c>
      <c r="F987" s="819"/>
      <c r="G987" s="551">
        <f ca="1">VLOOKUP($A987,Data!$C:$I,7,FALSE)</f>
        <v>1</v>
      </c>
      <c r="H987" s="631" t="str">
        <f t="shared" si="69"/>
        <v>GV.OC-022</v>
      </c>
      <c r="I987" s="631" t="str">
        <f t="shared" ca="1" si="70"/>
        <v>GV.OC-0221</v>
      </c>
      <c r="J987" s="1648"/>
    </row>
    <row r="988" spans="1:10" x14ac:dyDescent="0.25">
      <c r="A988" t="s">
        <v>288</v>
      </c>
      <c r="B988" s="551">
        <v>2</v>
      </c>
      <c r="C988" s="551" t="s">
        <v>3386</v>
      </c>
      <c r="D988" s="1587" t="s">
        <v>3393</v>
      </c>
      <c r="E988" s="551" t="s">
        <v>446</v>
      </c>
      <c r="F988" s="1650" t="s">
        <v>1536</v>
      </c>
      <c r="G988" s="551">
        <f ca="1">VLOOKUP($A988,Data!$C:$I,7,FALSE)</f>
        <v>1</v>
      </c>
      <c r="H988" s="631" t="str">
        <f t="shared" si="69"/>
        <v>GV.OC-032</v>
      </c>
      <c r="I988" s="631" t="str">
        <f t="shared" ca="1" si="70"/>
        <v>GV.OC-0321</v>
      </c>
      <c r="J988" s="1648"/>
    </row>
    <row r="989" spans="1:10" x14ac:dyDescent="0.25">
      <c r="A989" t="s">
        <v>288</v>
      </c>
      <c r="B989" s="551">
        <v>2</v>
      </c>
      <c r="C989" s="551" t="s">
        <v>3386</v>
      </c>
      <c r="D989" s="1587" t="s">
        <v>3414</v>
      </c>
      <c r="F989" s="819"/>
      <c r="G989" s="551">
        <f ca="1">VLOOKUP($A989,Data!$C:$I,7,FALSE)</f>
        <v>1</v>
      </c>
      <c r="H989" s="631" t="str">
        <f t="shared" si="69"/>
        <v>GV.RR-022</v>
      </c>
      <c r="I989" s="631" t="str">
        <f t="shared" ca="1" si="70"/>
        <v>GV.RR-0221</v>
      </c>
      <c r="J989" s="1648"/>
    </row>
    <row r="990" spans="1:10" x14ac:dyDescent="0.25">
      <c r="A990" t="s">
        <v>288</v>
      </c>
      <c r="B990" s="551">
        <v>2</v>
      </c>
      <c r="C990" s="551" t="s">
        <v>3386</v>
      </c>
      <c r="D990" s="1587" t="s">
        <v>3416</v>
      </c>
      <c r="E990" s="551" t="s">
        <v>1462</v>
      </c>
      <c r="F990" s="1650" t="s">
        <v>1578</v>
      </c>
      <c r="G990" s="551">
        <f ca="1">VLOOKUP($A990,Data!$C:$I,7,FALSE)</f>
        <v>1</v>
      </c>
      <c r="H990" s="631" t="str">
        <f t="shared" si="69"/>
        <v>GV.RR-042</v>
      </c>
      <c r="I990" s="631" t="str">
        <f t="shared" ca="1" si="70"/>
        <v>GV.RR-0421</v>
      </c>
      <c r="J990" s="1648"/>
    </row>
    <row r="991" spans="1:10" x14ac:dyDescent="0.25">
      <c r="A991" t="s">
        <v>288</v>
      </c>
      <c r="B991" s="551">
        <v>2</v>
      </c>
      <c r="C991" s="551" t="s">
        <v>3386</v>
      </c>
      <c r="D991" s="1587" t="s">
        <v>3404</v>
      </c>
      <c r="E991" s="551" t="s">
        <v>446</v>
      </c>
      <c r="F991" s="1650" t="s">
        <v>1489</v>
      </c>
      <c r="G991" s="551">
        <f ca="1">VLOOKUP($A991,Data!$C:$I,7,FALSE)</f>
        <v>1</v>
      </c>
      <c r="H991" s="631" t="str">
        <f t="shared" si="69"/>
        <v>GV.SC-022</v>
      </c>
      <c r="I991" s="631" t="str">
        <f t="shared" ca="1" si="70"/>
        <v>GV.SC-0221</v>
      </c>
      <c r="J991" s="1648"/>
    </row>
    <row r="992" spans="1:10" x14ac:dyDescent="0.25">
      <c r="A992" t="s">
        <v>288</v>
      </c>
      <c r="B992" s="551">
        <v>2</v>
      </c>
      <c r="C992" s="551" t="s">
        <v>1462</v>
      </c>
      <c r="D992" s="1589" t="s">
        <v>3448</v>
      </c>
      <c r="E992" s="551" t="s">
        <v>1462</v>
      </c>
      <c r="F992" s="1650" t="s">
        <v>1576</v>
      </c>
      <c r="G992" s="551">
        <f ca="1">VLOOKUP($A992,Data!$C:$I,7,FALSE)</f>
        <v>1</v>
      </c>
      <c r="H992" s="631" t="str">
        <f t="shared" si="69"/>
        <v>PR.AT-012</v>
      </c>
      <c r="I992" s="631" t="str">
        <f t="shared" ca="1" si="70"/>
        <v>PR.AT-0121</v>
      </c>
      <c r="J992" s="1648"/>
    </row>
    <row r="993" spans="1:10" x14ac:dyDescent="0.25">
      <c r="A993" t="s">
        <v>288</v>
      </c>
      <c r="B993" s="551">
        <v>2</v>
      </c>
      <c r="C993" s="551" t="s">
        <v>1462</v>
      </c>
      <c r="D993" s="1589" t="s">
        <v>3449</v>
      </c>
      <c r="E993" s="551" t="s">
        <v>1462</v>
      </c>
      <c r="F993" s="1650" t="s">
        <v>1575</v>
      </c>
      <c r="G993" s="551">
        <f ca="1">VLOOKUP($A993,Data!$C:$I,7,FALSE)</f>
        <v>1</v>
      </c>
      <c r="H993" s="631" t="str">
        <f t="shared" si="69"/>
        <v>PR.AT-022</v>
      </c>
      <c r="I993" s="631" t="str">
        <f t="shared" ca="1" si="70"/>
        <v>PR.AT-0221</v>
      </c>
      <c r="J993" s="1648"/>
    </row>
    <row r="994" spans="1:10" x14ac:dyDescent="0.25">
      <c r="A994" t="s">
        <v>289</v>
      </c>
      <c r="B994" s="551">
        <v>2</v>
      </c>
      <c r="C994" s="551" t="s">
        <v>3386</v>
      </c>
      <c r="D994" s="1587" t="s">
        <v>3414</v>
      </c>
      <c r="F994" s="819"/>
      <c r="G994" s="551">
        <f ca="1">VLOOKUP($A994,Data!$C:$I,7,FALSE)</f>
        <v>0</v>
      </c>
      <c r="H994" s="631" t="str">
        <f t="shared" si="69"/>
        <v>GV.RR-022</v>
      </c>
      <c r="I994" s="631" t="str">
        <f t="shared" ca="1" si="70"/>
        <v>GV.RR-0220</v>
      </c>
      <c r="J994" s="1648"/>
    </row>
    <row r="995" spans="1:10" x14ac:dyDescent="0.25">
      <c r="A995" t="s">
        <v>289</v>
      </c>
      <c r="B995" s="551">
        <v>2</v>
      </c>
      <c r="C995" s="551" t="s">
        <v>3386</v>
      </c>
      <c r="D995" s="1587" t="s">
        <v>3416</v>
      </c>
      <c r="E995" s="551" t="s">
        <v>1462</v>
      </c>
      <c r="F995" s="1650" t="s">
        <v>1578</v>
      </c>
      <c r="G995" s="551">
        <f ca="1">VLOOKUP($A995,Data!$C:$I,7,FALSE)</f>
        <v>0</v>
      </c>
      <c r="H995" s="631" t="str">
        <f t="shared" si="69"/>
        <v>GV.RR-042</v>
      </c>
      <c r="I995" s="631" t="str">
        <f t="shared" ca="1" si="70"/>
        <v>GV.RR-0420</v>
      </c>
      <c r="J995" s="1648"/>
    </row>
    <row r="996" spans="1:10" x14ac:dyDescent="0.25">
      <c r="A996" t="s">
        <v>289</v>
      </c>
      <c r="B996" s="551">
        <v>2</v>
      </c>
      <c r="C996" s="551" t="s">
        <v>3386</v>
      </c>
      <c r="D996" s="1587" t="s">
        <v>3404</v>
      </c>
      <c r="E996" s="551" t="s">
        <v>446</v>
      </c>
      <c r="F996" s="1650" t="s">
        <v>1489</v>
      </c>
      <c r="G996" s="551">
        <f ca="1">VLOOKUP($A996,Data!$C:$I,7,FALSE)</f>
        <v>0</v>
      </c>
      <c r="H996" s="631" t="str">
        <f t="shared" si="69"/>
        <v>GV.SC-022</v>
      </c>
      <c r="I996" s="631" t="str">
        <f t="shared" ca="1" si="70"/>
        <v>GV.SC-0220</v>
      </c>
      <c r="J996" s="1648"/>
    </row>
    <row r="997" spans="1:10" x14ac:dyDescent="0.25">
      <c r="A997" t="s">
        <v>289</v>
      </c>
      <c r="B997" s="551">
        <v>2</v>
      </c>
      <c r="C997" s="551" t="s">
        <v>1462</v>
      </c>
      <c r="D997" s="1589" t="s">
        <v>3448</v>
      </c>
      <c r="E997" s="551" t="s">
        <v>1462</v>
      </c>
      <c r="F997" s="1650" t="s">
        <v>1579</v>
      </c>
      <c r="G997" s="551">
        <f ca="1">VLOOKUP($A997,Data!$C:$I,7,FALSE)</f>
        <v>0</v>
      </c>
      <c r="H997" s="631" t="str">
        <f t="shared" si="69"/>
        <v>PR.AT-012</v>
      </c>
      <c r="I997" s="631" t="str">
        <f t="shared" ca="1" si="70"/>
        <v>PR.AT-0120</v>
      </c>
      <c r="J997" s="1648"/>
    </row>
    <row r="998" spans="1:10" x14ac:dyDescent="0.25">
      <c r="A998" t="s">
        <v>289</v>
      </c>
      <c r="B998" s="551">
        <v>2</v>
      </c>
      <c r="C998" s="551" t="s">
        <v>1462</v>
      </c>
      <c r="D998" s="1589" t="s">
        <v>3449</v>
      </c>
      <c r="E998" s="551" t="s">
        <v>1462</v>
      </c>
      <c r="F998" s="1651" t="s">
        <v>1525</v>
      </c>
      <c r="G998" s="551">
        <f ca="1">VLOOKUP($A998,Data!$C:$I,7,FALSE)</f>
        <v>0</v>
      </c>
      <c r="H998" s="631" t="str">
        <f t="shared" si="69"/>
        <v>PR.AT-022</v>
      </c>
      <c r="I998" s="631" t="str">
        <f t="shared" ca="1" si="70"/>
        <v>PR.AT-0220</v>
      </c>
      <c r="J998" s="1648"/>
    </row>
    <row r="999" spans="1:10" x14ac:dyDescent="0.25">
      <c r="A999" t="s">
        <v>290</v>
      </c>
      <c r="B999" s="551">
        <v>3</v>
      </c>
      <c r="C999" s="551" t="s">
        <v>3386</v>
      </c>
      <c r="D999" s="1587" t="s">
        <v>3392</v>
      </c>
      <c r="F999" s="819"/>
      <c r="G999" s="551">
        <f ca="1">VLOOKUP($A999,Data!$C:$I,7,FALSE)</f>
        <v>1</v>
      </c>
      <c r="H999" s="631" t="str">
        <f t="shared" si="69"/>
        <v>GV.OC-023</v>
      </c>
      <c r="I999" s="631" t="str">
        <f t="shared" ca="1" si="70"/>
        <v>GV.OC-0231</v>
      </c>
      <c r="J999" s="1648"/>
    </row>
    <row r="1000" spans="1:10" x14ac:dyDescent="0.25">
      <c r="A1000" t="s">
        <v>290</v>
      </c>
      <c r="B1000" s="551">
        <v>3</v>
      </c>
      <c r="C1000" s="551" t="s">
        <v>3386</v>
      </c>
      <c r="D1000" s="1587" t="s">
        <v>3414</v>
      </c>
      <c r="F1000" s="819"/>
      <c r="G1000" s="551">
        <f ca="1">VLOOKUP($A1000,Data!$C:$I,7,FALSE)</f>
        <v>1</v>
      </c>
      <c r="H1000" s="631" t="str">
        <f t="shared" si="69"/>
        <v>GV.RR-023</v>
      </c>
      <c r="I1000" s="631" t="str">
        <f t="shared" ca="1" si="70"/>
        <v>GV.RR-0231</v>
      </c>
      <c r="J1000" s="1648"/>
    </row>
    <row r="1001" spans="1:10" x14ac:dyDescent="0.25">
      <c r="A1001" t="s">
        <v>290</v>
      </c>
      <c r="B1001" s="551">
        <v>3</v>
      </c>
      <c r="C1001" s="551" t="s">
        <v>3386</v>
      </c>
      <c r="D1001" s="1587" t="s">
        <v>3416</v>
      </c>
      <c r="E1001" s="551" t="s">
        <v>1462</v>
      </c>
      <c r="F1001" s="1650" t="s">
        <v>1578</v>
      </c>
      <c r="G1001" s="551">
        <f ca="1">VLOOKUP($A1001,Data!$C:$I,7,FALSE)</f>
        <v>1</v>
      </c>
      <c r="H1001" s="631" t="str">
        <f t="shared" si="69"/>
        <v>GV.RR-043</v>
      </c>
      <c r="I1001" s="631" t="str">
        <f t="shared" ca="1" si="70"/>
        <v>GV.RR-0431</v>
      </c>
      <c r="J1001" s="1648"/>
    </row>
    <row r="1002" spans="1:10" x14ac:dyDescent="0.25">
      <c r="A1002" t="s">
        <v>291</v>
      </c>
      <c r="B1002" s="551">
        <v>3</v>
      </c>
      <c r="C1002" s="551" t="s">
        <v>3386</v>
      </c>
      <c r="D1002" s="1587" t="s">
        <v>3416</v>
      </c>
      <c r="E1002" s="551" t="s">
        <v>1462</v>
      </c>
      <c r="F1002" s="1650" t="s">
        <v>1578</v>
      </c>
      <c r="G1002" s="551">
        <f ca="1">VLOOKUP($A1002,Data!$C:$I,7,FALSE)</f>
        <v>0</v>
      </c>
      <c r="H1002" s="631" t="str">
        <f t="shared" si="69"/>
        <v>GV.RR-043</v>
      </c>
      <c r="I1002" s="631" t="str">
        <f t="shared" ca="1" si="70"/>
        <v>GV.RR-0430</v>
      </c>
      <c r="J1002" s="1648"/>
    </row>
    <row r="1003" spans="1:10" x14ac:dyDescent="0.25">
      <c r="A1003" t="s">
        <v>292</v>
      </c>
      <c r="B1003" s="551">
        <v>1</v>
      </c>
      <c r="C1003" s="551" t="s">
        <v>3386</v>
      </c>
      <c r="D1003" s="1587" t="s">
        <v>3416</v>
      </c>
      <c r="E1003" s="551" t="s">
        <v>1462</v>
      </c>
      <c r="F1003" s="1650" t="s">
        <v>1578</v>
      </c>
      <c r="G1003" s="551">
        <f ca="1">VLOOKUP($A1003,Data!$C:$I,7,FALSE)</f>
        <v>1</v>
      </c>
      <c r="H1003" s="631" t="str">
        <f t="shared" si="69"/>
        <v>GV.RR-041</v>
      </c>
      <c r="I1003" s="631" t="str">
        <f t="shared" ca="1" si="70"/>
        <v>GV.RR-0411</v>
      </c>
      <c r="J1003" s="1648"/>
    </row>
    <row r="1004" spans="1:10" x14ac:dyDescent="0.25">
      <c r="A1004" t="s">
        <v>292</v>
      </c>
      <c r="B1004" s="551">
        <v>1</v>
      </c>
      <c r="C1004" s="551" t="s">
        <v>1462</v>
      </c>
      <c r="D1004" s="1589" t="s">
        <v>3448</v>
      </c>
      <c r="E1004" s="551" t="s">
        <v>1462</v>
      </c>
      <c r="F1004" s="1652" t="s">
        <v>1579</v>
      </c>
      <c r="G1004" s="551">
        <f ca="1">VLOOKUP($A1004,Data!$C:$I,7,FALSE)</f>
        <v>1</v>
      </c>
      <c r="H1004" s="631" t="str">
        <f t="shared" si="69"/>
        <v>PR.AT-011</v>
      </c>
      <c r="I1004" s="631" t="str">
        <f t="shared" ca="1" si="70"/>
        <v>PR.AT-0111</v>
      </c>
      <c r="J1004" s="1648"/>
    </row>
    <row r="1005" spans="1:10" x14ac:dyDescent="0.25">
      <c r="A1005" t="s">
        <v>293</v>
      </c>
      <c r="B1005" s="551">
        <v>1</v>
      </c>
      <c r="C1005" s="551" t="s">
        <v>3386</v>
      </c>
      <c r="D1005" s="1587" t="s">
        <v>3416</v>
      </c>
      <c r="E1005" s="551" t="s">
        <v>1462</v>
      </c>
      <c r="F1005" s="1650" t="s">
        <v>1578</v>
      </c>
      <c r="G1005" s="551">
        <f ca="1">VLOOKUP($A1005,Data!$C:$I,7,FALSE)</f>
        <v>1</v>
      </c>
      <c r="H1005" s="631" t="str">
        <f t="shared" si="69"/>
        <v>GV.RR-041</v>
      </c>
      <c r="I1005" s="631" t="str">
        <f t="shared" ca="1" si="70"/>
        <v>GV.RR-0411</v>
      </c>
      <c r="J1005" s="1648"/>
    </row>
    <row r="1006" spans="1:10" x14ac:dyDescent="0.25">
      <c r="A1006" t="s">
        <v>294</v>
      </c>
      <c r="B1006" s="551">
        <v>2</v>
      </c>
      <c r="C1006" s="551" t="s">
        <v>3386</v>
      </c>
      <c r="D1006" s="1587" t="s">
        <v>3416</v>
      </c>
      <c r="E1006" s="551" t="s">
        <v>1462</v>
      </c>
      <c r="F1006" s="1650" t="s">
        <v>1578</v>
      </c>
      <c r="G1006" s="551">
        <f ca="1">VLOOKUP($A1006,Data!$C:$I,7,FALSE)</f>
        <v>0</v>
      </c>
      <c r="H1006" s="631" t="str">
        <f t="shared" si="69"/>
        <v>GV.RR-042</v>
      </c>
      <c r="I1006" s="631" t="str">
        <f t="shared" ca="1" si="70"/>
        <v>GV.RR-0420</v>
      </c>
      <c r="J1006" s="1648"/>
    </row>
    <row r="1007" spans="1:10" x14ac:dyDescent="0.25">
      <c r="A1007" t="s">
        <v>295</v>
      </c>
      <c r="B1007" s="551">
        <v>2</v>
      </c>
      <c r="C1007" s="551" t="s">
        <v>3386</v>
      </c>
      <c r="D1007" s="1587" t="s">
        <v>3416</v>
      </c>
      <c r="E1007" s="551" t="s">
        <v>1462</v>
      </c>
      <c r="F1007" s="1650" t="s">
        <v>1578</v>
      </c>
      <c r="G1007" s="551">
        <f ca="1">VLOOKUP($A1007,Data!$C:$I,7,FALSE)</f>
        <v>0</v>
      </c>
      <c r="H1007" s="631" t="str">
        <f t="shared" si="69"/>
        <v>GV.RR-042</v>
      </c>
      <c r="I1007" s="631" t="str">
        <f t="shared" ca="1" si="70"/>
        <v>GV.RR-0420</v>
      </c>
      <c r="J1007" s="1648"/>
    </row>
    <row r="1008" spans="1:10" x14ac:dyDescent="0.25">
      <c r="A1008" t="s">
        <v>295</v>
      </c>
      <c r="B1008" s="551">
        <v>2</v>
      </c>
      <c r="C1008" s="551" t="s">
        <v>1462</v>
      </c>
      <c r="D1008" s="1589" t="s">
        <v>3448</v>
      </c>
      <c r="E1008" s="551" t="s">
        <v>1464</v>
      </c>
      <c r="F1008" s="1650" t="s">
        <v>1531</v>
      </c>
      <c r="G1008" s="551">
        <f ca="1">VLOOKUP($A1008,Data!$C:$I,7,FALSE)</f>
        <v>0</v>
      </c>
      <c r="H1008" s="631" t="str">
        <f t="shared" si="69"/>
        <v>PR.AT-012</v>
      </c>
      <c r="I1008" s="631" t="str">
        <f t="shared" ca="1" si="70"/>
        <v>PR.AT-0120</v>
      </c>
      <c r="J1008" s="1648"/>
    </row>
    <row r="1009" spans="1:10" x14ac:dyDescent="0.25">
      <c r="A1009" t="s">
        <v>295</v>
      </c>
      <c r="B1009" s="551">
        <v>2</v>
      </c>
      <c r="C1009" s="551" t="s">
        <v>1462</v>
      </c>
      <c r="D1009" s="1589" t="s">
        <v>3449</v>
      </c>
      <c r="E1009" s="551" t="s">
        <v>1462</v>
      </c>
      <c r="F1009" s="1651" t="s">
        <v>1577</v>
      </c>
      <c r="G1009" s="551">
        <f ca="1">VLOOKUP($A1009,Data!$C:$I,7,FALSE)</f>
        <v>0</v>
      </c>
      <c r="H1009" s="631" t="str">
        <f t="shared" si="69"/>
        <v>PR.AT-022</v>
      </c>
      <c r="I1009" s="631" t="str">
        <f t="shared" ca="1" si="70"/>
        <v>PR.AT-0220</v>
      </c>
      <c r="J1009" s="1648"/>
    </row>
    <row r="1010" spans="1:10" x14ac:dyDescent="0.25">
      <c r="A1010" t="s">
        <v>2576</v>
      </c>
      <c r="B1010" s="551">
        <v>3</v>
      </c>
      <c r="C1010" s="551" t="s">
        <v>3386</v>
      </c>
      <c r="D1010" s="1587" t="s">
        <v>3416</v>
      </c>
      <c r="E1010" s="551" t="s">
        <v>1462</v>
      </c>
      <c r="F1010" s="1650" t="s">
        <v>1578</v>
      </c>
      <c r="G1010" s="551">
        <f ca="1">VLOOKUP($A1010,Data!$C:$I,7,FALSE)</f>
        <v>0</v>
      </c>
      <c r="H1010" s="631" t="str">
        <f t="shared" si="69"/>
        <v>GV.RR-043</v>
      </c>
      <c r="I1010" s="631" t="str">
        <f t="shared" ca="1" si="70"/>
        <v>GV.RR-0430</v>
      </c>
      <c r="J1010" s="1648"/>
    </row>
    <row r="1011" spans="1:10" x14ac:dyDescent="0.25">
      <c r="A1011" t="s">
        <v>2576</v>
      </c>
      <c r="B1011" s="551">
        <v>3</v>
      </c>
      <c r="C1011" s="551" t="s">
        <v>1462</v>
      </c>
      <c r="D1011" s="1589" t="s">
        <v>3448</v>
      </c>
      <c r="E1011" s="551" t="s">
        <v>1462</v>
      </c>
      <c r="F1011" s="1651" t="s">
        <v>1576</v>
      </c>
      <c r="G1011" s="551">
        <f ca="1">VLOOKUP($A1011,Data!$C:$I,7,FALSE)</f>
        <v>0</v>
      </c>
      <c r="H1011" s="631" t="str">
        <f t="shared" si="69"/>
        <v>PR.AT-013</v>
      </c>
      <c r="I1011" s="631" t="str">
        <f t="shared" ca="1" si="70"/>
        <v>PR.AT-0130</v>
      </c>
      <c r="J1011" s="1648"/>
    </row>
    <row r="1012" spans="1:10" x14ac:dyDescent="0.25">
      <c r="A1012" t="s">
        <v>297</v>
      </c>
      <c r="B1012" s="551">
        <v>2</v>
      </c>
      <c r="C1012" s="551" t="s">
        <v>3386</v>
      </c>
      <c r="D1012" s="1587" t="s">
        <v>3416</v>
      </c>
      <c r="E1012" s="551" t="s">
        <v>1462</v>
      </c>
      <c r="F1012" s="1650" t="s">
        <v>1578</v>
      </c>
      <c r="G1012" s="551">
        <f ca="1">VLOOKUP($A1012,Data!$C:$I,7,FALSE)</f>
        <v>1</v>
      </c>
      <c r="H1012" s="631" t="str">
        <f t="shared" si="69"/>
        <v>GV.RR-042</v>
      </c>
      <c r="I1012" s="631" t="str">
        <f t="shared" ca="1" si="70"/>
        <v>GV.RR-0421</v>
      </c>
      <c r="J1012" s="1648"/>
    </row>
    <row r="1013" spans="1:10" x14ac:dyDescent="0.25">
      <c r="A1013" t="s">
        <v>299</v>
      </c>
      <c r="B1013" s="551">
        <v>3</v>
      </c>
      <c r="C1013" s="551" t="s">
        <v>3386</v>
      </c>
      <c r="D1013" s="1587" t="s">
        <v>3393</v>
      </c>
      <c r="E1013" s="551" t="s">
        <v>446</v>
      </c>
      <c r="F1013" s="1650" t="s">
        <v>1536</v>
      </c>
      <c r="G1013" s="551">
        <f ca="1">VLOOKUP($A1013,Data!$C:$I,7,FALSE)</f>
        <v>0</v>
      </c>
      <c r="H1013" s="631" t="str">
        <f t="shared" si="69"/>
        <v>GV.OC-033</v>
      </c>
      <c r="I1013" s="631" t="str">
        <f t="shared" ca="1" si="70"/>
        <v>GV.OC-0330</v>
      </c>
      <c r="J1013" s="1648"/>
    </row>
    <row r="1014" spans="1:10" x14ac:dyDescent="0.25">
      <c r="A1014" t="s">
        <v>299</v>
      </c>
      <c r="B1014" s="551">
        <v>3</v>
      </c>
      <c r="C1014" s="551" t="s">
        <v>3386</v>
      </c>
      <c r="D1014" s="1587" t="s">
        <v>3417</v>
      </c>
      <c r="E1014" s="551" t="s">
        <v>446</v>
      </c>
      <c r="F1014" s="1650" t="s">
        <v>1522</v>
      </c>
      <c r="G1014" s="551">
        <f ca="1">VLOOKUP($A1014,Data!$C:$I,7,FALSE)</f>
        <v>0</v>
      </c>
      <c r="H1014" s="631" t="str">
        <f t="shared" si="69"/>
        <v>GV.PO-013</v>
      </c>
      <c r="I1014" s="631" t="str">
        <f t="shared" ca="1" si="70"/>
        <v>GV.PO-0130</v>
      </c>
      <c r="J1014" s="1648"/>
    </row>
    <row r="1015" spans="1:10" x14ac:dyDescent="0.25">
      <c r="A1015" t="s">
        <v>299</v>
      </c>
      <c r="B1015" s="551">
        <v>3</v>
      </c>
      <c r="C1015" s="551" t="s">
        <v>3386</v>
      </c>
      <c r="D1015" s="1587" t="s">
        <v>3418</v>
      </c>
      <c r="F1015" s="819"/>
      <c r="G1015" s="551">
        <f ca="1">VLOOKUP($A1015,Data!$C:$I,7,FALSE)</f>
        <v>0</v>
      </c>
      <c r="H1015" s="631" t="str">
        <f t="shared" si="69"/>
        <v>GV.PO-023</v>
      </c>
      <c r="I1015" s="631" t="str">
        <f t="shared" ca="1" si="70"/>
        <v>GV.PO-0230</v>
      </c>
      <c r="J1015" s="1648"/>
    </row>
    <row r="1016" spans="1:10" x14ac:dyDescent="0.25">
      <c r="A1016" t="s">
        <v>300</v>
      </c>
      <c r="B1016" s="551">
        <v>3</v>
      </c>
      <c r="C1016" s="551" t="s">
        <v>3386</v>
      </c>
      <c r="D1016" s="1587" t="s">
        <v>3392</v>
      </c>
      <c r="F1016" s="819"/>
      <c r="G1016" s="551">
        <f ca="1">VLOOKUP($A1016,Data!$C:$I,7,FALSE)</f>
        <v>1</v>
      </c>
      <c r="H1016" s="631" t="str">
        <f t="shared" si="69"/>
        <v>GV.OC-023</v>
      </c>
      <c r="I1016" s="631" t="str">
        <f t="shared" ca="1" si="70"/>
        <v>GV.OC-0231</v>
      </c>
      <c r="J1016" s="1648"/>
    </row>
    <row r="1017" spans="1:10" x14ac:dyDescent="0.25">
      <c r="A1017" t="s">
        <v>300</v>
      </c>
      <c r="B1017" s="551">
        <v>3</v>
      </c>
      <c r="C1017" s="551" t="s">
        <v>3386</v>
      </c>
      <c r="D1017" s="1587" t="s">
        <v>3393</v>
      </c>
      <c r="E1017" s="551" t="s">
        <v>446</v>
      </c>
      <c r="F1017" s="1650" t="s">
        <v>1536</v>
      </c>
      <c r="G1017" s="551">
        <f ca="1">VLOOKUP($A1017,Data!$C:$I,7,FALSE)</f>
        <v>1</v>
      </c>
      <c r="H1017" s="631" t="str">
        <f t="shared" si="69"/>
        <v>GV.OC-033</v>
      </c>
      <c r="I1017" s="631" t="str">
        <f t="shared" ca="1" si="70"/>
        <v>GV.OC-0331</v>
      </c>
      <c r="J1017" s="1648"/>
    </row>
    <row r="1018" spans="1:10" x14ac:dyDescent="0.25">
      <c r="A1018" t="s">
        <v>300</v>
      </c>
      <c r="B1018" s="551">
        <v>3</v>
      </c>
      <c r="C1018" s="551" t="s">
        <v>3386</v>
      </c>
      <c r="D1018" s="1587" t="s">
        <v>3417</v>
      </c>
      <c r="E1018" s="551" t="s">
        <v>446</v>
      </c>
      <c r="F1018" s="1650" t="s">
        <v>1522</v>
      </c>
      <c r="G1018" s="551">
        <f ca="1">VLOOKUP($A1018,Data!$C:$I,7,FALSE)</f>
        <v>1</v>
      </c>
      <c r="H1018" s="631" t="str">
        <f t="shared" si="69"/>
        <v>GV.PO-013</v>
      </c>
      <c r="I1018" s="631" t="str">
        <f t="shared" ca="1" si="70"/>
        <v>GV.PO-0131</v>
      </c>
      <c r="J1018" s="1648"/>
    </row>
    <row r="1019" spans="1:10" x14ac:dyDescent="0.25">
      <c r="A1019" t="s">
        <v>300</v>
      </c>
      <c r="B1019" s="551">
        <v>3</v>
      </c>
      <c r="C1019" s="551" t="s">
        <v>3386</v>
      </c>
      <c r="D1019" s="1587" t="s">
        <v>3418</v>
      </c>
      <c r="F1019" s="819"/>
      <c r="G1019" s="551">
        <f ca="1">VLOOKUP($A1019,Data!$C:$I,7,FALSE)</f>
        <v>1</v>
      </c>
      <c r="H1019" s="631" t="str">
        <f t="shared" si="69"/>
        <v>GV.PO-023</v>
      </c>
      <c r="I1019" s="631" t="str">
        <f t="shared" ca="1" si="70"/>
        <v>GV.PO-0231</v>
      </c>
      <c r="J1019" s="1648"/>
    </row>
    <row r="1020" spans="1:10" x14ac:dyDescent="0.25">
      <c r="A1020" t="s">
        <v>300</v>
      </c>
      <c r="B1020" s="551">
        <v>3</v>
      </c>
      <c r="C1020" s="551" t="s">
        <v>3386</v>
      </c>
      <c r="D1020" s="1587" t="s">
        <v>3414</v>
      </c>
      <c r="F1020" s="819"/>
      <c r="G1020" s="551">
        <f ca="1">VLOOKUP($A1020,Data!$C:$I,7,FALSE)</f>
        <v>1</v>
      </c>
      <c r="H1020" s="631" t="str">
        <f t="shared" si="69"/>
        <v>GV.RR-023</v>
      </c>
      <c r="I1020" s="631" t="str">
        <f t="shared" ca="1" si="70"/>
        <v>GV.RR-0231</v>
      </c>
      <c r="J1020" s="1648"/>
    </row>
    <row r="1021" spans="1:10" x14ac:dyDescent="0.25">
      <c r="A1021" t="s">
        <v>300</v>
      </c>
      <c r="B1021" s="551">
        <v>3</v>
      </c>
      <c r="C1021" s="551" t="s">
        <v>3386</v>
      </c>
      <c r="D1021" s="1587" t="s">
        <v>3404</v>
      </c>
      <c r="E1021" s="551" t="s">
        <v>446</v>
      </c>
      <c r="F1021" s="1650" t="s">
        <v>1489</v>
      </c>
      <c r="G1021" s="551">
        <f ca="1">VLOOKUP($A1021,Data!$C:$I,7,FALSE)</f>
        <v>1</v>
      </c>
      <c r="H1021" s="631" t="str">
        <f t="shared" si="69"/>
        <v>GV.SC-023</v>
      </c>
      <c r="I1021" s="631" t="str">
        <f t="shared" ca="1" si="70"/>
        <v>GV.SC-0231</v>
      </c>
      <c r="J1021" s="1648"/>
    </row>
    <row r="1022" spans="1:10" x14ac:dyDescent="0.25">
      <c r="A1022" t="s">
        <v>300</v>
      </c>
      <c r="B1022" s="551">
        <v>3</v>
      </c>
      <c r="C1022" s="551" t="s">
        <v>1462</v>
      </c>
      <c r="D1022" s="1589" t="s">
        <v>3448</v>
      </c>
      <c r="E1022" s="551" t="s">
        <v>1464</v>
      </c>
      <c r="F1022" s="1650" t="s">
        <v>1531</v>
      </c>
      <c r="G1022" s="551">
        <f ca="1">VLOOKUP($A1022,Data!$C:$I,7,FALSE)</f>
        <v>1</v>
      </c>
      <c r="H1022" s="631" t="str">
        <f t="shared" si="69"/>
        <v>PR.AT-013</v>
      </c>
      <c r="I1022" s="631" t="str">
        <f t="shared" ca="1" si="70"/>
        <v>PR.AT-0131</v>
      </c>
      <c r="J1022" s="1648"/>
    </row>
    <row r="1023" spans="1:10" x14ac:dyDescent="0.25">
      <c r="A1023" t="s">
        <v>300</v>
      </c>
      <c r="B1023" s="551">
        <v>3</v>
      </c>
      <c r="C1023" s="551" t="s">
        <v>1462</v>
      </c>
      <c r="D1023" s="1589" t="s">
        <v>3449</v>
      </c>
      <c r="E1023" s="551" t="s">
        <v>1462</v>
      </c>
      <c r="F1023" s="1650" t="s">
        <v>1575</v>
      </c>
      <c r="G1023" s="551">
        <f ca="1">VLOOKUP($A1023,Data!$C:$I,7,FALSE)</f>
        <v>1</v>
      </c>
      <c r="H1023" s="631" t="str">
        <f t="shared" si="69"/>
        <v>PR.AT-023</v>
      </c>
      <c r="I1023" s="631" t="str">
        <f t="shared" ca="1" si="70"/>
        <v>PR.AT-0231</v>
      </c>
      <c r="J1023" s="1648"/>
    </row>
    <row r="1024" spans="1:10" x14ac:dyDescent="0.25">
      <c r="A1024" t="s">
        <v>301</v>
      </c>
      <c r="B1024" s="551">
        <v>3</v>
      </c>
      <c r="C1024" s="551" t="s">
        <v>1462</v>
      </c>
      <c r="D1024" s="1589" t="s">
        <v>3448</v>
      </c>
      <c r="E1024" s="551" t="s">
        <v>1462</v>
      </c>
      <c r="F1024" s="1650" t="s">
        <v>1576</v>
      </c>
      <c r="G1024" s="551">
        <f ca="1">VLOOKUP($A1024,Data!$C:$I,7,FALSE)</f>
        <v>1</v>
      </c>
      <c r="H1024" s="631" t="str">
        <f t="shared" si="69"/>
        <v>PR.AT-013</v>
      </c>
      <c r="I1024" s="631" t="str">
        <f t="shared" ca="1" si="70"/>
        <v>PR.AT-0131</v>
      </c>
      <c r="J1024" s="1648"/>
    </row>
    <row r="1025" spans="1:10" x14ac:dyDescent="0.25">
      <c r="A1025" t="s">
        <v>302</v>
      </c>
      <c r="B1025" s="551">
        <v>3</v>
      </c>
      <c r="C1025" s="551" t="s">
        <v>446</v>
      </c>
      <c r="D1025" s="1588" t="s">
        <v>3440</v>
      </c>
      <c r="E1025" s="551" t="s">
        <v>1462</v>
      </c>
      <c r="F1025" s="1650" t="s">
        <v>1712</v>
      </c>
      <c r="G1025" s="551">
        <f ca="1">VLOOKUP($A1025,Data!$C:$I,7,FALSE)</f>
        <v>0</v>
      </c>
      <c r="H1025" s="631" t="str">
        <f t="shared" si="69"/>
        <v>ID.IM-033</v>
      </c>
      <c r="I1025" s="631" t="str">
        <f t="shared" ca="1" si="70"/>
        <v>ID.IM-0330</v>
      </c>
      <c r="J1025" s="1648"/>
    </row>
  </sheetData>
  <sheetProtection autoFilter="0"/>
  <autoFilter ref="A1:I1025" xr:uid="{00000000-0009-0000-0000-00001B000000}">
    <sortState xmlns:xlrd2="http://schemas.microsoft.com/office/spreadsheetml/2017/richdata2" ref="A2:I1025">
      <sortCondition ref="A1:A813"/>
    </sortState>
  </autoFilter>
  <mergeCells count="1">
    <mergeCell ref="AA4:AA29"/>
  </mergeCells>
  <conditionalFormatting sqref="F2:F813">
    <cfRule type="containsText" dxfId="14" priority="6" operator="containsText" text="RC">
      <formula>NOT(ISERROR(SEARCH("RC",F2)))</formula>
    </cfRule>
    <cfRule type="containsText" dxfId="13" priority="7" operator="containsText" text="RS">
      <formula>NOT(ISERROR(SEARCH("RS",F2)))</formula>
    </cfRule>
    <cfRule type="containsText" dxfId="12" priority="8" operator="containsText" text="DE">
      <formula>NOT(ISERROR(SEARCH("DE",F2)))</formula>
    </cfRule>
    <cfRule type="containsText" dxfId="11" priority="9" operator="containsText" text="PR">
      <formula>NOT(ISERROR(SEARCH("PR",F2)))</formula>
    </cfRule>
    <cfRule type="containsText" dxfId="10" priority="10" operator="containsText" text="ID">
      <formula>NOT(ISERROR(SEARCH("ID",F2)))</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A13B-68DD-4D13-81DE-9DF3D7213101}">
  <sheetPr codeName="Sheet37">
    <tabColor theme="7"/>
  </sheetPr>
  <dimension ref="A1:K17"/>
  <sheetViews>
    <sheetView zoomScale="98" zoomScaleNormal="98" workbookViewId="0">
      <selection activeCell="D5" sqref="D5"/>
    </sheetView>
  </sheetViews>
  <sheetFormatPr defaultColWidth="8.7265625" defaultRowHeight="13.8" x14ac:dyDescent="0.25"/>
  <cols>
    <col min="1" max="1" width="2.6328125" style="590" customWidth="1"/>
    <col min="2" max="2" width="3.7265625" style="590" customWidth="1"/>
    <col min="3" max="3" width="18.1796875" style="590" customWidth="1"/>
    <col min="4" max="4" width="12.54296875" style="590" customWidth="1"/>
    <col min="5" max="5" width="65.453125" style="590" customWidth="1"/>
    <col min="6" max="6" width="3.6328125" style="590" customWidth="1"/>
    <col min="7" max="7" width="2.6328125" style="590" customWidth="1"/>
    <col min="8" max="8" width="8.7265625" style="590"/>
    <col min="9" max="9" width="2.6328125" style="590" customWidth="1"/>
    <col min="10" max="10" width="80.6328125" style="590" customWidth="1"/>
    <col min="11" max="11" width="2.54296875" style="590" customWidth="1"/>
    <col min="12" max="16384" width="8.7265625" style="590"/>
  </cols>
  <sheetData>
    <row r="1" spans="1:11" x14ac:dyDescent="0.25">
      <c r="A1" s="134"/>
      <c r="B1" s="134"/>
      <c r="C1" s="134"/>
      <c r="D1" s="134"/>
      <c r="E1" s="134"/>
      <c r="F1" s="134"/>
      <c r="G1" s="134"/>
      <c r="I1" s="3"/>
      <c r="J1" s="3"/>
      <c r="K1" s="3"/>
    </row>
    <row r="2" spans="1:11" x14ac:dyDescent="0.25">
      <c r="A2" s="251"/>
      <c r="B2" s="710"/>
      <c r="C2" s="711" t="s">
        <v>1894</v>
      </c>
      <c r="D2" s="711" t="s">
        <v>1895</v>
      </c>
      <c r="E2" s="711" t="s">
        <v>1896</v>
      </c>
      <c r="F2" s="712"/>
      <c r="G2" s="251"/>
      <c r="I2" s="6"/>
      <c r="J2" s="815" t="s">
        <v>1884</v>
      </c>
      <c r="K2" s="6"/>
    </row>
    <row r="3" spans="1:11" s="779" customFormat="1" ht="22.95" customHeight="1" thickBot="1" x14ac:dyDescent="0.3">
      <c r="A3" s="134"/>
      <c r="B3" s="776"/>
      <c r="C3" s="777" t="str">
        <f>IF(VLOOKUP(C2,Languages!$A:$D,1,TRUE)=C2,VLOOKUP(C2,Languages!$A:$D,Summary!$C$7,TRUE),NA())</f>
        <v>Nimi</v>
      </c>
      <c r="D3" s="777" t="str">
        <f>IF(VLOOKUP(D2,Languages!$A:$D,1,TRUE)=D2,VLOOKUP(D2,Languages!$A:$D,Summary!$C$7,TRUE),NA())</f>
        <v>Päiväys</v>
      </c>
      <c r="E3" s="777" t="str">
        <f>IF(VLOOKUP(E2,Languages!$A:$D,1,TRUE)=E2,VLOOKUP(E2,Languages!$A:$D,Summary!$C$7,TRUE),NA())</f>
        <v>Kommentit</v>
      </c>
      <c r="F3" s="778"/>
      <c r="G3" s="134"/>
      <c r="I3" s="3"/>
      <c r="J3" s="816"/>
      <c r="K3" s="6"/>
    </row>
    <row r="4" spans="1:11" x14ac:dyDescent="0.25">
      <c r="A4" s="165"/>
      <c r="B4" s="713"/>
      <c r="C4" s="719"/>
      <c r="D4" s="719"/>
      <c r="E4" s="719"/>
      <c r="F4" s="714"/>
      <c r="G4" s="273"/>
      <c r="I4" s="3"/>
      <c r="J4" s="1886" t="s">
        <v>3520</v>
      </c>
      <c r="K4" s="6"/>
    </row>
    <row r="5" spans="1:11" s="724" customFormat="1" ht="19.95" customHeight="1" x14ac:dyDescent="0.25">
      <c r="A5" s="720"/>
      <c r="B5" s="721"/>
      <c r="C5" s="725"/>
      <c r="D5" s="726">
        <v>45356</v>
      </c>
      <c r="E5" s="727" t="s">
        <v>3532</v>
      </c>
      <c r="F5" s="722"/>
      <c r="G5" s="723"/>
      <c r="I5" s="3"/>
      <c r="J5" s="1886"/>
      <c r="K5" s="6"/>
    </row>
    <row r="6" spans="1:11" s="724" customFormat="1" ht="19.95" customHeight="1" x14ac:dyDescent="0.25">
      <c r="A6" s="720"/>
      <c r="B6" s="721"/>
      <c r="C6" s="725"/>
      <c r="D6" s="726">
        <v>45418</v>
      </c>
      <c r="E6" s="727" t="s">
        <v>3577</v>
      </c>
      <c r="F6" s="722"/>
      <c r="G6" s="723"/>
      <c r="I6" s="3"/>
      <c r="J6" s="1886"/>
      <c r="K6" s="6"/>
    </row>
    <row r="7" spans="1:11" s="724" customFormat="1" ht="19.95" customHeight="1" x14ac:dyDescent="0.25">
      <c r="A7" s="720"/>
      <c r="B7" s="721"/>
      <c r="C7" s="725"/>
      <c r="D7" s="726">
        <v>45603</v>
      </c>
      <c r="E7" s="727" t="s">
        <v>3875</v>
      </c>
      <c r="F7" s="722"/>
      <c r="G7" s="723"/>
      <c r="I7" s="3"/>
      <c r="J7" s="1886"/>
      <c r="K7" s="6"/>
    </row>
    <row r="8" spans="1:11" s="724" customFormat="1" ht="19.95" customHeight="1" x14ac:dyDescent="0.25">
      <c r="A8" s="720"/>
      <c r="B8" s="721"/>
      <c r="C8" s="725"/>
      <c r="D8" s="728"/>
      <c r="E8" s="727" t="s">
        <v>3876</v>
      </c>
      <c r="F8" s="722"/>
      <c r="G8" s="723"/>
      <c r="I8" s="12"/>
      <c r="J8" s="1886"/>
      <c r="K8" s="12"/>
    </row>
    <row r="9" spans="1:11" s="724" customFormat="1" ht="19.95" customHeight="1" x14ac:dyDescent="0.25">
      <c r="A9" s="720"/>
      <c r="B9" s="721"/>
      <c r="C9" s="725"/>
      <c r="D9" s="728"/>
      <c r="E9" s="727"/>
      <c r="F9" s="722"/>
      <c r="G9" s="723"/>
      <c r="I9" s="12"/>
      <c r="J9" s="1886"/>
      <c r="K9" s="12"/>
    </row>
    <row r="10" spans="1:11" s="724" customFormat="1" ht="19.95" customHeight="1" x14ac:dyDescent="0.25">
      <c r="A10" s="720"/>
      <c r="B10" s="721"/>
      <c r="C10" s="725"/>
      <c r="D10" s="728"/>
      <c r="E10" s="727"/>
      <c r="F10" s="722"/>
      <c r="G10" s="723"/>
      <c r="I10" s="12"/>
      <c r="J10" s="1886"/>
      <c r="K10" s="12"/>
    </row>
    <row r="11" spans="1:11" s="724" customFormat="1" ht="19.95" customHeight="1" x14ac:dyDescent="0.25">
      <c r="A11" s="720"/>
      <c r="B11" s="721"/>
      <c r="C11" s="725"/>
      <c r="D11" s="728"/>
      <c r="E11" s="727"/>
      <c r="F11" s="722"/>
      <c r="G11" s="723"/>
      <c r="I11" s="12"/>
      <c r="J11" s="1886"/>
      <c r="K11" s="12"/>
    </row>
    <row r="12" spans="1:11" s="724" customFormat="1" ht="19.95" customHeight="1" x14ac:dyDescent="0.25">
      <c r="A12" s="720"/>
      <c r="B12" s="721"/>
      <c r="C12" s="725"/>
      <c r="D12" s="728"/>
      <c r="E12" s="727"/>
      <c r="F12" s="722"/>
      <c r="G12" s="723"/>
      <c r="I12" s="12"/>
      <c r="J12" s="1886"/>
      <c r="K12" s="12"/>
    </row>
    <row r="13" spans="1:11" s="724" customFormat="1" ht="19.95" customHeight="1" x14ac:dyDescent="0.25">
      <c r="A13" s="720"/>
      <c r="B13" s="721"/>
      <c r="C13" s="725"/>
      <c r="D13" s="728"/>
      <c r="E13" s="727"/>
      <c r="F13" s="722"/>
      <c r="G13" s="723"/>
      <c r="I13" s="12"/>
      <c r="J13" s="1886"/>
      <c r="K13" s="12"/>
    </row>
    <row r="14" spans="1:11" s="724" customFormat="1" ht="19.95" customHeight="1" x14ac:dyDescent="0.25">
      <c r="A14" s="720"/>
      <c r="B14" s="721"/>
      <c r="C14" s="725"/>
      <c r="D14" s="728"/>
      <c r="E14" s="727"/>
      <c r="F14" s="722"/>
      <c r="G14" s="723"/>
      <c r="I14" s="12"/>
      <c r="J14" s="1886"/>
      <c r="K14" s="12"/>
    </row>
    <row r="15" spans="1:11" s="724" customFormat="1" ht="19.95" customHeight="1" x14ac:dyDescent="0.25">
      <c r="A15" s="720"/>
      <c r="B15" s="721"/>
      <c r="C15" s="725"/>
      <c r="D15" s="728"/>
      <c r="E15" s="727"/>
      <c r="F15" s="722"/>
      <c r="G15" s="723"/>
      <c r="I15" s="12"/>
      <c r="J15" s="1886"/>
      <c r="K15" s="12"/>
    </row>
    <row r="16" spans="1:11" x14ac:dyDescent="0.25">
      <c r="A16" s="235"/>
      <c r="B16" s="715"/>
      <c r="C16" s="716"/>
      <c r="D16" s="717"/>
      <c r="E16" s="717"/>
      <c r="F16" s="718"/>
      <c r="G16" s="235"/>
      <c r="I16" s="12"/>
      <c r="K16" s="12"/>
    </row>
    <row r="17" spans="1:11" x14ac:dyDescent="0.25">
      <c r="A17" s="235"/>
      <c r="B17" s="235"/>
      <c r="C17" s="235"/>
      <c r="D17" s="235"/>
      <c r="E17" s="235"/>
      <c r="F17" s="235"/>
      <c r="G17" s="235"/>
      <c r="I17" s="12"/>
      <c r="J17" s="12"/>
      <c r="K17" s="12"/>
    </row>
  </sheetData>
  <sheetProtection sheet="1" objects="1" scenarios="1"/>
  <mergeCells count="1">
    <mergeCell ref="J4:J1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8286-6CD7-4A35-8BC0-002C760C3973}">
  <sheetPr codeName="Sheet38">
    <tabColor theme="7"/>
  </sheetPr>
  <dimension ref="A1:P488"/>
  <sheetViews>
    <sheetView showGridLines="0" zoomScaleNormal="100" workbookViewId="0"/>
  </sheetViews>
  <sheetFormatPr defaultColWidth="9.1796875" defaultRowHeight="13.95" customHeight="1" x14ac:dyDescent="0.25"/>
  <cols>
    <col min="1" max="2" width="1.6328125" style="139" customWidth="1"/>
    <col min="3" max="3" width="21.36328125" style="139" customWidth="1"/>
    <col min="4" max="4" width="10" style="139" customWidth="1"/>
    <col min="5" max="5" width="58.1796875" style="139" customWidth="1"/>
    <col min="6" max="6" width="15.6328125" style="139" customWidth="1"/>
    <col min="7" max="7" width="14.54296875" style="139" customWidth="1"/>
    <col min="8" max="8" width="15.6328125" style="139" customWidth="1"/>
    <col min="9" max="10" width="5.6328125" style="139" customWidth="1"/>
    <col min="11" max="11" width="1.6328125" style="139" customWidth="1"/>
    <col min="12" max="12" width="1.6328125" style="302" customWidth="1"/>
    <col min="13" max="13" width="9.1796875" style="245"/>
    <col min="14" max="14" width="3.08984375" style="245" customWidth="1"/>
    <col min="15" max="15" width="80.6328125" style="245" customWidth="1"/>
    <col min="16" max="16" width="2.453125" style="245" customWidth="1"/>
    <col min="17" max="16384" width="9.1796875" style="245"/>
  </cols>
  <sheetData>
    <row r="1" spans="1:16" s="139" customFormat="1" ht="13.95" customHeight="1" x14ac:dyDescent="0.25">
      <c r="A1" s="134"/>
      <c r="B1" s="134"/>
      <c r="C1" s="134"/>
      <c r="D1" s="134"/>
      <c r="E1" s="134"/>
      <c r="F1" s="134"/>
      <c r="G1" s="134"/>
      <c r="H1" s="134"/>
      <c r="I1" s="134"/>
      <c r="J1" s="134"/>
      <c r="K1" s="134"/>
      <c r="L1" s="273"/>
      <c r="N1" s="741"/>
      <c r="O1" s="741"/>
      <c r="P1" s="742"/>
    </row>
    <row r="2" spans="1:16" s="256" customFormat="1" ht="18" customHeight="1" x14ac:dyDescent="0.25">
      <c r="A2" s="251"/>
      <c r="B2" s="141"/>
      <c r="C2" s="143"/>
      <c r="D2" s="143"/>
      <c r="E2" s="143"/>
      <c r="F2" s="143"/>
      <c r="G2" s="143"/>
      <c r="H2" s="143"/>
      <c r="I2" s="143"/>
      <c r="J2" s="143"/>
      <c r="K2" s="365"/>
      <c r="L2" s="273"/>
      <c r="N2" s="741"/>
      <c r="O2" s="938" t="s">
        <v>1884</v>
      </c>
      <c r="P2" s="742"/>
    </row>
    <row r="3" spans="1:16" s="139" customFormat="1" ht="18" customHeight="1" x14ac:dyDescent="0.25">
      <c r="A3" s="134"/>
      <c r="B3" s="156"/>
      <c r="C3" s="259"/>
      <c r="D3" s="259"/>
      <c r="E3" s="259"/>
      <c r="F3" s="259"/>
      <c r="G3" s="259"/>
      <c r="H3" s="259"/>
      <c r="I3" s="259"/>
      <c r="J3" s="259"/>
      <c r="K3" s="272"/>
      <c r="L3" s="273"/>
      <c r="N3" s="741"/>
      <c r="O3" s="939"/>
      <c r="P3" s="742"/>
    </row>
    <row r="4" spans="1:16" s="139" customFormat="1" ht="30" customHeight="1" x14ac:dyDescent="0.25">
      <c r="A4" s="134"/>
      <c r="B4" s="156"/>
      <c r="C4" s="1888" t="s">
        <v>4317</v>
      </c>
      <c r="D4" s="1888"/>
      <c r="E4" s="1888"/>
      <c r="F4" s="1888"/>
      <c r="G4" s="1888"/>
      <c r="H4" s="1888"/>
      <c r="I4" s="259"/>
      <c r="J4" s="259"/>
      <c r="K4" s="272"/>
      <c r="L4" s="273"/>
      <c r="N4" s="741"/>
      <c r="O4" s="1887" t="s">
        <v>3874</v>
      </c>
      <c r="P4" s="742"/>
    </row>
    <row r="5" spans="1:16" s="139" customFormat="1" ht="13.95" customHeight="1" x14ac:dyDescent="0.25">
      <c r="A5" s="134"/>
      <c r="B5" s="156"/>
      <c r="C5" s="259"/>
      <c r="D5" s="259"/>
      <c r="E5" s="259"/>
      <c r="F5" s="259"/>
      <c r="G5" s="259"/>
      <c r="H5" s="259"/>
      <c r="I5" s="259"/>
      <c r="J5" s="259"/>
      <c r="K5" s="272"/>
      <c r="L5" s="273"/>
      <c r="N5" s="741"/>
      <c r="O5" s="1887"/>
      <c r="P5" s="742"/>
    </row>
    <row r="6" spans="1:16" s="370" customFormat="1" ht="13.95" customHeight="1" x14ac:dyDescent="0.25">
      <c r="A6" s="134"/>
      <c r="B6" s="367"/>
      <c r="C6" s="1881"/>
      <c r="D6" s="1881"/>
      <c r="E6" s="1881"/>
      <c r="F6" s="525"/>
      <c r="G6" s="525"/>
      <c r="H6" s="525"/>
      <c r="I6" s="525"/>
      <c r="J6" s="1211"/>
      <c r="K6" s="369"/>
      <c r="L6" s="314"/>
      <c r="N6" s="741"/>
      <c r="O6" s="1887"/>
      <c r="P6" s="741"/>
    </row>
    <row r="7" spans="1:16" s="139" customFormat="1" ht="22.95" customHeight="1" x14ac:dyDescent="0.25">
      <c r="A7" s="134"/>
      <c r="B7" s="156"/>
      <c r="C7" s="541" t="s">
        <v>4316</v>
      </c>
      <c r="D7" s="524"/>
      <c r="E7" s="524"/>
      <c r="F7" s="524"/>
      <c r="G7" s="524"/>
      <c r="H7" s="524"/>
      <c r="I7" s="524"/>
      <c r="J7" s="541"/>
      <c r="K7" s="272"/>
      <c r="L7" s="273"/>
      <c r="N7" s="741"/>
      <c r="O7" s="1887"/>
      <c r="P7" s="741"/>
    </row>
    <row r="8" spans="1:16" s="139" customFormat="1" ht="13.95" customHeight="1" thickBot="1" x14ac:dyDescent="0.3">
      <c r="A8" s="134"/>
      <c r="B8" s="156"/>
      <c r="C8" s="259"/>
      <c r="D8" s="259"/>
      <c r="E8" s="259"/>
      <c r="F8" s="259"/>
      <c r="G8" s="259"/>
      <c r="H8" s="259"/>
      <c r="I8" s="259"/>
      <c r="J8" s="259"/>
      <c r="K8" s="272"/>
      <c r="L8" s="314"/>
      <c r="N8" s="741"/>
      <c r="O8" s="1887"/>
      <c r="P8" s="741"/>
    </row>
    <row r="9" spans="1:16" ht="13.95" customHeight="1" thickBot="1" x14ac:dyDescent="0.3">
      <c r="A9" s="165"/>
      <c r="B9" s="268"/>
      <c r="C9" s="1876"/>
      <c r="D9" s="1880"/>
      <c r="E9" s="1880"/>
      <c r="F9" s="1880"/>
      <c r="G9" s="1880"/>
      <c r="H9" s="1877"/>
      <c r="I9" s="371"/>
      <c r="J9" s="371"/>
      <c r="K9" s="272"/>
      <c r="L9" s="273"/>
      <c r="N9" s="741"/>
      <c r="O9" s="1887"/>
      <c r="P9" s="741"/>
    </row>
    <row r="10" spans="1:16" ht="13.95" customHeight="1" x14ac:dyDescent="0.25">
      <c r="A10" s="165"/>
      <c r="B10" s="268"/>
      <c r="C10" s="259"/>
      <c r="D10" s="259"/>
      <c r="E10" s="259"/>
      <c r="F10" s="259"/>
      <c r="G10" s="259"/>
      <c r="H10" s="259"/>
      <c r="I10" s="371"/>
      <c r="J10" s="371"/>
      <c r="K10" s="272"/>
      <c r="L10" s="273"/>
      <c r="N10" s="741"/>
      <c r="O10" s="1887"/>
      <c r="P10" s="741"/>
    </row>
    <row r="11" spans="1:16" ht="13.95" customHeight="1" thickBot="1" x14ac:dyDescent="0.3">
      <c r="A11" s="165"/>
      <c r="B11" s="355"/>
      <c r="C11" s="543" t="s">
        <v>1447</v>
      </c>
      <c r="D11" s="827" t="s">
        <v>588</v>
      </c>
      <c r="E11" s="827" t="s">
        <v>3</v>
      </c>
      <c r="F11" s="827" t="s">
        <v>3578</v>
      </c>
      <c r="G11" s="827" t="s">
        <v>3579</v>
      </c>
      <c r="H11" s="828" t="s">
        <v>3580</v>
      </c>
      <c r="I11" s="372"/>
      <c r="J11" s="372"/>
      <c r="K11" s="272"/>
      <c r="L11" s="273"/>
      <c r="N11" s="741"/>
      <c r="O11" s="1887"/>
      <c r="P11" s="741"/>
    </row>
    <row r="12" spans="1:16" ht="13.95" customHeight="1" x14ac:dyDescent="0.25">
      <c r="A12" s="165"/>
      <c r="B12" s="355"/>
      <c r="C12" s="825" t="s">
        <v>621</v>
      </c>
      <c r="D12" s="1071"/>
      <c r="E12" s="1072" t="s">
        <v>1409</v>
      </c>
      <c r="F12" s="1071" t="s">
        <v>1409</v>
      </c>
      <c r="G12" s="1071" t="s">
        <v>1409</v>
      </c>
      <c r="H12" s="1071"/>
      <c r="I12" s="372"/>
      <c r="J12" s="372"/>
      <c r="K12" s="272"/>
      <c r="L12" s="273"/>
      <c r="N12" s="741"/>
      <c r="O12" s="1887"/>
      <c r="P12" s="741"/>
    </row>
    <row r="13" spans="1:16" ht="13.95" customHeight="1" x14ac:dyDescent="0.25">
      <c r="A13" s="165"/>
      <c r="B13" s="268"/>
      <c r="C13" s="825" t="s">
        <v>618</v>
      </c>
      <c r="D13" s="1071"/>
      <c r="E13" s="1071" t="s">
        <v>1409</v>
      </c>
      <c r="F13" s="1071" t="s">
        <v>1409</v>
      </c>
      <c r="G13" s="1071" t="s">
        <v>1409</v>
      </c>
      <c r="H13" s="1071"/>
      <c r="I13" s="371"/>
      <c r="J13" s="371"/>
      <c r="K13" s="272"/>
      <c r="L13" s="273"/>
      <c r="N13" s="741"/>
      <c r="O13" s="1887"/>
      <c r="P13" s="741"/>
    </row>
    <row r="14" spans="1:16" ht="13.95" customHeight="1" x14ac:dyDescent="0.25">
      <c r="A14" s="165"/>
      <c r="B14" s="268"/>
      <c r="C14" s="825" t="s">
        <v>2470</v>
      </c>
      <c r="D14" s="1073"/>
      <c r="E14" s="1071" t="s">
        <v>1409</v>
      </c>
      <c r="F14" s="1073" t="s">
        <v>1409</v>
      </c>
      <c r="G14" s="1073" t="s">
        <v>1409</v>
      </c>
      <c r="H14" s="1071"/>
      <c r="I14" s="371"/>
      <c r="J14" s="371"/>
      <c r="K14" s="272"/>
      <c r="L14" s="273"/>
      <c r="N14" s="741"/>
      <c r="O14" s="1887"/>
      <c r="P14" s="741"/>
    </row>
    <row r="15" spans="1:16" ht="13.95" customHeight="1" x14ac:dyDescent="0.25">
      <c r="A15" s="165"/>
      <c r="B15" s="268"/>
      <c r="C15" s="825" t="s">
        <v>2526</v>
      </c>
      <c r="D15" s="1073"/>
      <c r="E15" s="1071" t="s">
        <v>1409</v>
      </c>
      <c r="F15" s="1073" t="s">
        <v>1409</v>
      </c>
      <c r="G15" s="1073" t="s">
        <v>1409</v>
      </c>
      <c r="H15" s="1071"/>
      <c r="I15" s="371"/>
      <c r="J15" s="371"/>
      <c r="K15" s="272"/>
      <c r="L15" s="273"/>
      <c r="N15" s="741"/>
      <c r="O15" s="1887"/>
      <c r="P15" s="741"/>
    </row>
    <row r="16" spans="1:16" ht="13.95" customHeight="1" x14ac:dyDescent="0.25">
      <c r="A16" s="165"/>
      <c r="B16" s="268"/>
      <c r="C16" s="825" t="s">
        <v>619</v>
      </c>
      <c r="D16" s="1071"/>
      <c r="E16" s="1071" t="s">
        <v>1409</v>
      </c>
      <c r="F16" s="1071" t="s">
        <v>1409</v>
      </c>
      <c r="G16" s="1071" t="s">
        <v>1409</v>
      </c>
      <c r="H16" s="1071"/>
      <c r="I16" s="371"/>
      <c r="J16" s="371"/>
      <c r="K16" s="272"/>
      <c r="L16" s="273"/>
      <c r="N16" s="741"/>
      <c r="O16" s="1887"/>
      <c r="P16" s="741"/>
    </row>
    <row r="17" spans="1:16" ht="13.95" customHeight="1" x14ac:dyDescent="0.25">
      <c r="A17" s="165"/>
      <c r="B17" s="268"/>
      <c r="C17" s="825" t="s">
        <v>620</v>
      </c>
      <c r="D17" s="1071"/>
      <c r="E17" s="1071" t="s">
        <v>1409</v>
      </c>
      <c r="F17" s="1071" t="s">
        <v>1409</v>
      </c>
      <c r="G17" s="1071" t="s">
        <v>1409</v>
      </c>
      <c r="H17" s="1071"/>
      <c r="I17" s="371"/>
      <c r="J17" s="371"/>
      <c r="K17" s="272"/>
      <c r="L17" s="273"/>
      <c r="N17" s="741"/>
      <c r="O17" s="1887"/>
      <c r="P17" s="741"/>
    </row>
    <row r="18" spans="1:16" ht="13.8" customHeight="1" x14ac:dyDescent="0.25">
      <c r="A18" s="165"/>
      <c r="B18" s="268"/>
      <c r="C18" s="825" t="s">
        <v>1855</v>
      </c>
      <c r="D18" s="1071"/>
      <c r="E18" s="1071" t="s">
        <v>1409</v>
      </c>
      <c r="F18" s="1071" t="s">
        <v>1409</v>
      </c>
      <c r="G18" s="1071" t="s">
        <v>1409</v>
      </c>
      <c r="H18" s="1071"/>
      <c r="I18" s="371"/>
      <c r="J18" s="371"/>
      <c r="K18" s="272"/>
      <c r="L18" s="273"/>
      <c r="N18" s="741"/>
      <c r="O18" s="1887"/>
      <c r="P18" s="741"/>
    </row>
    <row r="19" spans="1:16" ht="13.95" customHeight="1" x14ac:dyDescent="0.25">
      <c r="A19" s="165"/>
      <c r="B19" s="268"/>
      <c r="C19" s="825" t="s">
        <v>1856</v>
      </c>
      <c r="D19" s="1100"/>
      <c r="E19" s="1071" t="s">
        <v>1409</v>
      </c>
      <c r="F19" s="1071" t="s">
        <v>1409</v>
      </c>
      <c r="G19" s="1071" t="s">
        <v>1409</v>
      </c>
      <c r="H19" s="1071"/>
      <c r="I19" s="371"/>
      <c r="J19" s="371"/>
      <c r="K19" s="272"/>
      <c r="L19" s="273"/>
      <c r="N19" s="741"/>
      <c r="O19" s="1887"/>
      <c r="P19" s="741"/>
    </row>
    <row r="20" spans="1:16" ht="13.95" customHeight="1" x14ac:dyDescent="0.25">
      <c r="A20" s="165"/>
      <c r="B20" s="268"/>
      <c r="C20" s="1275" t="s">
        <v>3570</v>
      </c>
      <c r="D20" s="1274"/>
      <c r="E20" s="1266"/>
      <c r="F20" s="1274"/>
      <c r="G20" s="1266"/>
      <c r="H20" s="1273"/>
      <c r="I20" s="371"/>
      <c r="J20" s="371"/>
      <c r="K20" s="272"/>
      <c r="L20" s="273"/>
      <c r="N20" s="741"/>
      <c r="O20" s="1887"/>
      <c r="P20" s="741"/>
    </row>
    <row r="21" spans="1:16" ht="13.95" customHeight="1" x14ac:dyDescent="0.25">
      <c r="A21" s="165"/>
      <c r="B21" s="268"/>
      <c r="C21" s="1275" t="s">
        <v>3571</v>
      </c>
      <c r="D21" s="1274"/>
      <c r="E21" s="1266"/>
      <c r="F21" s="1274"/>
      <c r="G21" s="1266"/>
      <c r="H21" s="1273"/>
      <c r="I21" s="371"/>
      <c r="J21" s="371"/>
      <c r="K21" s="272"/>
      <c r="L21" s="273"/>
      <c r="N21" s="741"/>
      <c r="O21" s="1887"/>
      <c r="P21" s="741"/>
    </row>
    <row r="22" spans="1:16" ht="13.95" customHeight="1" x14ac:dyDescent="0.25">
      <c r="A22" s="165"/>
      <c r="B22" s="268"/>
      <c r="C22" s="1275" t="s">
        <v>3572</v>
      </c>
      <c r="D22" s="1274"/>
      <c r="E22" s="1266"/>
      <c r="F22" s="1274"/>
      <c r="G22" s="1266"/>
      <c r="H22" s="1273"/>
      <c r="I22" s="371"/>
      <c r="J22" s="371"/>
      <c r="K22" s="272"/>
      <c r="L22" s="273"/>
      <c r="N22" s="741"/>
      <c r="O22" s="1887"/>
      <c r="P22" s="741"/>
    </row>
    <row r="23" spans="1:16" ht="13.95" customHeight="1" x14ac:dyDescent="0.25">
      <c r="A23" s="165"/>
      <c r="B23" s="268"/>
      <c r="C23" s="1275" t="s">
        <v>3573</v>
      </c>
      <c r="D23" s="1274"/>
      <c r="E23" s="1266"/>
      <c r="F23" s="1274"/>
      <c r="G23" s="1266"/>
      <c r="H23" s="1273"/>
      <c r="I23" s="371"/>
      <c r="J23" s="259"/>
      <c r="K23" s="272"/>
      <c r="L23" s="273"/>
      <c r="N23" s="741"/>
      <c r="O23" s="1887"/>
      <c r="P23" s="741"/>
    </row>
    <row r="24" spans="1:16" ht="22.05" customHeight="1" x14ac:dyDescent="0.25">
      <c r="A24" s="165"/>
      <c r="B24" s="268"/>
      <c r="C24" s="1275" t="s">
        <v>3574</v>
      </c>
      <c r="D24" s="1274"/>
      <c r="E24" s="1266"/>
      <c r="F24" s="1274"/>
      <c r="G24" s="1266"/>
      <c r="H24" s="1273"/>
      <c r="I24" s="371"/>
      <c r="J24" s="259"/>
      <c r="K24" s="272"/>
      <c r="L24" s="273"/>
      <c r="N24" s="741"/>
      <c r="O24" s="1887"/>
      <c r="P24" s="741"/>
    </row>
    <row r="25" spans="1:16" ht="22.05" customHeight="1" x14ac:dyDescent="0.25">
      <c r="A25" s="165"/>
      <c r="B25" s="268"/>
      <c r="C25" s="1275" t="s">
        <v>3575</v>
      </c>
      <c r="D25" s="1274"/>
      <c r="E25" s="1266"/>
      <c r="F25" s="1274"/>
      <c r="G25" s="1266"/>
      <c r="H25" s="1273"/>
      <c r="I25" s="371"/>
      <c r="J25" s="1211"/>
      <c r="K25" s="272"/>
      <c r="L25" s="273"/>
      <c r="N25" s="741"/>
      <c r="O25" s="1887"/>
      <c r="P25" s="741"/>
    </row>
    <row r="26" spans="1:16" ht="22.05" customHeight="1" x14ac:dyDescent="0.25">
      <c r="A26" s="165"/>
      <c r="B26" s="268"/>
      <c r="C26" s="1269" t="s">
        <v>1850</v>
      </c>
      <c r="D26" s="1270"/>
      <c r="E26" s="1271"/>
      <c r="F26" s="1272"/>
      <c r="G26" s="1272"/>
      <c r="H26" s="1271"/>
      <c r="I26" s="371"/>
      <c r="J26" s="541"/>
      <c r="K26" s="272"/>
      <c r="L26" s="273"/>
      <c r="N26" s="741"/>
      <c r="O26" s="1887"/>
      <c r="P26" s="741"/>
    </row>
    <row r="27" spans="1:16" ht="22.05" customHeight="1" x14ac:dyDescent="0.25">
      <c r="A27" s="165"/>
      <c r="B27" s="268"/>
      <c r="C27" s="1269" t="s">
        <v>1851</v>
      </c>
      <c r="D27" s="1270"/>
      <c r="E27" s="1271"/>
      <c r="F27" s="1272"/>
      <c r="G27" s="1272"/>
      <c r="H27" s="1271"/>
      <c r="I27" s="371"/>
      <c r="J27" s="259"/>
      <c r="K27" s="272"/>
      <c r="L27" s="273"/>
      <c r="N27" s="741"/>
      <c r="O27" s="741"/>
      <c r="P27" s="741"/>
    </row>
    <row r="28" spans="1:16" ht="22.05" customHeight="1" x14ac:dyDescent="0.25">
      <c r="A28" s="165"/>
      <c r="B28" s="268"/>
      <c r="C28" s="1269" t="s">
        <v>1854</v>
      </c>
      <c r="D28" s="1270"/>
      <c r="E28" s="1271"/>
      <c r="F28" s="1272"/>
      <c r="G28" s="1272"/>
      <c r="H28" s="1271"/>
      <c r="I28" s="371"/>
      <c r="J28" s="371"/>
      <c r="K28" s="272"/>
      <c r="L28" s="273"/>
    </row>
    <row r="29" spans="1:16" ht="22.05" customHeight="1" x14ac:dyDescent="0.25">
      <c r="A29" s="165"/>
      <c r="B29" s="268"/>
      <c r="C29" s="1269" t="s">
        <v>1853</v>
      </c>
      <c r="D29" s="1270"/>
      <c r="E29" s="1271"/>
      <c r="F29" s="1272"/>
      <c r="G29" s="1272"/>
      <c r="H29" s="1271"/>
      <c r="I29" s="371"/>
      <c r="J29" s="371"/>
      <c r="K29" s="272"/>
      <c r="L29" s="273"/>
    </row>
    <row r="30" spans="1:16" ht="22.05" customHeight="1" x14ac:dyDescent="0.25">
      <c r="A30" s="165"/>
      <c r="B30" s="268"/>
      <c r="C30" s="1269" t="s">
        <v>1852</v>
      </c>
      <c r="D30" s="1270"/>
      <c r="E30" s="1271"/>
      <c r="F30" s="1272"/>
      <c r="G30" s="1272"/>
      <c r="H30" s="1271"/>
      <c r="I30" s="371"/>
      <c r="J30" s="372"/>
      <c r="K30" s="272"/>
      <c r="L30" s="273"/>
    </row>
    <row r="31" spans="1:16" ht="22.05" customHeight="1" x14ac:dyDescent="0.25">
      <c r="A31" s="165"/>
      <c r="B31" s="268"/>
      <c r="C31" s="826" t="s">
        <v>59</v>
      </c>
      <c r="D31" s="1074"/>
      <c r="E31" s="1074"/>
      <c r="F31" s="1074"/>
      <c r="G31" s="1074"/>
      <c r="H31" s="1074"/>
      <c r="I31" s="371"/>
      <c r="J31" s="372"/>
      <c r="K31" s="272"/>
      <c r="L31" s="273"/>
    </row>
    <row r="32" spans="1:16" ht="22.05" customHeight="1" x14ac:dyDescent="0.25">
      <c r="A32" s="165"/>
      <c r="B32" s="268"/>
      <c r="C32" s="826" t="s">
        <v>61</v>
      </c>
      <c r="D32" s="1074"/>
      <c r="E32" s="1074"/>
      <c r="F32" s="1074"/>
      <c r="G32" s="1074"/>
      <c r="H32" s="1074"/>
      <c r="I32" s="371"/>
      <c r="J32" s="371"/>
      <c r="K32" s="272"/>
      <c r="L32" s="273"/>
    </row>
    <row r="33" spans="1:12" ht="22.05" customHeight="1" x14ac:dyDescent="0.25">
      <c r="A33" s="165"/>
      <c r="B33" s="268"/>
      <c r="C33" s="826" t="s">
        <v>63</v>
      </c>
      <c r="D33" s="1074"/>
      <c r="E33" s="1074"/>
      <c r="F33" s="1074"/>
      <c r="G33" s="1074"/>
      <c r="H33" s="1074"/>
      <c r="I33" s="371"/>
      <c r="J33" s="371"/>
      <c r="K33" s="272"/>
      <c r="L33" s="273"/>
    </row>
    <row r="34" spans="1:12" ht="22.05" customHeight="1" x14ac:dyDescent="0.25">
      <c r="A34" s="165"/>
      <c r="B34" s="268"/>
      <c r="C34" s="826" t="s">
        <v>66</v>
      </c>
      <c r="D34" s="1074"/>
      <c r="E34" s="1074"/>
      <c r="F34" s="1074"/>
      <c r="G34" s="1074"/>
      <c r="H34" s="1074"/>
      <c r="I34" s="371"/>
      <c r="J34" s="371"/>
      <c r="K34" s="272"/>
      <c r="L34" s="273"/>
    </row>
    <row r="35" spans="1:12" ht="22.05" customHeight="1" x14ac:dyDescent="0.25">
      <c r="A35" s="165"/>
      <c r="B35" s="268"/>
      <c r="C35" s="826" t="s">
        <v>986</v>
      </c>
      <c r="D35" s="1074"/>
      <c r="E35" s="1074"/>
      <c r="F35" s="1074"/>
      <c r="G35" s="1074"/>
      <c r="H35" s="1074"/>
      <c r="I35" s="371"/>
      <c r="J35" s="371"/>
      <c r="K35" s="272"/>
      <c r="L35" s="273"/>
    </row>
    <row r="36" spans="1:12" ht="22.05" customHeight="1" x14ac:dyDescent="0.25">
      <c r="A36" s="165"/>
      <c r="B36" s="268"/>
      <c r="C36" s="826" t="s">
        <v>77</v>
      </c>
      <c r="D36" s="1074"/>
      <c r="E36" s="1074"/>
      <c r="F36" s="1074"/>
      <c r="G36" s="1074"/>
      <c r="H36" s="1074"/>
      <c r="I36" s="371"/>
      <c r="J36" s="371"/>
      <c r="K36" s="272"/>
      <c r="L36" s="273"/>
    </row>
    <row r="37" spans="1:12" ht="22.05" customHeight="1" x14ac:dyDescent="0.25">
      <c r="A37" s="165"/>
      <c r="B37" s="268"/>
      <c r="C37" s="826" t="s">
        <v>115</v>
      </c>
      <c r="D37" s="1074"/>
      <c r="E37" s="1074"/>
      <c r="F37" s="1074"/>
      <c r="G37" s="1074"/>
      <c r="H37" s="1074"/>
      <c r="I37" s="371"/>
      <c r="J37" s="371"/>
      <c r="K37" s="272"/>
      <c r="L37" s="273"/>
    </row>
    <row r="38" spans="1:12" ht="22.05" customHeight="1" x14ac:dyDescent="0.25">
      <c r="A38" s="165"/>
      <c r="B38" s="268"/>
      <c r="C38" s="826" t="s">
        <v>118</v>
      </c>
      <c r="D38" s="1074"/>
      <c r="E38" s="1074"/>
      <c r="F38" s="1074"/>
      <c r="G38" s="1074"/>
      <c r="H38" s="1074"/>
      <c r="I38" s="371"/>
      <c r="J38" s="371"/>
      <c r="K38" s="272"/>
      <c r="L38" s="273"/>
    </row>
    <row r="39" spans="1:12" ht="22.05" customHeight="1" x14ac:dyDescent="0.25">
      <c r="A39" s="165"/>
      <c r="B39" s="268"/>
      <c r="C39" s="826" t="s">
        <v>121</v>
      </c>
      <c r="D39" s="1074"/>
      <c r="E39" s="1074"/>
      <c r="F39" s="1074"/>
      <c r="G39" s="1074"/>
      <c r="H39" s="1074"/>
      <c r="I39" s="371"/>
      <c r="J39" s="371"/>
      <c r="K39" s="272"/>
      <c r="L39" s="273"/>
    </row>
    <row r="40" spans="1:12" ht="22.05" customHeight="1" x14ac:dyDescent="0.25">
      <c r="A40" s="165"/>
      <c r="B40" s="268"/>
      <c r="C40" s="826" t="s">
        <v>124</v>
      </c>
      <c r="D40" s="1074"/>
      <c r="E40" s="1074"/>
      <c r="F40" s="1074"/>
      <c r="G40" s="1074"/>
      <c r="H40" s="1074"/>
      <c r="I40" s="371"/>
      <c r="J40" s="371"/>
      <c r="K40" s="272"/>
      <c r="L40" s="273"/>
    </row>
    <row r="41" spans="1:12" ht="22.05" customHeight="1" x14ac:dyDescent="0.25">
      <c r="A41" s="165"/>
      <c r="B41" s="268"/>
      <c r="C41" s="826" t="s">
        <v>127</v>
      </c>
      <c r="D41" s="1074"/>
      <c r="E41" s="1074"/>
      <c r="F41" s="1074"/>
      <c r="G41" s="1074"/>
      <c r="H41" s="1074"/>
      <c r="I41" s="371"/>
      <c r="J41" s="371"/>
      <c r="K41" s="272"/>
      <c r="L41" s="273"/>
    </row>
    <row r="42" spans="1:12" ht="22.05" customHeight="1" x14ac:dyDescent="0.25">
      <c r="A42" s="165"/>
      <c r="B42" s="268"/>
      <c r="C42" s="826" t="s">
        <v>996</v>
      </c>
      <c r="D42" s="1074"/>
      <c r="E42" s="1074"/>
      <c r="F42" s="1074"/>
      <c r="G42" s="1074"/>
      <c r="H42" s="1074"/>
      <c r="I42" s="371"/>
      <c r="J42" s="259"/>
      <c r="K42" s="272"/>
      <c r="L42" s="273"/>
    </row>
    <row r="43" spans="1:12" ht="22.05" customHeight="1" x14ac:dyDescent="0.25">
      <c r="A43" s="165"/>
      <c r="B43" s="268"/>
      <c r="C43" s="826" t="s">
        <v>48</v>
      </c>
      <c r="D43" s="1074"/>
      <c r="E43" s="1074"/>
      <c r="F43" s="1074"/>
      <c r="G43" s="1074"/>
      <c r="H43" s="1074"/>
      <c r="I43" s="371"/>
      <c r="J43" s="259"/>
      <c r="K43" s="272"/>
      <c r="L43" s="273"/>
    </row>
    <row r="44" spans="1:12" ht="22.05" customHeight="1" x14ac:dyDescent="0.25">
      <c r="A44" s="165"/>
      <c r="B44" s="268"/>
      <c r="C44" s="826" t="s">
        <v>50</v>
      </c>
      <c r="D44" s="1074"/>
      <c r="E44" s="1074"/>
      <c r="F44" s="1074"/>
      <c r="G44" s="1074"/>
      <c r="H44" s="1074"/>
      <c r="I44" s="371"/>
      <c r="J44" s="259"/>
      <c r="K44" s="272"/>
      <c r="L44" s="273"/>
    </row>
    <row r="45" spans="1:12" ht="22.05" customHeight="1" x14ac:dyDescent="0.25">
      <c r="A45" s="165"/>
      <c r="B45" s="268"/>
      <c r="C45" s="826" t="s">
        <v>52</v>
      </c>
      <c r="D45" s="1074"/>
      <c r="E45" s="1074"/>
      <c r="F45" s="1074"/>
      <c r="G45" s="1074"/>
      <c r="H45" s="1074"/>
      <c r="I45" s="371"/>
      <c r="J45" s="259"/>
      <c r="K45" s="272"/>
      <c r="L45" s="273"/>
    </row>
    <row r="46" spans="1:12" ht="22.05" customHeight="1" x14ac:dyDescent="0.25">
      <c r="A46" s="165"/>
      <c r="B46" s="268"/>
      <c r="C46" s="826" t="s">
        <v>54</v>
      </c>
      <c r="D46" s="1074"/>
      <c r="E46" s="1074"/>
      <c r="F46" s="1074"/>
      <c r="G46" s="1074"/>
      <c r="H46" s="1074"/>
      <c r="I46" s="371"/>
      <c r="J46" s="259"/>
      <c r="K46" s="272"/>
      <c r="L46" s="273"/>
    </row>
    <row r="47" spans="1:12" ht="22.05" customHeight="1" x14ac:dyDescent="0.25">
      <c r="A47" s="165"/>
      <c r="B47" s="268"/>
      <c r="C47" s="826" t="s">
        <v>55</v>
      </c>
      <c r="D47" s="1074"/>
      <c r="E47" s="1074"/>
      <c r="F47" s="1074"/>
      <c r="G47" s="1074"/>
      <c r="H47" s="1074"/>
      <c r="I47" s="371"/>
      <c r="J47" s="259"/>
      <c r="K47" s="272"/>
      <c r="L47" s="273"/>
    </row>
    <row r="48" spans="1:12" ht="22.05" customHeight="1" x14ac:dyDescent="0.25">
      <c r="A48" s="165"/>
      <c r="B48" s="268"/>
      <c r="C48" s="826" t="s">
        <v>57</v>
      </c>
      <c r="D48" s="1074"/>
      <c r="E48" s="1074"/>
      <c r="F48" s="1074"/>
      <c r="G48" s="1074"/>
      <c r="H48" s="1074"/>
      <c r="I48" s="371"/>
      <c r="J48" s="259"/>
      <c r="K48" s="272"/>
      <c r="L48" s="273"/>
    </row>
    <row r="49" spans="1:12" ht="22.05" customHeight="1" x14ac:dyDescent="0.25">
      <c r="A49" s="165"/>
      <c r="B49" s="268"/>
      <c r="C49" s="826" t="s">
        <v>56</v>
      </c>
      <c r="D49" s="1074"/>
      <c r="E49" s="1074"/>
      <c r="F49" s="1074"/>
      <c r="G49" s="1074"/>
      <c r="H49" s="1074"/>
      <c r="I49" s="371"/>
      <c r="J49" s="259"/>
      <c r="K49" s="272"/>
      <c r="L49" s="273"/>
    </row>
    <row r="50" spans="1:12" ht="22.05" customHeight="1" x14ac:dyDescent="0.25">
      <c r="A50" s="165"/>
      <c r="B50" s="268"/>
      <c r="C50" s="826" t="s">
        <v>147</v>
      </c>
      <c r="D50" s="1074"/>
      <c r="E50" s="1074"/>
      <c r="F50" s="1074"/>
      <c r="G50" s="1074"/>
      <c r="H50" s="1074"/>
      <c r="I50" s="371"/>
      <c r="J50" s="259"/>
      <c r="K50" s="272"/>
      <c r="L50" s="273"/>
    </row>
    <row r="51" spans="1:12" ht="22.05" customHeight="1" x14ac:dyDescent="0.25">
      <c r="A51" s="165"/>
      <c r="B51" s="268"/>
      <c r="C51" s="826" t="s">
        <v>149</v>
      </c>
      <c r="D51" s="1074"/>
      <c r="E51" s="1074"/>
      <c r="F51" s="1074"/>
      <c r="G51" s="1074"/>
      <c r="H51" s="1074"/>
      <c r="I51" s="371"/>
      <c r="J51" s="259"/>
      <c r="K51" s="272"/>
      <c r="L51" s="273"/>
    </row>
    <row r="52" spans="1:12" ht="22.05" customHeight="1" x14ac:dyDescent="0.25">
      <c r="A52" s="165"/>
      <c r="B52" s="268"/>
      <c r="C52" s="826" t="s">
        <v>151</v>
      </c>
      <c r="D52" s="1074"/>
      <c r="E52" s="1074"/>
      <c r="F52" s="1074"/>
      <c r="G52" s="1074"/>
      <c r="H52" s="1074"/>
      <c r="I52" s="371"/>
      <c r="J52" s="259"/>
      <c r="K52" s="272"/>
      <c r="L52" s="273"/>
    </row>
    <row r="53" spans="1:12" ht="22.05" customHeight="1" x14ac:dyDescent="0.25">
      <c r="A53" s="165"/>
      <c r="B53" s="268"/>
      <c r="C53" s="826" t="s">
        <v>79</v>
      </c>
      <c r="D53" s="1074"/>
      <c r="E53" s="1074"/>
      <c r="F53" s="1074"/>
      <c r="G53" s="1074"/>
      <c r="H53" s="1074"/>
      <c r="I53" s="371"/>
      <c r="J53" s="259"/>
      <c r="K53" s="272"/>
      <c r="L53" s="273"/>
    </row>
    <row r="54" spans="1:12" ht="22.05" customHeight="1" x14ac:dyDescent="0.25">
      <c r="A54" s="165"/>
      <c r="B54" s="268"/>
      <c r="C54" s="826" t="s">
        <v>132</v>
      </c>
      <c r="D54" s="1074"/>
      <c r="E54" s="1074"/>
      <c r="F54" s="1074"/>
      <c r="G54" s="1074"/>
      <c r="H54" s="1074"/>
      <c r="I54" s="371"/>
      <c r="J54" s="259"/>
      <c r="K54" s="272"/>
      <c r="L54" s="273"/>
    </row>
    <row r="55" spans="1:12" ht="22.05" customHeight="1" x14ac:dyDescent="0.25">
      <c r="A55" s="165"/>
      <c r="B55" s="268"/>
      <c r="C55" s="826" t="s">
        <v>135</v>
      </c>
      <c r="D55" s="1074"/>
      <c r="E55" s="1074"/>
      <c r="F55" s="1074"/>
      <c r="G55" s="1074"/>
      <c r="H55" s="1074"/>
      <c r="I55" s="371"/>
      <c r="J55" s="259"/>
      <c r="K55" s="272"/>
      <c r="L55" s="273"/>
    </row>
    <row r="56" spans="1:12" ht="22.05" customHeight="1" x14ac:dyDescent="0.25">
      <c r="A56" s="165"/>
      <c r="B56" s="268"/>
      <c r="C56" s="826" t="s">
        <v>138</v>
      </c>
      <c r="D56" s="1074"/>
      <c r="E56" s="1074"/>
      <c r="F56" s="1074"/>
      <c r="G56" s="1074"/>
      <c r="H56" s="1074"/>
      <c r="I56" s="371"/>
      <c r="J56" s="259"/>
      <c r="K56" s="272"/>
      <c r="L56" s="273"/>
    </row>
    <row r="57" spans="1:12" ht="22.05" customHeight="1" x14ac:dyDescent="0.25">
      <c r="A57" s="165"/>
      <c r="B57" s="268"/>
      <c r="C57" s="826" t="s">
        <v>69</v>
      </c>
      <c r="D57" s="1074"/>
      <c r="E57" s="1074"/>
      <c r="F57" s="1074"/>
      <c r="G57" s="1074"/>
      <c r="H57" s="1074"/>
      <c r="I57" s="371"/>
      <c r="J57" s="259"/>
      <c r="K57" s="272"/>
      <c r="L57" s="273"/>
    </row>
    <row r="58" spans="1:12" ht="22.05" customHeight="1" x14ac:dyDescent="0.25">
      <c r="A58" s="165"/>
      <c r="B58" s="268"/>
      <c r="C58" s="826" t="s">
        <v>90</v>
      </c>
      <c r="D58" s="1074"/>
      <c r="E58" s="1074"/>
      <c r="F58" s="1074"/>
      <c r="G58" s="1074"/>
      <c r="H58" s="1074"/>
      <c r="I58" s="371"/>
      <c r="J58" s="259"/>
      <c r="K58" s="272"/>
      <c r="L58" s="273"/>
    </row>
    <row r="59" spans="1:12" ht="22.05" customHeight="1" x14ac:dyDescent="0.25">
      <c r="A59" s="165"/>
      <c r="B59" s="268"/>
      <c r="C59" s="826" t="s">
        <v>92</v>
      </c>
      <c r="D59" s="1074"/>
      <c r="E59" s="1074"/>
      <c r="F59" s="1074"/>
      <c r="G59" s="1074"/>
      <c r="H59" s="1074"/>
      <c r="I59" s="371"/>
      <c r="J59" s="259"/>
      <c r="K59" s="272"/>
      <c r="L59" s="273"/>
    </row>
    <row r="60" spans="1:12" ht="22.05" customHeight="1" x14ac:dyDescent="0.25">
      <c r="A60" s="165"/>
      <c r="B60" s="268"/>
      <c r="C60" s="826" t="s">
        <v>94</v>
      </c>
      <c r="D60" s="1074"/>
      <c r="E60" s="1074"/>
      <c r="F60" s="1074"/>
      <c r="G60" s="1074"/>
      <c r="H60" s="1074"/>
      <c r="I60" s="371"/>
      <c r="J60" s="259"/>
      <c r="K60" s="272"/>
      <c r="L60" s="273"/>
    </row>
    <row r="61" spans="1:12" ht="22.05" customHeight="1" x14ac:dyDescent="0.25">
      <c r="A61" s="165"/>
      <c r="B61" s="268"/>
      <c r="C61" s="826" t="s">
        <v>96</v>
      </c>
      <c r="D61" s="1074"/>
      <c r="E61" s="1074"/>
      <c r="F61" s="1074"/>
      <c r="G61" s="1074"/>
      <c r="H61" s="1074"/>
      <c r="I61" s="371"/>
      <c r="J61" s="259"/>
      <c r="K61" s="272"/>
      <c r="L61" s="273"/>
    </row>
    <row r="62" spans="1:12" ht="22.05" customHeight="1" x14ac:dyDescent="0.25">
      <c r="A62" s="165"/>
      <c r="B62" s="268"/>
      <c r="C62" s="826" t="s">
        <v>994</v>
      </c>
      <c r="D62" s="1074"/>
      <c r="E62" s="1074"/>
      <c r="F62" s="1074"/>
      <c r="G62" s="1074"/>
      <c r="H62" s="1074"/>
      <c r="I62" s="371"/>
      <c r="J62" s="259"/>
      <c r="K62" s="272"/>
      <c r="L62" s="273"/>
    </row>
    <row r="63" spans="1:12" ht="22.05" customHeight="1" x14ac:dyDescent="0.25">
      <c r="A63" s="165"/>
      <c r="B63" s="268"/>
      <c r="C63" s="826" t="s">
        <v>0</v>
      </c>
      <c r="D63" s="1074"/>
      <c r="E63" s="1074"/>
      <c r="F63" s="1074"/>
      <c r="G63" s="1074"/>
      <c r="H63" s="1074"/>
      <c r="I63" s="371"/>
      <c r="J63" s="259"/>
      <c r="K63" s="272"/>
      <c r="L63" s="273"/>
    </row>
    <row r="64" spans="1:12" ht="22.05" customHeight="1" x14ac:dyDescent="0.25">
      <c r="A64" s="165"/>
      <c r="B64" s="268"/>
      <c r="C64" s="826" t="s">
        <v>40</v>
      </c>
      <c r="D64" s="1074"/>
      <c r="E64" s="1074"/>
      <c r="F64" s="1074"/>
      <c r="G64" s="1074"/>
      <c r="H64" s="1074"/>
      <c r="I64" s="371"/>
      <c r="J64" s="259"/>
      <c r="K64" s="272"/>
      <c r="L64" s="273"/>
    </row>
    <row r="65" spans="1:12" ht="22.05" customHeight="1" x14ac:dyDescent="0.25">
      <c r="A65" s="165"/>
      <c r="B65" s="268"/>
      <c r="C65" s="826" t="s">
        <v>44</v>
      </c>
      <c r="D65" s="1074"/>
      <c r="E65" s="1074"/>
      <c r="F65" s="1074"/>
      <c r="G65" s="1074"/>
      <c r="H65" s="1074"/>
      <c r="I65" s="371"/>
      <c r="J65" s="259"/>
      <c r="K65" s="272"/>
      <c r="L65" s="273"/>
    </row>
    <row r="66" spans="1:12" ht="22.05" customHeight="1" x14ac:dyDescent="0.25">
      <c r="A66" s="165"/>
      <c r="B66" s="268"/>
      <c r="C66" s="826" t="s">
        <v>46</v>
      </c>
      <c r="D66" s="1074"/>
      <c r="E66" s="1074"/>
      <c r="F66" s="1074"/>
      <c r="G66" s="1074"/>
      <c r="H66" s="1074"/>
      <c r="I66" s="371"/>
      <c r="J66" s="259"/>
      <c r="K66" s="272"/>
      <c r="L66" s="273"/>
    </row>
    <row r="67" spans="1:12" ht="22.05" customHeight="1" x14ac:dyDescent="0.25">
      <c r="A67" s="165"/>
      <c r="B67" s="268"/>
      <c r="C67" s="826" t="s">
        <v>984</v>
      </c>
      <c r="D67" s="1074"/>
      <c r="E67" s="1074"/>
      <c r="F67" s="1074"/>
      <c r="G67" s="1074"/>
      <c r="H67" s="1074"/>
      <c r="I67" s="371"/>
      <c r="J67" s="259"/>
      <c r="K67" s="272"/>
      <c r="L67" s="273"/>
    </row>
    <row r="68" spans="1:12" ht="22.05" customHeight="1" x14ac:dyDescent="0.25">
      <c r="A68" s="165"/>
      <c r="B68" s="268"/>
      <c r="C68" s="826" t="s">
        <v>985</v>
      </c>
      <c r="D68" s="1074"/>
      <c r="E68" s="1074"/>
      <c r="F68" s="1074"/>
      <c r="G68" s="1074"/>
      <c r="H68" s="1074"/>
      <c r="I68" s="371"/>
      <c r="J68" s="259"/>
      <c r="K68" s="272"/>
      <c r="L68" s="273"/>
    </row>
    <row r="69" spans="1:12" ht="22.05" customHeight="1" x14ac:dyDescent="0.25">
      <c r="A69" s="165"/>
      <c r="B69" s="268"/>
      <c r="C69" s="826" t="s">
        <v>67</v>
      </c>
      <c r="D69" s="1074"/>
      <c r="E69" s="1074"/>
      <c r="F69" s="1074"/>
      <c r="G69" s="1074"/>
      <c r="H69" s="1074"/>
      <c r="I69" s="371"/>
      <c r="J69" s="259"/>
      <c r="K69" s="272"/>
      <c r="L69" s="273"/>
    </row>
    <row r="70" spans="1:12" ht="22.05" customHeight="1" x14ac:dyDescent="0.25">
      <c r="A70" s="165"/>
      <c r="B70" s="268"/>
      <c r="C70" s="826" t="s">
        <v>81</v>
      </c>
      <c r="D70" s="1074"/>
      <c r="E70" s="1074"/>
      <c r="F70" s="1074"/>
      <c r="G70" s="1074"/>
      <c r="H70" s="1074"/>
      <c r="I70" s="371"/>
      <c r="J70" s="259"/>
      <c r="K70" s="272"/>
      <c r="L70" s="273"/>
    </row>
    <row r="71" spans="1:12" ht="22.05" customHeight="1" x14ac:dyDescent="0.25">
      <c r="A71" s="165"/>
      <c r="B71" s="268"/>
      <c r="C71" s="826" t="s">
        <v>83</v>
      </c>
      <c r="D71" s="1074"/>
      <c r="E71" s="1074"/>
      <c r="F71" s="1074"/>
      <c r="G71" s="1074"/>
      <c r="H71" s="1074"/>
      <c r="I71" s="371"/>
      <c r="J71" s="259"/>
      <c r="K71" s="272"/>
      <c r="L71" s="273"/>
    </row>
    <row r="72" spans="1:12" ht="22.05" customHeight="1" x14ac:dyDescent="0.25">
      <c r="A72" s="165"/>
      <c r="B72" s="268"/>
      <c r="C72" s="826" t="s">
        <v>85</v>
      </c>
      <c r="D72" s="1074"/>
      <c r="E72" s="1074"/>
      <c r="F72" s="1074"/>
      <c r="G72" s="1074"/>
      <c r="H72" s="1074"/>
      <c r="I72" s="371"/>
      <c r="J72" s="259"/>
      <c r="K72" s="272"/>
      <c r="L72" s="273"/>
    </row>
    <row r="73" spans="1:12" ht="22.05" customHeight="1" x14ac:dyDescent="0.25">
      <c r="A73" s="165"/>
      <c r="B73" s="268"/>
      <c r="C73" s="826" t="s">
        <v>87</v>
      </c>
      <c r="D73" s="1074"/>
      <c r="E73" s="1074"/>
      <c r="F73" s="1074"/>
      <c r="G73" s="1074"/>
      <c r="H73" s="1074"/>
      <c r="I73" s="371"/>
      <c r="J73" s="259"/>
      <c r="K73" s="272"/>
      <c r="L73" s="273"/>
    </row>
    <row r="74" spans="1:12" ht="22.05" customHeight="1" x14ac:dyDescent="0.25">
      <c r="A74" s="165"/>
      <c r="B74" s="268"/>
      <c r="C74" s="826" t="s">
        <v>2540</v>
      </c>
      <c r="D74" s="1074"/>
      <c r="E74" s="1074"/>
      <c r="F74" s="1074"/>
      <c r="G74" s="1074"/>
      <c r="H74" s="1074"/>
      <c r="I74" s="371"/>
      <c r="J74" s="259"/>
      <c r="K74" s="272"/>
      <c r="L74" s="273"/>
    </row>
    <row r="75" spans="1:12" ht="22.05" customHeight="1" x14ac:dyDescent="0.25">
      <c r="A75" s="165"/>
      <c r="B75" s="268"/>
      <c r="C75" s="826" t="s">
        <v>2542</v>
      </c>
      <c r="D75" s="1074"/>
      <c r="E75" s="1074"/>
      <c r="F75" s="1074"/>
      <c r="G75" s="1074"/>
      <c r="H75" s="1074"/>
      <c r="I75" s="371"/>
      <c r="J75" s="259"/>
      <c r="K75" s="272"/>
      <c r="L75" s="273"/>
    </row>
    <row r="76" spans="1:12" ht="22.05" customHeight="1" x14ac:dyDescent="0.25">
      <c r="A76" s="165"/>
      <c r="B76" s="268"/>
      <c r="C76" s="826" t="s">
        <v>2550</v>
      </c>
      <c r="D76" s="1074"/>
      <c r="E76" s="1074"/>
      <c r="F76" s="1074"/>
      <c r="G76" s="1074"/>
      <c r="H76" s="1074"/>
      <c r="I76" s="371"/>
      <c r="J76" s="259"/>
      <c r="K76" s="272"/>
      <c r="L76" s="273"/>
    </row>
    <row r="77" spans="1:12" ht="22.05" customHeight="1" x14ac:dyDescent="0.25">
      <c r="A77" s="165"/>
      <c r="B77" s="268"/>
      <c r="C77" s="826" t="s">
        <v>2565</v>
      </c>
      <c r="D77" s="1074"/>
      <c r="E77" s="1074"/>
      <c r="F77" s="1074"/>
      <c r="G77" s="1074"/>
      <c r="H77" s="1074"/>
      <c r="I77" s="371"/>
      <c r="J77" s="259"/>
      <c r="K77" s="272"/>
      <c r="L77" s="273"/>
    </row>
    <row r="78" spans="1:12" ht="22.05" customHeight="1" x14ac:dyDescent="0.25">
      <c r="A78" s="165"/>
      <c r="B78" s="268"/>
      <c r="C78" s="826" t="s">
        <v>64</v>
      </c>
      <c r="D78" s="1074"/>
      <c r="E78" s="1074"/>
      <c r="F78" s="1074"/>
      <c r="G78" s="1074"/>
      <c r="H78" s="1074"/>
      <c r="I78" s="371"/>
      <c r="J78" s="259"/>
      <c r="K78" s="272"/>
      <c r="L78" s="273"/>
    </row>
    <row r="79" spans="1:12" ht="22.05" customHeight="1" x14ac:dyDescent="0.25">
      <c r="A79" s="165"/>
      <c r="B79" s="268"/>
      <c r="C79" s="826" t="s">
        <v>71</v>
      </c>
      <c r="D79" s="1074"/>
      <c r="E79" s="1074"/>
      <c r="F79" s="1074"/>
      <c r="G79" s="1074"/>
      <c r="H79" s="1074"/>
      <c r="I79" s="371"/>
      <c r="J79" s="259"/>
      <c r="K79" s="272"/>
      <c r="L79" s="273"/>
    </row>
    <row r="80" spans="1:12" ht="22.05" customHeight="1" x14ac:dyDescent="0.25">
      <c r="A80" s="165"/>
      <c r="B80" s="268"/>
      <c r="C80" s="826" t="s">
        <v>73</v>
      </c>
      <c r="D80" s="1074"/>
      <c r="E80" s="1074"/>
      <c r="F80" s="1074"/>
      <c r="G80" s="1074"/>
      <c r="H80" s="1074"/>
      <c r="I80" s="371"/>
      <c r="J80" s="259"/>
      <c r="K80" s="272"/>
      <c r="L80" s="273"/>
    </row>
    <row r="81" spans="1:12" ht="13.95" customHeight="1" x14ac:dyDescent="0.25">
      <c r="A81" s="165"/>
      <c r="B81" s="268"/>
      <c r="C81" s="826" t="s">
        <v>76</v>
      </c>
      <c r="D81" s="1074"/>
      <c r="E81" s="1074"/>
      <c r="F81" s="1074"/>
      <c r="G81" s="1074"/>
      <c r="H81" s="1074"/>
      <c r="I81" s="371"/>
      <c r="J81" s="259"/>
      <c r="K81" s="272"/>
      <c r="L81" s="273"/>
    </row>
    <row r="82" spans="1:12" ht="13.95" customHeight="1" x14ac:dyDescent="0.25">
      <c r="A82" s="165"/>
      <c r="B82" s="268"/>
      <c r="C82" s="826" t="s">
        <v>74</v>
      </c>
      <c r="D82" s="1074"/>
      <c r="E82" s="1074"/>
      <c r="F82" s="1074"/>
      <c r="G82" s="1074"/>
      <c r="H82" s="1074"/>
      <c r="I82" s="371"/>
      <c r="J82" s="259"/>
      <c r="K82" s="272"/>
      <c r="L82" s="273"/>
    </row>
    <row r="83" spans="1:12" ht="13.95" customHeight="1" x14ac:dyDescent="0.25">
      <c r="A83" s="165"/>
      <c r="B83" s="268"/>
      <c r="C83" s="826" t="s">
        <v>104</v>
      </c>
      <c r="D83" s="1074"/>
      <c r="E83" s="1074"/>
      <c r="F83" s="1074"/>
      <c r="G83" s="1074"/>
      <c r="H83" s="1074"/>
      <c r="I83" s="371"/>
      <c r="J83" s="259"/>
      <c r="K83" s="272"/>
      <c r="L83" s="273"/>
    </row>
    <row r="84" spans="1:12" ht="13.95" customHeight="1" x14ac:dyDescent="0.25">
      <c r="A84" s="165"/>
      <c r="B84" s="268"/>
      <c r="C84" s="826" t="s">
        <v>106</v>
      </c>
      <c r="D84" s="1074"/>
      <c r="E84" s="1074"/>
      <c r="F84" s="1074"/>
      <c r="G84" s="1074"/>
      <c r="H84" s="1074"/>
      <c r="I84" s="371"/>
      <c r="J84" s="259"/>
      <c r="K84" s="272"/>
      <c r="L84" s="273"/>
    </row>
    <row r="85" spans="1:12" ht="13.95" customHeight="1" x14ac:dyDescent="0.25">
      <c r="A85" s="165"/>
      <c r="B85" s="268"/>
      <c r="C85" s="826" t="s">
        <v>108</v>
      </c>
      <c r="D85" s="1074"/>
      <c r="E85" s="1074"/>
      <c r="F85" s="1074"/>
      <c r="G85" s="1074"/>
      <c r="H85" s="1074"/>
      <c r="I85" s="371"/>
      <c r="J85" s="259"/>
      <c r="K85" s="272"/>
      <c r="L85" s="273"/>
    </row>
    <row r="86" spans="1:12" ht="13.95" customHeight="1" x14ac:dyDescent="0.25">
      <c r="A86" s="165"/>
      <c r="B86" s="268"/>
      <c r="C86" s="826" t="s">
        <v>110</v>
      </c>
      <c r="D86" s="1074"/>
      <c r="E86" s="1074"/>
      <c r="F86" s="1074"/>
      <c r="G86" s="1074"/>
      <c r="H86" s="1074"/>
      <c r="I86" s="371"/>
      <c r="J86" s="259"/>
      <c r="K86" s="272"/>
      <c r="L86" s="273"/>
    </row>
    <row r="87" spans="1:12" ht="13.95" customHeight="1" x14ac:dyDescent="0.25">
      <c r="A87" s="165"/>
      <c r="B87" s="268"/>
      <c r="C87" s="826" t="s">
        <v>112</v>
      </c>
      <c r="D87" s="1074"/>
      <c r="E87" s="1074"/>
      <c r="F87" s="1074"/>
      <c r="G87" s="1074"/>
      <c r="H87" s="1074"/>
      <c r="I87" s="371"/>
      <c r="J87" s="259"/>
      <c r="K87" s="272"/>
      <c r="L87" s="273"/>
    </row>
    <row r="88" spans="1:12" ht="64.8" customHeight="1" x14ac:dyDescent="0.25">
      <c r="A88" s="165"/>
      <c r="B88" s="268"/>
      <c r="C88" s="374" t="s">
        <v>150</v>
      </c>
      <c r="D88" s="1283">
        <v>1</v>
      </c>
      <c r="E88" s="1282" t="str">
        <f>IF(VLOOKUP(Table2612[[#This Row],[(FIN) Käytäntö]],Languages!$A:$D,1,TRUE)=Table2612[[#This Row],[(FIN) Käytäntö]],VLOOKUP(Table2612[[#This Row],[(FIN) Käytäntö]],Languages!$A:$D,Summary!$C$7,TRUE),NA())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8" s="1284" t="s">
        <v>4280</v>
      </c>
      <c r="G88" s="1075"/>
      <c r="H88" s="1075"/>
      <c r="I88" s="371"/>
      <c r="J88" s="259"/>
      <c r="K88" s="272"/>
      <c r="L88" s="273"/>
    </row>
    <row r="89" spans="1:12" ht="64.8" customHeight="1" x14ac:dyDescent="0.25">
      <c r="A89" s="165"/>
      <c r="B89" s="268"/>
      <c r="C89" s="374" t="s">
        <v>152</v>
      </c>
      <c r="D89" s="1283">
        <v>1</v>
      </c>
      <c r="E89" s="1282" t="str">
        <f>IF(VLOOKUP(Table2612[[#This Row],[(FIN) Käytäntö]],Languages!$A:$D,1,TRUE)=Table2612[[#This Row],[(FIN) Käytäntö]],VLOOKUP(Table2612[[#This Row],[(FIN) Käytäntö]],Languages!$A:$D,Summary!$C$7,TRUE),NA())</f>
        <v>Työntekijöille ja muille entiteeteille jaetaan pääsyvaltuustiedot (kuten salasanat, älykortit tai avaimet). Tasolla 1 tämän ei tarvitse olla systemaattista ja säännöllistä.</v>
      </c>
      <c r="F89" s="1284" t="s">
        <v>4280</v>
      </c>
      <c r="G89" s="1075"/>
      <c r="H89" s="1075"/>
      <c r="I89" s="371"/>
      <c r="J89" s="259"/>
      <c r="K89" s="272"/>
      <c r="L89" s="273"/>
    </row>
    <row r="90" spans="1:12" ht="64.8" customHeight="1" x14ac:dyDescent="0.25">
      <c r="A90" s="165"/>
      <c r="B90" s="268"/>
      <c r="C90" s="374" t="s">
        <v>153</v>
      </c>
      <c r="D90" s="1283">
        <v>1</v>
      </c>
      <c r="E90" s="1282" t="str">
        <f>IF(VLOOKUP(Table2612[[#This Row],[(FIN) Käytäntö]],Languages!$A:$D,1,TRUE)=Table2612[[#This Row],[(FIN) Käytäntö]],VLOOKUP(Table2612[[#This Row],[(FIN) Käytäntö]],Languages!$A:$D,Summary!$C$7,TRUE),NA())</f>
        <v>Identiteetit poistetaan käytöstä, kun niitä ei enää tarvita. Tasolla 1 tämän ei tarvitse olla systemaattista ja säännöllistä.</v>
      </c>
      <c r="F90" s="1284" t="s">
        <v>4280</v>
      </c>
      <c r="G90" s="1075"/>
      <c r="H90" s="1075"/>
      <c r="I90" s="371"/>
      <c r="J90" s="259"/>
      <c r="K90" s="272"/>
      <c r="L90" s="273"/>
    </row>
    <row r="91" spans="1:12" ht="64.8" customHeight="1" x14ac:dyDescent="0.25">
      <c r="A91" s="165"/>
      <c r="B91" s="268"/>
      <c r="C91" s="374" t="s">
        <v>154</v>
      </c>
      <c r="D91" s="1283">
        <v>2</v>
      </c>
      <c r="E91" s="1282" t="str">
        <f>IF(VLOOKUP(Table2612[[#This Row],[(FIN) Käytäntö]],Languages!$A:$D,1,TRUE)=Table2612[[#This Row],[(FIN) Käytäntö]],VLOOKUP(Table2612[[#This Row],[(FIN) Käytäntö]],Languages!$A:$D,Summary!$C$7,TRUE),NA())</f>
        <v>Salasanojen vahvuusvaatimukset ja uudelleenkäytön rajoitukset on määritelty ja niiden noudattaminen on pakollista.</v>
      </c>
      <c r="F91" s="1284" t="s">
        <v>4280</v>
      </c>
      <c r="G91" s="1075"/>
      <c r="H91" s="1075"/>
      <c r="I91" s="371"/>
      <c r="J91" s="259"/>
      <c r="K91" s="272"/>
      <c r="L91" s="273"/>
    </row>
    <row r="92" spans="1:12" ht="64.8" customHeight="1" x14ac:dyDescent="0.25">
      <c r="A92" s="165"/>
      <c r="B92" s="268"/>
      <c r="C92" s="374" t="s">
        <v>155</v>
      </c>
      <c r="D92" s="1283">
        <v>2</v>
      </c>
      <c r="E92" s="1282" t="str">
        <f>IF(VLOOKUP(Table2612[[#This Row],[(FIN) Käytäntö]],Languages!$A:$D,1,TRUE)=Table2612[[#This Row],[(FIN) Käytäntö]],VLOOKUP(Table2612[[#This Row],[(FIN) Käytäntö]],Languages!$A:$D,Summary!$C$7,TRUE),NA())</f>
        <v>Identiteettien ajantasaisuudesta huolehditaan tarkastamalla ja päivittämällä ne määrätellyin väliajoin ja määriteltyjen tilanteiden kuten järjestelmämuutosten yhteydessä tai organisaatiorakenteen muuttuessa.</v>
      </c>
      <c r="F92" s="1284" t="s">
        <v>4280</v>
      </c>
      <c r="G92" s="1075"/>
      <c r="H92" s="1075"/>
      <c r="I92" s="371"/>
      <c r="J92" s="259"/>
      <c r="K92" s="272"/>
      <c r="L92" s="273"/>
    </row>
    <row r="93" spans="1:12" ht="64.8" customHeight="1" x14ac:dyDescent="0.25">
      <c r="A93" s="165"/>
      <c r="B93" s="268"/>
      <c r="C93" s="374" t="s">
        <v>156</v>
      </c>
      <c r="D93" s="1283">
        <v>2</v>
      </c>
      <c r="E93" s="1282" t="str">
        <f>IF(VLOOKUP(Table2612[[#This Row],[(FIN) Käytäntö]],Languages!$A:$D,1,TRUE)=Table2612[[#This Row],[(FIN) Käytäntö]],VLOOKUP(Table2612[[#This Row],[(FIN) Käytäntö]],Languages!$A:$D,Summary!$C$7,TRUE),NA())</f>
        <v>Identiteetit poistetaan käytöstä organisaation määrittelemien enimmäismääräaikojen puitteissa, kun niitä ei enää tarvita.</v>
      </c>
      <c r="F93" s="1284" t="s">
        <v>4280</v>
      </c>
      <c r="G93" s="1075"/>
      <c r="H93" s="1075"/>
      <c r="I93" s="371"/>
      <c r="J93" s="259"/>
      <c r="K93" s="272"/>
      <c r="L93" s="273"/>
    </row>
    <row r="94" spans="1:12" ht="64.8" customHeight="1" x14ac:dyDescent="0.25">
      <c r="A94" s="165"/>
      <c r="B94" s="268"/>
      <c r="C94" s="374" t="s">
        <v>157</v>
      </c>
      <c r="D94" s="1283">
        <v>2</v>
      </c>
      <c r="E94" s="1282" t="str">
        <f>IF(VLOOKUP(Table2612[[#This Row],[(FIN) Käytäntö]],Languages!$A:$D,1,TRUE)=Table2612[[#This Row],[(FIN) Käytäntö]],VLOOKUP(Table2612[[#This Row],[(FIN) Käytäntö]],Languages!$A:$D,Summary!$C$7,TRUE),NA())</f>
        <v>Hallintatunnusten käyttö on rajoitettu vain niihin prosesseihin, joihin ne on luotu.</v>
      </c>
      <c r="F94" s="1284" t="s">
        <v>4280</v>
      </c>
      <c r="G94" s="1075"/>
      <c r="H94" s="1075"/>
      <c r="I94" s="371"/>
      <c r="J94" s="259"/>
      <c r="K94" s="272"/>
      <c r="L94" s="273"/>
    </row>
    <row r="95" spans="1:12" ht="64.8" customHeight="1" x14ac:dyDescent="0.25">
      <c r="A95" s="165"/>
      <c r="B95" s="268"/>
      <c r="C95" s="374" t="s">
        <v>2527</v>
      </c>
      <c r="D95" s="1283">
        <v>2</v>
      </c>
      <c r="E95" s="1282" t="str">
        <f>IF(VLOOKUP(Table2612[[#This Row],[(FIN) Käytäntö]],Languages!$A:$D,1,TRUE)=Table2612[[#This Row],[(FIN) Käytäntö]],VLOOKUP(Table2612[[#This Row],[(FIN) Käytäntö]],Languages!$A:$D,Summary!$C$7,TRUE),NA())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95" s="1284" t="s">
        <v>4280</v>
      </c>
      <c r="G95" s="1075"/>
      <c r="H95" s="1075"/>
      <c r="I95" s="371"/>
      <c r="J95" s="259"/>
      <c r="K95" s="272"/>
      <c r="L95" s="273"/>
    </row>
    <row r="96" spans="1:12" ht="64.8" customHeight="1" x14ac:dyDescent="0.25">
      <c r="A96" s="165"/>
      <c r="B96" s="268"/>
      <c r="C96" s="374" t="s">
        <v>2528</v>
      </c>
      <c r="D96" s="1283">
        <v>3</v>
      </c>
      <c r="E96" s="1282" t="str">
        <f>IF(VLOOKUP(Table2612[[#This Row],[(FIN) Käytäntö]],Languages!$A:$D,1,TRUE)=Table2612[[#This Row],[(FIN) Käytäntö]],VLOOKUP(Table2612[[#This Row],[(FIN) Käytäntö]],Languages!$A:$D,Summary!$C$7,TRUE),NA())</f>
        <v xml:space="preserve">Monivaiheista tunnistautumista vaaditaan </v>
      </c>
      <c r="F96" s="1284" t="s">
        <v>4280</v>
      </c>
      <c r="G96" s="1075"/>
      <c r="H96" s="1075"/>
      <c r="I96" s="371"/>
      <c r="J96" s="259"/>
      <c r="K96" s="272"/>
      <c r="L96" s="273"/>
    </row>
    <row r="97" spans="1:12" ht="64.8" customHeight="1" x14ac:dyDescent="0.25">
      <c r="A97" s="165"/>
      <c r="B97" s="268"/>
      <c r="C97" s="374" t="s">
        <v>2529</v>
      </c>
      <c r="D97" s="1283">
        <v>3</v>
      </c>
      <c r="E97" s="1282" t="str">
        <f>IF(VLOOKUP(Table2612[[#This Row],[(FIN) Käytäntö]],Languages!$A:$D,1,TRUE)=Table2612[[#This Row],[(FIN) Käytäntö]],VLOOKUP(Table2612[[#This Row],[(FIN) Käytäntö]],Languages!$A:$D,Summary!$C$7,TRUE),NA())</f>
        <v xml:space="preserve">Identiteetit, joilla ei ole kirjauduttu määritellyn ajanjakson kuluessa, poistetaan käytöstä mikäli mahdollista. </v>
      </c>
      <c r="F97" s="1284" t="s">
        <v>4280</v>
      </c>
      <c r="G97" s="1075"/>
      <c r="H97" s="1075"/>
      <c r="I97" s="371"/>
      <c r="J97" s="259"/>
      <c r="K97" s="272"/>
      <c r="L97" s="273"/>
    </row>
    <row r="98" spans="1:12" ht="64.8" customHeight="1" x14ac:dyDescent="0.25">
      <c r="A98" s="165"/>
      <c r="B98" s="268"/>
      <c r="C98" s="374" t="s">
        <v>158</v>
      </c>
      <c r="D98" s="1283">
        <v>1</v>
      </c>
      <c r="E98" s="1282" t="str">
        <f>IF(VLOOKUP(Table2612[[#This Row],[(FIN) Käytäntö]],Languages!$A:$D,1,TRUE)=Table2612[[#This Row],[(FIN) Käytäntö]],VLOOKUP(Table2612[[#This Row],[(FIN) Käytäntö]],Languages!$A:$D,Summary!$C$7,TRUE),NA())</f>
        <v>Loogisten käyttöoikeuksien hallinnan valvontakeinoja on käytössä. Tasolla 1 tämän ei tarvitse olla systemaattista ja säännöllistä.</v>
      </c>
      <c r="F98" s="1284" t="s">
        <v>4280</v>
      </c>
      <c r="G98" s="1075"/>
      <c r="H98" s="1075"/>
      <c r="I98" s="371"/>
      <c r="J98" s="259"/>
      <c r="K98" s="272"/>
      <c r="L98" s="273"/>
    </row>
    <row r="99" spans="1:12" ht="64.8" customHeight="1" x14ac:dyDescent="0.25">
      <c r="A99" s="165"/>
      <c r="B99" s="268"/>
      <c r="C99" s="374" t="s">
        <v>159</v>
      </c>
      <c r="D99" s="1283">
        <v>1</v>
      </c>
      <c r="E99" s="1282" t="str">
        <f>IF(VLOOKUP(Table2612[[#This Row],[(FIN) Käytäntö]],Languages!$A:$D,1,TRUE)=Table2612[[#This Row],[(FIN) Käytäntö]],VLOOKUP(Table2612[[#This Row],[(FIN) Käytäntö]],Languages!$A:$D,Summary!$C$7,TRUE),NA())</f>
        <v>Käyttöoikeudet poistetaan, kun niitä ei enää tarvita. Tasolla 1 tämän ei tarvitse olla systemaattista ja säännöllistä.</v>
      </c>
      <c r="F99" s="1284" t="s">
        <v>4280</v>
      </c>
      <c r="G99" s="1075"/>
      <c r="H99" s="1075"/>
      <c r="I99" s="371"/>
      <c r="J99" s="259"/>
      <c r="K99" s="272"/>
      <c r="L99" s="273"/>
    </row>
    <row r="100" spans="1:12" ht="64.8" customHeight="1" x14ac:dyDescent="0.25">
      <c r="A100" s="165"/>
      <c r="B100" s="268"/>
      <c r="C100" s="374" t="s">
        <v>160</v>
      </c>
      <c r="D100" s="1283">
        <v>2</v>
      </c>
      <c r="E100" s="1282" t="str">
        <f>IF(VLOOKUP(Table2612[[#This Row],[(FIN) Käytäntö]],Languages!$A:$D,1,TRUE)=Table2612[[#This Row],[(FIN) Käytäntö]],VLOOKUP(Table2612[[#This Row],[(FIN) Käytäntö]],Languages!$A:$D,Summary!$C$7,TRUE),NA())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100" s="1284" t="s">
        <v>4280</v>
      </c>
      <c r="G100" s="1075"/>
      <c r="H100" s="1075"/>
      <c r="I100" s="371"/>
      <c r="J100" s="259"/>
      <c r="K100" s="272"/>
      <c r="L100" s="273"/>
    </row>
    <row r="101" spans="1:12" ht="64.8" customHeight="1" x14ac:dyDescent="0.25">
      <c r="A101" s="165"/>
      <c r="B101" s="268"/>
      <c r="C101" s="374" t="s">
        <v>161</v>
      </c>
      <c r="D101" s="1283">
        <v>2</v>
      </c>
      <c r="E101" s="1282" t="str">
        <f>IF(VLOOKUP(Table2612[[#This Row],[(FIN) Käytäntö]],Languages!$A:$D,1,TRUE)=Table2612[[#This Row],[(FIN) Käytäntö]],VLOOKUP(Table2612[[#This Row],[(FIN) Käytäntö]],Languages!$A:$D,Summary!$C$7,TRUE),NA())</f>
        <v>Käyttöoikeuksien vaatimuksissa on huomioitu pienimmän valtuuden periaate (ref. "principle of least privilege").</v>
      </c>
      <c r="F101" s="1284" t="s">
        <v>4280</v>
      </c>
      <c r="G101" s="1075"/>
      <c r="H101" s="1075"/>
      <c r="I101" s="371"/>
      <c r="J101" s="259"/>
      <c r="K101" s="272"/>
      <c r="L101" s="273"/>
    </row>
    <row r="102" spans="1:12" ht="64.8" customHeight="1" x14ac:dyDescent="0.25">
      <c r="A102" s="165"/>
      <c r="B102" s="268"/>
      <c r="C102" s="374" t="s">
        <v>162</v>
      </c>
      <c r="D102" s="1283">
        <v>2</v>
      </c>
      <c r="E102" s="1282" t="str">
        <f>IF(VLOOKUP(Table2612[[#This Row],[(FIN) Käytäntö]],Languages!$A:$D,1,TRUE)=Table2612[[#This Row],[(FIN) Käytäntö]],VLOOKUP(Table2612[[#This Row],[(FIN) Käytäntö]],Languages!$A:$D,Summary!$C$7,TRUE),NA())</f>
        <v xml:space="preserve">Käyttöoikeuksien vaatimukset sisältävät tehtävien eriyttämisen periaatteet (ref. "separation of duties"). </v>
      </c>
      <c r="F102" s="1284" t="s">
        <v>4280</v>
      </c>
      <c r="G102" s="1075"/>
      <c r="H102" s="1075"/>
      <c r="I102" s="371"/>
      <c r="J102" s="259"/>
      <c r="K102" s="272"/>
      <c r="L102" s="273"/>
    </row>
    <row r="103" spans="1:12" ht="64.8" customHeight="1" x14ac:dyDescent="0.25">
      <c r="A103" s="165"/>
      <c r="B103" s="268"/>
      <c r="C103" s="374" t="s">
        <v>163</v>
      </c>
      <c r="D103" s="1283">
        <v>2</v>
      </c>
      <c r="E103" s="1282" t="str">
        <f>IF(VLOOKUP(Table2612[[#This Row],[(FIN) Käytäntö]],Languages!$A:$D,1,TRUE)=Table2612[[#This Row],[(FIN) Käytäntö]],VLOOKUP(Table2612[[#This Row],[(FIN) Käytäntö]],Languages!$A:$D,Summary!$C$7,TRUE),NA())</f>
        <v>Käyttöoikeuspyynnöt tarkastaa ja hyväksyy kyseisen laitteen, ohjelmiston tai tietovarannon omistaja.</v>
      </c>
      <c r="F103" s="1284" t="s">
        <v>4280</v>
      </c>
      <c r="G103" s="1075"/>
      <c r="H103" s="1075"/>
      <c r="I103" s="371"/>
      <c r="J103" s="259"/>
      <c r="K103" s="272"/>
      <c r="L103" s="273"/>
    </row>
    <row r="104" spans="1:12" ht="64.8" customHeight="1" x14ac:dyDescent="0.25">
      <c r="A104" s="165"/>
      <c r="B104" s="268"/>
      <c r="C104" s="374" t="s">
        <v>164</v>
      </c>
      <c r="D104" s="1283">
        <v>2</v>
      </c>
      <c r="E104" s="1282" t="str">
        <f>IF(VLOOKUP(Table2612[[#This Row],[(FIN) Käytäntö]],Languages!$A:$D,1,TRUE)=Table2612[[#This Row],[(FIN) Käytäntö]],VLOOKUP(Table2612[[#This Row],[(FIN) Käytäntö]],Languages!$A:$D,Summary!$C$7,TRUE),NA())</f>
        <v>Käyttöoikeudet, joihin liittyy korkeampi riski toiminnalle, tarkastetaan perusteellisemmin ja niiden käyttöä valvotaan tarkemmin.</v>
      </c>
      <c r="F104" s="1284" t="s">
        <v>4280</v>
      </c>
      <c r="G104" s="1075"/>
      <c r="H104" s="1075"/>
      <c r="I104" s="371"/>
      <c r="J104" s="259"/>
      <c r="K104" s="272"/>
      <c r="L104" s="273"/>
    </row>
    <row r="105" spans="1:12" ht="64.8" customHeight="1" x14ac:dyDescent="0.25">
      <c r="A105" s="165"/>
      <c r="B105" s="268"/>
      <c r="C105" s="374" t="s">
        <v>166</v>
      </c>
      <c r="D105" s="1283">
        <v>3</v>
      </c>
      <c r="E105" s="1282" t="str">
        <f>IF(VLOOKUP(Table2612[[#This Row],[(FIN) Käytäntö]],Languages!$A:$D,1,TRUE)=Table2612[[#This Row],[(FIN) Käytäntö]],VLOOKUP(Table2612[[#This Row],[(FIN) Käytäntö]],Languages!$A:$D,Summary!$C$7,TRUE),NA())</f>
        <v>Käyttöoikeudet tarkastetaan ja päivitetään aika ajoin ja määriteltyjen tilanteiden kuten organisaatiorakenteen muuttuessa tai tilapäisen käyttöoikeuksien korotuksen jälkeen.</v>
      </c>
      <c r="F105" s="1284"/>
      <c r="G105" s="1075"/>
      <c r="H105" s="1075"/>
      <c r="I105" s="371"/>
      <c r="J105" s="259"/>
      <c r="K105" s="272"/>
      <c r="L105" s="273"/>
    </row>
    <row r="106" spans="1:12" ht="64.8" customHeight="1" x14ac:dyDescent="0.25">
      <c r="A106" s="165"/>
      <c r="B106" s="268"/>
      <c r="C106" s="374" t="s">
        <v>933</v>
      </c>
      <c r="D106" s="1283">
        <v>3</v>
      </c>
      <c r="E106" s="1282" t="str">
        <f>IF(VLOOKUP(Table2612[[#This Row],[(FIN) Käytäntö]],Languages!$A:$D,1,TRUE)=Table2612[[#This Row],[(FIN) Käytäntö]],VLOOKUP(Table2612[[#This Row],[(FIN) Käytäntö]],Languages!$A:$D,Summary!$C$7,TRUE),NA())</f>
        <v>Kirjautumis- ja yhteydenmuodostusyrityksiä seurataan ja niissä havaitut poikkeavuudet toimivat kybertapahtumien indikaattoreina.</v>
      </c>
      <c r="F106" s="1284" t="s">
        <v>4280</v>
      </c>
      <c r="G106" s="1075"/>
      <c r="H106" s="1075"/>
      <c r="I106" s="371"/>
      <c r="J106" s="259"/>
      <c r="K106" s="272"/>
      <c r="L106" s="273"/>
    </row>
    <row r="107" spans="1:12" ht="64.8" customHeight="1" x14ac:dyDescent="0.25">
      <c r="A107" s="165"/>
      <c r="B107" s="268"/>
      <c r="C107" s="374" t="s">
        <v>168</v>
      </c>
      <c r="D107" s="1283">
        <v>1</v>
      </c>
      <c r="E107" s="1282" t="str">
        <f>IF(VLOOKUP(Table2612[[#This Row],[(FIN) Käytäntö]],Languages!$A:$D,1,TRUE)=Table2612[[#This Row],[(FIN) Käytäntö]],VLOOKUP(Table2612[[#This Row],[(FIN) Käytäntö]],Languages!$A:$D,Summary!$C$7,TRUE),NA())</f>
        <v>Fyysisen pääsynhallinnan valvontakeinoja on käytössä (kuten aitoja, lukkoja tai kylttejä). Tasolla 1 tämän ei tarvitse olla systemaattista ja säännöllistä.</v>
      </c>
      <c r="F107" s="1284" t="s">
        <v>4280</v>
      </c>
      <c r="G107" s="1075"/>
      <c r="H107" s="1075"/>
      <c r="I107" s="371"/>
      <c r="J107" s="259"/>
      <c r="K107" s="272"/>
      <c r="L107" s="273"/>
    </row>
    <row r="108" spans="1:12" ht="64.8" customHeight="1" x14ac:dyDescent="0.25">
      <c r="A108" s="165"/>
      <c r="B108" s="268"/>
      <c r="C108" s="374" t="s">
        <v>169</v>
      </c>
      <c r="D108" s="1283">
        <v>1</v>
      </c>
      <c r="E108" s="1282" t="str">
        <f>IF(VLOOKUP(Table2612[[#This Row],[(FIN) Käytäntö]],Languages!$A:$D,1,TRUE)=Table2612[[#This Row],[(FIN) Käytäntö]],VLOOKUP(Table2612[[#This Row],[(FIN) Käytäntö]],Languages!$A:$D,Summary!$C$7,TRUE),NA())</f>
        <v>Pääsyoikeudet poistetaan, kun niitä ei enää tarvita. Tasolla 1 tämän ei tarvitse olla systemaattista ja säännöllistä.</v>
      </c>
      <c r="F108" s="1284" t="s">
        <v>4280</v>
      </c>
      <c r="G108" s="1075"/>
      <c r="H108" s="1075"/>
      <c r="I108" s="371"/>
      <c r="J108" s="259"/>
      <c r="K108" s="272"/>
      <c r="L108" s="273"/>
    </row>
    <row r="109" spans="1:12" ht="64.8" customHeight="1" x14ac:dyDescent="0.25">
      <c r="A109" s="165"/>
      <c r="B109" s="268"/>
      <c r="C109" s="374" t="s">
        <v>170</v>
      </c>
      <c r="D109" s="1283">
        <v>1</v>
      </c>
      <c r="E109" s="1282" t="str">
        <f>IF(VLOOKUP(Table2612[[#This Row],[(FIN) Käytäntö]],Languages!$A:$D,1,TRUE)=Table2612[[#This Row],[(FIN) Käytäntö]],VLOOKUP(Table2612[[#This Row],[(FIN) Käytäntö]],Languages!$A:$D,Summary!$C$7,TRUE),NA())</f>
        <v>Pääsyoikeuksien käytöstä pidetään lokia. Tasolla 1 tämän ei tarvitse olla systemaattista ja säännöllistä.</v>
      </c>
      <c r="F109" s="1284" t="s">
        <v>4280</v>
      </c>
      <c r="G109" s="1075"/>
      <c r="H109" s="1075"/>
      <c r="I109" s="371"/>
      <c r="J109" s="259"/>
      <c r="K109" s="272"/>
      <c r="L109" s="273"/>
    </row>
    <row r="110" spans="1:12" ht="64.8" customHeight="1" x14ac:dyDescent="0.25">
      <c r="A110" s="165"/>
      <c r="B110" s="268"/>
      <c r="C110" s="374" t="s">
        <v>171</v>
      </c>
      <c r="D110" s="1283">
        <v>2</v>
      </c>
      <c r="E110" s="1282" t="str">
        <f>IF(VLOOKUP(Table2612[[#This Row],[(FIN) Käytäntö]],Languages!$A:$D,1,TRUE)=Table2612[[#This Row],[(FIN) Käytäntö]],VLOOKUP(Table2612[[#This Row],[(FIN) Käytäntö]],Languages!$A:$D,Summary!$C$7,TRUE),NA())</f>
        <v>Pääsyoikeuksille on asetettu vaatimukset, joita myös ylläpidetään (esimerkiksi sääntöjä siitä, kenelle pääsy voidaan myöntää, millä tavoin pääsyoikeudet myönnetään tai missä rajoissa pääsy sallitaan).</v>
      </c>
      <c r="F110" s="1284" t="s">
        <v>4280</v>
      </c>
      <c r="G110" s="1075"/>
      <c r="H110" s="1075"/>
      <c r="I110" s="371"/>
      <c r="J110" s="259"/>
      <c r="K110" s="272"/>
      <c r="L110" s="273"/>
    </row>
    <row r="111" spans="1:12" ht="64.8" customHeight="1" x14ac:dyDescent="0.25">
      <c r="A111" s="165"/>
      <c r="B111" s="268"/>
      <c r="C111" s="374" t="s">
        <v>172</v>
      </c>
      <c r="D111" s="1283">
        <v>2</v>
      </c>
      <c r="E111" s="1282" t="str">
        <f>IF(VLOOKUP(Table2612[[#This Row],[(FIN) Käytäntö]],Languages!$A:$D,1,TRUE)=Table2612[[#This Row],[(FIN) Käytäntö]],VLOOKUP(Table2612[[#This Row],[(FIN) Käytäntö]],Languages!$A:$D,Summary!$C$7,TRUE),NA())</f>
        <v>Pääsyoikeuksien vaatimuksissa on huomioitu pienimmän valtuuden periaate (ref. "principle of least privilege").</v>
      </c>
      <c r="F111" s="1284" t="s">
        <v>4280</v>
      </c>
      <c r="G111" s="1075"/>
      <c r="H111" s="1075"/>
      <c r="I111" s="371"/>
      <c r="J111" s="259"/>
      <c r="K111" s="272"/>
      <c r="L111" s="273"/>
    </row>
    <row r="112" spans="1:12" ht="64.8" customHeight="1" x14ac:dyDescent="0.25">
      <c r="A112" s="165"/>
      <c r="B112" s="268"/>
      <c r="C112" s="374" t="s">
        <v>173</v>
      </c>
      <c r="D112" s="1283">
        <v>2</v>
      </c>
      <c r="E112" s="1282" t="str">
        <f>IF(VLOOKUP(Table2612[[#This Row],[(FIN) Käytäntö]],Languages!$A:$D,1,TRUE)=Table2612[[#This Row],[(FIN) Käytäntö]],VLOOKUP(Table2612[[#This Row],[(FIN) Käytäntö]],Languages!$A:$D,Summary!$C$7,TRUE),NA())</f>
        <v xml:space="preserve">Pääsynhallinnan vaatimuksissa on huomioitu tehtävien eriyttämisen periaatteet (ref. "separation of duties"). </v>
      </c>
      <c r="F112" s="1284" t="s">
        <v>4280</v>
      </c>
      <c r="G112" s="1075"/>
      <c r="H112" s="1075"/>
      <c r="I112" s="371"/>
      <c r="J112" s="259"/>
      <c r="K112" s="272"/>
      <c r="L112" s="273"/>
    </row>
    <row r="113" spans="1:12" ht="64.8" customHeight="1" x14ac:dyDescent="0.25">
      <c r="A113" s="165"/>
      <c r="B113" s="268"/>
      <c r="C113" s="374" t="s">
        <v>174</v>
      </c>
      <c r="D113" s="1283">
        <v>2</v>
      </c>
      <c r="E113" s="1282" t="str">
        <f>IF(VLOOKUP(Table2612[[#This Row],[(FIN) Käytäntö]],Languages!$A:$D,1,TRUE)=Table2612[[#This Row],[(FIN) Käytäntö]],VLOOKUP(Table2612[[#This Row],[(FIN) Käytäntö]],Languages!$A:$D,Summary!$C$7,TRUE),NA())</f>
        <v>Pääsyoikeuspyynnöt tarkastaa ja hyväksyy kyseisen tilan, laitteen, ohjelmiston tai tietovarannon omistaja.</v>
      </c>
      <c r="F113" s="1284" t="s">
        <v>4280</v>
      </c>
      <c r="G113" s="1075"/>
      <c r="H113" s="1075"/>
      <c r="I113" s="371"/>
      <c r="J113" s="259"/>
      <c r="K113" s="272"/>
      <c r="L113" s="273"/>
    </row>
    <row r="114" spans="1:12" ht="64.8" customHeight="1" x14ac:dyDescent="0.25">
      <c r="A114" s="165"/>
      <c r="B114" s="268"/>
      <c r="C114" s="374" t="s">
        <v>934</v>
      </c>
      <c r="D114" s="1283">
        <v>2</v>
      </c>
      <c r="E114" s="1282" t="str">
        <f>IF(VLOOKUP(Table2612[[#This Row],[(FIN) Käytäntö]],Languages!$A:$D,1,TRUE)=Table2612[[#This Row],[(FIN) Käytäntö]],VLOOKUP(Table2612[[#This Row],[(FIN) Käytäntö]],Languages!$A:$D,Summary!$C$7,TRUE),NA())</f>
        <v>Pääsyoikeudet, joihin liittyy korkeampi riski, tarkastetaan perusteellisemmin ja niiden käyttöä valvotaan tarkemmin.</v>
      </c>
      <c r="F114" s="1284" t="s">
        <v>4280</v>
      </c>
      <c r="G114" s="1075"/>
      <c r="H114" s="1075"/>
      <c r="I114" s="371"/>
      <c r="J114" s="259"/>
      <c r="K114" s="272"/>
      <c r="L114" s="273"/>
    </row>
    <row r="115" spans="1:12" ht="64.8" customHeight="1" x14ac:dyDescent="0.25">
      <c r="A115" s="165"/>
      <c r="B115" s="268"/>
      <c r="C115" s="374" t="s">
        <v>935</v>
      </c>
      <c r="D115" s="1283">
        <v>3</v>
      </c>
      <c r="E115" s="1282" t="str">
        <f>IF(VLOOKUP(Table2612[[#This Row],[(FIN) Käytäntö]],Languages!$A:$D,1,TRUE)=Table2612[[#This Row],[(FIN) Käytäntö]],VLOOKUP(Table2612[[#This Row],[(FIN) Käytäntö]],Languages!$A:$D,Summary!$C$7,TRUE),NA())</f>
        <v>Pääsyoikeudet tarkastetaan ja päivitetään aika ajoin.</v>
      </c>
      <c r="F115" s="1284" t="s">
        <v>4281</v>
      </c>
      <c r="G115" s="1075"/>
      <c r="H115" s="1075"/>
      <c r="I115" s="371"/>
      <c r="J115" s="259"/>
      <c r="K115" s="272"/>
      <c r="L115" s="273"/>
    </row>
    <row r="116" spans="1:12" ht="64.8" customHeight="1" x14ac:dyDescent="0.25">
      <c r="A116" s="165"/>
      <c r="B116" s="268"/>
      <c r="C116" s="374" t="s">
        <v>2530</v>
      </c>
      <c r="D116" s="1283">
        <v>3</v>
      </c>
      <c r="E116" s="1282" t="str">
        <f>IF(VLOOKUP(Table2612[[#This Row],[(FIN) Käytäntö]],Languages!$A:$D,1,TRUE)=Table2612[[#This Row],[(FIN) Käytäntö]],VLOOKUP(Table2612[[#This Row],[(FIN) Käytäntö]],Languages!$A:$D,Summary!$C$7,TRUE),NA())</f>
        <v>Pääsyoikeuksien käyttöä seurataan ja niistä pyritään tunnistamaan mahdollisia kybertapahtumia.</v>
      </c>
      <c r="F116" s="1284" t="s">
        <v>4281</v>
      </c>
      <c r="G116" s="1075"/>
      <c r="H116" s="1075"/>
      <c r="I116" s="371"/>
      <c r="J116" s="259"/>
      <c r="K116" s="272"/>
      <c r="L116" s="273"/>
    </row>
    <row r="117" spans="1:12" ht="64.8" customHeight="1" x14ac:dyDescent="0.25">
      <c r="A117" s="165"/>
      <c r="B117" s="268"/>
      <c r="C117" s="374" t="s">
        <v>936</v>
      </c>
      <c r="D117" s="1283">
        <v>2</v>
      </c>
      <c r="E117" s="1282" t="str">
        <f>IF(VLOOKUP(Table2612[[#This Row],[(FIN) Käytäntö]],Languages!$A:$D,1,TRUE)=Table2612[[#This Row],[(FIN) Käytäntö]],VLOOKUP(Table2612[[#This Row],[(FIN) Käytäntö]],Languages!$A:$D,Summary!$C$7,TRUE),NA())</f>
        <v>ACCESS-osion toimintaa varten on määritetty dokumentoidut toimintatavat, joita noudatetaan ja päivitetään säännöllisesti.</v>
      </c>
      <c r="F117" s="1284" t="s">
        <v>4281</v>
      </c>
      <c r="G117" s="1075"/>
      <c r="H117" s="1075"/>
      <c r="I117" s="371"/>
      <c r="J117" s="259"/>
      <c r="K117" s="272"/>
      <c r="L117" s="273"/>
    </row>
    <row r="118" spans="1:12" ht="64.8" customHeight="1" x14ac:dyDescent="0.25">
      <c r="A118" s="165"/>
      <c r="B118" s="268"/>
      <c r="C118" s="374" t="s">
        <v>937</v>
      </c>
      <c r="D118" s="1283">
        <v>2</v>
      </c>
      <c r="E118" s="1282" t="str">
        <f>IF(VLOOKUP(Table2612[[#This Row],[(FIN) Käytäntö]],Languages!$A:$D,1,TRUE)=Table2612[[#This Row],[(FIN) Käytäntö]],VLOOKUP(Table2612[[#This Row],[(FIN) Käytäntö]],Languages!$A:$D,Summary!$C$7,TRUE),NA())</f>
        <v>ACCESS-osion toimintaa varten on tarjolla riittävät resurssit (henkilöstö, rahoitus ja työkalut).</v>
      </c>
      <c r="F118" s="1284" t="s">
        <v>4281</v>
      </c>
      <c r="G118" s="1075"/>
      <c r="H118" s="1075"/>
      <c r="I118" s="371"/>
      <c r="J118" s="259"/>
      <c r="K118" s="272"/>
      <c r="L118" s="273"/>
    </row>
    <row r="119" spans="1:12" ht="64.8" customHeight="1" x14ac:dyDescent="0.25">
      <c r="A119" s="165"/>
      <c r="B119" s="268"/>
      <c r="C119" s="374" t="s">
        <v>938</v>
      </c>
      <c r="D119" s="1283">
        <v>3</v>
      </c>
      <c r="E119" s="1282" t="str">
        <f>IF(VLOOKUP(Table2612[[#This Row],[(FIN) Käytäntö]],Languages!$A:$D,1,TRUE)=Table2612[[#This Row],[(FIN) Käytäntö]],VLOOKUP(Table2612[[#This Row],[(FIN) Käytäntö]],Languages!$A:$D,Summary!$C$7,TRUE),NA())</f>
        <v>ACCESS-osion toimintaa ohjataan vaatimuksilla, jotka on asetettu organisaation johtotason politiikassa (tai vastaavassa ohjeistuksessa).</v>
      </c>
      <c r="F119" s="1284"/>
      <c r="G119" s="1075"/>
      <c r="H119" s="1075"/>
      <c r="I119" s="371"/>
      <c r="J119" s="259"/>
      <c r="K119" s="272"/>
      <c r="L119" s="273"/>
    </row>
    <row r="120" spans="1:12" ht="64.8" customHeight="1" x14ac:dyDescent="0.25">
      <c r="A120" s="165"/>
      <c r="B120" s="268"/>
      <c r="C120" s="374" t="s">
        <v>939</v>
      </c>
      <c r="D120" s="1283">
        <v>3</v>
      </c>
      <c r="E120" s="1282" t="str">
        <f>IF(VLOOKUP(Table2612[[#This Row],[(FIN) Käytäntö]],Languages!$A:$D,1,TRUE)=Table2612[[#This Row],[(FIN) Käytäntö]],VLOOKUP(Table2612[[#This Row],[(FIN) Käytäntö]],Languages!$A:$D,Summary!$C$7,TRUE),NA())</f>
        <v>ACCESS-osion toiminnan suorittamiseen tarvittavat vastuut, tilivelvollisuudet ja valtuutukset on jalkautettu soveltuville työntekijöille.</v>
      </c>
      <c r="F120" s="1284"/>
      <c r="G120" s="1075"/>
      <c r="H120" s="1075"/>
      <c r="I120" s="371"/>
      <c r="J120" s="259"/>
      <c r="K120" s="272"/>
      <c r="L120" s="273"/>
    </row>
    <row r="121" spans="1:12" ht="64.8" customHeight="1" x14ac:dyDescent="0.25">
      <c r="A121" s="165"/>
      <c r="B121" s="268"/>
      <c r="C121" s="374" t="s">
        <v>940</v>
      </c>
      <c r="D121" s="1283">
        <v>3</v>
      </c>
      <c r="E121" s="1282" t="str">
        <f>IF(VLOOKUP(Table2612[[#This Row],[(FIN) Käytäntö]],Languages!$A:$D,1,TRUE)=Table2612[[#This Row],[(FIN) Käytäntö]],VLOOKUP(Table2612[[#This Row],[(FIN) Käytäntö]],Languages!$A:$D,Summary!$C$7,TRUE),NA())</f>
        <v>ACCESS-osion toimintaa suorittavilla työntekijöillä on riittävät tiedot ja taidot tehtäviensä suorittamiseen.</v>
      </c>
      <c r="F121" s="1284"/>
      <c r="G121" s="1075"/>
      <c r="H121" s="1075"/>
      <c r="I121" s="371"/>
      <c r="J121" s="259"/>
      <c r="K121" s="272"/>
      <c r="L121" s="273"/>
    </row>
    <row r="122" spans="1:12" ht="64.8" customHeight="1" x14ac:dyDescent="0.25">
      <c r="A122" s="165"/>
      <c r="B122" s="268"/>
      <c r="C122" s="374" t="s">
        <v>941</v>
      </c>
      <c r="D122" s="1283">
        <v>3</v>
      </c>
      <c r="E122" s="1282" t="str">
        <f>IF(VLOOKUP(Table2612[[#This Row],[(FIN) Käytäntö]],Languages!$A:$D,1,TRUE)=Table2612[[#This Row],[(FIN) Käytäntö]],VLOOKUP(Table2612[[#This Row],[(FIN) Käytäntö]],Languages!$A:$D,Summary!$C$7,TRUE),NA())</f>
        <v>ACCESS-osion toiminnan vaikuttavuutta arvioidaan ja seurataan.</v>
      </c>
      <c r="F122" s="1284" t="s">
        <v>1629</v>
      </c>
      <c r="G122" s="1075"/>
      <c r="H122" s="1075"/>
      <c r="I122" s="371"/>
      <c r="J122" s="259"/>
      <c r="K122" s="272"/>
      <c r="L122" s="273"/>
    </row>
    <row r="123" spans="1:12" ht="64.8" customHeight="1" x14ac:dyDescent="0.25">
      <c r="A123" s="165"/>
      <c r="B123" s="268"/>
      <c r="C123" s="374" t="s">
        <v>303</v>
      </c>
      <c r="D123" s="1283">
        <v>1</v>
      </c>
      <c r="E123" s="1282" t="str">
        <f>IF(VLOOKUP(Table2612[[#This Row],[(FIN) Käytäntö]],Languages!$A:$D,1,TRUE)=Table2612[[#This Row],[(FIN) Käytäntö]],VLOOKUP(Table2612[[#This Row],[(FIN) Käytäntö]],Languages!$A:$D,Summary!$C$7,TRUE),NA())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3" s="1284" t="s">
        <v>4280</v>
      </c>
      <c r="G123" s="1075"/>
      <c r="H123" s="1075"/>
      <c r="I123" s="371"/>
      <c r="J123" s="259"/>
      <c r="K123" s="272"/>
      <c r="L123" s="273"/>
    </row>
    <row r="124" spans="1:12" ht="64.8" customHeight="1" x14ac:dyDescent="0.25">
      <c r="A124" s="165"/>
      <c r="B124" s="268"/>
      <c r="C124" s="374" t="s">
        <v>304</v>
      </c>
      <c r="D124" s="1283">
        <v>2</v>
      </c>
      <c r="E124" s="1282" t="str">
        <f>IF(VLOOKUP(Table2612[[#This Row],[(FIN) Käytäntö]],Languages!$A:$D,1,TRUE)=Table2612[[#This Row],[(FIN) Käytäntö]],VLOOKUP(Table2612[[#This Row],[(FIN) Käytäntö]],Languages!$A:$D,Summary!$C$7,TRUE),NA())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4" s="1284" t="s">
        <v>1629</v>
      </c>
      <c r="G124" s="1075"/>
      <c r="H124" s="1075"/>
      <c r="I124" s="371"/>
      <c r="J124" s="259"/>
      <c r="K124" s="272"/>
      <c r="L124" s="273"/>
    </row>
    <row r="125" spans="1:12" ht="64.8" customHeight="1" x14ac:dyDescent="0.25">
      <c r="A125" s="165"/>
      <c r="B125" s="268"/>
      <c r="C125" s="374" t="s">
        <v>305</v>
      </c>
      <c r="D125" s="1283">
        <v>2</v>
      </c>
      <c r="E125" s="1282" t="str">
        <f>IF(VLOOKUP(Table2612[[#This Row],[(FIN) Käytäntö]],Languages!$A:$D,1,TRUE)=Table2612[[#This Row],[(FIN) Käytäntö]],VLOOKUP(Table2612[[#This Row],[(FIN) Käytäntö]],Languages!$A:$D,Summary!$C$7,TRUE),NA())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125" s="1284" t="s">
        <v>1629</v>
      </c>
      <c r="G125" s="1075"/>
      <c r="H125" s="1075"/>
      <c r="I125" s="371"/>
      <c r="J125" s="259"/>
      <c r="K125" s="272"/>
      <c r="L125" s="273"/>
    </row>
    <row r="126" spans="1:12" ht="64.8" customHeight="1" x14ac:dyDescent="0.25">
      <c r="A126" s="165"/>
      <c r="B126" s="268"/>
      <c r="C126" s="374" t="s">
        <v>306</v>
      </c>
      <c r="D126" s="1283">
        <v>2</v>
      </c>
      <c r="E126" s="1282" t="str">
        <f>IF(VLOOKUP(Table2612[[#This Row],[(FIN) Käytäntö]],Languages!$A:$D,1,TRUE)=Table2612[[#This Row],[(FIN) Käytäntö]],VLOOKUP(Table2612[[#This Row],[(FIN) Käytäntö]],Languages!$A:$D,Summary!$C$7,TRUE),NA())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126" s="1284" t="s">
        <v>4280</v>
      </c>
      <c r="G126" s="1075"/>
      <c r="H126" s="1075"/>
      <c r="I126" s="371"/>
      <c r="J126" s="259"/>
      <c r="K126" s="272"/>
      <c r="L126" s="273"/>
    </row>
    <row r="127" spans="1:12" ht="64.8" customHeight="1" x14ac:dyDescent="0.25">
      <c r="A127" s="165"/>
      <c r="B127" s="268"/>
      <c r="C127" s="374" t="s">
        <v>307</v>
      </c>
      <c r="D127" s="1283">
        <v>2</v>
      </c>
      <c r="E127" s="1282" t="str">
        <f>IF(VLOOKUP(Table2612[[#This Row],[(FIN) Käytäntö]],Languages!$A:$D,1,TRUE)=Table2612[[#This Row],[(FIN) Käytäntö]],VLOOKUP(Table2612[[#This Row],[(FIN) Käytäntö]],Languages!$A:$D,Summary!$C$7,TRUE),NA())</f>
        <v xml:space="preserve">Organisaation johto tukee aktiivisesti ja näkyvästi organisaation kyberarkkitehtuuria (ja sen kehitystä). </v>
      </c>
      <c r="F127" s="1284" t="s">
        <v>1629</v>
      </c>
      <c r="G127" s="1075"/>
      <c r="H127" s="1075"/>
      <c r="I127" s="371"/>
      <c r="J127" s="259"/>
      <c r="K127" s="272"/>
      <c r="L127" s="273"/>
    </row>
    <row r="128" spans="1:12" ht="64.8" customHeight="1" x14ac:dyDescent="0.25">
      <c r="A128" s="165"/>
      <c r="B128" s="268"/>
      <c r="C128" s="374" t="s">
        <v>308</v>
      </c>
      <c r="D128" s="1283">
        <v>2</v>
      </c>
      <c r="E128" s="1282" t="str">
        <f>IF(VLOOKUP(Table2612[[#This Row],[(FIN) Käytäntö]],Languages!$A:$D,1,TRUE)=Table2612[[#This Row],[(FIN) Käytäntö]],VLOOKUP(Table2612[[#This Row],[(FIN) Käytäntö]],Languages!$A:$D,Summary!$C$7,TRUE),NA())</f>
        <v>Kyberarkkitehtuuri määrittää kyberturvallisuusvaatimukset toiminnon kannalta tärkeille laitteille, ohjelmistoille ja tietovarannoille.</v>
      </c>
      <c r="F128" s="1284" t="s">
        <v>4280</v>
      </c>
      <c r="G128" s="1075"/>
      <c r="H128" s="1075"/>
      <c r="I128" s="371"/>
      <c r="J128" s="259"/>
      <c r="K128" s="272"/>
      <c r="L128" s="273"/>
    </row>
    <row r="129" spans="1:12" ht="64.8" customHeight="1" x14ac:dyDescent="0.25">
      <c r="A129" s="165"/>
      <c r="B129" s="268"/>
      <c r="C129" s="374" t="s">
        <v>309</v>
      </c>
      <c r="D129" s="1283">
        <v>2</v>
      </c>
      <c r="E129" s="1282" t="str">
        <f>IF(VLOOKUP(Table2612[[#This Row],[(FIN) Käytäntö]],Languages!$A:$D,1,TRUE)=Table2612[[#This Row],[(FIN) Käytäntö]],VLOOKUP(Table2612[[#This Row],[(FIN) Käytäntö]],Languages!$A:$D,Summary!$C$7,TRUE),NA())</f>
        <v>Kyberturvallisuuden suojausmekanismit on valittu ja toteutettu siten, että kyberturvallisuusvaatimukset toteutuvat.</v>
      </c>
      <c r="F129" s="1284" t="s">
        <v>4280</v>
      </c>
      <c r="G129" s="1075"/>
      <c r="H129" s="1075"/>
      <c r="I129" s="371"/>
      <c r="J129" s="259"/>
      <c r="K129" s="272"/>
      <c r="L129" s="273"/>
    </row>
    <row r="130" spans="1:12" ht="64.8" customHeight="1" x14ac:dyDescent="0.25">
      <c r="A130" s="165"/>
      <c r="B130" s="268"/>
      <c r="C130" s="374" t="s">
        <v>310</v>
      </c>
      <c r="D130" s="1283">
        <v>3</v>
      </c>
      <c r="E130" s="1282" t="str">
        <f>IF(VLOOKUP(Table2612[[#This Row],[(FIN) Käytäntö]],Languages!$A:$D,1,TRUE)=Table2612[[#This Row],[(FIN) Käytäntö]],VLOOKUP(Table2612[[#This Row],[(FIN) Käytäntö]],Languages!$A:$D,Summary!$C$7,TRUE),NA())</f>
        <v>Kyberarkkitehtuurin kehittämissuunnitelma tai strategia ja kyberarkkitehtuurin hallinta ovat linjassa organisaation yritysarkkitehtuuristrategian (myös "kokonaisarkkitehtuuri") ja yritysarkkitehtuurin hallinnan kanssa.</v>
      </c>
      <c r="F130" s="1284" t="s">
        <v>1629</v>
      </c>
      <c r="G130" s="1075"/>
      <c r="H130" s="1075"/>
      <c r="I130" s="371"/>
      <c r="J130" s="259"/>
      <c r="K130" s="272"/>
      <c r="L130" s="273"/>
    </row>
    <row r="131" spans="1:12" ht="64.8" customHeight="1" x14ac:dyDescent="0.25">
      <c r="A131" s="165"/>
      <c r="B131" s="268"/>
      <c r="C131" s="374" t="s">
        <v>311</v>
      </c>
      <c r="D131" s="1283">
        <v>3</v>
      </c>
      <c r="E131" s="1282" t="str">
        <f>IF(VLOOKUP(Table2612[[#This Row],[(FIN) Käytäntö]],Languages!$A:$D,1,TRUE)=Table2612[[#This Row],[(FIN) Käytäntö]],VLOOKUP(Table2612[[#This Row],[(FIN) Käytäntö]],Languages!$A:$D,Summary!$C$7,TRUE),NA())</f>
        <v>Organisaation järjestelmien ja verkkojen vaatimustenmukaisuutta kyberarkkitehtuuriin nähden arvioidaan aika ajoin ja määriteltyjen tilanteiden kuten järjestelmämuutosten tai ulkoisten tapahtumien yhteydessä.</v>
      </c>
      <c r="F131" s="1284" t="s">
        <v>1629</v>
      </c>
      <c r="G131" s="1075"/>
      <c r="H131" s="1075"/>
      <c r="I131" s="371"/>
      <c r="J131" s="259"/>
      <c r="K131" s="272"/>
      <c r="L131" s="273"/>
    </row>
    <row r="132" spans="1:12" ht="64.8" customHeight="1" x14ac:dyDescent="0.25">
      <c r="A132" s="165"/>
      <c r="B132" s="268"/>
      <c r="C132" s="374" t="s">
        <v>961</v>
      </c>
      <c r="D132" s="1283">
        <v>3</v>
      </c>
      <c r="E132" s="1282" t="str">
        <f>IF(VLOOKUP(Table2612[[#This Row],[(FIN) Käytäntö]],Languages!$A:$D,1,TRUE)=Table2612[[#This Row],[(FIN) Käytäntö]],VLOOKUP(Table2612[[#This Row],[(FIN) Käytäntö]],Languages!$A:$D,Summary!$C$7,TRUE),NA())</f>
        <v>Kyberturvallisuusarkkitehtuurin kehitystä ohjaavat organisaation riskiarviointien tulokset [kts. RISK-3d] sekä organisaation uhkaprofiili [kts. THREAT-2e].</v>
      </c>
      <c r="F132" s="1284" t="s">
        <v>4280</v>
      </c>
      <c r="G132" s="1075"/>
      <c r="H132" s="1075"/>
      <c r="I132" s="371"/>
      <c r="J132" s="259"/>
      <c r="K132" s="272"/>
      <c r="L132" s="273"/>
    </row>
    <row r="133" spans="1:12" ht="64.8" customHeight="1" x14ac:dyDescent="0.25">
      <c r="A133" s="165"/>
      <c r="B133" s="268"/>
      <c r="C133" s="374" t="s">
        <v>2531</v>
      </c>
      <c r="D133" s="1283">
        <v>3</v>
      </c>
      <c r="E133" s="1282" t="str">
        <f>IF(VLOOKUP(Table2612[[#This Row],[(FIN) Käytäntö]],Languages!$A:$D,1,TRUE)=Table2612[[#This Row],[(FIN) Käytäntö]],VLOOKUP(Table2612[[#This Row],[(FIN) Käytäntö]],Languages!$A:$D,Summary!$C$7,TRUE),NA())</f>
        <v>Kyberarkkitehtuuri käsittelee ennalta määriteltyjä toimintatiloja [kts. SITUATION-3g].</v>
      </c>
      <c r="F133" s="1284" t="s">
        <v>1629</v>
      </c>
      <c r="G133" s="1075"/>
      <c r="H133" s="1075"/>
      <c r="I133" s="371"/>
      <c r="J133" s="259"/>
      <c r="K133" s="272"/>
      <c r="L133" s="273"/>
    </row>
    <row r="134" spans="1:12" ht="64.8" customHeight="1" x14ac:dyDescent="0.25">
      <c r="A134" s="165"/>
      <c r="B134" s="268"/>
      <c r="C134" s="374" t="s">
        <v>312</v>
      </c>
      <c r="D134" s="1283">
        <v>1</v>
      </c>
      <c r="E134" s="1282" t="str">
        <f>IF(VLOOKUP(Table2612[[#This Row],[(FIN) Käytäntö]],Languages!$A:$D,1,TRUE)=Table2612[[#This Row],[(FIN) Käytäntö]],VLOOKUP(Table2612[[#This Row],[(FIN) Käytäntö]],Languages!$A:$D,Summary!$C$7,TRUE),NA())</f>
        <v>Verkon suojauksia on toteutettu, ainakin tapauskohtaisesti. Tasolla 1 tämän ei tarvitse olla systemaattista tai säännöllistä.</v>
      </c>
      <c r="F134" s="1284" t="s">
        <v>4280</v>
      </c>
      <c r="G134" s="1075"/>
      <c r="H134" s="1075"/>
      <c r="I134" s="371"/>
      <c r="J134" s="259"/>
      <c r="K134" s="272"/>
      <c r="L134" s="273"/>
    </row>
    <row r="135" spans="1:12" ht="64.8" customHeight="1" x14ac:dyDescent="0.25">
      <c r="A135" s="165"/>
      <c r="B135" s="268"/>
      <c r="C135" s="374" t="s">
        <v>313</v>
      </c>
      <c r="D135" s="1283">
        <v>1</v>
      </c>
      <c r="E135" s="1282" t="str">
        <f>IF(VLOOKUP(Table2612[[#This Row],[(FIN) Käytäntö]],Languages!$A:$D,1,TRUE)=Table2612[[#This Row],[(FIN) Käytäntö]],VLOOKUP(Table2612[[#This Row],[(FIN) Käytäntö]],Languages!$A:$D,Summary!$C$7,TRUE),NA())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5" s="1284" t="s">
        <v>4280</v>
      </c>
      <c r="G135" s="1075"/>
      <c r="H135" s="1075"/>
      <c r="I135" s="371"/>
      <c r="J135" s="259"/>
      <c r="K135" s="272"/>
      <c r="L135" s="273"/>
    </row>
    <row r="136" spans="1:12" ht="64.8" customHeight="1" x14ac:dyDescent="0.25">
      <c r="A136" s="165"/>
      <c r="B136" s="268"/>
      <c r="C136" s="374" t="s">
        <v>314</v>
      </c>
      <c r="D136" s="1283">
        <v>2</v>
      </c>
      <c r="E136" s="1282" t="str">
        <f>IF(VLOOKUP(Table2612[[#This Row],[(FIN) Käytäntö]],Languages!$A:$D,1,TRUE)=Table2612[[#This Row],[(FIN) Käytäntö]],VLOOKUP(Table2612[[#This Row],[(FIN) Käytäntö]],Languages!$A:$D,Summary!$C$7,TRUE),NA())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6" s="1284" t="s">
        <v>4280</v>
      </c>
      <c r="G136" s="1075"/>
      <c r="H136" s="1075"/>
      <c r="I136" s="371"/>
      <c r="J136" s="259"/>
      <c r="K136" s="272"/>
      <c r="L136" s="273"/>
    </row>
    <row r="137" spans="1:12" ht="64.8" customHeight="1" x14ac:dyDescent="0.25">
      <c r="A137" s="165"/>
      <c r="B137" s="268"/>
      <c r="C137" s="374" t="s">
        <v>962</v>
      </c>
      <c r="D137" s="1283">
        <v>2</v>
      </c>
      <c r="E137" s="1282" t="str">
        <f>IF(VLOOKUP(Table2612[[#This Row],[(FIN) Käytäntö]],Languages!$A:$D,1,TRUE)=Table2612[[#This Row],[(FIN) Käytäntö]],VLOOKUP(Table2612[[#This Row],[(FIN) Käytäntö]],Languages!$A:$D,Summary!$C$7,TRUE),NA())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7" s="1284" t="s">
        <v>4280</v>
      </c>
      <c r="G137" s="1075"/>
      <c r="H137" s="1075"/>
      <c r="I137" s="371"/>
      <c r="J137" s="259"/>
      <c r="K137" s="272"/>
      <c r="L137" s="273"/>
    </row>
    <row r="138" spans="1:12" ht="64.8" customHeight="1" x14ac:dyDescent="0.25">
      <c r="A138" s="165"/>
      <c r="B138" s="268"/>
      <c r="C138" s="374" t="s">
        <v>963</v>
      </c>
      <c r="D138" s="1283">
        <v>2</v>
      </c>
      <c r="E138" s="1282" t="str">
        <f>IF(VLOOKUP(Table2612[[#This Row],[(FIN) Käytäntö]],Languages!$A:$D,1,TRUE)=Table2612[[#This Row],[(FIN) Käytäntö]],VLOOKUP(Table2612[[#This Row],[(FIN) Käytäntö]],Languages!$A:$D,Summary!$C$7,TRUE),NA())</f>
        <v>Verkkojen suojauksessa huomioidaan pienimmän valtuuden ja pienimmän toiminnallisuuden periaatteet.</v>
      </c>
      <c r="F138" s="1284" t="s">
        <v>4280</v>
      </c>
      <c r="G138" s="1075"/>
      <c r="H138" s="1075"/>
      <c r="I138" s="371"/>
      <c r="J138" s="259"/>
      <c r="K138" s="272"/>
      <c r="L138" s="273"/>
    </row>
    <row r="139" spans="1:12" ht="64.8" customHeight="1" x14ac:dyDescent="0.25">
      <c r="A139" s="165"/>
      <c r="B139" s="268"/>
      <c r="C139" s="374" t="s">
        <v>964</v>
      </c>
      <c r="D139" s="1283">
        <v>2</v>
      </c>
      <c r="E139" s="1282" t="str">
        <f>IF(VLOOKUP(Table2612[[#This Row],[(FIN) Käytäntö]],Languages!$A:$D,1,TRUE)=Table2612[[#This Row],[(FIN) Käytäntö]],VLOOKUP(Table2612[[#This Row],[(FIN) Käytäntö]],Languages!$A:$D,Summary!$C$7,TRUE),NA())</f>
        <v xml:space="preserve">Verkkojen suojaus sisältää valvonnan, analyysin ja verkkoliikenteen hallinnan (esimerkiksi palomuurit, IDPS) </v>
      </c>
      <c r="F139" s="1284" t="s">
        <v>4280</v>
      </c>
      <c r="G139" s="1075"/>
      <c r="H139" s="1075"/>
      <c r="I139" s="371"/>
      <c r="J139" s="259"/>
      <c r="K139" s="272"/>
      <c r="L139" s="273"/>
    </row>
    <row r="140" spans="1:12" ht="64.8" customHeight="1" x14ac:dyDescent="0.25">
      <c r="A140" s="165"/>
      <c r="B140" s="268"/>
      <c r="C140" s="374" t="s">
        <v>965</v>
      </c>
      <c r="D140" s="1283">
        <v>2</v>
      </c>
      <c r="E140" s="1282" t="str">
        <f>IF(VLOOKUP(Table2612[[#This Row],[(FIN) Käytäntö]],Languages!$A:$D,1,TRUE)=Table2612[[#This Row],[(FIN) Käytäntö]],VLOOKUP(Table2612[[#This Row],[(FIN) Käytäntö]],Languages!$A:$D,Summary!$C$7,TRUE),NA())</f>
        <v>Verkkoliikennettä ja sähköpostia valvotaan, analysoidaan ja hallitaan (esimerkiksi estämällä haitallisia linkkejä tai epäilyttäviä latauksia, sähköpostin autentikointi tai IP-osoitteiden estäminen).</v>
      </c>
      <c r="F140" s="1284" t="s">
        <v>4281</v>
      </c>
      <c r="G140" s="1075"/>
      <c r="H140" s="1075"/>
      <c r="I140" s="371"/>
      <c r="J140" s="259"/>
      <c r="K140" s="272"/>
      <c r="L140" s="273"/>
    </row>
    <row r="141" spans="1:12" ht="64.8" customHeight="1" x14ac:dyDescent="0.25">
      <c r="A141" s="165"/>
      <c r="B141" s="268"/>
      <c r="C141" s="374" t="s">
        <v>966</v>
      </c>
      <c r="D141" s="1283">
        <v>3</v>
      </c>
      <c r="E141" s="1282" t="str">
        <f>IF(VLOOKUP(Table2612[[#This Row],[(FIN) Käytäntö]],Languages!$A:$D,1,TRUE)=Table2612[[#This Row],[(FIN) Käytäntö]],VLOOKUP(Table2612[[#This Row],[(FIN) Käytäntö]],Languages!$A:$D,Summary!$C$7,TRUE),NA())</f>
        <v>Kaikki laitteet, ohjelmistot ja tietovarannot on segmentoitu turvallisuusvyöhykkeisiin perustuen niille asetettuihin kybervaatimuksiin.</v>
      </c>
      <c r="F141" s="1284" t="s">
        <v>4280</v>
      </c>
      <c r="G141" s="1075"/>
      <c r="H141" s="1075"/>
      <c r="I141" s="371"/>
      <c r="J141" s="259"/>
      <c r="K141" s="272"/>
      <c r="L141" s="273"/>
    </row>
    <row r="142" spans="1:12" ht="64.8" customHeight="1" x14ac:dyDescent="0.25">
      <c r="A142" s="165"/>
      <c r="B142" s="268"/>
      <c r="C142" s="374" t="s">
        <v>967</v>
      </c>
      <c r="D142" s="1283">
        <v>3</v>
      </c>
      <c r="E142" s="1282" t="str">
        <f>IF(VLOOKUP(Table2612[[#This Row],[(FIN) Käytäntö]],Languages!$A:$D,1,TRUE)=Table2612[[#This Row],[(FIN) Käytäntö]],VLOOKUP(Table2612[[#This Row],[(FIN) Käytäntö]],Languages!$A:$D,Summary!$C$7,TRUE),NA())</f>
        <v>Verkkojen erottelu on toteutettu turvallisuuslähtöisesti siten että laitteet, ohjelmistot ja tietovarannot on segmentoitu loogisesti tai fyysisesti omiin turva-alueisiinsa, joilla on jokaisella oma todentamisensa/ autentikointi.</v>
      </c>
      <c r="F142" s="1284" t="s">
        <v>4280</v>
      </c>
      <c r="G142" s="1075"/>
      <c r="H142" s="1075"/>
      <c r="I142" s="371"/>
      <c r="J142" s="259"/>
      <c r="K142" s="272"/>
      <c r="L142" s="273"/>
    </row>
    <row r="143" spans="1:12" ht="64.8" customHeight="1" x14ac:dyDescent="0.25">
      <c r="A143" s="165"/>
      <c r="B143" s="268"/>
      <c r="C143" s="374" t="s">
        <v>968</v>
      </c>
      <c r="D143" s="1283">
        <v>3</v>
      </c>
      <c r="E143" s="1282" t="str">
        <f>IF(VLOOKUP(Table2612[[#This Row],[(FIN) Käytäntö]],Languages!$A:$D,1,TRUE)=Table2612[[#This Row],[(FIN) Käytäntö]],VLOOKUP(Table2612[[#This Row],[(FIN) Käytäntö]],Languages!$A:$D,Summary!$C$7,TRUE),NA())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143" s="1284" t="s">
        <v>4281</v>
      </c>
      <c r="G143" s="1075"/>
      <c r="H143" s="1075"/>
      <c r="I143" s="371"/>
      <c r="J143" s="259"/>
      <c r="K143" s="272"/>
      <c r="L143" s="273"/>
    </row>
    <row r="144" spans="1:12" ht="64.8" customHeight="1" x14ac:dyDescent="0.25">
      <c r="A144" s="165"/>
      <c r="B144" s="268"/>
      <c r="C144" s="374" t="s">
        <v>969</v>
      </c>
      <c r="D144" s="1283">
        <v>3</v>
      </c>
      <c r="E144" s="1282" t="str">
        <f>IF(VLOOKUP(Table2612[[#This Row],[(FIN) Käytäntö]],Languages!$A:$D,1,TRUE)=Table2612[[#This Row],[(FIN) Käytäntö]],VLOOKUP(Table2612[[#This Row],[(FIN) Käytäntö]],Languages!$A:$D,Summary!$C$7,TRUE),NA())</f>
        <v>Laitteiden yhteyksiä verkkoon hallitaan siten, että vain luvalliset laitteet voivat muodostaa yhteyden (esimerkiksi laitetason pääsynhallinta (NAC)).</v>
      </c>
      <c r="F144" s="1284" t="s">
        <v>4280</v>
      </c>
      <c r="G144" s="1075"/>
      <c r="H144" s="1075"/>
      <c r="I144" s="371"/>
      <c r="J144" s="259"/>
      <c r="K144" s="272"/>
      <c r="L144" s="273"/>
    </row>
    <row r="145" spans="1:12" ht="64.8" customHeight="1" x14ac:dyDescent="0.25">
      <c r="A145" s="165"/>
      <c r="B145" s="268"/>
      <c r="C145" s="374" t="s">
        <v>970</v>
      </c>
      <c r="D145" s="1283">
        <v>3</v>
      </c>
      <c r="E145" s="1282" t="str">
        <f>IF(VLOOKUP(Table2612[[#This Row],[(FIN) Käytäntö]],Languages!$A:$D,1,TRUE)=Table2612[[#This Row],[(FIN) Käytäntö]],VLOOKUP(Table2612[[#This Row],[(FIN) Käytäntö]],Languages!$A:$D,Summary!$C$7,TRUE),NA())</f>
        <v>Kyberarkkitehtuuri mahdollistaa saastuneiden laitteiden, ohjelmistojen ja tietovarantojen erottamisen muista.</v>
      </c>
      <c r="F145" s="1284" t="s">
        <v>4280</v>
      </c>
      <c r="G145" s="1075"/>
      <c r="H145" s="1075"/>
      <c r="I145" s="371"/>
      <c r="J145" s="259"/>
      <c r="K145" s="272"/>
      <c r="L145" s="273"/>
    </row>
    <row r="146" spans="1:12" ht="64.8" customHeight="1" x14ac:dyDescent="0.25">
      <c r="A146" s="165"/>
      <c r="B146" s="268"/>
      <c r="C146" s="374" t="s">
        <v>315</v>
      </c>
      <c r="D146" s="1283">
        <v>1</v>
      </c>
      <c r="E146" s="1282" t="str">
        <f>IF(VLOOKUP(Table2612[[#This Row],[(FIN) Käytäntö]],Languages!$A:$D,1,TRUE)=Table2612[[#This Row],[(FIN) Käytäntö]],VLOOKUP(Table2612[[#This Row],[(FIN) Käytäntö]],Languages!$A:$D,Summary!$C$7,TRUE),NA())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6" s="1284" t="s">
        <v>4280</v>
      </c>
      <c r="G146" s="1075"/>
      <c r="H146" s="1075"/>
      <c r="I146" s="371"/>
      <c r="J146" s="259"/>
      <c r="K146" s="272"/>
      <c r="L146" s="273"/>
    </row>
    <row r="147" spans="1:12" ht="64.8" customHeight="1" x14ac:dyDescent="0.25">
      <c r="A147" s="165"/>
      <c r="B147" s="268"/>
      <c r="C147" s="374" t="s">
        <v>316</v>
      </c>
      <c r="D147" s="1283">
        <v>1</v>
      </c>
      <c r="E147" s="1282" t="str">
        <f>IF(VLOOKUP(Table2612[[#This Row],[(FIN) Käytäntö]],Languages!$A:$D,1,TRUE)=Table2612[[#This Row],[(FIN) Käytäntö]],VLOOKUP(Table2612[[#This Row],[(FIN) Käytäntö]],Languages!$A:$D,Summary!$C$7,TRUE),NA())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7" s="1284" t="s">
        <v>4280</v>
      </c>
      <c r="G147" s="1075"/>
      <c r="H147" s="1075"/>
      <c r="I147" s="371"/>
      <c r="J147" s="259"/>
      <c r="K147" s="272"/>
      <c r="L147" s="273"/>
    </row>
    <row r="148" spans="1:12" ht="64.8" customHeight="1" x14ac:dyDescent="0.25">
      <c r="A148" s="165"/>
      <c r="B148" s="268"/>
      <c r="C148" s="374" t="s">
        <v>317</v>
      </c>
      <c r="D148" s="1283">
        <v>2</v>
      </c>
      <c r="E148" s="1282" t="str">
        <f>IF(VLOOKUP(Table2612[[#This Row],[(FIN) Käytäntö]],Languages!$A:$D,1,TRUE)=Table2612[[#This Row],[(FIN) Käytäntö]],VLOOKUP(Table2612[[#This Row],[(FIN) Käytäntö]],Languages!$A:$D,Summary!$C$7,TRUE),NA())</f>
        <v>Pienimmän käyttöoikeuden periaate on pantu täytäntöön (esimerkiksi rajoittamalla hallinta- tai ylläpitotunnusten oikeuksia).</v>
      </c>
      <c r="F148" s="1284" t="s">
        <v>4280</v>
      </c>
      <c r="G148" s="1075"/>
      <c r="H148" s="1075"/>
      <c r="I148" s="371"/>
      <c r="J148" s="259"/>
      <c r="K148" s="272"/>
      <c r="L148" s="273"/>
    </row>
    <row r="149" spans="1:12" ht="64.8" customHeight="1" x14ac:dyDescent="0.25">
      <c r="A149" s="165"/>
      <c r="B149" s="268"/>
      <c r="C149" s="374" t="s">
        <v>318</v>
      </c>
      <c r="D149" s="1283">
        <v>2</v>
      </c>
      <c r="E149" s="1282" t="str">
        <f>IF(VLOOKUP(Table2612[[#This Row],[(FIN) Käytäntö]],Languages!$A:$D,1,TRUE)=Table2612[[#This Row],[(FIN) Käytäntö]],VLOOKUP(Table2612[[#This Row],[(FIN) Käytäntö]],Languages!$A:$D,Summary!$C$7,TRUE),NA())</f>
        <v>Pienimmän toiminnallisuuden periaate on pantu täytäntöön (esim. rajoittamalla käytettäviä palveluita, ohjelmia, portteja tai liitettäviä laitteita).</v>
      </c>
      <c r="F149" s="1284" t="s">
        <v>4280</v>
      </c>
      <c r="G149" s="1075"/>
      <c r="H149" s="1075"/>
      <c r="I149" s="371"/>
      <c r="J149" s="259"/>
      <c r="K149" s="272"/>
      <c r="L149" s="273"/>
    </row>
    <row r="150" spans="1:12" ht="64.8" customHeight="1" x14ac:dyDescent="0.25">
      <c r="A150" s="165"/>
      <c r="B150" s="268"/>
      <c r="C150" s="374" t="s">
        <v>971</v>
      </c>
      <c r="D150" s="1283">
        <v>2</v>
      </c>
      <c r="E150" s="1282" t="str">
        <f>IF(VLOOKUP(Table2612[[#This Row],[(FIN) Käytäntö]],Languages!$A:$D,1,TRUE)=Table2612[[#This Row],[(FIN) Käytäntö]],VLOOKUP(Table2612[[#This Row],[(FIN) Käytäntö]],Languages!$A:$D,Summary!$C$7,TRUE),NA())</f>
        <v xml:space="preserve">Turvallisia konfiguraatiota on määritelty ja niitä ylläpidetään sekä käytetään osana laitteiden, ohjelmistojen ja tietovarantojen käyttöönottoprosessia, mikäli tehtävissä / toteutettavissa. </v>
      </c>
      <c r="F150" s="1284" t="s">
        <v>4280</v>
      </c>
      <c r="G150" s="1075"/>
      <c r="H150" s="1075"/>
      <c r="I150" s="371"/>
      <c r="J150" s="259"/>
      <c r="K150" s="272"/>
      <c r="L150" s="273"/>
    </row>
    <row r="151" spans="1:12" ht="64.8" customHeight="1" x14ac:dyDescent="0.25">
      <c r="A151" s="165"/>
      <c r="B151" s="268"/>
      <c r="C151" s="374" t="s">
        <v>972</v>
      </c>
      <c r="D151" s="1283">
        <v>2</v>
      </c>
      <c r="E151" s="1282" t="str">
        <f>IF(VLOOKUP(Table2612[[#This Row],[(FIN) Käytäntö]],Languages!$A:$D,1,TRUE)=Table2612[[#This Row],[(FIN) Käytäntö]],VLOOKUP(Table2612[[#This Row],[(FIN) Käytäntö]],Languages!$A:$D,Summary!$C$7,TRUE),NA())</f>
        <v>Tietoturvaohjelmistot vaaditaan soveltuvin osin osana laitteiden konfiguraatiota (esimerkiksi päätelaitteen turva- ja havainnointiratkaisut tai päätelaitekohtaiset palomuuriratkaisut).</v>
      </c>
      <c r="F151" s="1284" t="s">
        <v>4280</v>
      </c>
      <c r="G151" s="1075"/>
      <c r="H151" s="1075"/>
      <c r="I151" s="371"/>
      <c r="J151" s="259"/>
      <c r="K151" s="272"/>
      <c r="L151" s="273"/>
    </row>
    <row r="152" spans="1:12" ht="64.8" customHeight="1" x14ac:dyDescent="0.25">
      <c r="A152" s="165"/>
      <c r="B152" s="268"/>
      <c r="C152" s="374" t="s">
        <v>973</v>
      </c>
      <c r="D152" s="1283">
        <v>2</v>
      </c>
      <c r="E152" s="1282" t="str">
        <f>IF(VLOOKUP(Table2612[[#This Row],[(FIN) Käytäntö]],Languages!$A:$D,1,TRUE)=Table2612[[#This Row],[(FIN) Käytäntö]],VLOOKUP(Table2612[[#This Row],[(FIN) Käytäntö]],Languages!$A:$D,Summary!$C$7,TRUE),NA())</f>
        <v>Siirrettäviä ja irrotettavia muistilaitteita valvotaan (esimerkiksi rajoittamalla USB-laitteiden tai ulkoisten levyjen käyttöä).</v>
      </c>
      <c r="F152" s="1284" t="s">
        <v>4280</v>
      </c>
      <c r="G152" s="1075"/>
      <c r="H152" s="1075"/>
      <c r="I152" s="371"/>
      <c r="J152" s="259"/>
      <c r="K152" s="272"/>
      <c r="L152" s="273"/>
    </row>
    <row r="153" spans="1:12" ht="64.8" customHeight="1" x14ac:dyDescent="0.25">
      <c r="A153" s="165"/>
      <c r="B153" s="268"/>
      <c r="C153" s="374" t="s">
        <v>974</v>
      </c>
      <c r="D153" s="1283">
        <v>2</v>
      </c>
      <c r="E153" s="1282" t="str">
        <f>IF(VLOOKUP(Table2612[[#This Row],[(FIN) Käytäntö]],Languages!$A:$D,1,TRUE)=Table2612[[#This Row],[(FIN) Käytäntö]],VLOOKUP(Table2612[[#This Row],[(FIN) Käytäntö]],Languages!$A:$D,Summary!$C$7,TRUE),NA())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3" s="1284"/>
      <c r="G153" s="1075"/>
      <c r="H153" s="1075"/>
      <c r="I153" s="371"/>
      <c r="J153" s="259"/>
      <c r="K153" s="272"/>
      <c r="L153" s="273"/>
    </row>
    <row r="154" spans="1:12" ht="64.8" customHeight="1" x14ac:dyDescent="0.25">
      <c r="A154" s="165"/>
      <c r="B154" s="268"/>
      <c r="C154" s="374" t="s">
        <v>975</v>
      </c>
      <c r="D154" s="1283">
        <v>2</v>
      </c>
      <c r="E154" s="1282" t="str">
        <f>IF(VLOOKUP(Table2612[[#This Row],[(FIN) Käytäntö]],Languages!$A:$D,1,TRUE)=Table2612[[#This Row],[(FIN) Käytäntö]],VLOOKUP(Table2612[[#This Row],[(FIN) Käytäntö]],Languages!$A:$D,Summary!$C$7,TRUE),NA())</f>
        <v xml:space="preserve">Ylläpidon ja kapasiteetinhallinnan toimenpiteitä tehdään kaikille toiminnon laitteille, ohjelmistoille ja tietovarannoille. (omaisuuserät, assets) </v>
      </c>
      <c r="F154" s="1284" t="s">
        <v>4281</v>
      </c>
      <c r="G154" s="1075"/>
      <c r="H154" s="1075"/>
      <c r="I154" s="371"/>
      <c r="J154" s="259"/>
      <c r="K154" s="272"/>
      <c r="L154" s="273"/>
    </row>
    <row r="155" spans="1:12" ht="64.8" customHeight="1" x14ac:dyDescent="0.25">
      <c r="A155" s="165"/>
      <c r="B155" s="268"/>
      <c r="C155" s="374" t="s">
        <v>976</v>
      </c>
      <c r="D155" s="1283">
        <v>2</v>
      </c>
      <c r="E155" s="1282" t="str">
        <f>IF(VLOOKUP(Table2612[[#This Row],[(FIN) Käytäntö]],Languages!$A:$D,1,TRUE)=Table2612[[#This Row],[(FIN) Käytäntö]],VLOOKUP(Table2612[[#This Row],[(FIN) Käytäntö]],Languages!$A:$D,Summary!$C$7,TRUE),NA())</f>
        <v>Toiminnon laitteiden, ohjelmistojen ja tietovarantojen toimintaa suojataan valvomalla / hallitsemalla myös fyysistä toimintaympäristöä.</v>
      </c>
      <c r="F155" s="1284" t="s">
        <v>4280</v>
      </c>
      <c r="G155" s="1075"/>
      <c r="H155" s="1075"/>
      <c r="I155" s="371"/>
      <c r="J155" s="259"/>
      <c r="K155" s="272"/>
      <c r="L155" s="273"/>
    </row>
    <row r="156" spans="1:12" ht="64.8" customHeight="1" x14ac:dyDescent="0.25">
      <c r="A156" s="165"/>
      <c r="B156" s="268"/>
      <c r="C156" s="374" t="s">
        <v>2532</v>
      </c>
      <c r="D156" s="1283">
        <v>2</v>
      </c>
      <c r="E156" s="1282" t="str">
        <f>IF(VLOOKUP(Table2612[[#This Row],[(FIN) Käytäntö]],Languages!$A:$D,1,TRUE)=Table2612[[#This Row],[(FIN) Käytäntö]],VLOOKUP(Table2612[[#This Row],[(FIN) Käytäntö]],Languages!$A:$D,Summary!$C$7,TRUE),NA())</f>
        <v>Korkean prioriteetin laitteille, ohjelmistoille ja tietovarannoille asetetaan tarkempia kyberturvallisuuskontrolleja / hallintakeinoja.</v>
      </c>
      <c r="F156" s="1284" t="s">
        <v>1629</v>
      </c>
      <c r="G156" s="1075"/>
      <c r="H156" s="1075"/>
      <c r="I156" s="371"/>
      <c r="J156" s="259"/>
      <c r="K156" s="272"/>
      <c r="L156" s="273"/>
    </row>
    <row r="157" spans="1:12" ht="64.8" customHeight="1" x14ac:dyDescent="0.25">
      <c r="A157" s="165"/>
      <c r="B157" s="268"/>
      <c r="C157" s="374" t="s">
        <v>2533</v>
      </c>
      <c r="D157" s="1283">
        <v>3</v>
      </c>
      <c r="E157" s="1282" t="str">
        <f>IF(VLOOKUP(Table2612[[#This Row],[(FIN) Käytäntö]],Languages!$A:$D,1,TRUE)=Table2612[[#This Row],[(FIN) Käytäntö]],VLOOKUP(Table2612[[#This Row],[(FIN) Käytäntö]],Languages!$A:$D,Summary!$C$7,TRUE),NA())</f>
        <v>Laiteohjelmistojen (firmware) konfiguraatioita ja muutoksia hallitaan koko laitteen eliniän ajan.</v>
      </c>
      <c r="F157" s="1284" t="s">
        <v>4280</v>
      </c>
      <c r="G157" s="1075"/>
      <c r="H157" s="1075"/>
      <c r="I157" s="371"/>
      <c r="J157" s="259"/>
      <c r="K157" s="272"/>
      <c r="L157" s="273"/>
    </row>
    <row r="158" spans="1:12" ht="64.8" customHeight="1" x14ac:dyDescent="0.25">
      <c r="A158" s="165"/>
      <c r="B158" s="268"/>
      <c r="C158" s="374" t="s">
        <v>2534</v>
      </c>
      <c r="D158" s="1283">
        <v>3</v>
      </c>
      <c r="E158" s="1282" t="str">
        <f>IF(VLOOKUP(Table2612[[#This Row],[(FIN) Käytäntö]],Languages!$A:$D,1,TRUE)=Table2612[[#This Row],[(FIN) Käytäntö]],VLOOKUP(Table2612[[#This Row],[(FIN) Käytäntö]],Languages!$A:$D,Summary!$C$7,TRUE),NA())</f>
        <v>Suojausmekanismeja / kontrolleja (esimerkiksi sallitut / estolistat, suojaavat asetukset) on käytössä estämään valtuuttamattoman / luvattoman koodin suorittaminen.</v>
      </c>
      <c r="F158" s="1284" t="s">
        <v>4280</v>
      </c>
      <c r="G158" s="1075"/>
      <c r="H158" s="1075"/>
      <c r="I158" s="371"/>
      <c r="J158" s="259"/>
      <c r="K158" s="272"/>
      <c r="L158" s="273"/>
    </row>
    <row r="159" spans="1:12" ht="64.8" customHeight="1" x14ac:dyDescent="0.25">
      <c r="A159" s="165"/>
      <c r="B159" s="268"/>
      <c r="C159" s="374" t="s">
        <v>319</v>
      </c>
      <c r="D159" s="1283">
        <v>2</v>
      </c>
      <c r="E159" s="1282" t="str">
        <f>IF(VLOOKUP(Table2612[[#This Row],[(FIN) Käytäntö]],Languages!$A:$D,1,TRUE)=Table2612[[#This Row],[(FIN) Käytäntö]],VLOOKUP(Table2612[[#This Row],[(FIN) Käytäntö]],Languages!$A:$D,Summary!$C$7,TRUE),NA())</f>
        <v>Sisäisesti kehitettävät ohjelmistot ja sovellukset, jotka on tarkoitettu otettavaksi käyttöön korkean prioriteetin laitteissa tai ohjelmistoissa [kts. ASSET-1c], kehitetään noudattaen turvallisen sovelluskehityksen periaatteita.</v>
      </c>
      <c r="F159" s="1284" t="s">
        <v>1629</v>
      </c>
      <c r="G159" s="1075"/>
      <c r="H159" s="1075"/>
      <c r="I159" s="371"/>
      <c r="J159" s="259"/>
      <c r="K159" s="272"/>
      <c r="L159" s="273"/>
    </row>
    <row r="160" spans="1:12" ht="64.8" customHeight="1" x14ac:dyDescent="0.25">
      <c r="A160" s="165"/>
      <c r="B160" s="268"/>
      <c r="C160" s="374" t="s">
        <v>320</v>
      </c>
      <c r="D160" s="1283">
        <v>2</v>
      </c>
      <c r="E160" s="1282" t="str">
        <f>IF(VLOOKUP(Table2612[[#This Row],[(FIN) Käytäntö]],Languages!$A:$D,1,TRUE)=Table2612[[#This Row],[(FIN) Käytäntö]],VLOOKUP(Table2612[[#This Row],[(FIN) Käytäntö]],Languages!$A:$D,Summary!$C$7,TRUE),NA())</f>
        <v>Korkean prioriteetin laitteisiin tai ohjelmistoihin [kts. ASSET-1c] tehtävien ohjelmisto- ja sovellushankintojen valinnassa huomioidaan, miten toimittaja noudattaa turvallisen sovelluskehityksen periaatteita.</v>
      </c>
      <c r="F160" s="1284" t="s">
        <v>1629</v>
      </c>
      <c r="G160" s="1075"/>
      <c r="H160" s="1075"/>
      <c r="I160" s="371"/>
      <c r="J160" s="259"/>
      <c r="K160" s="272"/>
      <c r="L160" s="273"/>
    </row>
    <row r="161" spans="1:12" ht="64.8" customHeight="1" x14ac:dyDescent="0.25">
      <c r="A161" s="165"/>
      <c r="B161" s="268"/>
      <c r="C161" s="374" t="s">
        <v>321</v>
      </c>
      <c r="D161" s="1283">
        <v>2</v>
      </c>
      <c r="E161" s="1282" t="str">
        <f>IF(VLOOKUP(Table2612[[#This Row],[(FIN) Käytäntö]],Languages!$A:$D,1,TRUE)=Table2612[[#This Row],[(FIN) Käytäntö]],VLOOKUP(Table2612[[#This Row],[(FIN) Käytäntö]],Languages!$A:$D,Summary!$C$7,TRUE),NA())</f>
        <v>Ohjelmistojen ja sovellusten käyttöönottoprosessissa edellytetään turvallisia ohjelmistokonfiguraatioita (sekä sisäisesti kehitettyjen että hankittujen ohjelmistojen osalta)</v>
      </c>
      <c r="F161" s="1284" t="s">
        <v>4280</v>
      </c>
      <c r="G161" s="1075"/>
      <c r="H161" s="1075"/>
      <c r="I161" s="371"/>
      <c r="J161" s="259"/>
      <c r="K161" s="272"/>
      <c r="L161" s="273"/>
    </row>
    <row r="162" spans="1:12" ht="64.8" customHeight="1" x14ac:dyDescent="0.25">
      <c r="A162" s="165"/>
      <c r="B162" s="268"/>
      <c r="C162" s="374" t="s">
        <v>322</v>
      </c>
      <c r="D162" s="1283">
        <v>3</v>
      </c>
      <c r="E162" s="1282" t="str">
        <f>IF(VLOOKUP(Table2612[[#This Row],[(FIN) Käytäntö]],Languages!$A:$D,1,TRUE)=Table2612[[#This Row],[(FIN) Käytäntö]],VLOOKUP(Table2612[[#This Row],[(FIN) Käytäntö]],Languages!$A:$D,Summary!$C$7,TRUE),NA())</f>
        <v>Kaikki sisäisesti kehitettävät ohjelmistot ja sovellukset kehitetään käyttäen turvallisen sovelluskehityksen periaatteita.</v>
      </c>
      <c r="F162" s="1284" t="s">
        <v>4280</v>
      </c>
      <c r="G162" s="1075"/>
      <c r="H162" s="1075"/>
      <c r="I162" s="371"/>
      <c r="J162" s="259"/>
      <c r="K162" s="272"/>
      <c r="L162" s="273"/>
    </row>
    <row r="163" spans="1:12" ht="64.8" customHeight="1" x14ac:dyDescent="0.25">
      <c r="A163" s="165"/>
      <c r="B163" s="268"/>
      <c r="C163" s="374" t="s">
        <v>323</v>
      </c>
      <c r="D163" s="1283">
        <v>3</v>
      </c>
      <c r="E163" s="1282" t="str">
        <f>IF(VLOOKUP(Table2612[[#This Row],[(FIN) Käytäntö]],Languages!$A:$D,1,TRUE)=Table2612[[#This Row],[(FIN) Käytäntö]],VLOOKUP(Table2612[[#This Row],[(FIN) Käytäntö]],Languages!$A:$D,Summary!$C$7,TRUE),NA())</f>
        <v>Kaikkien ohjelmisto- ja sovellushankintojen valinnassa huomioidaan noudattaako toimittaja turvallisen sovelluskehityksen periaatteita.</v>
      </c>
      <c r="F163" s="1284" t="s">
        <v>1629</v>
      </c>
      <c r="G163" s="1075"/>
      <c r="H163" s="1075"/>
      <c r="I163" s="371"/>
      <c r="J163" s="259"/>
      <c r="K163" s="272"/>
      <c r="L163" s="273"/>
    </row>
    <row r="164" spans="1:12" ht="64.8" customHeight="1" x14ac:dyDescent="0.25">
      <c r="A164" s="165"/>
      <c r="B164" s="268"/>
      <c r="C164" s="374" t="s">
        <v>324</v>
      </c>
      <c r="D164" s="1283">
        <v>3</v>
      </c>
      <c r="E164" s="1282" t="str">
        <f>IF(VLOOKUP(Table2612[[#This Row],[(FIN) Käytäntö]],Languages!$A:$D,1,TRUE)=Table2612[[#This Row],[(FIN) Käytäntö]],VLOOKUP(Table2612[[#This Row],[(FIN) Käytäntö]],Languages!$A:$D,Summary!$C$7,TRUE),NA())</f>
        <v>Arkkitehtuurikatselmointiprosessissa arvioidaan uusien ja päivitettyjen ohjelmistojen ja sovellusten turvallisuutta ennen niiden vientiä tuotantoon.</v>
      </c>
      <c r="F164" s="1284" t="s">
        <v>1629</v>
      </c>
      <c r="G164" s="1075"/>
      <c r="H164" s="1075"/>
      <c r="I164" s="371"/>
      <c r="J164" s="259"/>
      <c r="K164" s="272"/>
      <c r="L164" s="273"/>
    </row>
    <row r="165" spans="1:12" ht="64.8" customHeight="1" x14ac:dyDescent="0.25">
      <c r="A165" s="165"/>
      <c r="B165" s="268"/>
      <c r="C165" s="374" t="s">
        <v>325</v>
      </c>
      <c r="D165" s="1283">
        <v>3</v>
      </c>
      <c r="E165" s="1282" t="str">
        <f>IF(VLOOKUP(Table2612[[#This Row],[(FIN) Käytäntö]],Languages!$A:$D,1,TRUE)=Table2612[[#This Row],[(FIN) Käytäntö]],VLOOKUP(Table2612[[#This Row],[(FIN) Käytäntö]],Languages!$A:$D,Summary!$C$7,TRUE),NA())</f>
        <v>Ohjelmistojen ja laiteohjelmistojen (firmware) aitous varmistetaan ennen käyttöönottoa.</v>
      </c>
      <c r="F165" s="1284" t="s">
        <v>1629</v>
      </c>
      <c r="G165" s="1075"/>
      <c r="H165" s="1075"/>
      <c r="I165" s="371"/>
      <c r="J165" s="259"/>
      <c r="K165" s="272"/>
      <c r="L165" s="273"/>
    </row>
    <row r="166" spans="1:12" ht="64.8" customHeight="1" x14ac:dyDescent="0.25">
      <c r="A166" s="165"/>
      <c r="B166" s="268"/>
      <c r="C166" s="374" t="s">
        <v>326</v>
      </c>
      <c r="D166" s="1283">
        <v>3</v>
      </c>
      <c r="E166" s="1282" t="str">
        <f>IF(VLOOKUP(Table2612[[#This Row],[(FIN) Käytäntö]],Languages!$A:$D,1,TRUE)=Table2612[[#This Row],[(FIN) Käytäntö]],VLOOKUP(Table2612[[#This Row],[(FIN) Käytäntö]],Languages!$A:$D,Summary!$C$7,TRUE),NA())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6" s="1284" t="s">
        <v>1629</v>
      </c>
      <c r="G166" s="1075"/>
      <c r="H166" s="1075"/>
      <c r="I166" s="371"/>
      <c r="J166" s="259"/>
      <c r="K166" s="272"/>
      <c r="L166" s="273"/>
    </row>
    <row r="167" spans="1:12" ht="64.8" customHeight="1" x14ac:dyDescent="0.25">
      <c r="A167" s="165"/>
      <c r="B167" s="268"/>
      <c r="C167" s="374" t="s">
        <v>329</v>
      </c>
      <c r="D167" s="1283">
        <v>1</v>
      </c>
      <c r="E167" s="1282" t="str">
        <f>IF(VLOOKUP(Table2612[[#This Row],[(FIN) Käytäntö]],Languages!$A:$D,1,TRUE)=Table2612[[#This Row],[(FIN) Käytäntö]],VLOOKUP(Table2612[[#This Row],[(FIN) Käytäntö]],Languages!$A:$D,Summary!$C$7,TRUE),NA())</f>
        <v>Tallennettua arkaluontoista tietoa ("data at rest") suojataan. Tasolla 1 tämän ei tarvitse olla systemaattista ja säännöllistä.</v>
      </c>
      <c r="F167" s="1284" t="s">
        <v>4280</v>
      </c>
      <c r="G167" s="1075"/>
      <c r="H167" s="1075"/>
      <c r="I167" s="371"/>
      <c r="J167" s="259"/>
      <c r="K167" s="272"/>
      <c r="L167" s="273"/>
    </row>
    <row r="168" spans="1:12" ht="64.8" customHeight="1" x14ac:dyDescent="0.25">
      <c r="A168" s="165"/>
      <c r="B168" s="268"/>
      <c r="C168" s="374" t="s">
        <v>330</v>
      </c>
      <c r="D168" s="1283">
        <v>2</v>
      </c>
      <c r="E168" s="1282" t="str">
        <f>IF(VLOOKUP(Table2612[[#This Row],[(FIN) Käytäntö]],Languages!$A:$D,1,TRUE)=Table2612[[#This Row],[(FIN) Käytäntö]],VLOOKUP(Table2612[[#This Row],[(FIN) Käytäntö]],Languages!$A:$D,Summary!$C$7,TRUE),NA())</f>
        <v>Kaikkea tallennettua tietoa ("data at rest") suojataan valittujen tietotyyppien osalta [kts. ASSET-2c].</v>
      </c>
      <c r="F168" s="1284" t="s">
        <v>4280</v>
      </c>
      <c r="G168" s="1075"/>
      <c r="H168" s="1075"/>
      <c r="I168" s="371"/>
      <c r="J168" s="259"/>
      <c r="K168" s="272"/>
      <c r="L168" s="273"/>
    </row>
    <row r="169" spans="1:12" ht="64.8" customHeight="1" x14ac:dyDescent="0.25">
      <c r="A169" s="165"/>
      <c r="B169" s="268"/>
      <c r="C169" s="374" t="s">
        <v>331</v>
      </c>
      <c r="D169" s="1283">
        <v>2</v>
      </c>
      <c r="E169" s="1282" t="str">
        <f>IF(VLOOKUP(Table2612[[#This Row],[(FIN) Käytäntö]],Languages!$A:$D,1,TRUE)=Table2612[[#This Row],[(FIN) Käytäntö]],VLOOKUP(Table2612[[#This Row],[(FIN) Käytäntö]],Languages!$A:$D,Summary!$C$7,TRUE),NA())</f>
        <v>Kaikkea siirrossa olevaa tietoa ("data in transit") suojataan valittujen tietotyyppien / kategorioiden osalta [kts. ASSET-2c].</v>
      </c>
      <c r="F169" s="1284" t="s">
        <v>4280</v>
      </c>
      <c r="G169" s="1075"/>
      <c r="H169" s="1075"/>
      <c r="I169" s="371"/>
      <c r="J169" s="259"/>
      <c r="K169" s="272"/>
      <c r="L169" s="273"/>
    </row>
    <row r="170" spans="1:12" ht="64.8" customHeight="1" x14ac:dyDescent="0.25">
      <c r="A170" s="165"/>
      <c r="B170" s="268"/>
      <c r="C170" s="374" t="s">
        <v>332</v>
      </c>
      <c r="D170" s="1283">
        <v>2</v>
      </c>
      <c r="E170" s="1282" t="str">
        <f>IF(VLOOKUP(Table2612[[#This Row],[(FIN) Käytäntö]],Languages!$A:$D,1,TRUE)=Table2612[[#This Row],[(FIN) Käytäntö]],VLOOKUP(Table2612[[#This Row],[(FIN) Käytäntö]],Languages!$A:$D,Summary!$C$7,TRUE),NA())</f>
        <v>Salausmenetelmät ovat käytössä tallennetulle ja siirrossa olevalle tiedolle valittujen tietotyyppien / kategorioiden osalta [kts. ASSET-2c].</v>
      </c>
      <c r="F170" s="1284" t="s">
        <v>4280</v>
      </c>
      <c r="G170" s="1075"/>
      <c r="H170" s="1075"/>
      <c r="I170" s="371"/>
      <c r="J170" s="259"/>
      <c r="K170" s="272"/>
      <c r="L170" s="273"/>
    </row>
    <row r="171" spans="1:12" ht="64.8" customHeight="1" x14ac:dyDescent="0.25">
      <c r="A171" s="165"/>
      <c r="B171" s="268"/>
      <c r="C171" s="374" t="s">
        <v>333</v>
      </c>
      <c r="D171" s="1283">
        <v>2</v>
      </c>
      <c r="E171" s="1282" t="str">
        <f>IF(VLOOKUP(Table2612[[#This Row],[(FIN) Käytäntö]],Languages!$A:$D,1,TRUE)=Table2612[[#This Row],[(FIN) Käytäntö]],VLOOKUP(Table2612[[#This Row],[(FIN) Käytäntö]],Languages!$A:$D,Summary!$C$7,TRUE),NA())</f>
        <v>Avaintenhallintainfrastruktuuri (eli avainten luonti, säilytys, tuhoaminen, päivittäminen ja kumoaminen) on käytössä salausmenetelmien tukemiseksi.</v>
      </c>
      <c r="F171" s="1284" t="s">
        <v>4280</v>
      </c>
      <c r="G171" s="1075"/>
      <c r="H171" s="1075"/>
      <c r="I171" s="371"/>
      <c r="J171" s="259"/>
      <c r="K171" s="272"/>
      <c r="L171" s="273"/>
    </row>
    <row r="172" spans="1:12" ht="64.8" customHeight="1" x14ac:dyDescent="0.25">
      <c r="A172" s="165"/>
      <c r="B172" s="268"/>
      <c r="C172" s="374" t="s">
        <v>334</v>
      </c>
      <c r="D172" s="1283">
        <v>2</v>
      </c>
      <c r="E172" s="1282" t="str">
        <f>IF(VLOOKUP(Table2612[[#This Row],[(FIN) Käytäntö]],Languages!$A:$D,1,TRUE)=Table2612[[#This Row],[(FIN) Käytäntö]],VLOOKUP(Table2612[[#This Row],[(FIN) Käytäntö]],Languages!$A:$D,Summary!$C$7,TRUE),NA())</f>
        <v>Käytössä on suojausmekanismeja rajoittamaan tiedon varastamisen mahdollisuutta (esimerkiksi tiedon hävittämistä estävät työkalut).</v>
      </c>
      <c r="F172" s="1284" t="s">
        <v>4280</v>
      </c>
      <c r="G172" s="1075"/>
      <c r="H172" s="1075"/>
      <c r="I172" s="371"/>
      <c r="J172" s="259"/>
      <c r="K172" s="272"/>
      <c r="L172" s="273"/>
    </row>
    <row r="173" spans="1:12" ht="64.8" customHeight="1" x14ac:dyDescent="0.25">
      <c r="A173" s="165"/>
      <c r="B173" s="268"/>
      <c r="C173" s="374" t="s">
        <v>335</v>
      </c>
      <c r="D173" s="1283">
        <v>3</v>
      </c>
      <c r="E173" s="1282" t="str">
        <f>IF(VLOOKUP(Table2612[[#This Row],[(FIN) Käytäntö]],Languages!$A:$D,1,TRUE)=Table2612[[#This Row],[(FIN) Käytäntö]],VLOOKUP(Table2612[[#This Row],[(FIN) Käytäntö]],Languages!$A:$D,Summary!$C$7,TRUE),NA())</f>
        <v>Kyberarkkitehtuuriin kuuluu suojausmekanismeja (esimerkiksi laitteiden kovalevyjen salaus) tiedolle, joka on tallennettu laitteille, jotka saatetaan hukata tai varastaa.</v>
      </c>
      <c r="F173" s="1284" t="s">
        <v>4280</v>
      </c>
      <c r="G173" s="1075"/>
      <c r="H173" s="1075"/>
      <c r="I173" s="371"/>
      <c r="J173" s="259"/>
      <c r="K173" s="272"/>
      <c r="L173" s="273"/>
    </row>
    <row r="174" spans="1:12" ht="64.8" customHeight="1" x14ac:dyDescent="0.25">
      <c r="A174" s="165"/>
      <c r="B174" s="268"/>
      <c r="C174" s="374" t="s">
        <v>977</v>
      </c>
      <c r="D174" s="1283">
        <v>3</v>
      </c>
      <c r="E174" s="1282" t="str">
        <f>IF(VLOOKUP(Table2612[[#This Row],[(FIN) Käytäntö]],Languages!$A:$D,1,TRUE)=Table2612[[#This Row],[(FIN) Käytäntö]],VLOOKUP(Table2612[[#This Row],[(FIN) Käytäntö]],Languages!$A:$D,Summary!$C$7,TRUE),NA())</f>
        <v>Kyberarkkitehtuuri kattaa suojausmenetelmät sovellusten, laiteohjelmistojen (firmware) ja tiedon luvattomien muutosten varalle.</v>
      </c>
      <c r="F174" s="1284" t="s">
        <v>1629</v>
      </c>
      <c r="G174" s="1075"/>
      <c r="H174" s="1075"/>
      <c r="I174" s="371"/>
      <c r="J174" s="259"/>
      <c r="K174" s="272"/>
      <c r="L174" s="273"/>
    </row>
    <row r="175" spans="1:12" ht="64.8" customHeight="1" x14ac:dyDescent="0.25">
      <c r="A175" s="165"/>
      <c r="B175" s="268"/>
      <c r="C175" s="374" t="s">
        <v>978</v>
      </c>
      <c r="D175" s="1283">
        <v>2</v>
      </c>
      <c r="E175" s="1282" t="str">
        <f>IF(VLOOKUP(Table2612[[#This Row],[(FIN) Käytäntö]],Languages!$A:$D,1,TRUE)=Table2612[[#This Row],[(FIN) Käytäntö]],VLOOKUP(Table2612[[#This Row],[(FIN) Käytäntö]],Languages!$A:$D,Summary!$C$7,TRUE),NA())</f>
        <v>ARCHITECTURE-osion toimintaa varten on määritetty dokumentoidut toimintatavat, joita noudatetaan ja päivitetään säännöllisesti.</v>
      </c>
      <c r="F175" s="1284" t="s">
        <v>1629</v>
      </c>
      <c r="G175" s="1075"/>
      <c r="H175" s="1075"/>
      <c r="I175" s="371"/>
      <c r="J175" s="259"/>
      <c r="K175" s="272"/>
      <c r="L175" s="273"/>
    </row>
    <row r="176" spans="1:12" ht="64.8" customHeight="1" x14ac:dyDescent="0.25">
      <c r="A176" s="165"/>
      <c r="B176" s="268"/>
      <c r="C176" s="374" t="s">
        <v>979</v>
      </c>
      <c r="D176" s="1283">
        <v>2</v>
      </c>
      <c r="E176" s="1282" t="str">
        <f>IF(VLOOKUP(Table2612[[#This Row],[(FIN) Käytäntö]],Languages!$A:$D,1,TRUE)=Table2612[[#This Row],[(FIN) Käytäntö]],VLOOKUP(Table2612[[#This Row],[(FIN) Käytäntö]],Languages!$A:$D,Summary!$C$7,TRUE),NA())</f>
        <v>ARCHITECTURE-osion toimintaa varten on tarjolla riittävät resurssit (henkilöstö, rahoitus ja työkalut).</v>
      </c>
      <c r="F176" s="1284" t="s">
        <v>1629</v>
      </c>
      <c r="G176" s="1075"/>
      <c r="H176" s="1075"/>
      <c r="I176" s="371"/>
      <c r="J176" s="259"/>
      <c r="K176" s="272"/>
      <c r="L176" s="273"/>
    </row>
    <row r="177" spans="1:12" ht="64.8" customHeight="1" x14ac:dyDescent="0.25">
      <c r="A177" s="165"/>
      <c r="B177" s="268"/>
      <c r="C177" s="374" t="s">
        <v>980</v>
      </c>
      <c r="D177" s="1283">
        <v>3</v>
      </c>
      <c r="E177" s="1282" t="str">
        <f>IF(VLOOKUP(Table2612[[#This Row],[(FIN) Käytäntö]],Languages!$A:$D,1,TRUE)=Table2612[[#This Row],[(FIN) Käytäntö]],VLOOKUP(Table2612[[#This Row],[(FIN) Käytäntö]],Languages!$A:$D,Summary!$C$7,TRUE),NA())</f>
        <v>ARCHITECTURE-osion toimintaa ohjataan vaatimuksilla, jotka on asetettu organisaation johtotason politiikassa (tai vastaavassa ohjeistuksessa).</v>
      </c>
      <c r="F177" s="1284" t="s">
        <v>4280</v>
      </c>
      <c r="G177" s="1075"/>
      <c r="H177" s="1075"/>
      <c r="I177" s="371"/>
      <c r="J177" s="259"/>
      <c r="K177" s="272"/>
      <c r="L177" s="273"/>
    </row>
    <row r="178" spans="1:12" ht="64.8" customHeight="1" x14ac:dyDescent="0.25">
      <c r="A178" s="165"/>
      <c r="B178" s="268"/>
      <c r="C178" s="374" t="s">
        <v>981</v>
      </c>
      <c r="D178" s="1283">
        <v>3</v>
      </c>
      <c r="E178" s="1282" t="str">
        <f>IF(VLOOKUP(Table2612[[#This Row],[(FIN) Käytäntö]],Languages!$A:$D,1,TRUE)=Table2612[[#This Row],[(FIN) Käytäntö]],VLOOKUP(Table2612[[#This Row],[(FIN) Käytäntö]],Languages!$A:$D,Summary!$C$7,TRUE),NA())</f>
        <v>ARCHITECTURE-osion toiminnan suorittamiseen tarvittavat vastuut, tilivelvollisuudet ja valtuutukset on jalkautettu soveltuville työntekijöille.</v>
      </c>
      <c r="F178" s="1284" t="s">
        <v>4280</v>
      </c>
      <c r="G178" s="1075"/>
      <c r="H178" s="1075"/>
      <c r="I178" s="371"/>
      <c r="J178" s="259"/>
      <c r="K178" s="272"/>
      <c r="L178" s="273"/>
    </row>
    <row r="179" spans="1:12" ht="64.8" customHeight="1" x14ac:dyDescent="0.25">
      <c r="A179" s="165"/>
      <c r="B179" s="268"/>
      <c r="C179" s="374" t="s">
        <v>982</v>
      </c>
      <c r="D179" s="1283">
        <v>3</v>
      </c>
      <c r="E179" s="1282" t="str">
        <f>IF(VLOOKUP(Table2612[[#This Row],[(FIN) Käytäntö]],Languages!$A:$D,1,TRUE)=Table2612[[#This Row],[(FIN) Käytäntö]],VLOOKUP(Table2612[[#This Row],[(FIN) Käytäntö]],Languages!$A:$D,Summary!$C$7,TRUE),NA())</f>
        <v>ARCHITECTURE-osion toimintaa suorittavilla työntekijöillä on riittävät tiedot ja taidot tehtäviensä suorittamiseen.</v>
      </c>
      <c r="F179" s="1284" t="s">
        <v>4280</v>
      </c>
      <c r="G179" s="1075"/>
      <c r="H179" s="1075"/>
      <c r="I179" s="371"/>
      <c r="J179" s="259"/>
      <c r="K179" s="272"/>
      <c r="L179" s="273"/>
    </row>
    <row r="180" spans="1:12" ht="64.8" customHeight="1" x14ac:dyDescent="0.25">
      <c r="A180" s="165"/>
      <c r="B180" s="268"/>
      <c r="C180" s="374" t="s">
        <v>983</v>
      </c>
      <c r="D180" s="1283">
        <v>3</v>
      </c>
      <c r="E180" s="1282" t="str">
        <f>IF(VLOOKUP(Table2612[[#This Row],[(FIN) Käytäntö]],Languages!$A:$D,1,TRUE)=Table2612[[#This Row],[(FIN) Käytäntö]],VLOOKUP(Table2612[[#This Row],[(FIN) Käytäntö]],Languages!$A:$D,Summary!$C$7,TRUE),NA())</f>
        <v>ARCHITECTURE-osion toiminnan vaikuttavuutta arvioidaan ja seurataan.</v>
      </c>
      <c r="F180" s="1284" t="s">
        <v>1629</v>
      </c>
      <c r="G180" s="1075"/>
      <c r="H180" s="1075"/>
      <c r="I180" s="371"/>
      <c r="J180" s="259"/>
      <c r="K180" s="272"/>
      <c r="L180" s="273"/>
    </row>
    <row r="181" spans="1:12" ht="64.8" customHeight="1" x14ac:dyDescent="0.25">
      <c r="A181" s="165"/>
      <c r="B181" s="268"/>
      <c r="C181" s="374" t="s">
        <v>86</v>
      </c>
      <c r="D181" s="1283">
        <v>1</v>
      </c>
      <c r="E181" s="1282" t="str">
        <f>IF(VLOOKUP(Table2612[[#This Row],[(FIN) Käytäntö]],Languages!$A:$D,1,TRUE)=Table2612[[#This Row],[(FIN) Käytäntö]],VLOOKUP(Table2612[[#This Row],[(FIN) Käytäntö]],Languages!$A:$D,Summary!$C$7,TRUE),NA())</f>
        <v>Toiminnon kannalta tärkeistä IT- ja OT-laitteista ja ohjelmistoista on olemassa rekisteri. (Huomioi myös mahdollisten OT-ympäristöjen laitteet ja ohjelmistot). Tasolla 1 rekisterin ylläpidon ei tarvitse olla systemaattista ja säännöllistä.</v>
      </c>
      <c r="F181" s="1284" t="s">
        <v>4280</v>
      </c>
      <c r="G181" s="1075"/>
      <c r="H181" s="1075"/>
      <c r="I181" s="371"/>
      <c r="J181" s="259"/>
      <c r="K181" s="272"/>
      <c r="L181" s="273"/>
    </row>
    <row r="182" spans="1:12" ht="64.8" customHeight="1" x14ac:dyDescent="0.25">
      <c r="A182" s="165"/>
      <c r="B182" s="268"/>
      <c r="C182" s="374" t="s">
        <v>88</v>
      </c>
      <c r="D182" s="1283">
        <v>2</v>
      </c>
      <c r="E182" s="1282" t="str">
        <f>IF(VLOOKUP(Table2612[[#This Row],[(FIN) Käytäntö]],Languages!$A:$D,1,TRUE)=Table2612[[#This Row],[(FIN) Käytäntö]],VLOOKUP(Table2612[[#This Row],[(FIN) Käytäntö]],Languages!$A:$D,Summary!$C$7,TRUE),NA())</f>
        <v>Rekisteriin on kirjattu sellaiset toimintoon kuuluvat laitteet ja ohjelmistot, joita voitaisiin käyttää hyökkääjän tavoitteen saavuttamiseen.</v>
      </c>
      <c r="F182" s="1284" t="s">
        <v>4280</v>
      </c>
      <c r="G182" s="1075"/>
      <c r="H182" s="1075"/>
      <c r="I182" s="371"/>
      <c r="J182" s="259"/>
      <c r="K182" s="272"/>
      <c r="L182" s="273"/>
    </row>
    <row r="183" spans="1:12" ht="64.8" customHeight="1" x14ac:dyDescent="0.25">
      <c r="A183" s="165"/>
      <c r="B183" s="268"/>
      <c r="C183" s="374" t="s">
        <v>89</v>
      </c>
      <c r="D183" s="1283">
        <v>2</v>
      </c>
      <c r="E183" s="1282" t="str">
        <f>IF(VLOOKUP(Table2612[[#This Row],[(FIN) Käytäntö]],Languages!$A:$D,1,TRUE)=Table2612[[#This Row],[(FIN) Käytäntö]],VLOOKUP(Table2612[[#This Row],[(FIN) Käytäntö]],Languages!$A:$D,Summary!$C$7,TRUE),NA())</f>
        <v>Rekisteriin kirjatut laitteet ja ohjelmistot on priorisoitu noudattaen määriteltyjä priorisointikriteerejä, joihin kuuluu arviointi laitteen tai ohjelmiston tärkeydestä toiminnolle.</v>
      </c>
      <c r="F183" s="1284" t="s">
        <v>4280</v>
      </c>
      <c r="G183" s="1075"/>
      <c r="H183" s="1075"/>
      <c r="I183" s="371"/>
      <c r="J183" s="259"/>
      <c r="K183" s="272"/>
      <c r="L183" s="273"/>
    </row>
    <row r="184" spans="1:12" ht="64.8" customHeight="1" x14ac:dyDescent="0.25">
      <c r="A184" s="165"/>
      <c r="B184" s="268"/>
      <c r="C184" s="374" t="s">
        <v>91</v>
      </c>
      <c r="D184" s="1283">
        <v>2</v>
      </c>
      <c r="E184" s="1282" t="str">
        <f>IF(VLOOKUP(Table2612[[#This Row],[(FIN) Käytäntö]],Languages!$A:$D,1,TRUE)=Table2612[[#This Row],[(FIN) Käytäntö]],VLOOKUP(Table2612[[#This Row],[(FIN) Käytäntö]],Languages!$A:$D,Summary!$C$7,TRUE),NA())</f>
        <v>Priorisointikriteereissä huomioidaan lisäksi missä laajuudessa hyökkääjä voisi käyttää laitetta tai ohjelmistoa [ks. ASSET-1b] tavoitteensa saavuttamiseen (tietomurto, toiminnan häiriö jne.).</v>
      </c>
      <c r="F184" s="1284" t="s">
        <v>4280</v>
      </c>
      <c r="G184" s="1075"/>
      <c r="H184" s="1075"/>
      <c r="I184" s="371"/>
      <c r="J184" s="259"/>
      <c r="K184" s="272"/>
      <c r="L184" s="273"/>
    </row>
    <row r="185" spans="1:12" ht="64.8" customHeight="1" x14ac:dyDescent="0.25">
      <c r="A185" s="165"/>
      <c r="B185" s="268"/>
      <c r="C185" s="374" t="s">
        <v>93</v>
      </c>
      <c r="D185" s="1283">
        <v>2</v>
      </c>
      <c r="E185" s="1282" t="str">
        <f>IF(VLOOKUP(Table2612[[#This Row],[(FIN) Käytäntö]],Languages!$A:$D,1,TRUE)=Table2612[[#This Row],[(FIN) Käytäntö]],VLOOKUP(Table2612[[#This Row],[(FIN) Käytäntö]],Languages!$A:$D,Summary!$C$7,TRUE),NA())</f>
        <v>Rekisteriin on kirjattu laitteista ja ohjelmistoista sellaisia ominaisuuksia, jotka tukevat organisaation kybertoimintaa (esimerkiksi laitteen tai ohjelmiston sijainti, prioriteetti, käyttöjärjestelmä tai firmware-versio).</v>
      </c>
      <c r="F185" s="1284" t="s">
        <v>4280</v>
      </c>
      <c r="G185" s="1075"/>
      <c r="H185" s="1075"/>
      <c r="I185" s="371"/>
      <c r="J185" s="259"/>
      <c r="K185" s="272"/>
      <c r="L185" s="273"/>
    </row>
    <row r="186" spans="1:12" ht="64.8" customHeight="1" x14ac:dyDescent="0.25">
      <c r="A186" s="165"/>
      <c r="B186" s="268"/>
      <c r="C186" s="374" t="s">
        <v>95</v>
      </c>
      <c r="D186" s="1283">
        <v>3</v>
      </c>
      <c r="E186" s="1282" t="str">
        <f>IF(VLOOKUP(Table2612[[#This Row],[(FIN) Käytäntö]],Languages!$A:$D,1,TRUE)=Table2612[[#This Row],[(FIN) Käytäntö]],VLOOKUP(Table2612[[#This Row],[(FIN) Käytäntö]],Languages!$A:$D,Summary!$C$7,TRUE),NA())</f>
        <v>Rekisteri (IT ja OT) on täydellinen (eli rekisteri kattaa kaikki toiminnon pyörittämiseen tarvittavat laitteet, ohjelmistot ja tietovarannot).</v>
      </c>
      <c r="F186" s="1284" t="s">
        <v>4280</v>
      </c>
      <c r="G186" s="1075"/>
      <c r="H186" s="1075"/>
      <c r="I186" s="371"/>
      <c r="J186" s="259"/>
      <c r="K186" s="272"/>
      <c r="L186" s="273"/>
    </row>
    <row r="187" spans="1:12" ht="64.8" customHeight="1" x14ac:dyDescent="0.25">
      <c r="A187" s="165"/>
      <c r="B187" s="268"/>
      <c r="C187" s="374" t="s">
        <v>908</v>
      </c>
      <c r="D187" s="1283">
        <v>3</v>
      </c>
      <c r="E187" s="1282"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87" s="1284" t="s">
        <v>4280</v>
      </c>
      <c r="G187" s="1075"/>
      <c r="H187" s="1075"/>
      <c r="I187" s="371"/>
      <c r="J187" s="259"/>
      <c r="K187" s="272"/>
      <c r="L187" s="273"/>
    </row>
    <row r="188" spans="1:12" ht="64.8" customHeight="1" x14ac:dyDescent="0.25">
      <c r="A188" s="165"/>
      <c r="B188" s="268"/>
      <c r="C188" s="374" t="s">
        <v>909</v>
      </c>
      <c r="D188" s="1283">
        <v>3</v>
      </c>
      <c r="E188" s="1282" t="str">
        <f>IF(VLOOKUP(Table2612[[#This Row],[(FIN) Käytäntö]],Languages!$A:$D,1,TRUE)=Table2612[[#This Row],[(FIN) Käytäntö]],VLOOKUP(Table2612[[#This Row],[(FIN) Käytäntö]],Languages!$A:$D,Summary!$C$7,TRUE),NA())</f>
        <v>Kaikki tiedot on tuhottu tai poistettu laitteista ennen käyttöönottoa uudessa kohteessa ja ennen käytöstä poistamista.</v>
      </c>
      <c r="F188" s="1284" t="s">
        <v>4280</v>
      </c>
      <c r="G188" s="1075"/>
      <c r="H188" s="1075"/>
      <c r="I188" s="371"/>
      <c r="J188" s="259"/>
      <c r="K188" s="272"/>
      <c r="L188" s="273"/>
    </row>
    <row r="189" spans="1:12" ht="64.8" customHeight="1" x14ac:dyDescent="0.25">
      <c r="A189" s="165"/>
      <c r="B189" s="268"/>
      <c r="C189" s="374" t="s">
        <v>97</v>
      </c>
      <c r="D189" s="1283">
        <v>1</v>
      </c>
      <c r="E189" s="1282" t="str">
        <f>IF(VLOOKUP(Table2612[[#This Row],[(FIN) Käytäntö]],Languages!$A:$D,1,TRUE)=Table2612[[#This Row],[(FIN) Käytäntö]],VLOOKUP(Table2612[[#This Row],[(FIN) Käytäntö]],Languages!$A:$D,Summary!$C$7,TRUE),NA())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9" s="1284" t="s">
        <v>4280</v>
      </c>
      <c r="G189" s="1075"/>
      <c r="H189" s="1075"/>
      <c r="I189" s="371"/>
      <c r="J189" s="259"/>
      <c r="K189" s="272"/>
      <c r="L189" s="273"/>
    </row>
    <row r="190" spans="1:12" ht="64.8" customHeight="1" x14ac:dyDescent="0.25">
      <c r="A190" s="165"/>
      <c r="B190" s="268"/>
      <c r="C190" s="374" t="s">
        <v>98</v>
      </c>
      <c r="D190" s="1283">
        <v>2</v>
      </c>
      <c r="E190" s="1282" t="str">
        <f>IF(VLOOKUP(Table2612[[#This Row],[(FIN) Käytäntö]],Languages!$A:$D,1,TRUE)=Table2612[[#This Row],[(FIN) Käytäntö]],VLOOKUP(Table2612[[#This Row],[(FIN) Käytäntö]],Languages!$A:$D,Summary!$C$7,TRUE),NA())</f>
        <v>Rekisteriin on kirjattu sellaiset toimintoon kuuluvat tietovarannot, joita voitaisiin käyttää hyökkääjän tavoitteen saavuttamiseen.</v>
      </c>
      <c r="F190" s="1284" t="s">
        <v>4280</v>
      </c>
      <c r="G190" s="1075"/>
      <c r="H190" s="1075"/>
      <c r="I190" s="371"/>
      <c r="J190" s="259"/>
      <c r="K190" s="272"/>
      <c r="L190" s="273"/>
    </row>
    <row r="191" spans="1:12" ht="64.8" customHeight="1" x14ac:dyDescent="0.25">
      <c r="A191" s="165"/>
      <c r="B191" s="268"/>
      <c r="C191" s="374" t="s">
        <v>99</v>
      </c>
      <c r="D191" s="1283">
        <v>2</v>
      </c>
      <c r="E191" s="1282" t="str">
        <f>IF(VLOOKUP(Table2612[[#This Row],[(FIN) Käytäntö]],Languages!$A:$D,1,TRUE)=Table2612[[#This Row],[(FIN) Käytäntö]],VLOOKUP(Table2612[[#This Row],[(FIN) Käytäntö]],Languages!$A:$D,Summary!$C$7,TRUE),NA())</f>
        <v>Rekisteriin kirjatut tietovarannot on priorisoitu noudattaen määriteltyjä priorisointikriteerejä, joihin kuuluu arviointi tietovarannon tärkeydestä toiminnolle.</v>
      </c>
      <c r="F191" s="1284" t="s">
        <v>4280</v>
      </c>
      <c r="G191" s="1075"/>
      <c r="H191" s="1075"/>
      <c r="I191" s="371"/>
      <c r="J191" s="259"/>
      <c r="K191" s="272"/>
      <c r="L191" s="273"/>
    </row>
    <row r="192" spans="1:12" ht="64.8" customHeight="1" x14ac:dyDescent="0.25">
      <c r="A192" s="165"/>
      <c r="B192" s="268"/>
      <c r="C192" s="374" t="s">
        <v>100</v>
      </c>
      <c r="D192" s="1283">
        <v>2</v>
      </c>
      <c r="E192" s="1282" t="str">
        <f>IF(VLOOKUP(Table2612[[#This Row],[(FIN) Käytäntö]],Languages!$A:$D,1,TRUE)=Table2612[[#This Row],[(FIN) Käytäntö]],VLOOKUP(Table2612[[#This Row],[(FIN) Käytäntö]],Languages!$A:$D,Summary!$C$7,TRUE),NA())</f>
        <v xml:space="preserve">Luokittelukriteereissä huomioidaan missä laajuudessa hyökkääjä voisi käyttää tietovarantoa tavoitteensa (tietovuoto, toiminnan keskeytys jne) saavuttamiseen. </v>
      </c>
      <c r="F192" s="1284" t="s">
        <v>4280</v>
      </c>
      <c r="G192" s="1075"/>
      <c r="H192" s="1075"/>
      <c r="I192" s="371"/>
      <c r="J192" s="259"/>
      <c r="K192" s="272"/>
      <c r="L192" s="273"/>
    </row>
    <row r="193" spans="1:12" ht="64.8" customHeight="1" x14ac:dyDescent="0.25">
      <c r="A193" s="165"/>
      <c r="B193" s="268"/>
      <c r="C193" s="374" t="s">
        <v>101</v>
      </c>
      <c r="D193" s="1283">
        <v>2</v>
      </c>
      <c r="E193" s="1282" t="str">
        <f>IF(VLOOKUP(Table2612[[#This Row],[(FIN) Käytäntö]],Languages!$A:$D,1,TRUE)=Table2612[[#This Row],[(FIN) Käytäntö]],VLOOKUP(Table2612[[#This Row],[(FIN) Käytäntö]],Languages!$A:$D,Summary!$C$7,TRUE),NA())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3" s="1284" t="s">
        <v>4280</v>
      </c>
      <c r="G193" s="1075"/>
      <c r="H193" s="1075"/>
      <c r="I193" s="371"/>
      <c r="J193" s="259"/>
      <c r="K193" s="272"/>
      <c r="L193" s="273"/>
    </row>
    <row r="194" spans="1:12" ht="64.8" customHeight="1" x14ac:dyDescent="0.25">
      <c r="A194" s="165"/>
      <c r="B194" s="268"/>
      <c r="C194" s="374" t="s">
        <v>102</v>
      </c>
      <c r="D194" s="1283">
        <v>3</v>
      </c>
      <c r="E194" s="1282" t="str">
        <f>IF(VLOOKUP(Table2612[[#This Row],[(FIN) Käytäntö]],Languages!$A:$D,1,TRUE)=Table2612[[#This Row],[(FIN) Käytäntö]],VLOOKUP(Table2612[[#This Row],[(FIN) Käytäntö]],Languages!$A:$D,Summary!$C$7,TRUE),NA())</f>
        <v>Tietovarantojen rekisteri on täydellinen (eli rekisteri kattaa kaikki toiminnon tietovarannot).</v>
      </c>
      <c r="F194" s="1284" t="s">
        <v>4280</v>
      </c>
      <c r="G194" s="1075"/>
      <c r="H194" s="1075"/>
      <c r="I194" s="371"/>
      <c r="J194" s="259"/>
      <c r="K194" s="272"/>
      <c r="L194" s="273"/>
    </row>
    <row r="195" spans="1:12" ht="64.8" customHeight="1" x14ac:dyDescent="0.25">
      <c r="A195" s="165"/>
      <c r="B195" s="268"/>
      <c r="C195" s="374" t="s">
        <v>911</v>
      </c>
      <c r="D195" s="1283">
        <v>3</v>
      </c>
      <c r="E195" s="1282"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95" s="1284" t="s">
        <v>1629</v>
      </c>
      <c r="G195" s="1075"/>
      <c r="H195" s="1075"/>
      <c r="I195" s="371"/>
      <c r="J195" s="259"/>
      <c r="K195" s="272"/>
      <c r="L195" s="273"/>
    </row>
    <row r="196" spans="1:12" ht="64.8" customHeight="1" x14ac:dyDescent="0.25">
      <c r="A196" s="165"/>
      <c r="B196" s="268"/>
      <c r="C196" s="374" t="s">
        <v>912</v>
      </c>
      <c r="D196" s="1283">
        <v>3</v>
      </c>
      <c r="E196" s="1282" t="str">
        <f>IF(VLOOKUP(Table2612[[#This Row],[(FIN) Käytäntö]],Languages!$A:$D,1,TRUE)=Table2612[[#This Row],[(FIN) Käytäntö]],VLOOKUP(Table2612[[#This Row],[(FIN) Käytäntö]],Languages!$A:$D,Summary!$C$7,TRUE),NA())</f>
        <v>Tietovarannot poistetaan, ylikirjoitetaan tai tuhotaan elinkaaren lopussa käyttäen turvallisuusvaatimusten mukaisia menetelmiä. (huomioidaan mm. tiedon suojaustaso)</v>
      </c>
      <c r="F196" s="1284" t="s">
        <v>4280</v>
      </c>
      <c r="G196" s="1075"/>
      <c r="H196" s="1075"/>
      <c r="I196" s="371"/>
      <c r="J196" s="259"/>
      <c r="K196" s="272"/>
      <c r="L196" s="273"/>
    </row>
    <row r="197" spans="1:12" ht="64.8" customHeight="1" x14ac:dyDescent="0.25">
      <c r="A197" s="165"/>
      <c r="B197" s="268"/>
      <c r="C197" s="374" t="s">
        <v>105</v>
      </c>
      <c r="D197" s="1283">
        <v>1</v>
      </c>
      <c r="E197" s="1282" t="str">
        <f>IF(VLOOKUP(Table2612[[#This Row],[(FIN) Käytäntö]],Languages!$A:$D,1,TRUE)=Table2612[[#This Row],[(FIN) Käytäntö]],VLOOKUP(Table2612[[#This Row],[(FIN) Käytäntö]],Languages!$A:$D,Summary!$C$7,TRUE),NA())</f>
        <v>Laitteiden, ohjelmistojen ja tietovarantojen konfiguraatioista on luotu vakioidut perusasetukset. Tasolla 1 tämän ei tarvitse olla systemaattista ja säännöllistä.</v>
      </c>
      <c r="F197" s="1284" t="s">
        <v>4280</v>
      </c>
      <c r="G197" s="1075"/>
      <c r="H197" s="1075"/>
      <c r="I197" s="371"/>
      <c r="J197" s="259"/>
      <c r="K197" s="272"/>
      <c r="L197" s="273"/>
    </row>
    <row r="198" spans="1:12" ht="64.8" customHeight="1" x14ac:dyDescent="0.25">
      <c r="A198" s="165"/>
      <c r="B198" s="268"/>
      <c r="C198" s="374" t="s">
        <v>107</v>
      </c>
      <c r="D198" s="1283">
        <v>2</v>
      </c>
      <c r="E198" s="1282" t="str">
        <f>IF(VLOOKUP(Table2612[[#This Row],[(FIN) Käytäntö]],Languages!$A:$D,1,TRUE)=Table2612[[#This Row],[(FIN) Käytäntö]],VLOOKUP(Table2612[[#This Row],[(FIN) Käytäntö]],Languages!$A:$D,Summary!$C$7,TRUE),NA())</f>
        <v>Vakioituja perusasetuksia käytetään, kun laitteille, ohjelmistoille tai tietovarannoille luodaan uusi konfiguraatio tai palautetaan vanha konfiguraatio.</v>
      </c>
      <c r="F198" s="1284" t="s">
        <v>4280</v>
      </c>
      <c r="G198" s="1075"/>
      <c r="H198" s="1075"/>
      <c r="I198" s="371"/>
      <c r="J198" s="259"/>
      <c r="K198" s="272"/>
      <c r="L198" s="273"/>
    </row>
    <row r="199" spans="1:12" ht="64.8" customHeight="1" x14ac:dyDescent="0.25">
      <c r="A199" s="165"/>
      <c r="B199" s="268"/>
      <c r="C199" s="374" t="s">
        <v>109</v>
      </c>
      <c r="D199" s="1283">
        <v>2</v>
      </c>
      <c r="E199" s="1282" t="str">
        <f>IF(VLOOKUP(Table2612[[#This Row],[(FIN) Käytäntö]],Languages!$A:$D,1,TRUE)=Table2612[[#This Row],[(FIN) Käytäntö]],VLOOKUP(Table2612[[#This Row],[(FIN) Käytäntö]],Languages!$A:$D,Summary!$C$7,TRUE),NA())</f>
        <v>Vakioidut perusasetukset sisältävät soveltuvilta osin organisaation kyberarkkitehtuurissa määritellyt vaatimukset [kts. ARCHITECTURE-1f].</v>
      </c>
      <c r="F199" s="1284" t="s">
        <v>4280</v>
      </c>
      <c r="G199" s="1075"/>
      <c r="H199" s="1075"/>
      <c r="I199" s="371"/>
      <c r="J199" s="259"/>
      <c r="K199" s="272"/>
      <c r="L199" s="273"/>
    </row>
    <row r="200" spans="1:12" ht="64.8" customHeight="1" x14ac:dyDescent="0.25">
      <c r="A200" s="165"/>
      <c r="B200" s="268"/>
      <c r="C200" s="374" t="s">
        <v>111</v>
      </c>
      <c r="D200" s="1283">
        <v>2</v>
      </c>
      <c r="E200" s="1282" t="str">
        <f>IF(VLOOKUP(Table2612[[#This Row],[(FIN) Käytäntö]],Languages!$A:$D,1,TRUE)=Table2612[[#This Row],[(FIN) Käytäntö]],VLOOKUP(Table2612[[#This Row],[(FIN) Käytäntö]],Languages!$A:$D,Summary!$C$7,TRUE),NA())</f>
        <v>Perusasetuksia katselmoidaan ja päivitetään säännöllisesti ja ja määriteltyjen tilanteiden kuten järjestelmämuutosten tai kyberarkkitehtuurin muutosten yhteydessä.</v>
      </c>
      <c r="F200" s="1284" t="s">
        <v>4280</v>
      </c>
      <c r="G200" s="1075"/>
      <c r="H200" s="1075"/>
      <c r="I200" s="371"/>
      <c r="J200" s="259"/>
      <c r="K200" s="272"/>
      <c r="L200" s="273"/>
    </row>
    <row r="201" spans="1:12" ht="64.8" customHeight="1" x14ac:dyDescent="0.25">
      <c r="A201" s="165"/>
      <c r="B201" s="268"/>
      <c r="C201" s="374" t="s">
        <v>113</v>
      </c>
      <c r="D201" s="1283">
        <v>3</v>
      </c>
      <c r="E201" s="1282" t="str">
        <f>IF(VLOOKUP(Table2612[[#This Row],[(FIN) Käytäntö]],Languages!$A:$D,1,TRUE)=Table2612[[#This Row],[(FIN) Käytäntö]],VLOOKUP(Table2612[[#This Row],[(FIN) Käytäntö]],Languages!$A:$D,Summary!$C$7,TRUE),NA())</f>
        <v>Konfiguraatioiden yhdenmukaisuutta vakioituihin perusasetuksiin seurataan säännöllisesti koko laitteen, ohjelmiston tai tietovarannon elinkaaren ajan.</v>
      </c>
      <c r="F201" s="1284" t="s">
        <v>4280</v>
      </c>
      <c r="G201" s="1075"/>
      <c r="H201" s="1075"/>
      <c r="I201" s="371"/>
      <c r="J201" s="259"/>
      <c r="K201" s="272"/>
      <c r="L201" s="273"/>
    </row>
    <row r="202" spans="1:12" ht="64.8" customHeight="1" x14ac:dyDescent="0.25">
      <c r="A202" s="165"/>
      <c r="B202" s="268"/>
      <c r="C202" s="374" t="s">
        <v>116</v>
      </c>
      <c r="D202" s="1283">
        <v>1</v>
      </c>
      <c r="E202" s="1282" t="str">
        <f>IF(VLOOKUP(Table2612[[#This Row],[(FIN) Käytäntö]],Languages!$A:$D,1,TRUE)=Table2612[[#This Row],[(FIN) Käytäntö]],VLOOKUP(Table2612[[#This Row],[(FIN) Käytäntö]],Languages!$A:$D,Summary!$C$7,TRUE),NA())</f>
        <v>Laitteisiin, ohjelmistoihin ja tietovarantoihin tehtävät muutokset arvioidaan ja hyväksytetään ennen niiden toteuttamista. Tasolla 1 tämän ei tarvitse olla systemaattista ja säännöllistä. (ad hoc, tapauskohtaisesti)</v>
      </c>
      <c r="F202" s="1284" t="s">
        <v>4280</v>
      </c>
      <c r="G202" s="1075"/>
      <c r="H202" s="1075"/>
      <c r="I202" s="371"/>
      <c r="J202" s="259"/>
      <c r="K202" s="272"/>
      <c r="L202" s="273"/>
    </row>
    <row r="203" spans="1:12" ht="64.8" customHeight="1" x14ac:dyDescent="0.25">
      <c r="A203" s="165"/>
      <c r="B203" s="268"/>
      <c r="C203" s="374" t="s">
        <v>119</v>
      </c>
      <c r="D203" s="1283">
        <v>1</v>
      </c>
      <c r="E203" s="1282" t="str">
        <f>IF(VLOOKUP(Table2612[[#This Row],[(FIN) Käytäntö]],Languages!$A:$D,1,TRUE)=Table2612[[#This Row],[(FIN) Käytäntö]],VLOOKUP(Table2612[[#This Row],[(FIN) Käytäntö]],Languages!$A:$D,Summary!$C$7,TRUE),NA())</f>
        <v>Laitteisiin, ohjelmistoihin ja tietovarantoihin tehtävistä muutoksista pidetään lokia. Tasolla 1 tämän ei tarvitse olla systemaattista ja säännöllistä. (ad hoc, tapauskohtaisesti)</v>
      </c>
      <c r="F203" s="1284" t="s">
        <v>4280</v>
      </c>
      <c r="G203" s="1075"/>
      <c r="H203" s="1075"/>
      <c r="I203" s="371"/>
      <c r="J203" s="259"/>
      <c r="K203" s="272"/>
      <c r="L203" s="273"/>
    </row>
    <row r="204" spans="1:12" ht="64.8" customHeight="1" x14ac:dyDescent="0.25">
      <c r="A204" s="165"/>
      <c r="B204" s="268"/>
      <c r="C204" s="374" t="s">
        <v>122</v>
      </c>
      <c r="D204" s="1283">
        <v>2</v>
      </c>
      <c r="E204" s="1282" t="str">
        <f>IF(VLOOKUP(Table2612[[#This Row],[(FIN) Käytäntö]],Languages!$A:$D,1,TRUE)=Table2612[[#This Row],[(FIN) Käytäntö]],VLOOKUP(Table2612[[#This Row],[(FIN) Käytäntö]],Languages!$A:$D,Summary!$C$7,TRUE),NA())</f>
        <v>Laitteiden, ohjelmistojen ja tietovarantojen muutoksille on määritelty dokumentointivaatimukset, joita myös ylläpidetään.</v>
      </c>
      <c r="F204" s="1284" t="s">
        <v>4280</v>
      </c>
      <c r="G204" s="1075"/>
      <c r="H204" s="1075"/>
      <c r="I204" s="371"/>
      <c r="J204" s="259"/>
      <c r="K204" s="272"/>
      <c r="L204" s="273"/>
    </row>
    <row r="205" spans="1:12" ht="64.8" customHeight="1" x14ac:dyDescent="0.25">
      <c r="A205" s="165"/>
      <c r="B205" s="268"/>
      <c r="C205" s="374" t="s">
        <v>125</v>
      </c>
      <c r="D205" s="1283">
        <v>2</v>
      </c>
      <c r="E205" s="1282" t="str">
        <f>IF(VLOOKUP(Table2612[[#This Row],[(FIN) Käytäntö]],Languages!$A:$D,1,TRUE)=Table2612[[#This Row],[(FIN) Käytäntö]],VLOOKUP(Table2612[[#This Row],[(FIN) Käytäntö]],Languages!$A:$D,Summary!$C$7,TRUE),NA())</f>
        <v>Tärkeisiin (korkean prioriteetin) laitteisiin, ohjelmistoihin ja tietovarantoihin tehtävät muutokset testataan ennen niiden toteuttamista.</v>
      </c>
      <c r="F205" s="1284" t="s">
        <v>4280</v>
      </c>
      <c r="G205" s="1075"/>
      <c r="H205" s="1075"/>
      <c r="I205" s="371"/>
      <c r="J205" s="259"/>
      <c r="K205" s="272"/>
      <c r="L205" s="273"/>
    </row>
    <row r="206" spans="1:12" ht="64.8" customHeight="1" x14ac:dyDescent="0.25">
      <c r="A206" s="165"/>
      <c r="B206" s="268"/>
      <c r="C206" s="374" t="s">
        <v>128</v>
      </c>
      <c r="D206" s="1283">
        <v>2</v>
      </c>
      <c r="E206" s="1282" t="str">
        <f>IF(VLOOKUP(Table2612[[#This Row],[(FIN) Käytäntö]],Languages!$A:$D,1,TRUE)=Table2612[[#This Row],[(FIN) Käytäntö]],VLOOKUP(Table2612[[#This Row],[(FIN) Käytäntö]],Languages!$A:$D,Summary!$C$7,TRUE),NA())</f>
        <v>Muutokset ja päivitykset toteutetaan turvallisesti.</v>
      </c>
      <c r="F206" s="1284" t="s">
        <v>4280</v>
      </c>
      <c r="G206" s="1075"/>
      <c r="H206" s="1075"/>
      <c r="I206" s="371"/>
      <c r="J206" s="259"/>
      <c r="K206" s="272"/>
      <c r="L206" s="273"/>
    </row>
    <row r="207" spans="1:12" ht="64.8" customHeight="1" x14ac:dyDescent="0.25">
      <c r="A207" s="165"/>
      <c r="B207" s="268"/>
      <c r="C207" s="374" t="s">
        <v>130</v>
      </c>
      <c r="D207" s="1283">
        <v>2</v>
      </c>
      <c r="E207" s="1282" t="str">
        <f>IF(VLOOKUP(Table2612[[#This Row],[(FIN) Käytäntö]],Languages!$A:$D,1,TRUE)=Table2612[[#This Row],[(FIN) Käytäntö]],VLOOKUP(Table2612[[#This Row],[(FIN) Käytäntö]],Languages!$A:$D,Summary!$C$7,TRUE),NA())</f>
        <v>Kyvykkyys palautua muutoksia edeltävään tilaan on olemassa ja sitä ylläpidetään niiden laitteiden, ohjelmistojen ja tietovarantojen osalta, jotka ovat tärkeitä toiminnolle.</v>
      </c>
      <c r="F207" s="1284" t="s">
        <v>4280</v>
      </c>
      <c r="G207" s="1075"/>
      <c r="H207" s="1075"/>
      <c r="I207" s="371"/>
      <c r="J207" s="259"/>
      <c r="K207" s="272"/>
      <c r="L207" s="273"/>
    </row>
    <row r="208" spans="1:12" ht="64.8" customHeight="1" x14ac:dyDescent="0.25">
      <c r="A208" s="165"/>
      <c r="B208" s="268"/>
      <c r="C208" s="374" t="s">
        <v>2535</v>
      </c>
      <c r="D208" s="1283">
        <v>2</v>
      </c>
      <c r="E208" s="1282" t="str">
        <f>IF(VLOOKUP(Table2612[[#This Row],[(FIN) Käytäntö]],Languages!$A:$D,1,TRUE)=Table2612[[#This Row],[(FIN) Käytäntö]],VLOOKUP(Table2612[[#This Row],[(FIN) Käytäntö]],Languages!$A:$D,Summary!$C$7,TRUE),NA())</f>
        <v>Muutoksenhallinnan käytännöt kattavat laitteiden, ohjelmistojen ja tiedon koko elinkaaren (esimerkiksi hankinnan, käyttöönoton, käytön ja käytöstä poiston).</v>
      </c>
      <c r="F208" s="1284" t="s">
        <v>4280</v>
      </c>
      <c r="G208" s="1075"/>
      <c r="H208" s="1075"/>
      <c r="I208" s="371"/>
      <c r="J208" s="259"/>
      <c r="K208" s="272"/>
      <c r="L208" s="273"/>
    </row>
    <row r="209" spans="1:12" ht="64.8" customHeight="1" x14ac:dyDescent="0.25">
      <c r="A209" s="165"/>
      <c r="B209" s="268"/>
      <c r="C209" s="374" t="s">
        <v>2536</v>
      </c>
      <c r="D209" s="1283">
        <v>3</v>
      </c>
      <c r="E209" s="1282" t="str">
        <f>IF(VLOOKUP(Table2612[[#This Row],[(FIN) Käytäntö]],Languages!$A:$D,1,TRUE)=Table2612[[#This Row],[(FIN) Käytäntö]],VLOOKUP(Table2612[[#This Row],[(FIN) Käytäntö]],Languages!$A:$D,Summary!$C$7,TRUE),NA())</f>
        <v>Tärkeisiin (korkean prioriteetin) laitteisiin, ohjelmistoihin ja tietovarantoihin tehtävien muutosten kyberturvallisuusvaikutus testataan ennen niiden toteuttamista.</v>
      </c>
      <c r="F209" s="1284" t="s">
        <v>4280</v>
      </c>
      <c r="G209" s="1075"/>
      <c r="H209" s="1075"/>
      <c r="I209" s="371"/>
      <c r="J209" s="259"/>
      <c r="K209" s="272"/>
      <c r="L209" s="273"/>
    </row>
    <row r="210" spans="1:12" ht="64.8" customHeight="1" x14ac:dyDescent="0.25">
      <c r="A210" s="165"/>
      <c r="B210" s="268"/>
      <c r="C210" s="374" t="s">
        <v>2537</v>
      </c>
      <c r="D210" s="1283">
        <v>3</v>
      </c>
      <c r="E210" s="1282" t="str">
        <f>IF(VLOOKUP(Table2612[[#This Row],[(FIN) Käytäntö]],Languages!$A:$D,1,TRUE)=Table2612[[#This Row],[(FIN) Käytäntö]],VLOOKUP(Table2612[[#This Row],[(FIN) Käytäntö]],Languages!$A:$D,Summary!$C$7,TRUE),NA())</f>
        <v>Muutoksenhallinnan lokit sisältävät tietoa sellaisista tehdyistä muutoksista, jotka vaikuttavat kyseisen laitteen, ohjelmiston tai tietovarannon kyberturvallisuusvaatimuksiin.</v>
      </c>
      <c r="F210" s="1284" t="s">
        <v>4280</v>
      </c>
      <c r="G210" s="1075"/>
      <c r="H210" s="1075"/>
      <c r="I210" s="371"/>
      <c r="J210" s="259"/>
      <c r="K210" s="272"/>
      <c r="L210" s="273"/>
    </row>
    <row r="211" spans="1:12" ht="64.8" customHeight="1" x14ac:dyDescent="0.25">
      <c r="A211" s="165"/>
      <c r="B211" s="268"/>
      <c r="C211" s="374" t="s">
        <v>133</v>
      </c>
      <c r="D211" s="1283">
        <v>2</v>
      </c>
      <c r="E211" s="1282" t="str">
        <f>IF(VLOOKUP(Table2612[[#This Row],[(FIN) Käytäntö]],Languages!$A:$D,1,TRUE)=Table2612[[#This Row],[(FIN) Käytäntö]],VLOOKUP(Table2612[[#This Row],[(FIN) Käytäntö]],Languages!$A:$D,Summary!$C$7,TRUE),NA())</f>
        <v>ASSET-osion toimintaa varten on määritetty dokumentoidut toimintatavat, joita noudatetaan ja päivitetään säännöllisesti.</v>
      </c>
      <c r="F211" s="1284" t="s">
        <v>1629</v>
      </c>
      <c r="G211" s="1075"/>
      <c r="H211" s="1075"/>
      <c r="I211" s="371"/>
      <c r="J211" s="259"/>
      <c r="K211" s="272"/>
      <c r="L211" s="273"/>
    </row>
    <row r="212" spans="1:12" ht="64.8" customHeight="1" x14ac:dyDescent="0.25">
      <c r="A212" s="165"/>
      <c r="B212" s="268"/>
      <c r="C212" s="374" t="s">
        <v>136</v>
      </c>
      <c r="D212" s="1283">
        <v>2</v>
      </c>
      <c r="E212" s="1282" t="str">
        <f>IF(VLOOKUP(Table2612[[#This Row],[(FIN) Käytäntö]],Languages!$A:$D,1,TRUE)=Table2612[[#This Row],[(FIN) Käytäntö]],VLOOKUP(Table2612[[#This Row],[(FIN) Käytäntö]],Languages!$A:$D,Summary!$C$7,TRUE),NA())</f>
        <v>ASSET-osion toimintaa varten on tarjolla riittävät resurssit (henkilöstö, rahoitus ja työkalut).</v>
      </c>
      <c r="F212" s="1284" t="s">
        <v>1629</v>
      </c>
      <c r="G212" s="1075"/>
      <c r="H212" s="1075"/>
      <c r="I212" s="371"/>
      <c r="J212" s="259"/>
      <c r="K212" s="272"/>
      <c r="L212" s="273"/>
    </row>
    <row r="213" spans="1:12" ht="64.8" customHeight="1" x14ac:dyDescent="0.25">
      <c r="A213" s="165"/>
      <c r="B213" s="268"/>
      <c r="C213" s="374" t="s">
        <v>139</v>
      </c>
      <c r="D213" s="1283">
        <v>3</v>
      </c>
      <c r="E213" s="1282" t="str">
        <f>IF(VLOOKUP(Table2612[[#This Row],[(FIN) Käytäntö]],Languages!$A:$D,1,TRUE)=Table2612[[#This Row],[(FIN) Käytäntö]],VLOOKUP(Table2612[[#This Row],[(FIN) Käytäntö]],Languages!$A:$D,Summary!$C$7,TRUE),NA())</f>
        <v>ASSET-osion toimintaa ohjataan vaatimuksilla, jotka on asetettu organisaation johtotason politiikassa (tai vastaavassa ohjeistuksessa).</v>
      </c>
      <c r="F213" s="1284" t="s">
        <v>4280</v>
      </c>
      <c r="G213" s="1075"/>
      <c r="H213" s="1075"/>
      <c r="I213" s="371"/>
      <c r="J213" s="259"/>
      <c r="K213" s="272"/>
      <c r="L213" s="273"/>
    </row>
    <row r="214" spans="1:12" ht="64.8" customHeight="1" x14ac:dyDescent="0.25">
      <c r="A214" s="165"/>
      <c r="B214" s="268"/>
      <c r="C214" s="374" t="s">
        <v>141</v>
      </c>
      <c r="D214" s="1283">
        <v>3</v>
      </c>
      <c r="E214" s="1282" t="str">
        <f>IF(VLOOKUP(Table2612[[#This Row],[(FIN) Käytäntö]],Languages!$A:$D,1,TRUE)=Table2612[[#This Row],[(FIN) Käytäntö]],VLOOKUP(Table2612[[#This Row],[(FIN) Käytäntö]],Languages!$A:$D,Summary!$C$7,TRUE),NA())</f>
        <v>ASSET-osion toiminnan suorittamiseen tarvittavat vastuut, tilivelvollisuudet ja valtuutukset on jalkautettu soveltuville työntekijöille.</v>
      </c>
      <c r="F214" s="1284" t="s">
        <v>4280</v>
      </c>
      <c r="G214" s="1075"/>
      <c r="H214" s="1075"/>
      <c r="I214" s="371"/>
      <c r="J214" s="259"/>
      <c r="K214" s="272"/>
      <c r="L214" s="273"/>
    </row>
    <row r="215" spans="1:12" ht="64.8" customHeight="1" x14ac:dyDescent="0.25">
      <c r="A215" s="165"/>
      <c r="B215" s="268"/>
      <c r="C215" s="374" t="s">
        <v>143</v>
      </c>
      <c r="D215" s="1283">
        <v>3</v>
      </c>
      <c r="E215" s="1282" t="str">
        <f>IF(VLOOKUP(Table2612[[#This Row],[(FIN) Käytäntö]],Languages!$A:$D,1,TRUE)=Table2612[[#This Row],[(FIN) Käytäntö]],VLOOKUP(Table2612[[#This Row],[(FIN) Käytäntö]],Languages!$A:$D,Summary!$C$7,TRUE),NA())</f>
        <v>ASSET-osion toimintaa suorittavilla työntekijöillä on riittävät tiedot ja taidot tehtäviensä suorittamiseen.</v>
      </c>
      <c r="F215" s="1284" t="s">
        <v>4280</v>
      </c>
      <c r="G215" s="1075"/>
      <c r="H215" s="1075"/>
      <c r="I215" s="371"/>
      <c r="J215" s="259"/>
      <c r="K215" s="272"/>
      <c r="L215" s="273"/>
    </row>
    <row r="216" spans="1:12" ht="64.8" customHeight="1" x14ac:dyDescent="0.25">
      <c r="A216" s="165"/>
      <c r="B216" s="268"/>
      <c r="C216" s="374" t="s">
        <v>145</v>
      </c>
      <c r="D216" s="1283">
        <v>3</v>
      </c>
      <c r="E216" s="1282" t="str">
        <f>IF(VLOOKUP(Table2612[[#This Row],[(FIN) Käytäntö]],Languages!$A:$D,1,TRUE)=Table2612[[#This Row],[(FIN) Käytäntö]],VLOOKUP(Table2612[[#This Row],[(FIN) Käytäntö]],Languages!$A:$D,Summary!$C$7,TRUE),NA())</f>
        <v>ASSET-osion toiminnan vaikuttavuutta arvioidaan ja seurataan.</v>
      </c>
      <c r="F216" s="1284" t="s">
        <v>1629</v>
      </c>
      <c r="G216" s="1075"/>
      <c r="H216" s="1075"/>
      <c r="I216" s="371"/>
      <c r="J216" s="259"/>
      <c r="K216" s="272"/>
      <c r="L216" s="273"/>
    </row>
    <row r="217" spans="1:12" ht="64.8" customHeight="1" x14ac:dyDescent="0.25">
      <c r="A217" s="165"/>
      <c r="B217" s="268"/>
      <c r="C217" s="374" t="s">
        <v>362</v>
      </c>
      <c r="D217" s="1283">
        <v>1</v>
      </c>
      <c r="E217" s="1282" t="str">
        <f>IF(VLOOKUP(Table2612[[#This Row],[(FIN) Käytäntö]],Languages!$A:$D,1,TRUE)=Table2612[[#This Row],[(FIN) Käytäntö]],VLOOKUP(Table2612[[#This Row],[(FIN) Käytäntö]],Languages!$A:$D,Summary!$C$7,TRUE),NA())</f>
        <v>Organisaation tuottamat yhteiskunnalle kriittiset palvelut on tunnistettu ja dokumentoitu.</v>
      </c>
      <c r="F217" s="1284" t="s">
        <v>4280</v>
      </c>
      <c r="G217" s="1075"/>
      <c r="H217" s="1075"/>
      <c r="I217" s="371"/>
      <c r="J217" s="259"/>
      <c r="K217" s="272"/>
      <c r="L217" s="273"/>
    </row>
    <row r="218" spans="1:12" ht="64.8" customHeight="1" x14ac:dyDescent="0.25">
      <c r="A218" s="165"/>
      <c r="B218" s="268"/>
      <c r="C218" s="374" t="s">
        <v>363</v>
      </c>
      <c r="D218" s="1283">
        <v>1</v>
      </c>
      <c r="E218" s="1282" t="str">
        <f>IF(VLOOKUP(Table2612[[#This Row],[(FIN) Käytäntö]],Languages!$A:$D,1,TRUE)=Table2612[[#This Row],[(FIN) Käytäntö]],VLOOKUP(Table2612[[#This Row],[(FIN) Käytäntö]],Languages!$A:$D,Summary!$C$7,TRUE),NA())</f>
        <v>(Yhteiskunnalle kriittisten) palveluiden tuottamiseen tarvittava data on tunnistettu ja dokumentoitu.</v>
      </c>
      <c r="F218" s="1284" t="s">
        <v>4280</v>
      </c>
      <c r="G218" s="1075"/>
      <c r="H218" s="1075"/>
      <c r="I218" s="371"/>
      <c r="J218" s="259"/>
      <c r="K218" s="272"/>
      <c r="L218" s="273"/>
    </row>
    <row r="219" spans="1:12" ht="64.8" customHeight="1" x14ac:dyDescent="0.25">
      <c r="A219" s="165"/>
      <c r="B219" s="268"/>
      <c r="C219" s="374" t="s">
        <v>364</v>
      </c>
      <c r="D219" s="1283">
        <v>1</v>
      </c>
      <c r="E219" s="1282" t="str">
        <f>IF(VLOOKUP(Table2612[[#This Row],[(FIN) Käytäntö]],Languages!$A:$D,1,TRUE)=Table2612[[#This Row],[(FIN) Käytäntö]],VLOOKUP(Table2612[[#This Row],[(FIN) Käytäntö]],Languages!$A:$D,Summary!$C$7,TRUE),NA())</f>
        <v>Palveluiden tuottamiseen tarvittavat prosessit on tunnistettu ja dokumentoitu.</v>
      </c>
      <c r="F219" s="1284" t="s">
        <v>4280</v>
      </c>
      <c r="G219" s="1075"/>
      <c r="H219" s="1075"/>
      <c r="I219" s="371"/>
      <c r="J219" s="259"/>
      <c r="K219" s="272"/>
      <c r="L219" s="273"/>
    </row>
    <row r="220" spans="1:12" ht="64.8" customHeight="1" x14ac:dyDescent="0.25">
      <c r="A220" s="165"/>
      <c r="B220" s="268"/>
      <c r="C220" s="374" t="s">
        <v>365</v>
      </c>
      <c r="D220" s="1283">
        <v>1</v>
      </c>
      <c r="E220" s="1282" t="str">
        <f>IF(VLOOKUP(Table2612[[#This Row],[(FIN) Käytäntö]],Languages!$A:$D,1,TRUE)=Table2612[[#This Row],[(FIN) Käytäntö]],VLOOKUP(Table2612[[#This Row],[(FIN) Käytäntö]],Languages!$A:$D,Summary!$C$7,TRUE),NA())</f>
        <v>Palveluiden tuottamiseen tarvittavat järjestelmät (IT- ja OT-omaisuus) on tunnistettu ja dokumentoitu.</v>
      </c>
      <c r="F220" s="1284" t="s">
        <v>4280</v>
      </c>
      <c r="G220" s="1075"/>
      <c r="H220" s="1075"/>
      <c r="I220" s="371"/>
      <c r="J220" s="259"/>
      <c r="K220" s="272"/>
      <c r="L220" s="273"/>
    </row>
    <row r="221" spans="1:12" ht="64.8" customHeight="1" x14ac:dyDescent="0.25">
      <c r="A221" s="165"/>
      <c r="B221" s="268"/>
      <c r="C221" s="374" t="s">
        <v>366</v>
      </c>
      <c r="D221" s="1283">
        <v>2</v>
      </c>
      <c r="E221" s="1282" t="str">
        <f>IF(VLOOKUP(Table2612[[#This Row],[(FIN) Käytäntö]],Languages!$A:$D,1,TRUE)=Table2612[[#This Row],[(FIN) Käytäntö]],VLOOKUP(Table2612[[#This Row],[(FIN) Käytäntö]],Languages!$A:$D,Summary!$C$7,TRUE),NA())</f>
        <v>Palveluiden tuottamiseen tarvittavat tilat ja laitteet on tunnistettu ja dokumentoitu.</v>
      </c>
      <c r="F221" s="1284" t="s">
        <v>4280</v>
      </c>
      <c r="G221" s="1075"/>
      <c r="H221" s="1075"/>
      <c r="I221" s="371"/>
      <c r="J221" s="259"/>
      <c r="K221" s="272"/>
      <c r="L221" s="273"/>
    </row>
    <row r="222" spans="1:12" ht="64.8" customHeight="1" x14ac:dyDescent="0.25">
      <c r="A222" s="165"/>
      <c r="B222" s="268"/>
      <c r="C222" s="374" t="s">
        <v>367</v>
      </c>
      <c r="D222" s="1283">
        <v>2</v>
      </c>
      <c r="E222" s="1282" t="str">
        <f>IF(VLOOKUP(Table2612[[#This Row],[(FIN) Käytäntö]],Languages!$A:$D,1,TRUE)=Table2612[[#This Row],[(FIN) Käytäntö]],VLOOKUP(Table2612[[#This Row],[(FIN) Käytäntö]],Languages!$A:$D,Summary!$C$7,TRUE),NA())</f>
        <v>Palveluiden tuottamiseen tarvittavat toimitusketjut on tunnistettu ja dokumentoitu.</v>
      </c>
      <c r="F222" s="1284" t="s">
        <v>4280</v>
      </c>
      <c r="G222" s="1075"/>
      <c r="H222" s="1075"/>
      <c r="I222" s="371"/>
      <c r="J222" s="259"/>
      <c r="K222" s="272"/>
      <c r="L222" s="273"/>
    </row>
    <row r="223" spans="1:12" ht="64.8" customHeight="1" x14ac:dyDescent="0.25">
      <c r="A223" s="165"/>
      <c r="B223" s="268"/>
      <c r="C223" s="374" t="s">
        <v>368</v>
      </c>
      <c r="D223" s="1283">
        <v>2</v>
      </c>
      <c r="E223" s="1282" t="str">
        <f>IF(VLOOKUP(Table2612[[#This Row],[(FIN) Käytäntö]],Languages!$A:$D,1,TRUE)=Table2612[[#This Row],[(FIN) Käytäntö]],VLOOKUP(Table2612[[#This Row],[(FIN) Käytäntö]],Languages!$A:$D,Summary!$C$7,TRUE),NA())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3" s="1284" t="s">
        <v>1629</v>
      </c>
      <c r="G223" s="1075"/>
      <c r="H223" s="1075"/>
      <c r="I223" s="371"/>
      <c r="J223" s="259"/>
      <c r="K223" s="272"/>
      <c r="L223" s="273"/>
    </row>
    <row r="224" spans="1:12" ht="64.8" customHeight="1" x14ac:dyDescent="0.25">
      <c r="A224" s="165"/>
      <c r="B224" s="268"/>
      <c r="C224" s="374" t="s">
        <v>369</v>
      </c>
      <c r="D224" s="1283">
        <v>3</v>
      </c>
      <c r="E224" s="1282" t="str">
        <f>IF(VLOOKUP(Table2612[[#This Row],[(FIN) Käytäntö]],Languages!$A:$D,1,TRUE)=Table2612[[#This Row],[(FIN) Käytäntö]],VLOOKUP(Table2612[[#This Row],[(FIN) Käytäntö]],Languages!$A:$D,Summary!$C$7,TRUE),NA())</f>
        <v>Palvelujen heikentymisen tai keskeytymisen aiheuttamat seurannaisvaikutukset yhteiskunnalle on tunnistettu ja dokumentoitu.</v>
      </c>
      <c r="F224" s="1284" t="s">
        <v>1629</v>
      </c>
      <c r="G224" s="1075"/>
      <c r="H224" s="1075"/>
      <c r="I224" s="371"/>
      <c r="J224" s="259"/>
      <c r="K224" s="272"/>
      <c r="L224" s="273"/>
    </row>
    <row r="225" spans="1:12" ht="64.8" customHeight="1" x14ac:dyDescent="0.25">
      <c r="A225" s="165"/>
      <c r="B225" s="268"/>
      <c r="C225" s="374" t="s">
        <v>370</v>
      </c>
      <c r="D225" s="1283">
        <v>1</v>
      </c>
      <c r="E225" s="1282" t="str">
        <f>IF(VLOOKUP(Table2612[[#This Row],[(FIN) Käytäntö]],Languages!$A:$D,1,TRUE)=Table2612[[#This Row],[(FIN) Käytäntö]],VLOOKUP(Table2612[[#This Row],[(FIN) Käytäntö]],Languages!$A:$D,Summary!$C$7,TRUE),NA())</f>
        <v>Kaikki resurssit (data, prosessit, järjestelmät, tilat ja toimitusketjut), joita tarvitaan (yhteiskunnalle kriittisten) palveluiden tuottamiseen, ovat organisaation turvallisuuden hallinnan politiikkojen ja prosessien piirissä.</v>
      </c>
      <c r="F225" s="1284" t="s">
        <v>4280</v>
      </c>
      <c r="G225" s="1075"/>
      <c r="H225" s="1075"/>
      <c r="I225" s="371"/>
      <c r="J225" s="259"/>
      <c r="K225" s="272"/>
      <c r="L225" s="273"/>
    </row>
    <row r="226" spans="1:12" ht="64.8" customHeight="1" x14ac:dyDescent="0.25">
      <c r="A226" s="165"/>
      <c r="B226" s="268"/>
      <c r="C226" s="374" t="s">
        <v>371</v>
      </c>
      <c r="D226" s="1283">
        <v>1</v>
      </c>
      <c r="E226" s="1282" t="str">
        <f>IF(VLOOKUP(Table2612[[#This Row],[(FIN) Käytäntö]],Languages!$A:$D,1,TRUE)=Table2612[[#This Row],[(FIN) Käytäntö]],VLOOKUP(Table2612[[#This Row],[(FIN) Käytäntö]],Languages!$A:$D,Summary!$C$7,TRUE),NA())</f>
        <v>Kaikki resurssit (data, prosessit, järjestelmät, tilat ja toimitusketjut), joita tarvitaan yhteiskunnallisesti kriittisten palvelujen tuottamiseen, ovat organisaation riskienhallinnan politiikkojen ja prosessien piirissä.</v>
      </c>
      <c r="F226" s="1284" t="s">
        <v>4280</v>
      </c>
      <c r="G226" s="1075"/>
      <c r="H226" s="1075"/>
      <c r="I226" s="371"/>
      <c r="J226" s="259"/>
      <c r="K226" s="272"/>
      <c r="L226" s="273"/>
    </row>
    <row r="227" spans="1:12" ht="64.8" customHeight="1" x14ac:dyDescent="0.25">
      <c r="A227" s="165"/>
      <c r="B227" s="268"/>
      <c r="C227" s="374" t="s">
        <v>372</v>
      </c>
      <c r="D227" s="1283">
        <v>2</v>
      </c>
      <c r="E227" s="1282" t="str">
        <f>IF(VLOOKUP(Table2612[[#This Row],[(FIN) Käytäntö]],Languages!$A:$D,1,TRUE)=Table2612[[#This Row],[(FIN) Käytäntö]],VLOOKUP(Table2612[[#This Row],[(FIN) Käytäntö]],Languages!$A:$D,Summary!$C$7,TRUE),NA())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7" s="1284" t="s">
        <v>1629</v>
      </c>
      <c r="G227" s="1075"/>
      <c r="H227" s="1075"/>
      <c r="I227" s="371"/>
      <c r="J227" s="259"/>
      <c r="K227" s="272"/>
      <c r="L227" s="273"/>
    </row>
    <row r="228" spans="1:12" ht="64.8" customHeight="1" x14ac:dyDescent="0.25">
      <c r="A228" s="165"/>
      <c r="B228" s="268"/>
      <c r="C228" s="374" t="s">
        <v>373</v>
      </c>
      <c r="D228" s="1283">
        <v>2</v>
      </c>
      <c r="E228" s="1282" t="str">
        <f>IF(VLOOKUP(Table2612[[#This Row],[(FIN) Käytäntö]],Languages!$A:$D,1,TRUE)=Table2612[[#This Row],[(FIN) Käytäntö]],VLOOKUP(Table2612[[#This Row],[(FIN) Käytäntö]],Languages!$A:$D,Summary!$C$7,TRUE),NA())</f>
        <v>Johtoryhmä käsittelee palveluiden tuottamiseen tarvittavien tietoverkkojen ja -järjestelmien turvallisuuden tasoa säännöllisesti; käyttäen pohjana ajantasaista ja tarkkaa tietoa sekä organisaation ammattilaisten asiantuntemusta.</v>
      </c>
      <c r="F228" s="1284" t="s">
        <v>1629</v>
      </c>
      <c r="G228" s="1075"/>
      <c r="H228" s="1075"/>
      <c r="I228" s="371"/>
      <c r="J228" s="259"/>
      <c r="K228" s="272"/>
      <c r="L228" s="273"/>
    </row>
    <row r="229" spans="1:12" ht="64.8" customHeight="1" x14ac:dyDescent="0.25">
      <c r="A229" s="165"/>
      <c r="B229" s="268"/>
      <c r="C229" s="374" t="s">
        <v>374</v>
      </c>
      <c r="D229" s="1283">
        <v>2</v>
      </c>
      <c r="E229" s="1282" t="str">
        <f>IF(VLOOKUP(Table2612[[#This Row],[(FIN) Käytäntö]],Languages!$A:$D,1,TRUE)=Table2612[[#This Row],[(FIN) Käytäntö]],VLOOKUP(Table2612[[#This Row],[(FIN) Käytäntö]],Languages!$A:$D,Summary!$C$7,TRUE),NA())</f>
        <v>Johtoryhmän nimetyllä jäsenellä on vastuu palveluiden tuottamiseen tarvittavien tietoverkkojen ja -järjestelmien turvallisuuden tasosta. Henkilö ohjaa johtoryhmän säännöllistä keskustelua aiheesta.</v>
      </c>
      <c r="F229" s="1284" t="s">
        <v>1629</v>
      </c>
      <c r="G229" s="1075"/>
      <c r="H229" s="1075"/>
      <c r="I229" s="371"/>
      <c r="J229" s="259"/>
      <c r="K229" s="272"/>
      <c r="L229" s="273"/>
    </row>
    <row r="230" spans="1:12" ht="64.8" customHeight="1" x14ac:dyDescent="0.25">
      <c r="A230" s="165"/>
      <c r="B230" s="268"/>
      <c r="C230" s="374" t="s">
        <v>375</v>
      </c>
      <c r="D230" s="1283">
        <v>2</v>
      </c>
      <c r="E230" s="1282" t="str">
        <f>IF(VLOOKUP(Table2612[[#This Row],[(FIN) Käytäntö]],Languages!$A:$D,1,TRUE)=Table2612[[#This Row],[(FIN) Käytäntö]],VLOOKUP(Table2612[[#This Row],[(FIN) Käytäntö]],Languages!$A:$D,Summary!$C$7,TRUE),NA())</f>
        <v>Johtoryhmä asettaa suunnan ja tahtotilan, joista johdetaan tehokkaita toimintatapoja tietoverkkojen ja -järjestelmien turvallisuuden valvontaan ja ohjaukseen.</v>
      </c>
      <c r="F230" s="1284" t="s">
        <v>1629</v>
      </c>
      <c r="G230" s="1075"/>
      <c r="H230" s="1075"/>
      <c r="I230" s="371"/>
      <c r="J230" s="259"/>
      <c r="K230" s="272"/>
      <c r="L230" s="273"/>
    </row>
    <row r="231" spans="1:12" ht="64.8" customHeight="1" x14ac:dyDescent="0.25">
      <c r="A231" s="165"/>
      <c r="B231" s="268"/>
      <c r="C231" s="374" t="s">
        <v>376</v>
      </c>
      <c r="D231" s="1283">
        <v>2</v>
      </c>
      <c r="E231" s="1282" t="str">
        <f>IF(VLOOKUP(Table2612[[#This Row],[(FIN) Käytäntö]],Languages!$A:$D,1,TRUE)=Table2612[[#This Row],[(FIN) Käytäntö]],VLOOKUP(Table2612[[#This Row],[(FIN) Käytäntö]],Languages!$A:$D,Summary!$C$7,TRUE),NA())</f>
        <v>Organisaation ylimmällä johdolla on näkyvyys tärkeimpiin riskipäätöksiin läpi koko organisaation.</v>
      </c>
      <c r="F231" s="1284" t="s">
        <v>1629</v>
      </c>
      <c r="G231" s="1075"/>
      <c r="H231" s="1075"/>
      <c r="I231" s="371"/>
      <c r="J231" s="259"/>
      <c r="K231" s="272"/>
      <c r="L231" s="273"/>
    </row>
    <row r="232" spans="1:12" ht="64.8" customHeight="1" x14ac:dyDescent="0.25">
      <c r="A232" s="165"/>
      <c r="B232" s="268"/>
      <c r="C232" s="374" t="s">
        <v>377</v>
      </c>
      <c r="D232" s="1283">
        <v>2</v>
      </c>
      <c r="E232" s="1282" t="str">
        <f>IF(VLOOKUP(Table2612[[#This Row],[(FIN) Käytäntö]],Languages!$A:$D,1,TRUE)=Table2612[[#This Row],[(FIN) Käytäntö]],VLOOKUP(Table2612[[#This Row],[(FIN) Käytäntö]],Languages!$A:$D,Summary!$C$7,TRUE),NA())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2" s="1284" t="s">
        <v>1629</v>
      </c>
      <c r="G232" s="1075"/>
      <c r="H232" s="1075"/>
      <c r="I232" s="371"/>
      <c r="J232" s="259"/>
      <c r="K232" s="272"/>
      <c r="L232" s="273"/>
    </row>
    <row r="233" spans="1:12" ht="64.8" customHeight="1" x14ac:dyDescent="0.25">
      <c r="A233" s="165"/>
      <c r="B233" s="268"/>
      <c r="C233" s="374" t="s">
        <v>378</v>
      </c>
      <c r="D233" s="1283">
        <v>2</v>
      </c>
      <c r="E233" s="1282" t="str">
        <f>IF(VLOOKUP(Table2612[[#This Row],[(FIN) Käytäntö]],Languages!$A:$D,1,TRUE)=Table2612[[#This Row],[(FIN) Käytäntö]],VLOOKUP(Table2612[[#This Row],[(FIN) Käytäntö]],Languages!$A:$D,Summary!$C$7,TRUE),NA())</f>
        <v>Riskienhallinnan päätöksentekoa voidaan tarvittaessa delegoida tai korottaa ("escalate") läpi koko organisaation sellaisille henkilöille, joilla on sopivat tiedot, taidot ja valtuudet päätösten tekemiseen.</v>
      </c>
      <c r="F233" s="1284" t="s">
        <v>1629</v>
      </c>
      <c r="G233" s="1075"/>
      <c r="H233" s="1075"/>
      <c r="I233" s="371"/>
      <c r="J233" s="259"/>
      <c r="K233" s="272"/>
      <c r="L233" s="273"/>
    </row>
    <row r="234" spans="1:12" ht="64.8" customHeight="1" x14ac:dyDescent="0.25">
      <c r="A234" s="165"/>
      <c r="B234" s="268"/>
      <c r="C234" s="374" t="s">
        <v>379</v>
      </c>
      <c r="D234" s="1283">
        <v>3</v>
      </c>
      <c r="E234" s="1282" t="str">
        <f>IF(VLOOKUP(Table2612[[#This Row],[(FIN) Käytäntö]],Languages!$A:$D,1,TRUE)=Table2612[[#This Row],[(FIN) Käytäntö]],VLOOKUP(Table2612[[#This Row],[(FIN) Käytäntö]],Languages!$A:$D,Summary!$C$7,TRUE),NA())</f>
        <v>Tehdyt riskienhallintapäätökset käydään läpi aika ajoin, jotta varmistutaan siitä, että ne ovat pysyneet relevantteina ja pätevinä.</v>
      </c>
      <c r="F234" s="1284" t="s">
        <v>1629</v>
      </c>
      <c r="G234" s="1075"/>
      <c r="H234" s="1075"/>
      <c r="I234" s="371"/>
      <c r="J234" s="259"/>
      <c r="K234" s="272"/>
      <c r="L234" s="273"/>
    </row>
    <row r="235" spans="1:12" ht="64.8" customHeight="1" x14ac:dyDescent="0.25">
      <c r="A235" s="165"/>
      <c r="B235" s="268"/>
      <c r="C235" s="374" t="s">
        <v>380</v>
      </c>
      <c r="D235" s="1283">
        <v>3</v>
      </c>
      <c r="E235" s="1282" t="str">
        <f>IF(VLOOKUP(Table2612[[#This Row],[(FIN) Käytäntö]],Languages!$A:$D,1,TRUE)=Table2612[[#This Row],[(FIN) Käytäntö]],VLOOKUP(Table2612[[#This Row],[(FIN) Käytäntö]],Languages!$A:$D,Summary!$C$7,TRUE),NA())</f>
        <v>Riskienhallintaprosessissa ja -päätöksenteossa otetaan huomioon resurssit (data, prosessit, järjestelmät, laitteet ja toimitusketju), kriittinen ajanjakso ja seurannaisvaikutukset [kts. CRITICAL-1b-h].</v>
      </c>
      <c r="F235" s="1284" t="s">
        <v>1629</v>
      </c>
      <c r="G235" s="1075"/>
      <c r="H235" s="1075"/>
      <c r="I235" s="371"/>
      <c r="J235" s="259"/>
      <c r="K235" s="272"/>
      <c r="L235" s="273"/>
    </row>
    <row r="236" spans="1:12" ht="64.8" customHeight="1" x14ac:dyDescent="0.25">
      <c r="A236" s="165"/>
      <c r="B236" s="268"/>
      <c r="C236" s="374" t="s">
        <v>381</v>
      </c>
      <c r="D236" s="1283">
        <v>1</v>
      </c>
      <c r="E236" s="1282" t="str">
        <f>IF(VLOOKUP(Table2612[[#This Row],[(FIN) Käytäntö]],Languages!$A:$D,1,TRUE)=Table2612[[#This Row],[(FIN) Käytäntö]],VLOOKUP(Table2612[[#This Row],[(FIN) Käytäntö]],Languages!$A:$D,Summary!$C$7,TRUE),NA())</f>
        <v>Organisaatiolla on kybertapahtumien ja -poikkeamien hallintasuunnitelma, joka kattaa kaikki (organisaation tuottamat yhteiskunnalle kriittiset) palvelut.</v>
      </c>
      <c r="F236" s="1284" t="s">
        <v>4280</v>
      </c>
      <c r="G236" s="1075"/>
      <c r="H236" s="1075"/>
      <c r="I236" s="371"/>
      <c r="J236" s="259"/>
      <c r="K236" s="272"/>
      <c r="L236" s="273"/>
    </row>
    <row r="237" spans="1:12" ht="64.8" customHeight="1" x14ac:dyDescent="0.25">
      <c r="A237" s="165"/>
      <c r="B237" s="268"/>
      <c r="C237" s="374" t="s">
        <v>382</v>
      </c>
      <c r="D237" s="1283">
        <v>1</v>
      </c>
      <c r="E237" s="1282" t="str">
        <f>IF(VLOOKUP(Table2612[[#This Row],[(FIN) Käytäntö]],Languages!$A:$D,1,TRUE)=Table2612[[#This Row],[(FIN) Käytäntö]],VLOOKUP(Table2612[[#This Row],[(FIN) Käytäntö]],Languages!$A:$D,Summary!$C$7,TRUE),NA())</f>
        <v>Hallintasuunnitelma rajoittuu tunnettuihin hyökkäyksiin, mutta kattaa perusteellisesti näiden hyökkäysten todennäköiset vaikutukset.</v>
      </c>
      <c r="F237" s="1284" t="s">
        <v>4280</v>
      </c>
      <c r="G237" s="1075"/>
      <c r="H237" s="1075"/>
      <c r="I237" s="371"/>
      <c r="J237" s="259"/>
      <c r="K237" s="272"/>
      <c r="L237" s="273"/>
    </row>
    <row r="238" spans="1:12" ht="64.8" customHeight="1" x14ac:dyDescent="0.25">
      <c r="A238" s="165"/>
      <c r="B238" s="268"/>
      <c r="C238" s="374" t="s">
        <v>383</v>
      </c>
      <c r="D238" s="1283">
        <v>1</v>
      </c>
      <c r="E238" s="1282" t="str">
        <f>IF(VLOOKUP(Table2612[[#This Row],[(FIN) Käytäntö]],Languages!$A:$D,1,TRUE)=Table2612[[#This Row],[(FIN) Käytäntö]],VLOOKUP(Table2612[[#This Row],[(FIN) Käytäntö]],Languages!$A:$D,Summary!$C$7,TRUE),NA())</f>
        <v>Kybertapahtumien ja -poikkeamien hallintaan osallistuva henkilöstö on sisäistänyt ja ymmärtää hallintasuunnitelman hyvin.</v>
      </c>
      <c r="F238" s="1284" t="s">
        <v>4280</v>
      </c>
      <c r="G238" s="1075"/>
      <c r="H238" s="1075"/>
      <c r="I238" s="371"/>
      <c r="J238" s="259"/>
      <c r="K238" s="272"/>
      <c r="L238" s="273"/>
    </row>
    <row r="239" spans="1:12" ht="64.8" customHeight="1" x14ac:dyDescent="0.25">
      <c r="A239" s="165"/>
      <c r="B239" s="268"/>
      <c r="C239" s="374" t="s">
        <v>384</v>
      </c>
      <c r="D239" s="1283">
        <v>1</v>
      </c>
      <c r="E239" s="1282" t="str">
        <f>IF(VLOOKUP(Table2612[[#This Row],[(FIN) Käytäntö]],Languages!$A:$D,1,TRUE)=Table2612[[#This Row],[(FIN) Käytäntö]],VLOOKUP(Table2612[[#This Row],[(FIN) Käytäntö]],Languages!$A:$D,Summary!$C$7,TRUE),NA())</f>
        <v>Hallintasuunnitelma on dokumentoitu ja se jaetaan kaikille relevanteille sidosryhmille.</v>
      </c>
      <c r="F239" s="1284" t="s">
        <v>4280</v>
      </c>
      <c r="G239" s="1075"/>
      <c r="H239" s="1075"/>
      <c r="I239" s="371"/>
      <c r="J239" s="259"/>
      <c r="K239" s="272"/>
      <c r="L239" s="273"/>
    </row>
    <row r="240" spans="1:12" ht="64.8" customHeight="1" x14ac:dyDescent="0.25">
      <c r="A240" s="165"/>
      <c r="B240" s="268"/>
      <c r="C240" s="374" t="s">
        <v>385</v>
      </c>
      <c r="D240" s="1283">
        <v>2</v>
      </c>
      <c r="E240" s="1282" t="str">
        <f>IF(VLOOKUP(Table2612[[#This Row],[(FIN) Käytäntö]],Languages!$A:$D,1,TRUE)=Table2612[[#This Row],[(FIN) Käytäntö]],VLOOKUP(Table2612[[#This Row],[(FIN) Käytäntö]],Languages!$A:$D,Summary!$C$7,TRUE),NA())</f>
        <v>Hallintasuunnitelma perustuu (yhteiskunnalle kriittisten palveluiden tuottamiseen tarvittavien) tietoverkkojen ja -järjestelmien riskien perusteelliseen tunnistamiseen ja ymmärtämiseen.</v>
      </c>
      <c r="F240" s="1284" t="s">
        <v>1629</v>
      </c>
      <c r="G240" s="1075"/>
      <c r="H240" s="1075"/>
      <c r="I240" s="371"/>
      <c r="J240" s="259"/>
      <c r="K240" s="272"/>
      <c r="L240" s="273"/>
    </row>
    <row r="241" spans="1:12" ht="64.8" customHeight="1" x14ac:dyDescent="0.25">
      <c r="A241" s="165"/>
      <c r="B241" s="268"/>
      <c r="C241" s="374" t="s">
        <v>386</v>
      </c>
      <c r="D241" s="1283">
        <v>2</v>
      </c>
      <c r="E241" s="1282" t="str">
        <f>IF(VLOOKUP(Table2612[[#This Row],[(FIN) Käytäntö]],Languages!$A:$D,1,TRUE)=Table2612[[#This Row],[(FIN) Käytäntö]],VLOOKUP(Table2612[[#This Row],[(FIN) Käytäntö]],Languages!$A:$D,Summary!$C$7,TRUE),NA())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F241" s="1284" t="s">
        <v>1629</v>
      </c>
      <c r="G241" s="1075"/>
      <c r="H241" s="1075"/>
      <c r="I241" s="371"/>
      <c r="J241" s="259"/>
      <c r="K241" s="272"/>
      <c r="L241" s="273"/>
    </row>
    <row r="242" spans="1:12" ht="64.8" customHeight="1" x14ac:dyDescent="0.25">
      <c r="A242" s="165"/>
      <c r="B242" s="268"/>
      <c r="C242" s="374" t="s">
        <v>387</v>
      </c>
      <c r="D242" s="1283">
        <v>3</v>
      </c>
      <c r="E242" s="1282" t="str">
        <f>IF(VLOOKUP(Table2612[[#This Row],[(FIN) Käytäntö]],Languages!$A:$D,1,TRUE)=Table2612[[#This Row],[(FIN) Käytäntö]],VLOOKUP(Table2612[[#This Row],[(FIN) Käytäntö]],Languages!$A:$D,Summary!$C$7,TRUE),NA())</f>
        <v>Hallintasuunnitelma on dokumentoitu ja integroitu osaksi organisaation laajempaa liiketoiminnan ja toimitusketjujen jatkuvuudenhallintaa.</v>
      </c>
      <c r="F242" s="1284" t="s">
        <v>1629</v>
      </c>
      <c r="G242" s="1075"/>
      <c r="H242" s="1075"/>
      <c r="I242" s="371"/>
      <c r="J242" s="259"/>
      <c r="K242" s="272"/>
      <c r="L242" s="273"/>
    </row>
    <row r="243" spans="1:12" ht="64.8" customHeight="1" x14ac:dyDescent="0.25">
      <c r="A243" s="165"/>
      <c r="B243" s="268"/>
      <c r="C243" s="374" t="s">
        <v>388</v>
      </c>
      <c r="D243" s="1283">
        <v>3</v>
      </c>
      <c r="E243" s="1282" t="str">
        <f>IF(VLOOKUP(Table2612[[#This Row],[(FIN) Käytäntö]],Languages!$A:$D,1,TRUE)=Table2612[[#This Row],[(FIN) Käytäntö]],VLOOKUP(Table2612[[#This Row],[(FIN) Käytäntö]],Languages!$A:$D,Summary!$C$7,TRUE),NA())</f>
        <v>Kaikki yhteiskunnalle kriittisten palveluiden tuottamiseen osallistuvat organisaation liiketoimintayksiköt ovat saaneet ja sisäistäneet hallintasuunnitelman.</v>
      </c>
      <c r="F243" s="1284" t="s">
        <v>1629</v>
      </c>
      <c r="G243" s="1075"/>
      <c r="H243" s="1075"/>
      <c r="I243" s="371"/>
      <c r="J243" s="259"/>
      <c r="K243" s="272"/>
      <c r="L243" s="273"/>
    </row>
    <row r="244" spans="1:12" ht="64.8" customHeight="1" x14ac:dyDescent="0.25">
      <c r="A244" s="165"/>
      <c r="B244" s="268"/>
      <c r="C244" s="374" t="s">
        <v>336</v>
      </c>
      <c r="D244" s="1283">
        <v>1</v>
      </c>
      <c r="E244" s="1282" t="str">
        <f>IF(VLOOKUP(Table2612[[#This Row],[(FIN) Käytäntö]],Languages!$A:$D,1,TRUE)=Table2612[[#This Row],[(FIN) Käytäntö]],VLOOKUP(Table2612[[#This Row],[(FIN) Käytäntö]],Languages!$A:$D,Summary!$C$7,TRUE),NA())</f>
        <v>Organisaatiolla on kyberturvallisuusstrategia. Tasolla 1 sen kehittämisen ja ylläpidon ei tarvitse olla systemaattista ja säännöllistä.</v>
      </c>
      <c r="F244" s="1284" t="s">
        <v>4280</v>
      </c>
      <c r="G244" s="1075"/>
      <c r="H244" s="1075"/>
      <c r="I244" s="371"/>
      <c r="J244" s="259"/>
      <c r="K244" s="272"/>
      <c r="L244" s="273"/>
    </row>
    <row r="245" spans="1:12" ht="64.8" customHeight="1" x14ac:dyDescent="0.25">
      <c r="A245" s="165"/>
      <c r="B245" s="268"/>
      <c r="C245" s="374" t="s">
        <v>337</v>
      </c>
      <c r="D245" s="1283">
        <v>2</v>
      </c>
      <c r="E245" s="1282" t="str">
        <f>IF(VLOOKUP(Table2612[[#This Row],[(FIN) Käytäntö]],Languages!$A:$D,1,TRUE)=Table2612[[#This Row],[(FIN) Käytäntö]],VLOOKUP(Table2612[[#This Row],[(FIN) Käytäntö]],Languages!$A:$D,Summary!$C$7,TRUE),NA())</f>
        <v>Kyberturvallisuusstrategia määrittelee organisaation kyberturvallisuustavoitteet.</v>
      </c>
      <c r="F245" s="1284" t="s">
        <v>4280</v>
      </c>
      <c r="G245" s="1075"/>
      <c r="H245" s="1075"/>
      <c r="I245" s="371"/>
      <c r="J245" s="259"/>
      <c r="K245" s="272"/>
      <c r="L245" s="273"/>
    </row>
    <row r="246" spans="1:12" ht="64.8" customHeight="1" x14ac:dyDescent="0.25">
      <c r="A246" s="165"/>
      <c r="B246" s="268"/>
      <c r="C246" s="374" t="s">
        <v>338</v>
      </c>
      <c r="D246" s="1283">
        <v>2</v>
      </c>
      <c r="E246" s="1282" t="str">
        <f>IF(VLOOKUP(Table2612[[#This Row],[(FIN) Käytäntö]],Languages!$A:$D,1,TRUE)=Table2612[[#This Row],[(FIN) Käytäntö]],VLOOKUP(Table2612[[#This Row],[(FIN) Käytäntö]],Languages!$A:$D,Summary!$C$7,TRUE),NA())</f>
        <v>Kyberturvallisuusstrategia ja -prioriteetit on dokumentoitu. Strategia ja prioriteetit ovat linjassa organisaation yleisten strategisten tavoitteiden ja kriittiseen infrastruktuuriin kohdistuvien riskien kanssa.</v>
      </c>
      <c r="F246" s="1284" t="s">
        <v>4280</v>
      </c>
      <c r="G246" s="1075"/>
      <c r="H246" s="1075"/>
      <c r="I246" s="371"/>
      <c r="J246" s="259"/>
      <c r="K246" s="272"/>
      <c r="L246" s="273"/>
    </row>
    <row r="247" spans="1:12" ht="64.8" customHeight="1" x14ac:dyDescent="0.25">
      <c r="A247" s="165"/>
      <c r="B247" s="268"/>
      <c r="C247" s="374" t="s">
        <v>339</v>
      </c>
      <c r="D247" s="1283">
        <v>2</v>
      </c>
      <c r="E247" s="1282" t="str">
        <f>IF(VLOOKUP(Table2612[[#This Row],[(FIN) Käytäntö]],Languages!$A:$D,1,TRUE)=Table2612[[#This Row],[(FIN) Käytäntö]],VLOOKUP(Table2612[[#This Row],[(FIN) Käytäntö]],Languages!$A:$D,Summary!$C$7,TRUE),NA())</f>
        <v>Kyberturvallisuusstrategia määrittää organisaation kyberturvallisuuden hallintamallin ("governance") ja valvontatoimet.</v>
      </c>
      <c r="F247" s="1284" t="s">
        <v>4280</v>
      </c>
      <c r="G247" s="1075"/>
      <c r="H247" s="1075"/>
      <c r="I247" s="371"/>
      <c r="J247" s="259"/>
      <c r="K247" s="272"/>
      <c r="L247" s="273"/>
    </row>
    <row r="248" spans="1:12" ht="64.8" customHeight="1" x14ac:dyDescent="0.25">
      <c r="A248" s="165"/>
      <c r="B248" s="268"/>
      <c r="C248" s="374" t="s">
        <v>340</v>
      </c>
      <c r="D248" s="1283">
        <v>2</v>
      </c>
      <c r="E248" s="1282" t="str">
        <f>IF(VLOOKUP(Table2612[[#This Row],[(FIN) Käytäntö]],Languages!$A:$D,1,TRUE)=Table2612[[#This Row],[(FIN) Käytäntö]],VLOOKUP(Table2612[[#This Row],[(FIN) Käytäntö]],Languages!$A:$D,Summary!$C$7,TRUE),NA())</f>
        <v>Kyberturvallisuusstrategia määrittelee kyberturvallisuuden hallinta- ja organisaatiorakenteen.</v>
      </c>
      <c r="F248" s="1284" t="s">
        <v>4280</v>
      </c>
      <c r="G248" s="1075"/>
      <c r="H248" s="1075"/>
      <c r="I248" s="371"/>
      <c r="J248" s="259"/>
      <c r="K248" s="272"/>
      <c r="L248" s="273"/>
    </row>
    <row r="249" spans="1:12" ht="64.8" customHeight="1" x14ac:dyDescent="0.25">
      <c r="A249" s="165"/>
      <c r="B249" s="268"/>
      <c r="C249" s="374" t="s">
        <v>341</v>
      </c>
      <c r="D249" s="1283">
        <v>2</v>
      </c>
      <c r="E249" s="1282" t="str">
        <f>IF(VLOOKUP(Table2612[[#This Row],[(FIN) Käytäntö]],Languages!$A:$D,1,TRUE)=Table2612[[#This Row],[(FIN) Käytäntö]],VLOOKUP(Table2612[[#This Row],[(FIN) Käytäntö]],Languages!$A:$D,Summary!$C$7,TRUE),NA())</f>
        <v>Kyberturvallisuusstrategia nimeää ne standardit ja ohjeet, joita tulee noudattaa.</v>
      </c>
      <c r="F249" s="1284" t="s">
        <v>4280</v>
      </c>
      <c r="G249" s="1075"/>
      <c r="H249" s="1075"/>
      <c r="I249" s="371"/>
      <c r="J249" s="259"/>
      <c r="K249" s="272"/>
      <c r="L249" s="273"/>
    </row>
    <row r="250" spans="1:12" ht="64.8" customHeight="1" x14ac:dyDescent="0.25">
      <c r="A250" s="165"/>
      <c r="B250" s="268"/>
      <c r="C250" s="374" t="s">
        <v>342</v>
      </c>
      <c r="D250" s="1283">
        <v>2</v>
      </c>
      <c r="E250" s="1282" t="str">
        <f>IF(VLOOKUP(Table2612[[#This Row],[(FIN) Käytäntö]],Languages!$A:$D,1,TRUE)=Table2612[[#This Row],[(FIN) Käytäntö]],VLOOKUP(Table2612[[#This Row],[(FIN) Käytäntö]],Languages!$A:$D,Summary!$C$7,TRUE),NA())</f>
        <v>Kyberturvallisuusstrategia nimeää / tunnistaa  kaikki soveltuvat vaatimustenmukaisuusvaatimukset, jotka ohjelman pitää noudattaa. (esimerkiksi NIST CSF, ISO, PCI DSS) (toimeenpano-ohjelma vai strategia)</v>
      </c>
      <c r="F250" s="1284" t="s">
        <v>4280</v>
      </c>
      <c r="G250" s="1075"/>
      <c r="H250" s="1075"/>
      <c r="I250" s="371"/>
      <c r="J250" s="259"/>
      <c r="K250" s="272"/>
      <c r="L250" s="273"/>
    </row>
    <row r="251" spans="1:12" ht="64.8" customHeight="1" x14ac:dyDescent="0.25">
      <c r="A251" s="165"/>
      <c r="B251" s="268"/>
      <c r="C251" s="374" t="s">
        <v>343</v>
      </c>
      <c r="D251" s="1283">
        <v>3</v>
      </c>
      <c r="E251" s="1282" t="str">
        <f>IF(VLOOKUP(Table2612[[#This Row],[(FIN) Käytäntö]],Languages!$A:$D,1,TRUE)=Table2612[[#This Row],[(FIN) Käytäntö]],VLOOKUP(Table2612[[#This Row],[(FIN) Käytäntö]],Languages!$A:$D,Summary!$C$7,TRUE),NA())</f>
        <v>Kyberturvallisuusstrategia on päivitetty säännöllisesti ja määriteltyjen ehtojen täyttyessä kuten muutokset organisaation liiketoiminnassa, toimintaympäristössä tai uhkaprofiilissa [kts. THREAT-2e].</v>
      </c>
      <c r="F251" s="1284" t="s">
        <v>1629</v>
      </c>
      <c r="G251" s="1075"/>
      <c r="H251" s="1075"/>
      <c r="I251" s="371"/>
      <c r="J251" s="259"/>
      <c r="K251" s="272"/>
      <c r="L251" s="273"/>
    </row>
    <row r="252" spans="1:12" ht="64.8" customHeight="1" x14ac:dyDescent="0.25">
      <c r="A252" s="165"/>
      <c r="B252" s="268"/>
      <c r="C252" s="374" t="s">
        <v>344</v>
      </c>
      <c r="D252" s="1283">
        <v>1</v>
      </c>
      <c r="E252" s="1282" t="str">
        <f>IF(VLOOKUP(Table2612[[#This Row],[(FIN) Käytäntö]],Languages!$A:$D,1,TRUE)=Table2612[[#This Row],[(FIN) Käytäntö]],VLOOKUP(Table2612[[#This Row],[(FIN) Käytäntö]],Languages!$A:$D,Summary!$C$7,TRUE),NA())</f>
        <v>Organisaation ylin johto tukee kyberturvallisuuden hallintaa. Tasolla 1 tämän ei tarvitse olla systemaattista ja säännöllistä.</v>
      </c>
      <c r="F252" s="1284" t="s">
        <v>4280</v>
      </c>
      <c r="G252" s="1075"/>
      <c r="H252" s="1075"/>
      <c r="I252" s="371"/>
      <c r="J252" s="259"/>
      <c r="K252" s="272"/>
      <c r="L252" s="273"/>
    </row>
    <row r="253" spans="1:12" ht="64.8" customHeight="1" x14ac:dyDescent="0.25">
      <c r="A253" s="165"/>
      <c r="B253" s="268"/>
      <c r="C253" s="374" t="s">
        <v>345</v>
      </c>
      <c r="D253" s="1283">
        <v>2</v>
      </c>
      <c r="E253" s="1282" t="str">
        <f>IF(VLOOKUP(Table2612[[#This Row],[(FIN) Käytäntö]],Languages!$A:$D,1,TRUE)=Table2612[[#This Row],[(FIN) Käytäntö]],VLOOKUP(Table2612[[#This Row],[(FIN) Käytäntö]],Languages!$A:$D,Summary!$C$7,TRUE),NA())</f>
        <v>Kyberturvallisuuden hallinta perustuu kyberturvallisuusstrategiaan.</v>
      </c>
      <c r="F253" s="1284" t="s">
        <v>4280</v>
      </c>
      <c r="G253" s="1075"/>
      <c r="H253" s="1075"/>
      <c r="I253" s="371"/>
      <c r="J253" s="259"/>
      <c r="K253" s="272"/>
      <c r="L253" s="273"/>
    </row>
    <row r="254" spans="1:12" ht="64.8" customHeight="1" x14ac:dyDescent="0.25">
      <c r="A254" s="165"/>
      <c r="B254" s="268"/>
      <c r="C254" s="374" t="s">
        <v>346</v>
      </c>
      <c r="D254" s="1283">
        <v>2</v>
      </c>
      <c r="E254" s="1282" t="str">
        <f>IF(VLOOKUP(Table2612[[#This Row],[(FIN) Käytäntö]],Languages!$A:$D,1,TRUE)=Table2612[[#This Row],[(FIN) Käytäntö]],VLOOKUP(Table2612[[#This Row],[(FIN) Käytäntö]],Languages!$A:$D,Summary!$C$7,TRUE),NA())</f>
        <v>Organisaation ylimmän johdon tuki kyberturvallisuuden hallinnalle  on näkyvää ja aktiivista.</v>
      </c>
      <c r="F254" s="1284" t="s">
        <v>1629</v>
      </c>
      <c r="G254" s="1075"/>
      <c r="H254" s="1075"/>
      <c r="I254" s="371"/>
      <c r="J254" s="259"/>
      <c r="K254" s="272"/>
      <c r="L254" s="273"/>
    </row>
    <row r="255" spans="1:12" ht="64.8" customHeight="1" x14ac:dyDescent="0.25">
      <c r="A255" s="165"/>
      <c r="B255" s="268"/>
      <c r="C255" s="374" t="s">
        <v>347</v>
      </c>
      <c r="D255" s="1283">
        <v>2</v>
      </c>
      <c r="E255" s="1282" t="str">
        <f>IF(VLOOKUP(Table2612[[#This Row],[(FIN) Käytäntö]],Languages!$A:$D,1,TRUE)=Table2612[[#This Row],[(FIN) Käytäntö]],VLOOKUP(Table2612[[#This Row],[(FIN) Käytäntö]],Languages!$A:$D,Summary!$C$7,TRUE),NA())</f>
        <v>Organisaation ylin johto tukee kyberturvallisuuspolitiikkojen ja -ohjeiden kehittämistä, ylläpitoa ja täytäntöönpanoa.</v>
      </c>
      <c r="F255" s="1284" t="s">
        <v>4280</v>
      </c>
      <c r="G255" s="1075"/>
      <c r="H255" s="1075"/>
      <c r="I255" s="371"/>
      <c r="J255" s="259"/>
      <c r="K255" s="272"/>
      <c r="L255" s="273"/>
    </row>
    <row r="256" spans="1:12" ht="64.8" customHeight="1" x14ac:dyDescent="0.25">
      <c r="A256" s="165"/>
      <c r="B256" s="268"/>
      <c r="C256" s="374" t="s">
        <v>348</v>
      </c>
      <c r="D256" s="1283">
        <v>2</v>
      </c>
      <c r="E256" s="1282" t="str">
        <f>IF(VLOOKUP(Table2612[[#This Row],[(FIN) Käytäntö]],Languages!$A:$D,1,TRUE)=Table2612[[#This Row],[(FIN) Käytäntö]],VLOOKUP(Table2612[[#This Row],[(FIN) Käytäntö]],Languages!$A:$D,Summary!$C$7,TRUE),NA())</f>
        <v>Vastuu kyberturvallisuuden hallinnasta on osoitettu organisaatiossa taholle, jolla on riittävät toimivaltuudet.</v>
      </c>
      <c r="F256" s="1284" t="s">
        <v>4280</v>
      </c>
      <c r="G256" s="1075"/>
      <c r="H256" s="1075"/>
      <c r="I256" s="371"/>
      <c r="J256" s="259"/>
      <c r="K256" s="272"/>
      <c r="L256" s="273"/>
    </row>
    <row r="257" spans="1:12" ht="64.8" customHeight="1" x14ac:dyDescent="0.25">
      <c r="A257" s="165"/>
      <c r="B257" s="268"/>
      <c r="C257" s="374" t="s">
        <v>349</v>
      </c>
      <c r="D257" s="1283">
        <v>2</v>
      </c>
      <c r="E257" s="1282" t="str">
        <f>IF(VLOOKUP(Table2612[[#This Row],[(FIN) Käytäntö]],Languages!$A:$D,1,TRUE)=Table2612[[#This Row],[(FIN) Käytäntö]],VLOOKUP(Table2612[[#This Row],[(FIN) Käytäntö]],Languages!$A:$D,Summary!$C$7,TRUE),NA())</f>
        <v>Kyberturvallisuuden hallinnan sidosryhmät on tunnistettu ja osallistettu.</v>
      </c>
      <c r="F257" s="1284" t="s">
        <v>4280</v>
      </c>
      <c r="G257" s="1075"/>
      <c r="H257" s="1075"/>
      <c r="I257" s="371"/>
      <c r="J257" s="259"/>
      <c r="K257" s="272"/>
      <c r="L257" s="273"/>
    </row>
    <row r="258" spans="1:12" ht="64.8" customHeight="1" x14ac:dyDescent="0.25">
      <c r="A258" s="165"/>
      <c r="B258" s="268"/>
      <c r="C258" s="374" t="s">
        <v>350</v>
      </c>
      <c r="D258" s="1283">
        <v>3</v>
      </c>
      <c r="E258" s="1282" t="str">
        <f>IF(VLOOKUP(Table2612[[#This Row],[(FIN) Käytäntö]],Languages!$A:$D,1,TRUE)=Table2612[[#This Row],[(FIN) Käytäntö]],VLOOKUP(Table2612[[#This Row],[(FIN) Käytäntö]],Languages!$A:$D,Summary!$C$7,TRUE),NA())</f>
        <v>Kyberturvallisuuden hallinnan toiminta tarkastetaan aika ajoin, jotta varmistetaan että toimet ovat linjassa kyberturvallisuusstrategian kanssa.</v>
      </c>
      <c r="F258" s="1284" t="s">
        <v>1629</v>
      </c>
      <c r="G258" s="1075"/>
      <c r="H258" s="1075"/>
      <c r="I258" s="371"/>
      <c r="J258" s="259"/>
      <c r="K258" s="272"/>
      <c r="L258" s="273"/>
    </row>
    <row r="259" spans="1:12" ht="64.8" customHeight="1" x14ac:dyDescent="0.25">
      <c r="A259" s="165"/>
      <c r="B259" s="268"/>
      <c r="C259" s="374" t="s">
        <v>351</v>
      </c>
      <c r="D259" s="1283">
        <v>3</v>
      </c>
      <c r="E259" s="1282" t="str">
        <f>IF(VLOOKUP(Table2612[[#This Row],[(FIN) Käytäntö]],Languages!$A:$D,1,TRUE)=Table2612[[#This Row],[(FIN) Käytäntö]],VLOOKUP(Table2612[[#This Row],[(FIN) Käytäntö]],Languages!$A:$D,Summary!$C$7,TRUE),NA())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259" s="1284" t="s">
        <v>4280</v>
      </c>
      <c r="G259" s="1075"/>
      <c r="H259" s="1075"/>
      <c r="I259" s="371"/>
      <c r="J259" s="259"/>
      <c r="K259" s="272"/>
      <c r="L259" s="273"/>
    </row>
    <row r="260" spans="1:12" ht="64.8" customHeight="1" x14ac:dyDescent="0.25">
      <c r="A260" s="165"/>
      <c r="B260" s="268"/>
      <c r="C260" s="374" t="s">
        <v>352</v>
      </c>
      <c r="D260" s="1283">
        <v>3</v>
      </c>
      <c r="E260" s="1282" t="str">
        <f>IF(VLOOKUP(Table2612[[#This Row],[(FIN) Käytäntö]],Languages!$A:$D,1,TRUE)=Table2612[[#This Row],[(FIN) Käytäntö]],VLOOKUP(Table2612[[#This Row],[(FIN) Käytäntö]],Languages!$A:$D,Summary!$C$7,TRUE),NA())</f>
        <v xml:space="preserve">Kyberturvallisuuden kehittämisohjelma huomioi organisaatiota velvoittavien lakien, sääntöjen ja määräysten noudattamisen.
</v>
      </c>
      <c r="F260" s="1284" t="s">
        <v>4280</v>
      </c>
      <c r="G260" s="1075"/>
      <c r="H260" s="1075"/>
      <c r="I260" s="371"/>
      <c r="J260" s="259"/>
      <c r="K260" s="272"/>
      <c r="L260" s="273"/>
    </row>
    <row r="261" spans="1:12" ht="64.8" customHeight="1" x14ac:dyDescent="0.25">
      <c r="A261" s="165"/>
      <c r="B261" s="268"/>
      <c r="C261" s="374" t="s">
        <v>353</v>
      </c>
      <c r="D261" s="1283">
        <v>3</v>
      </c>
      <c r="E261" s="1282" t="str">
        <f>IF(VLOOKUP(Table2612[[#This Row],[(FIN) Käytäntö]],Languages!$A:$D,1,TRUE)=Table2612[[#This Row],[(FIN) Käytäntö]],VLOOKUP(Table2612[[#This Row],[(FIN) Käytäntö]],Languages!$A:$D,Summary!$C$7,TRUE),NA())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261" s="1284" t="s">
        <v>1629</v>
      </c>
      <c r="G261" s="1075"/>
      <c r="H261" s="1075"/>
      <c r="I261" s="371"/>
      <c r="J261" s="259"/>
      <c r="K261" s="272"/>
      <c r="L261" s="273"/>
    </row>
    <row r="262" spans="1:12" ht="64.8" customHeight="1" x14ac:dyDescent="0.25">
      <c r="A262" s="165"/>
      <c r="B262" s="268"/>
      <c r="C262" s="374" t="s">
        <v>355</v>
      </c>
      <c r="D262" s="1283">
        <v>2</v>
      </c>
      <c r="E262" s="1282" t="str">
        <f>IF(VLOOKUP(Table2612[[#This Row],[(FIN) Käytäntö]],Languages!$A:$D,1,TRUE)=Table2612[[#This Row],[(FIN) Käytäntö]],VLOOKUP(Table2612[[#This Row],[(FIN) Käytäntö]],Languages!$A:$D,Summary!$C$7,TRUE),NA())</f>
        <v>PROGRAM-osion toimintaa varten on määritetty dokumentoidut toimintatavat, joita noudatetaan ja päivitetään säännöllisesti.</v>
      </c>
      <c r="F262" s="1284" t="s">
        <v>1629</v>
      </c>
      <c r="G262" s="1075"/>
      <c r="H262" s="1075"/>
      <c r="I262" s="371"/>
      <c r="J262" s="259"/>
      <c r="K262" s="272"/>
      <c r="L262" s="273"/>
    </row>
    <row r="263" spans="1:12" ht="64.8" customHeight="1" x14ac:dyDescent="0.25">
      <c r="A263" s="165"/>
      <c r="B263" s="268"/>
      <c r="C263" s="374" t="s">
        <v>356</v>
      </c>
      <c r="D263" s="1283">
        <v>2</v>
      </c>
      <c r="E263" s="1282" t="str">
        <f>IF(VLOOKUP(Table2612[[#This Row],[(FIN) Käytäntö]],Languages!$A:$D,1,TRUE)=Table2612[[#This Row],[(FIN) Käytäntö]],VLOOKUP(Table2612[[#This Row],[(FIN) Käytäntö]],Languages!$A:$D,Summary!$C$7,TRUE),NA())</f>
        <v>PROGRAM-osion toimintaa varten on tarjolla riittävät resurssit (henkilöstö, rahoitus ja työkalut).</v>
      </c>
      <c r="F263" s="1284" t="s">
        <v>1629</v>
      </c>
      <c r="G263" s="1075"/>
      <c r="H263" s="1075"/>
      <c r="I263" s="371"/>
      <c r="J263" s="259"/>
      <c r="K263" s="272"/>
      <c r="L263" s="273"/>
    </row>
    <row r="264" spans="1:12" ht="64.8" customHeight="1" x14ac:dyDescent="0.25">
      <c r="A264" s="165"/>
      <c r="B264" s="268"/>
      <c r="C264" s="374" t="s">
        <v>357</v>
      </c>
      <c r="D264" s="1283">
        <v>3</v>
      </c>
      <c r="E264" s="1282" t="str">
        <f>IF(VLOOKUP(Table2612[[#This Row],[(FIN) Käytäntö]],Languages!$A:$D,1,TRUE)=Table2612[[#This Row],[(FIN) Käytäntö]],VLOOKUP(Table2612[[#This Row],[(FIN) Käytäntö]],Languages!$A:$D,Summary!$C$7,TRUE),NA())</f>
        <v>PROGRAM-osion toimintaa ohjataan vaatimuksilla, jotka on asetettu organisaation johtotason politiikassa (tai vastaavassa ohjeistuksessa).</v>
      </c>
      <c r="F264" s="1284" t="s">
        <v>4280</v>
      </c>
      <c r="G264" s="1075"/>
      <c r="H264" s="1075"/>
      <c r="I264" s="371"/>
      <c r="J264" s="259"/>
      <c r="K264" s="272"/>
      <c r="L264" s="273"/>
    </row>
    <row r="265" spans="1:12" ht="64.8" customHeight="1" x14ac:dyDescent="0.25">
      <c r="A265" s="165"/>
      <c r="B265" s="268"/>
      <c r="C265" s="374" t="s">
        <v>358</v>
      </c>
      <c r="D265" s="1283">
        <v>3</v>
      </c>
      <c r="E265" s="1282" t="str">
        <f>IF(VLOOKUP(Table2612[[#This Row],[(FIN) Käytäntö]],Languages!$A:$D,1,TRUE)=Table2612[[#This Row],[(FIN) Käytäntö]],VLOOKUP(Table2612[[#This Row],[(FIN) Käytäntö]],Languages!$A:$D,Summary!$C$7,TRUE),NA())</f>
        <v>PROGRAM-osion toiminnan suorittamiseen tarvittavat vastuut, tilivelvollisuudet ja valtuutukset on jalkautettu soveltuville työntekijöille.</v>
      </c>
      <c r="F265" s="1284" t="s">
        <v>4280</v>
      </c>
      <c r="G265" s="1075"/>
      <c r="H265" s="1075"/>
      <c r="I265" s="371"/>
      <c r="J265" s="259"/>
      <c r="K265" s="272"/>
      <c r="L265" s="273"/>
    </row>
    <row r="266" spans="1:12" ht="64.8" customHeight="1" x14ac:dyDescent="0.25">
      <c r="A266" s="165"/>
      <c r="B266" s="268"/>
      <c r="C266" s="374" t="s">
        <v>359</v>
      </c>
      <c r="D266" s="1283">
        <v>3</v>
      </c>
      <c r="E266" s="1282" t="str">
        <f>IF(VLOOKUP(Table2612[[#This Row],[(FIN) Käytäntö]],Languages!$A:$D,1,TRUE)=Table2612[[#This Row],[(FIN) Käytäntö]],VLOOKUP(Table2612[[#This Row],[(FIN) Käytäntö]],Languages!$A:$D,Summary!$C$7,TRUE),NA())</f>
        <v>PROGRAM-osion toimintaa suorittavilla työntekijöillä on riittävät tiedot ja taidot tehtäviensä suorittamiseen.</v>
      </c>
      <c r="F266" s="1284" t="s">
        <v>4280</v>
      </c>
      <c r="G266" s="1075"/>
      <c r="H266" s="1075"/>
      <c r="I266" s="371"/>
      <c r="J266" s="259"/>
      <c r="K266" s="272"/>
      <c r="L266" s="273"/>
    </row>
    <row r="267" spans="1:12" ht="64.8" customHeight="1" x14ac:dyDescent="0.25">
      <c r="A267" s="165"/>
      <c r="B267" s="268"/>
      <c r="C267" s="374" t="s">
        <v>360</v>
      </c>
      <c r="D267" s="1283">
        <v>3</v>
      </c>
      <c r="E267" s="1282" t="str">
        <f>IF(VLOOKUP(Table2612[[#This Row],[(FIN) Käytäntö]],Languages!$A:$D,1,TRUE)=Table2612[[#This Row],[(FIN) Käytäntö]],VLOOKUP(Table2612[[#This Row],[(FIN) Käytäntö]],Languages!$A:$D,Summary!$C$7,TRUE),NA())</f>
        <v>PROGRAM-osion toiminnan vaikuttavuutta arvioidaan ja seurataan.</v>
      </c>
      <c r="F267" s="1284" t="s">
        <v>1629</v>
      </c>
      <c r="G267" s="1075"/>
      <c r="H267" s="1075"/>
      <c r="I267" s="371"/>
      <c r="J267" s="259"/>
      <c r="K267" s="272"/>
      <c r="L267" s="273"/>
    </row>
    <row r="268" spans="1:12" ht="64.8" customHeight="1" x14ac:dyDescent="0.25">
      <c r="A268" s="165"/>
      <c r="B268" s="268"/>
      <c r="C268" s="374" t="s">
        <v>240</v>
      </c>
      <c r="D268" s="1283">
        <v>1</v>
      </c>
      <c r="E268" s="1282" t="str">
        <f>IF(VLOOKUP(Table2612[[#This Row],[(FIN) Käytäntö]],Languages!$A:$D,1,TRUE)=Table2612[[#This Row],[(FIN) Käytäntö]],VLOOKUP(Table2612[[#This Row],[(FIN) Käytäntö]],Languages!$A:$D,Summary!$C$7,TRUE),NA())</f>
        <v>Havaitut kybertapahtumat raportoidaan ennalta määritellyille henkilöille tai roolien haltijoille ja ne documentoidaan (ainakin tapauskohtaisesti). Tasolla 1 tämän ei tarvitse olla systemaattista ja säännöllistä.</v>
      </c>
      <c r="F268" s="1284" t="s">
        <v>4280</v>
      </c>
      <c r="G268" s="1075"/>
      <c r="H268" s="1075"/>
      <c r="I268" s="371"/>
      <c r="J268" s="259"/>
      <c r="K268" s="272"/>
      <c r="L268" s="273"/>
    </row>
    <row r="269" spans="1:12" ht="64.8" customHeight="1" x14ac:dyDescent="0.25">
      <c r="A269" s="165"/>
      <c r="B269" s="268"/>
      <c r="C269" s="374" t="s">
        <v>241</v>
      </c>
      <c r="D269" s="1283">
        <v>2</v>
      </c>
      <c r="E269" s="1282" t="str">
        <f>IF(VLOOKUP(Table2612[[#This Row],[(FIN) Käytäntö]],Languages!$A:$D,1,TRUE)=Table2612[[#This Row],[(FIN) Käytäntö]],VLOOKUP(Table2612[[#This Row],[(FIN) Käytäntö]],Languages!$A:$D,Summary!$C$7,TRUE),NA())</f>
        <v>Kybertapahtumista ja niiden havaitsemisesta on laadittu kriteeristö (johon kuuluu esimerkiksi määritelmä tilanteista, jotka täyttävät kybertapahtuman määritelmän tai määritelmä siitä, missä kybertapahtumia voidaan havaita).</v>
      </c>
      <c r="F269" s="1284" t="s">
        <v>4280</v>
      </c>
      <c r="G269" s="1075"/>
      <c r="H269" s="1075"/>
      <c r="I269" s="371"/>
      <c r="J269" s="259"/>
      <c r="K269" s="272"/>
      <c r="L269" s="273"/>
    </row>
    <row r="270" spans="1:12" ht="64.8" customHeight="1" x14ac:dyDescent="0.25">
      <c r="A270" s="165"/>
      <c r="B270" s="268"/>
      <c r="C270" s="374" t="s">
        <v>242</v>
      </c>
      <c r="D270" s="1283">
        <v>2</v>
      </c>
      <c r="E270" s="1282" t="str">
        <f>IF(VLOOKUP(Table2612[[#This Row],[(FIN) Käytäntö]],Languages!$A:$D,1,TRUE)=Table2612[[#This Row],[(FIN) Käytäntö]],VLOOKUP(Table2612[[#This Row],[(FIN) Käytäntö]],Languages!$A:$D,Summary!$C$7,TRUE),NA())</f>
        <v>Kybertapahtumat dokumentoidaan määritellyn kriteeristön mukaisesti.</v>
      </c>
      <c r="F270" s="1284" t="s">
        <v>4280</v>
      </c>
      <c r="G270" s="1075"/>
      <c r="H270" s="1075"/>
      <c r="I270" s="371"/>
      <c r="J270" s="259"/>
      <c r="K270" s="272"/>
      <c r="L270" s="273"/>
    </row>
    <row r="271" spans="1:12" ht="64.8" customHeight="1" x14ac:dyDescent="0.25">
      <c r="A271" s="165"/>
      <c r="B271" s="268"/>
      <c r="C271" s="374" t="s">
        <v>243</v>
      </c>
      <c r="D271" s="1283">
        <v>3</v>
      </c>
      <c r="E271" s="1282" t="str">
        <f>IF(VLOOKUP(Table2612[[#This Row],[(FIN) Käytäntö]],Languages!$A:$D,1,TRUE)=Table2612[[#This Row],[(FIN) Käytäntö]],VLOOKUP(Table2612[[#This Row],[(FIN) Käytäntö]],Languages!$A:$D,Summary!$C$7,TRUE),NA())</f>
        <v>Tapahtumien tietoja verrataan keskenään, jotta niistä tunnistettaisiin mahdollisia säännönmukaisuuksia, trendejä tai muita yhteisiä piirteitä, joilla voitaisiin tukea kyberpoikkeamien analysointityötä.</v>
      </c>
      <c r="F271" s="1284" t="s">
        <v>4280</v>
      </c>
      <c r="G271" s="1075"/>
      <c r="H271" s="1075"/>
      <c r="I271" s="371"/>
      <c r="J271" s="259"/>
      <c r="K271" s="272"/>
      <c r="L271" s="273"/>
    </row>
    <row r="272" spans="1:12" ht="64.8" customHeight="1" x14ac:dyDescent="0.25">
      <c r="A272" s="165"/>
      <c r="B272" s="268"/>
      <c r="C272" s="374" t="s">
        <v>244</v>
      </c>
      <c r="D272" s="1283">
        <v>3</v>
      </c>
      <c r="E272" s="1282" t="str">
        <f>IF(VLOOKUP(Table2612[[#This Row],[(FIN) Käytäntö]],Languages!$A:$D,1,TRUE)=Table2612[[#This Row],[(FIN) Käytäntö]],VLOOKUP(Table2612[[#This Row],[(FIN) Käytäntö]],Languages!$A:$D,Summary!$C$7,TRUE),NA())</f>
        <v>Kybertapahtumien havainnointitoimia mukautetaan perustuen tunnistettuihin riskeihin ja organisaation uhkaprofiiliin [kts. THREAT-2e].</v>
      </c>
      <c r="F272" s="1284" t="s">
        <v>1629</v>
      </c>
      <c r="G272" s="1075"/>
      <c r="H272" s="1075"/>
      <c r="I272" s="371"/>
      <c r="J272" s="259"/>
      <c r="K272" s="272"/>
      <c r="L272" s="273"/>
    </row>
    <row r="273" spans="1:12" ht="64.8" customHeight="1" x14ac:dyDescent="0.25">
      <c r="A273" s="165"/>
      <c r="B273" s="268"/>
      <c r="C273" s="374" t="s">
        <v>245</v>
      </c>
      <c r="D273" s="1283">
        <v>3</v>
      </c>
      <c r="E273" s="1282" t="str">
        <f>IF(VLOOKUP(Table2612[[#This Row],[(FIN) Käytäntö]],Languages!$A:$D,1,TRUE)=Table2612[[#This Row],[(FIN) Käytäntö]],VLOOKUP(Table2612[[#This Row],[(FIN) Käytäntö]],Languages!$A:$D,Summary!$C$7,TRUE),NA())</f>
        <v>Toiminnon tilannekuvaa seurataan siten, että se tukee mahdollisten kybertapahtumien havaitsemista.</v>
      </c>
      <c r="F273" s="1284" t="s">
        <v>4280</v>
      </c>
      <c r="G273" s="1075"/>
      <c r="H273" s="1075"/>
      <c r="I273" s="371"/>
      <c r="J273" s="259"/>
      <c r="K273" s="272"/>
      <c r="L273" s="273"/>
    </row>
    <row r="274" spans="1:12" ht="64.8" customHeight="1" x14ac:dyDescent="0.25">
      <c r="A274" s="165"/>
      <c r="B274" s="268"/>
      <c r="C274" s="374" t="s">
        <v>246</v>
      </c>
      <c r="D274" s="1283">
        <v>1</v>
      </c>
      <c r="E274" s="1282" t="str">
        <f>IF(VLOOKUP(Table2612[[#This Row],[(FIN) Käytäntö]],Languages!$A:$D,1,TRUE)=Table2612[[#This Row],[(FIN) Käytäntö]],VLOOKUP(Table2612[[#This Row],[(FIN) Käytäntö]],Languages!$A:$D,Summary!$C$7,TRUE),NA())</f>
        <v>Kyberpoikkeamien määrittämisestä on laadittu kriteeristö. Tasolla 1 tämän ei tarvitse olla systemaattista ja säännöllistä.</v>
      </c>
      <c r="F274" s="1284" t="s">
        <v>4280</v>
      </c>
      <c r="G274" s="1075"/>
      <c r="H274" s="1075"/>
      <c r="I274" s="371"/>
      <c r="J274" s="259"/>
      <c r="K274" s="272"/>
      <c r="L274" s="273"/>
    </row>
    <row r="275" spans="1:12" ht="64.8" customHeight="1" x14ac:dyDescent="0.25">
      <c r="A275" s="165"/>
      <c r="B275" s="268"/>
      <c r="C275" s="374" t="s">
        <v>247</v>
      </c>
      <c r="D275" s="1283">
        <v>1</v>
      </c>
      <c r="E275" s="1282" t="str">
        <f>IF(VLOOKUP(Table2612[[#This Row],[(FIN) Käytäntö]],Languages!$A:$D,1,TRUE)=Table2612[[#This Row],[(FIN) Käytäntö]],VLOOKUP(Table2612[[#This Row],[(FIN) Käytäntö]],Languages!$A:$D,Summary!$C$7,TRUE),NA())</f>
        <v>Kybertapahtumat analysoidaan siten, että se tukee mahdollisten kyberpoikkeamien määrittämistä. Tasolla 1 tämän ei tarvitse olla systemaattista ja säännöllistä.</v>
      </c>
      <c r="F275" s="1284" t="s">
        <v>4280</v>
      </c>
      <c r="G275" s="1075"/>
      <c r="H275" s="1075"/>
      <c r="I275" s="371"/>
      <c r="J275" s="259"/>
      <c r="K275" s="272"/>
      <c r="L275" s="273"/>
    </row>
    <row r="276" spans="1:12" ht="64.8" customHeight="1" x14ac:dyDescent="0.25">
      <c r="A276" s="165"/>
      <c r="B276" s="268"/>
      <c r="C276" s="374" t="s">
        <v>248</v>
      </c>
      <c r="D276" s="1283">
        <v>2</v>
      </c>
      <c r="E276" s="1282" t="str">
        <f>IF(VLOOKUP(Table2612[[#This Row],[(FIN) Käytäntö]],Languages!$A:$D,1,TRUE)=Table2612[[#This Row],[(FIN) Käytäntö]],VLOOKUP(Table2612[[#This Row],[(FIN) Käytäntö]],Languages!$A:$D,Summary!$C$7,TRUE),NA())</f>
        <v>Kyberpoikkeamien määrittämisestä on laadittu virallinen kriteeristö, joka perustuu siihen, miten poikkeamat voivat vaikuttaa toimintoon.</v>
      </c>
      <c r="F276" s="1284" t="s">
        <v>4280</v>
      </c>
      <c r="G276" s="1075"/>
      <c r="H276" s="1075"/>
      <c r="I276" s="371"/>
      <c r="J276" s="259"/>
      <c r="K276" s="272"/>
      <c r="L276" s="273"/>
    </row>
    <row r="277" spans="1:12" ht="64.8" customHeight="1" x14ac:dyDescent="0.25">
      <c r="A277" s="165"/>
      <c r="B277" s="268"/>
      <c r="C277" s="374" t="s">
        <v>249</v>
      </c>
      <c r="D277" s="1283">
        <v>2</v>
      </c>
      <c r="E277" s="1282" t="str">
        <f>IF(VLOOKUP(Table2612[[#This Row],[(FIN) Käytäntö]],Languages!$A:$D,1,TRUE)=Table2612[[#This Row],[(FIN) Käytäntö]],VLOOKUP(Table2612[[#This Row],[(FIN) Käytäntö]],Languages!$A:$D,Summary!$C$7,TRUE),NA())</f>
        <v>Kybertapahtumat määritetään kyberpoikkeamiksi laaditun kriteeristön mukaisesti.</v>
      </c>
      <c r="F277" s="1284" t="s">
        <v>4280</v>
      </c>
      <c r="G277" s="1075"/>
      <c r="H277" s="1075"/>
      <c r="I277" s="371"/>
      <c r="J277" s="259"/>
      <c r="K277" s="272"/>
      <c r="L277" s="273"/>
    </row>
    <row r="278" spans="1:12" ht="64.8" customHeight="1" x14ac:dyDescent="0.25">
      <c r="A278" s="165"/>
      <c r="B278" s="268"/>
      <c r="C278" s="374" t="s">
        <v>250</v>
      </c>
      <c r="D278" s="1283">
        <v>2</v>
      </c>
      <c r="E278" s="1282" t="str">
        <f>IF(VLOOKUP(Table2612[[#This Row],[(FIN) Käytäntö]],Languages!$A:$D,1,TRUE)=Table2612[[#This Row],[(FIN) Käytäntö]],VLOOKUP(Table2612[[#This Row],[(FIN) Käytäntö]],Languages!$A:$D,Summary!$C$7,TRUE),NA())</f>
        <v>Kyberpoikkeamien määrittämisen kriteeristö päivitetään aika ajoin ja määriteltyjen tilanteiden kuten organisaatiomuutosten, harjoitustoiminnasta saatujen kokemusten tai uusien havaittujen uhkien perusteella.</v>
      </c>
      <c r="F278" s="1284" t="s">
        <v>4280</v>
      </c>
      <c r="G278" s="1075"/>
      <c r="H278" s="1075"/>
      <c r="I278" s="371"/>
      <c r="J278" s="259"/>
      <c r="K278" s="272"/>
      <c r="L278" s="273"/>
    </row>
    <row r="279" spans="1:12" ht="64.8" customHeight="1" x14ac:dyDescent="0.25">
      <c r="A279" s="165"/>
      <c r="B279" s="268"/>
      <c r="C279" s="374" t="s">
        <v>251</v>
      </c>
      <c r="D279" s="1283">
        <v>2</v>
      </c>
      <c r="E279" s="1282" t="str">
        <f>IF(VLOOKUP(Table2612[[#This Row],[(FIN) Käytäntö]],Languages!$A:$D,1,TRUE)=Table2612[[#This Row],[(FIN) Käytäntö]],VLOOKUP(Table2612[[#This Row],[(FIN) Käytäntö]],Languages!$A:$D,Summary!$C$7,TRUE),NA())</f>
        <v>Kybertapahtumista ja -poikkeamista pidetään rekisteriä / kantaa, johon tapahtumat ja poikkeamat kirjataan ja jossa niitä seurataan päättymiseen asti.</v>
      </c>
      <c r="F279" s="1284" t="s">
        <v>4280</v>
      </c>
      <c r="G279" s="1075"/>
      <c r="H279" s="1075"/>
      <c r="I279" s="371"/>
      <c r="J279" s="259"/>
      <c r="K279" s="272"/>
      <c r="L279" s="273"/>
    </row>
    <row r="280" spans="1:12" ht="64.8" customHeight="1" x14ac:dyDescent="0.25">
      <c r="A280" s="165"/>
      <c r="B280" s="268"/>
      <c r="C280" s="374" t="s">
        <v>252</v>
      </c>
      <c r="D280" s="1283">
        <v>2</v>
      </c>
      <c r="E280" s="1282" t="str">
        <f>IF(VLOOKUP(Table2612[[#This Row],[(FIN) Käytäntö]],Languages!$A:$D,1,TRUE)=Table2612[[#This Row],[(FIN) Käytäntö]],VLOOKUP(Table2612[[#This Row],[(FIN) Käytäntö]],Languages!$A:$D,Summary!$C$7,TRUE),NA())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80" s="1284" t="s">
        <v>4280</v>
      </c>
      <c r="G280" s="1075"/>
      <c r="H280" s="1075"/>
      <c r="I280" s="371"/>
      <c r="J280" s="259"/>
      <c r="K280" s="272"/>
      <c r="L280" s="273"/>
    </row>
    <row r="281" spans="1:12" ht="64.8" customHeight="1" x14ac:dyDescent="0.25">
      <c r="A281" s="165"/>
      <c r="B281" s="268"/>
      <c r="C281" s="374" t="s">
        <v>253</v>
      </c>
      <c r="D281" s="1283">
        <v>3</v>
      </c>
      <c r="E281" s="1282" t="str">
        <f>IF(VLOOKUP(Table2612[[#This Row],[(FIN) Käytäntö]],Languages!$A:$D,1,TRUE)=Table2612[[#This Row],[(FIN) Käytäntö]],VLOOKUP(Table2612[[#This Row],[(FIN) Käytäntö]],Languages!$A:$D,Summary!$C$7,TRUE),NA())</f>
        <v>Kyberpoikkeamien määrittämisen kriteeristö on linjassa kyberriskien priorisoinnin kriteereiden kanssa [kts. RISK-3b].</v>
      </c>
      <c r="F281" s="1284" t="s">
        <v>1629</v>
      </c>
      <c r="G281" s="1075"/>
      <c r="H281" s="1075"/>
      <c r="I281" s="371"/>
      <c r="J281" s="259"/>
      <c r="K281" s="272"/>
      <c r="L281" s="273"/>
    </row>
    <row r="282" spans="1:12" ht="64.8" customHeight="1" x14ac:dyDescent="0.25">
      <c r="A282" s="165"/>
      <c r="B282" s="268"/>
      <c r="C282" s="374" t="s">
        <v>254</v>
      </c>
      <c r="D282" s="1283">
        <v>3</v>
      </c>
      <c r="E282" s="1282" t="str">
        <f>IF(VLOOKUP(Table2612[[#This Row],[(FIN) Käytäntö]],Languages!$A:$D,1,TRUE)=Table2612[[#This Row],[(FIN) Käytäntö]],VLOOKUP(Table2612[[#This Row],[(FIN) Käytäntö]],Languages!$A:$D,Summary!$C$7,TRUE),NA())</f>
        <v>Kyberpoikkeamien tietoja verrataan keskenään, jotta niistä tunnistettaisiin mahdollisia säännönmukaisuuksia, trendejä tai muita poikkeamille yhteisiä piirteitä.</v>
      </c>
      <c r="F282" s="1284" t="s">
        <v>1629</v>
      </c>
      <c r="G282" s="1075"/>
      <c r="H282" s="1075"/>
      <c r="I282" s="371"/>
      <c r="J282" s="259"/>
      <c r="K282" s="272"/>
      <c r="L282" s="273"/>
    </row>
    <row r="283" spans="1:12" ht="64.8" customHeight="1" x14ac:dyDescent="0.25">
      <c r="A283" s="165"/>
      <c r="B283" s="268"/>
      <c r="C283" s="374" t="s">
        <v>255</v>
      </c>
      <c r="D283" s="1283">
        <v>1</v>
      </c>
      <c r="E283" s="1282" t="str">
        <f>IF(VLOOKUP(Table2612[[#This Row],[(FIN) Käytäntö]],Languages!$A:$D,1,TRUE)=Table2612[[#This Row],[(FIN) Käytäntö]],VLOOKUP(Table2612[[#This Row],[(FIN) Käytäntö]],Languages!$A:$D,Summary!$C$7,TRUE),NA())</f>
        <v>Kyberpoikkeamiin reagoimista varten on tunnistettu soveltuvat työntekijät ja heille on annettu roolit (ainakin tapauskohtaisesti). Tasolla 1 tämän ei tarvitse olla systemaattista ja säännöllistä.</v>
      </c>
      <c r="F283" s="1284" t="s">
        <v>4280</v>
      </c>
      <c r="G283" s="1075"/>
      <c r="H283" s="1075"/>
      <c r="I283" s="371"/>
      <c r="J283" s="259"/>
      <c r="K283" s="272"/>
      <c r="L283" s="273"/>
    </row>
    <row r="284" spans="1:12" ht="64.8" customHeight="1" x14ac:dyDescent="0.25">
      <c r="A284" s="165"/>
      <c r="B284" s="268"/>
      <c r="C284" s="374" t="s">
        <v>256</v>
      </c>
      <c r="D284" s="1283">
        <v>1</v>
      </c>
      <c r="E284" s="1282" t="str">
        <f>IF(VLOOKUP(Table2612[[#This Row],[(FIN) Käytäntö]],Languages!$A:$D,1,TRUE)=Table2612[[#This Row],[(FIN) Käytäntö]],VLOOKUP(Table2612[[#This Row],[(FIN) Käytäntö]],Languages!$A:$D,Summary!$C$7,TRUE),NA())</f>
        <v>Kyberpoikkeamiin reagoidaan siten, että toiminnalla (voidaan toteuttaa tapauskohtaisesti) rajoitetaan toimintoon kohdistuvaa vaikutusta ja palautetaan toiminta normaaliksi. Tasolla 1 tämän ei tarvitse olla systemaattista ja säännöllistä.</v>
      </c>
      <c r="F284" s="1284" t="s">
        <v>4280</v>
      </c>
      <c r="G284" s="1075"/>
      <c r="H284" s="1075"/>
      <c r="I284" s="371"/>
      <c r="J284" s="259"/>
      <c r="K284" s="272"/>
      <c r="L284" s="273"/>
    </row>
    <row r="285" spans="1:12" ht="64.8" customHeight="1" x14ac:dyDescent="0.25">
      <c r="A285" s="165"/>
      <c r="B285" s="268"/>
      <c r="C285" s="374" t="s">
        <v>257</v>
      </c>
      <c r="D285" s="1283">
        <v>1</v>
      </c>
      <c r="E285" s="1282" t="str">
        <f>IF(VLOOKUP(Table2612[[#This Row],[(FIN) Käytäntö]],Languages!$A:$D,1,TRUE)=Table2612[[#This Row],[(FIN) Käytäntö]],VLOOKUP(Table2612[[#This Row],[(FIN) Käytäntö]],Languages!$A:$D,Summary!$C$7,TRUE),NA())</f>
        <v>Kyberpoikkeamista tuotetaan raportointia (esimerkiksi sisäisesti, CERT-FI tai soveltuville ISAC-ryhmille). Tasolla 1 tämän ei tarvitse olla systemaattista ja säännöllistä.</v>
      </c>
      <c r="F285" s="1284" t="s">
        <v>4280</v>
      </c>
      <c r="G285" s="1075"/>
      <c r="H285" s="1075"/>
      <c r="I285" s="371"/>
      <c r="J285" s="259"/>
      <c r="K285" s="272"/>
      <c r="L285" s="273"/>
    </row>
    <row r="286" spans="1:12" ht="64.8" customHeight="1" x14ac:dyDescent="0.25">
      <c r="A286" s="165"/>
      <c r="B286" s="268"/>
      <c r="C286" s="374" t="s">
        <v>258</v>
      </c>
      <c r="D286" s="1283">
        <v>2</v>
      </c>
      <c r="E286" s="1282" t="str">
        <f>IF(VLOOKUP(Table2612[[#This Row],[(FIN) Käytäntö]],Languages!$A:$D,1,TRUE)=Table2612[[#This Row],[(FIN) Käytäntö]],VLOOKUP(Table2612[[#This Row],[(FIN) Käytäntö]],Languages!$A:$D,Summary!$C$7,TRUE),NA())</f>
        <v>Kyberpoikkeamiin reagoimisen varalle on luotu suunnitelma, jota pidetään yllä ja joka kattaa koko poikkeamanhallinnan elinkaaren.</v>
      </c>
      <c r="F286" s="1284" t="s">
        <v>4280</v>
      </c>
      <c r="G286" s="1075"/>
      <c r="H286" s="1075"/>
      <c r="I286" s="371"/>
      <c r="J286" s="259"/>
      <c r="K286" s="272"/>
      <c r="L286" s="273"/>
    </row>
    <row r="287" spans="1:12" ht="64.8" customHeight="1" x14ac:dyDescent="0.25">
      <c r="A287" s="165"/>
      <c r="B287" s="268"/>
      <c r="C287" s="374" t="s">
        <v>259</v>
      </c>
      <c r="D287" s="1283">
        <v>2</v>
      </c>
      <c r="E287" s="1282" t="str">
        <f>IF(VLOOKUP(Table2612[[#This Row],[(FIN) Käytäntö]],Languages!$A:$D,1,TRUE)=Table2612[[#This Row],[(FIN) Käytäntö]],VLOOKUP(Table2612[[#This Row],[(FIN) Käytäntö]],Languages!$A:$D,Summary!$C$7,TRUE),NA())</f>
        <v>Kyberpoikkeamiin reagoidaan määriteltyjen suunnitelmien ja menettelytapojen mukaisesti.</v>
      </c>
      <c r="F287" s="1284" t="s">
        <v>4280</v>
      </c>
      <c r="G287" s="1075"/>
      <c r="H287" s="1075"/>
      <c r="I287" s="371"/>
      <c r="J287" s="259"/>
      <c r="K287" s="272"/>
      <c r="L287" s="273"/>
    </row>
    <row r="288" spans="1:12" ht="64.8" customHeight="1" x14ac:dyDescent="0.25">
      <c r="A288" s="165"/>
      <c r="B288" s="268"/>
      <c r="C288" s="374" t="s">
        <v>260</v>
      </c>
      <c r="D288" s="1283">
        <v>2</v>
      </c>
      <c r="E288" s="1282" t="str">
        <f>IF(VLOOKUP(Table2612[[#This Row],[(FIN) Käytäntö]],Languages!$A:$D,1,TRUE)=Table2612[[#This Row],[(FIN) Käytäntö]],VLOOKUP(Table2612[[#This Row],[(FIN) Käytäntö]],Languages!$A:$D,Summary!$C$7,TRUE),NA())</f>
        <v>Kyberpoikkeamien hallintasuunnitelma sisältää viestintäsuunnitelman, joka kattaa sekä sisäiset että ulkoiset sidosryhmät</v>
      </c>
      <c r="F288" s="1284" t="s">
        <v>4280</v>
      </c>
      <c r="G288" s="1075"/>
      <c r="H288" s="1075"/>
      <c r="I288" s="371"/>
      <c r="J288" s="259"/>
      <c r="K288" s="272"/>
      <c r="L288" s="273"/>
    </row>
    <row r="289" spans="1:12" ht="64.8" customHeight="1" x14ac:dyDescent="0.25">
      <c r="A289" s="165"/>
      <c r="B289" s="268"/>
      <c r="C289" s="374" t="s">
        <v>261</v>
      </c>
      <c r="D289" s="1283">
        <v>2</v>
      </c>
      <c r="E289" s="1282" t="str">
        <f>IF(VLOOKUP(Table2612[[#This Row],[(FIN) Käytäntö]],Languages!$A:$D,1,TRUE)=Table2612[[#This Row],[(FIN) Käytäntö]],VLOOKUP(Table2612[[#This Row],[(FIN) Käytäntö]],Languages!$A:$D,Summary!$C$7,TRUE),NA())</f>
        <v>Kyberpoikkeamiin reagoinnin suunnitelmia harjoitellaan määräajoin ja määriteltyjen tilanteiden kuten järjestelmämuutosten tai ulkoisten tapahtumien yhteydessä.</v>
      </c>
      <c r="F289" s="1284" t="s">
        <v>4280</v>
      </c>
      <c r="G289" s="1075"/>
      <c r="H289" s="1075"/>
      <c r="I289" s="371"/>
      <c r="J289" s="259"/>
      <c r="K289" s="272"/>
      <c r="L289" s="273"/>
    </row>
    <row r="290" spans="1:12" ht="64.8" customHeight="1" x14ac:dyDescent="0.25">
      <c r="A290" s="165"/>
      <c r="B290" s="268"/>
      <c r="C290" s="374" t="s">
        <v>262</v>
      </c>
      <c r="D290" s="1283">
        <v>2</v>
      </c>
      <c r="E290" s="1282" t="str">
        <f>IF(VLOOKUP(Table2612[[#This Row],[(FIN) Käytäntö]],Languages!$A:$D,1,TRUE)=Table2612[[#This Row],[(FIN) Käytäntö]],VLOOKUP(Table2612[[#This Row],[(FIN) Käytäntö]],Languages!$A:$D,Summary!$C$7,TRUE),NA())</f>
        <v>Kyberpoikkeamista saadut kokemukset käsitellään ja toimista otetaan opiksi (lessons learned). Korjaavia toimenpiteitä toteutetaan, mukaan lukien toimintasuunnitelmien päivittäminen.</v>
      </c>
      <c r="F290" s="1284" t="s">
        <v>4280</v>
      </c>
      <c r="G290" s="1075"/>
      <c r="H290" s="1075"/>
      <c r="I290" s="371"/>
      <c r="J290" s="259"/>
      <c r="K290" s="272"/>
      <c r="L290" s="273"/>
    </row>
    <row r="291" spans="1:12" ht="64.8" customHeight="1" x14ac:dyDescent="0.25">
      <c r="A291" s="165"/>
      <c r="B291" s="268"/>
      <c r="C291" s="374" t="s">
        <v>263</v>
      </c>
      <c r="D291" s="1283">
        <v>3</v>
      </c>
      <c r="E291" s="1282" t="str">
        <f>IF(VLOOKUP(Table2612[[#This Row],[(FIN) Käytäntö]],Languages!$A:$D,1,TRUE)=Table2612[[#This Row],[(FIN) Käytäntö]],VLOOKUP(Table2612[[#This Row],[(FIN) Käytäntö]],Languages!$A:$D,Summary!$C$7,TRUE),NA())</f>
        <v>Kyberpoikkeamien juurisyyt analysoidaan ja korjaavia toimenpiteitä toteutetaan, mukaan lukien toimintasuunnitelmien päivittäminen.</v>
      </c>
      <c r="F291" s="1284" t="s">
        <v>4280</v>
      </c>
      <c r="G291" s="1075"/>
      <c r="H291" s="1075"/>
      <c r="I291" s="371"/>
      <c r="J291" s="259"/>
      <c r="K291" s="272"/>
      <c r="L291" s="273"/>
    </row>
    <row r="292" spans="1:12" ht="64.8" customHeight="1" x14ac:dyDescent="0.25">
      <c r="A292" s="165"/>
      <c r="B292" s="268"/>
      <c r="C292" s="374" t="s">
        <v>265</v>
      </c>
      <c r="D292" s="1283">
        <v>3</v>
      </c>
      <c r="E292" s="1282" t="str">
        <f>IF(VLOOKUP(Table2612[[#This Row],[(FIN) Käytäntö]],Languages!$A:$D,1,TRUE)=Table2612[[#This Row],[(FIN) Käytäntö]],VLOOKUP(Table2612[[#This Row],[(FIN) Käytäntö]],Languages!$A:$D,Summary!$C$7,TRUE),NA())</f>
        <v>Kyberpoikkeamiin reagointi koordinoidaan soveltuvin osin toimittajien, viranomaisten ja muiden ulkopuolisten tahojen kanssa. Tähän kuuluu tukitoimet todistusaineiston keräämiselle ja säilyttämiselle.</v>
      </c>
      <c r="F292" s="1284" t="s">
        <v>4280</v>
      </c>
      <c r="G292" s="1075"/>
      <c r="H292" s="1075"/>
      <c r="I292" s="371"/>
      <c r="J292" s="259"/>
      <c r="K292" s="272"/>
      <c r="L292" s="273"/>
    </row>
    <row r="293" spans="1:12" ht="64.8" customHeight="1" x14ac:dyDescent="0.25">
      <c r="A293" s="165"/>
      <c r="B293" s="268"/>
      <c r="C293" s="374" t="s">
        <v>943</v>
      </c>
      <c r="D293" s="1283">
        <v>3</v>
      </c>
      <c r="E293" s="1282" t="str">
        <f>IF(VLOOKUP(Table2612[[#This Row],[(FIN) Käytäntö]],Languages!$A:$D,1,TRUE)=Table2612[[#This Row],[(FIN) Käytäntö]],VLOOKUP(Table2612[[#This Row],[(FIN) Käytäntö]],Languages!$A:$D,Summary!$C$7,TRUE),NA())</f>
        <v>Kyberpoikkeamien käsittelyyn ja reagointiin osallistuvat työntekijät ottavat osaa yhteisiin harjoituksiin muiden organisaatioiden kanssa (esim. työpöytäharjoitukset, simulaatiot).</v>
      </c>
      <c r="F293" s="1284" t="s">
        <v>4280</v>
      </c>
      <c r="G293" s="1075"/>
      <c r="H293" s="1075"/>
      <c r="I293" s="371"/>
      <c r="J293" s="259"/>
      <c r="K293" s="272"/>
      <c r="L293" s="273"/>
    </row>
    <row r="294" spans="1:12" ht="64.8" customHeight="1" x14ac:dyDescent="0.25">
      <c r="A294" s="165"/>
      <c r="B294" s="268"/>
      <c r="C294" s="374" t="s">
        <v>2538</v>
      </c>
      <c r="D294" s="1283">
        <v>3</v>
      </c>
      <c r="E294" s="1282" t="str">
        <f>IF(VLOOKUP(Table2612[[#This Row],[(FIN) Käytäntö]],Languages!$A:$D,1,TRUE)=Table2612[[#This Row],[(FIN) Käytäntö]],VLOOKUP(Table2612[[#This Row],[(FIN) Käytäntö]],Languages!$A:$D,Summary!$C$7,TRUE),NA())</f>
        <v>Kyberpoikkeamiin reagoinnissa noudatetaan ennalta määriteltyjä toimintatiloja [kts. SITUATION-3g].</v>
      </c>
      <c r="F294" s="1284" t="s">
        <v>1629</v>
      </c>
      <c r="G294" s="1075"/>
      <c r="H294" s="1075"/>
      <c r="I294" s="371"/>
      <c r="J294" s="259"/>
      <c r="K294" s="272"/>
      <c r="L294" s="273"/>
    </row>
    <row r="295" spans="1:12" ht="64.8" customHeight="1" x14ac:dyDescent="0.25">
      <c r="A295" s="165"/>
      <c r="B295" s="268"/>
      <c r="C295" s="374" t="s">
        <v>267</v>
      </c>
      <c r="D295" s="1283">
        <v>1</v>
      </c>
      <c r="E295" s="1282" t="str">
        <f>IF(VLOOKUP(Table2612[[#This Row],[(FIN) Käytäntö]],Languages!$A:$D,1,TRUE)=Table2612[[#This Row],[(FIN) Käytäntö]],VLOOKUP(Table2612[[#This Row],[(FIN) Käytäntö]],Languages!$A:$D,Summary!$C$7,TRUE),NA())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295" s="1284" t="s">
        <v>4280</v>
      </c>
      <c r="G295" s="1075"/>
      <c r="H295" s="1075"/>
      <c r="I295" s="371"/>
      <c r="J295" s="259"/>
      <c r="K295" s="272"/>
      <c r="L295" s="273"/>
    </row>
    <row r="296" spans="1:12" ht="64.8" customHeight="1" x14ac:dyDescent="0.25">
      <c r="A296" s="165"/>
      <c r="B296" s="268"/>
      <c r="C296" s="374" t="s">
        <v>268</v>
      </c>
      <c r="D296" s="1283">
        <v>1</v>
      </c>
      <c r="E296" s="1282" t="str">
        <f>IF(VLOOKUP(Table2612[[#This Row],[(FIN) Käytäntö]],Languages!$A:$D,1,TRUE)=Table2612[[#This Row],[(FIN) Käytäntö]],VLOOKUP(Table2612[[#This Row],[(FIN) Käytäntö]],Languages!$A:$D,Summary!$C$7,TRUE),NA())</f>
        <v>Tiedoista on saatavilla varmuuskopiot, joita testaan. Tasolla 1 tämän ei tarvitse olla systemaattista ja säännöllistä.</v>
      </c>
      <c r="F296" s="1284" t="s">
        <v>4280</v>
      </c>
      <c r="G296" s="1075"/>
      <c r="H296" s="1075"/>
      <c r="I296" s="371"/>
      <c r="J296" s="259"/>
      <c r="K296" s="272"/>
      <c r="L296" s="273"/>
    </row>
    <row r="297" spans="1:12" ht="64.8" customHeight="1" x14ac:dyDescent="0.25">
      <c r="A297" s="165"/>
      <c r="B297" s="268"/>
      <c r="C297" s="374" t="s">
        <v>269</v>
      </c>
      <c r="D297" s="1283">
        <v>1</v>
      </c>
      <c r="E297" s="1282" t="str">
        <f>IF(VLOOKUP(Table2612[[#This Row],[(FIN) Käytäntö]],Languages!$A:$D,1,TRUE)=Table2612[[#This Row],[(FIN) Käytäntö]],VLOOKUP(Table2612[[#This Row],[(FIN) Käytäntö]],Languages!$A:$D,Summary!$C$7,TRUE),NA())</f>
        <v>Varaosia tarvitsevat IT-laitteet (ja mahdolliset OT-laitteet) on tunnistettu. Tasolla 1 tämän ei tarvitse olla systemaattista ja säännöllistä.</v>
      </c>
      <c r="F297" s="1284" t="s">
        <v>4280</v>
      </c>
      <c r="G297" s="1075"/>
      <c r="H297" s="1075"/>
      <c r="I297" s="371"/>
      <c r="J297" s="259"/>
      <c r="K297" s="272"/>
      <c r="L297" s="273"/>
    </row>
    <row r="298" spans="1:12" ht="64.8" customHeight="1" x14ac:dyDescent="0.25">
      <c r="A298" s="165"/>
      <c r="B298" s="268"/>
      <c r="C298" s="374" t="s">
        <v>270</v>
      </c>
      <c r="D298" s="1283">
        <v>2</v>
      </c>
      <c r="E298" s="1282" t="str">
        <f>IF(VLOOKUP(Table2612[[#This Row],[(FIN) Käytäntö]],Languages!$A:$D,1,TRUE)=Table2612[[#This Row],[(FIN) Käytäntö]],VLOOKUP(Table2612[[#This Row],[(FIN) Käytäntö]],Languages!$A:$D,Summary!$C$7,TRUE),NA())</f>
        <v>Jatkuvuussuunnitelmat sisältävät arviot mahdollisten kyberpoikkeamien vaikutuksista.</v>
      </c>
      <c r="F298" s="1284" t="s">
        <v>4280</v>
      </c>
      <c r="G298" s="1075"/>
      <c r="H298" s="1075"/>
      <c r="I298" s="371"/>
      <c r="J298" s="259"/>
      <c r="K298" s="272"/>
      <c r="L298" s="273"/>
    </row>
    <row r="299" spans="1:12" ht="64.8" customHeight="1" x14ac:dyDescent="0.25">
      <c r="A299" s="165"/>
      <c r="B299" s="268"/>
      <c r="C299" s="374" t="s">
        <v>271</v>
      </c>
      <c r="D299" s="1283">
        <v>2</v>
      </c>
      <c r="E299" s="1282" t="str">
        <f>IF(VLOOKUP(Table2612[[#This Row],[(FIN) Käytäntö]],Languages!$A:$D,1,TRUE)=Table2612[[#This Row],[(FIN) Käytäntö]],VLOOKUP(Table2612[[#This Row],[(FIN) Käytäntö]],Languages!$A:$D,Summary!$C$7,TRUE),NA())</f>
        <v>Jatkuvuussuunnitelmissa on tunnistettu ja dokumentoitu ne laitteet, ohjelmistot ja tietovarannot sekä toiminnat, jotka minimissään tarvitaan toiminnon toiminnan ylläpitämiseksi.</v>
      </c>
      <c r="F299" s="1284" t="s">
        <v>4280</v>
      </c>
      <c r="G299" s="1075"/>
      <c r="H299" s="1075"/>
      <c r="I299" s="371"/>
      <c r="J299" s="259"/>
      <c r="K299" s="272"/>
      <c r="L299" s="273"/>
    </row>
    <row r="300" spans="1:12" ht="64.8" customHeight="1" x14ac:dyDescent="0.25">
      <c r="A300" s="165"/>
      <c r="B300" s="268"/>
      <c r="C300" s="374" t="s">
        <v>272</v>
      </c>
      <c r="D300" s="1283">
        <v>2</v>
      </c>
      <c r="E300" s="1282" t="str">
        <f>IF(VLOOKUP(Table2612[[#This Row],[(FIN) Käytäntö]],Languages!$A:$D,1,TRUE)=Table2612[[#This Row],[(FIN) Käytäntö]],VLOOKUP(Table2612[[#This Row],[(FIN) Käytäntö]],Languages!$A:$D,Summary!$C$7,TRUE),NA())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300" s="1284" t="s">
        <v>4280</v>
      </c>
      <c r="G300" s="1075"/>
      <c r="H300" s="1075"/>
      <c r="I300" s="371"/>
      <c r="J300" s="259"/>
      <c r="K300" s="272"/>
      <c r="L300" s="273"/>
    </row>
    <row r="301" spans="1:12" ht="64.8" customHeight="1" x14ac:dyDescent="0.25">
      <c r="A301" s="165"/>
      <c r="B301" s="268"/>
      <c r="C301" s="374" t="s">
        <v>273</v>
      </c>
      <c r="D301" s="1283">
        <v>2</v>
      </c>
      <c r="E301" s="1282" t="str">
        <f>IF(VLOOKUP(Table2612[[#This Row],[(FIN) Käytäntö]],Languages!$A:$D,1,TRUE)=Table2612[[#This Row],[(FIN) Käytäntö]],VLOOKUP(Table2612[[#This Row],[(FIN) Käytäntö]],Languages!$A:$D,Summary!$C$7,TRUE),NA())</f>
        <v>Jatkuvuussuunnitelmiin kuuluu toipumisajan ("RTO, Recovery Time Objective") ja toipumispisteen ("Recovery Point Objective, RPO") määrittely toiminnon kannalta tärkeille laitteille, ohjelmistoille ja tietovarannoille.</v>
      </c>
      <c r="F301" s="1284" t="s">
        <v>4280</v>
      </c>
      <c r="G301" s="1075"/>
      <c r="H301" s="1075"/>
      <c r="I301" s="371"/>
      <c r="J301" s="259"/>
      <c r="K301" s="272"/>
      <c r="L301" s="273"/>
    </row>
    <row r="302" spans="1:12" ht="64.8" customHeight="1" x14ac:dyDescent="0.25">
      <c r="A302" s="165"/>
      <c r="B302" s="268"/>
      <c r="C302" s="374" t="s">
        <v>944</v>
      </c>
      <c r="D302" s="1283">
        <v>2</v>
      </c>
      <c r="E302" s="1282" t="str">
        <f>IF(VLOOKUP(Table2612[[#This Row],[(FIN) Käytäntö]],Languages!$A:$D,1,TRUE)=Table2612[[#This Row],[(FIN) Käytäntö]],VLOOKUP(Table2612[[#This Row],[(FIN) Käytäntö]],Languages!$A:$D,Summary!$C$7,TRUE),NA())</f>
        <v>Jatkuvuussuunnitelman käyttöönottamisen kriteerit kyberpoikkeamatilanteissa on määritetty ja viestitty poikkeamien käsittelystä ja valmiussuunnitelmista vastuussa oleville työntekijöille.</v>
      </c>
      <c r="F302" s="1284" t="s">
        <v>4280</v>
      </c>
      <c r="G302" s="1075"/>
      <c r="H302" s="1075"/>
      <c r="I302" s="371"/>
      <c r="J302" s="259"/>
      <c r="K302" s="272"/>
      <c r="L302" s="273"/>
    </row>
    <row r="303" spans="1:12" ht="64.8" customHeight="1" x14ac:dyDescent="0.25">
      <c r="A303" s="165"/>
      <c r="B303" s="268"/>
      <c r="C303" s="374" t="s">
        <v>945</v>
      </c>
      <c r="D303" s="1283">
        <v>2</v>
      </c>
      <c r="E303" s="1282" t="str">
        <f>IF(VLOOKUP(Table2612[[#This Row],[(FIN) Käytäntö]],Languages!$A:$D,1,TRUE)=Table2612[[#This Row],[(FIN) Käytäntö]],VLOOKUP(Table2612[[#This Row],[(FIN) Käytäntö]],Languages!$A:$D,Summary!$C$7,TRUE),NA())</f>
        <v>Jatkuvuussuunnitelmat testataan arvioimalla ja/tai harjoittelemalla aika ajoin ja määriteltyjen tilanteiden kuten järjestelmämuutosten tai ulkoisten tapahtumien yhteydessä.</v>
      </c>
      <c r="F303" s="1284" t="s">
        <v>4280</v>
      </c>
      <c r="G303" s="1075"/>
      <c r="H303" s="1075"/>
      <c r="I303" s="371"/>
      <c r="J303" s="259"/>
      <c r="K303" s="272"/>
      <c r="L303" s="273"/>
    </row>
    <row r="304" spans="1:12" ht="64.8" customHeight="1" x14ac:dyDescent="0.25">
      <c r="A304" s="165"/>
      <c r="B304" s="268"/>
      <c r="C304" s="374" t="s">
        <v>946</v>
      </c>
      <c r="D304" s="1283">
        <v>2</v>
      </c>
      <c r="E304" s="1282" t="str">
        <f>IF(VLOOKUP(Table2612[[#This Row],[(FIN) Käytäntö]],Languages!$A:$D,1,TRUE)=Table2612[[#This Row],[(FIN) Käytäntö]],VLOOKUP(Table2612[[#This Row],[(FIN) Käytäntö]],Languages!$A:$D,Summary!$C$7,TRUE),NA())</f>
        <v xml:space="preserve"> Varmuuskopiota suojaavat kyberturvallisuus kontrollit / hallintakeinot ovat yhtä hyvät tai perusteellisemmat kuin kontrollit, jotka suojaavat varmuuskopioitavaa tietoa.</v>
      </c>
      <c r="F304" s="1284" t="s">
        <v>4280</v>
      </c>
      <c r="G304" s="1075"/>
      <c r="H304" s="1075"/>
      <c r="I304" s="371"/>
      <c r="J304" s="259"/>
      <c r="K304" s="272"/>
      <c r="L304" s="273"/>
    </row>
    <row r="305" spans="1:12" ht="64.8" customHeight="1" x14ac:dyDescent="0.25">
      <c r="A305" s="165"/>
      <c r="B305" s="268"/>
      <c r="C305" s="374" t="s">
        <v>947</v>
      </c>
      <c r="D305" s="1283">
        <v>2</v>
      </c>
      <c r="E305" s="1282" t="str">
        <f>IF(VLOOKUP(Table2612[[#This Row],[(FIN) Käytäntö]],Languages!$A:$D,1,TRUE)=Table2612[[#This Row],[(FIN) Käytäntö]],VLOOKUP(Table2612[[#This Row],[(FIN) Käytäntö]],Languages!$A:$D,Summary!$C$7,TRUE),NA())</f>
        <v>Varmuuskopiot on erotettu sekä loogisesti että fyysisesti varmuuskopioidusta tiedosta.</v>
      </c>
      <c r="F305" s="1284" t="s">
        <v>4280</v>
      </c>
      <c r="G305" s="1075"/>
      <c r="H305" s="1075"/>
      <c r="I305" s="371"/>
      <c r="J305" s="259"/>
      <c r="K305" s="272"/>
      <c r="L305" s="273"/>
    </row>
    <row r="306" spans="1:12" ht="64.8" customHeight="1" x14ac:dyDescent="0.25">
      <c r="A306" s="165"/>
      <c r="B306" s="268"/>
      <c r="C306" s="374" t="s">
        <v>948</v>
      </c>
      <c r="D306" s="1283">
        <v>2</v>
      </c>
      <c r="E306" s="1282" t="str">
        <f>IF(VLOOKUP(Table2612[[#This Row],[(FIN) Käytäntö]],Languages!$A:$D,1,TRUE)=Table2612[[#This Row],[(FIN) Käytäntö]],VLOOKUP(Table2612[[#This Row],[(FIN) Käytäntö]],Languages!$A:$D,Summary!$C$7,TRUE),NA())</f>
        <v>Varaosia on saatavilla niitä tarvitseviin IT-laitteisiin (ja mahdollisiin OT-laitteisiin).</v>
      </c>
      <c r="F306" s="1284" t="s">
        <v>1629</v>
      </c>
      <c r="G306" s="1075"/>
      <c r="H306" s="1075"/>
      <c r="I306" s="371"/>
      <c r="J306" s="259"/>
      <c r="K306" s="272"/>
      <c r="L306" s="273"/>
    </row>
    <row r="307" spans="1:12" ht="64.8" customHeight="1" x14ac:dyDescent="0.25">
      <c r="A307" s="165"/>
      <c r="B307" s="268"/>
      <c r="C307" s="374" t="s">
        <v>949</v>
      </c>
      <c r="D307" s="1283">
        <v>3</v>
      </c>
      <c r="E307" s="1282" t="str">
        <f>IF(VLOOKUP(Table2612[[#This Row],[(FIN) Käytäntö]],Languages!$A:$D,1,TRUE)=Table2612[[#This Row],[(FIN) Käytäntö]],VLOOKUP(Table2612[[#This Row],[(FIN) Käytäntö]],Languages!$A:$D,Summary!$C$7,TRUE),NA())</f>
        <v>Jatkuvuussuunnitelmissa on huomioitu tunnistetut riskit ja organisaation uhkaprofiili [kts. THREAT-2e], jotta katetaan tunnistetut riskikategoriat ja uhat.</v>
      </c>
      <c r="F307" s="1284" t="s">
        <v>1629</v>
      </c>
      <c r="G307" s="1075"/>
      <c r="H307" s="1075"/>
      <c r="I307" s="371"/>
      <c r="J307" s="259"/>
      <c r="K307" s="272"/>
      <c r="L307" s="273"/>
    </row>
    <row r="308" spans="1:12" ht="64.8" customHeight="1" x14ac:dyDescent="0.25">
      <c r="A308" s="165"/>
      <c r="B308" s="268"/>
      <c r="C308" s="374" t="s">
        <v>950</v>
      </c>
      <c r="D308" s="1283">
        <v>3</v>
      </c>
      <c r="E308" s="1282" t="str">
        <f>IF(VLOOKUP(Table2612[[#This Row],[(FIN) Käytäntö]],Languages!$A:$D,1,TRUE)=Table2612[[#This Row],[(FIN) Käytäntö]],VLOOKUP(Table2612[[#This Row],[(FIN) Käytäntö]],Languages!$A:$D,Summary!$C$7,TRUE),NA())</f>
        <v>Jatkuvuusharjoituksiin sisältyy korkean prioriteetin riskeihin varautuminen.</v>
      </c>
      <c r="F308" s="1284" t="s">
        <v>4280</v>
      </c>
      <c r="G308" s="1075"/>
      <c r="H308" s="1075"/>
      <c r="I308" s="371"/>
      <c r="J308" s="259"/>
      <c r="K308" s="272"/>
      <c r="L308" s="273"/>
    </row>
    <row r="309" spans="1:12" ht="64.8" customHeight="1" x14ac:dyDescent="0.25">
      <c r="A309" s="165"/>
      <c r="B309" s="268"/>
      <c r="C309" s="374" t="s">
        <v>951</v>
      </c>
      <c r="D309" s="1283">
        <v>3</v>
      </c>
      <c r="E309" s="1282" t="str">
        <f>IF(VLOOKUP(Table2612[[#This Row],[(FIN) Käytäntö]],Languages!$A:$D,1,TRUE)=Table2612[[#This Row],[(FIN) Käytäntö]],VLOOKUP(Table2612[[#This Row],[(FIN) Käytäntö]],Languages!$A:$D,Summary!$C$7,TRUE),NA())</f>
        <v>Jatkuvuussuunnitelmien testauksesta tai tositilanteista saatuja havaintoja verrataan asetettuihin toipumistavoitteisiin ja suunnitelmia kehitetään näiden havaintojen perusteella.</v>
      </c>
      <c r="F309" s="1284" t="s">
        <v>4280</v>
      </c>
      <c r="G309" s="1075"/>
      <c r="H309" s="1075"/>
      <c r="I309" s="371"/>
      <c r="J309" s="259"/>
      <c r="K309" s="272"/>
      <c r="L309" s="273"/>
    </row>
    <row r="310" spans="1:12" ht="64.8" customHeight="1" x14ac:dyDescent="0.25">
      <c r="A310" s="165"/>
      <c r="B310" s="268"/>
      <c r="C310" s="374" t="s">
        <v>952</v>
      </c>
      <c r="D310" s="1283">
        <v>3</v>
      </c>
      <c r="E310" s="1282" t="str">
        <f>IF(VLOOKUP(Table2612[[#This Row],[(FIN) Käytäntö]],Languages!$A:$D,1,TRUE)=Table2612[[#This Row],[(FIN) Käytäntö]],VLOOKUP(Table2612[[#This Row],[(FIN) Käytäntö]],Languages!$A:$D,Summary!$C$7,TRUE),NA())</f>
        <v>Jatkuvuussuunnitelmien sisältö tarkastetaan ja päivitetään määräajoin.</v>
      </c>
      <c r="F310" s="1284" t="s">
        <v>4280</v>
      </c>
      <c r="G310" s="1075"/>
      <c r="H310" s="1075"/>
      <c r="I310" s="371"/>
      <c r="J310" s="259"/>
      <c r="K310" s="272"/>
      <c r="L310" s="273"/>
    </row>
    <row r="311" spans="1:12" ht="64.8" customHeight="1" x14ac:dyDescent="0.25">
      <c r="A311" s="165"/>
      <c r="B311" s="268"/>
      <c r="C311" s="374" t="s">
        <v>954</v>
      </c>
      <c r="D311" s="1283">
        <v>2</v>
      </c>
      <c r="E311" s="1282" t="str">
        <f>IF(VLOOKUP(Table2612[[#This Row],[(FIN) Käytäntö]],Languages!$A:$D,1,TRUE)=Table2612[[#This Row],[(FIN) Käytäntö]],VLOOKUP(Table2612[[#This Row],[(FIN) Käytäntö]],Languages!$A:$D,Summary!$C$7,TRUE),NA())</f>
        <v>RESPONSE-osion toimintaa varten on määritetty dokumentoidut toimintatavat, joita noudatetaan ja päivitetään säännöllisesti.</v>
      </c>
      <c r="F311" s="1284" t="s">
        <v>4280</v>
      </c>
      <c r="G311" s="1075"/>
      <c r="H311" s="1075"/>
      <c r="I311" s="371"/>
      <c r="J311" s="259"/>
      <c r="K311" s="272"/>
      <c r="L311" s="273"/>
    </row>
    <row r="312" spans="1:12" ht="64.8" customHeight="1" x14ac:dyDescent="0.25">
      <c r="A312" s="165"/>
      <c r="B312" s="268"/>
      <c r="C312" s="374" t="s">
        <v>955</v>
      </c>
      <c r="D312" s="1283">
        <v>2</v>
      </c>
      <c r="E312" s="1282" t="str">
        <f>IF(VLOOKUP(Table2612[[#This Row],[(FIN) Käytäntö]],Languages!$A:$D,1,TRUE)=Table2612[[#This Row],[(FIN) Käytäntö]],VLOOKUP(Table2612[[#This Row],[(FIN) Käytäntö]],Languages!$A:$D,Summary!$C$7,TRUE),NA())</f>
        <v>RESPONSE-osion toimintaa varten on tarjolla riittävät resurssit (henkilöstö, rahoitus ja työkalut).</v>
      </c>
      <c r="F312" s="1284" t="s">
        <v>4280</v>
      </c>
      <c r="G312" s="1075"/>
      <c r="H312" s="1075"/>
      <c r="I312" s="371"/>
      <c r="J312" s="259"/>
      <c r="K312" s="272"/>
      <c r="L312" s="273"/>
    </row>
    <row r="313" spans="1:12" ht="64.8" customHeight="1" x14ac:dyDescent="0.25">
      <c r="A313" s="165"/>
      <c r="B313" s="268"/>
      <c r="C313" s="374" t="s">
        <v>956</v>
      </c>
      <c r="D313" s="1283">
        <v>3</v>
      </c>
      <c r="E313" s="1282" t="str">
        <f>IF(VLOOKUP(Table2612[[#This Row],[(FIN) Käytäntö]],Languages!$A:$D,1,TRUE)=Table2612[[#This Row],[(FIN) Käytäntö]],VLOOKUP(Table2612[[#This Row],[(FIN) Käytäntö]],Languages!$A:$D,Summary!$C$7,TRUE),NA())</f>
        <v>RESPONSE-osion toimintaa ohjataan vaatimuksilla, jotka on asetettu organisaation johtotason politiikassa (tai vastaavassa ohjeistuksessa).</v>
      </c>
      <c r="F313" s="1284" t="s">
        <v>4280</v>
      </c>
      <c r="G313" s="1075"/>
      <c r="H313" s="1075"/>
      <c r="I313" s="371"/>
      <c r="J313" s="259"/>
      <c r="K313" s="272"/>
      <c r="L313" s="273"/>
    </row>
    <row r="314" spans="1:12" ht="64.8" customHeight="1" x14ac:dyDescent="0.25">
      <c r="A314" s="165"/>
      <c r="B314" s="268"/>
      <c r="C314" s="374" t="s">
        <v>957</v>
      </c>
      <c r="D314" s="1283">
        <v>3</v>
      </c>
      <c r="E314" s="1282" t="str">
        <f>IF(VLOOKUP(Table2612[[#This Row],[(FIN) Käytäntö]],Languages!$A:$D,1,TRUE)=Table2612[[#This Row],[(FIN) Käytäntö]],VLOOKUP(Table2612[[#This Row],[(FIN) Käytäntö]],Languages!$A:$D,Summary!$C$7,TRUE),NA())</f>
        <v>RESPONSE-osion toimintaa suorittaville työntekijöille on määritelty vastuut, velvoitteet ja valtuutukset tehtäviensä suorittamista varten.</v>
      </c>
      <c r="F314" s="1284" t="s">
        <v>4280</v>
      </c>
      <c r="G314" s="1075"/>
      <c r="H314" s="1075"/>
      <c r="I314" s="371"/>
      <c r="J314" s="259"/>
      <c r="K314" s="272"/>
      <c r="L314" s="273"/>
    </row>
    <row r="315" spans="1:12" ht="64.8" customHeight="1" x14ac:dyDescent="0.25">
      <c r="A315" s="165"/>
      <c r="B315" s="268"/>
      <c r="C315" s="374" t="s">
        <v>958</v>
      </c>
      <c r="D315" s="1283">
        <v>3</v>
      </c>
      <c r="E315" s="1282" t="str">
        <f>IF(VLOOKUP(Table2612[[#This Row],[(FIN) Käytäntö]],Languages!$A:$D,1,TRUE)=Table2612[[#This Row],[(FIN) Käytäntö]],VLOOKUP(Table2612[[#This Row],[(FIN) Käytäntö]],Languages!$A:$D,Summary!$C$7,TRUE),NA())</f>
        <v>RESPONSE-osion toimintaa suorittavilla työntekijöillä on riittävät tiedot ja taidot tehtäviensä suorittamiseen.</v>
      </c>
      <c r="F315" s="1284" t="s">
        <v>4280</v>
      </c>
      <c r="G315" s="1075"/>
      <c r="H315" s="1075"/>
      <c r="I315" s="371"/>
      <c r="J315" s="259"/>
      <c r="K315" s="272"/>
      <c r="L315" s="273"/>
    </row>
    <row r="316" spans="1:12" ht="64.8" customHeight="1" x14ac:dyDescent="0.25">
      <c r="A316" s="165"/>
      <c r="B316" s="268"/>
      <c r="C316" s="374" t="s">
        <v>959</v>
      </c>
      <c r="D316" s="1283">
        <v>3</v>
      </c>
      <c r="E316" s="1282" t="str">
        <f>IF(VLOOKUP(Table2612[[#This Row],[(FIN) Käytäntö]],Languages!$A:$D,1,TRUE)=Table2612[[#This Row],[(FIN) Käytäntö]],VLOOKUP(Table2612[[#This Row],[(FIN) Käytäntö]],Languages!$A:$D,Summary!$C$7,TRUE),NA())</f>
        <v>RESPONSE-osion toiminnan vaikuttavuutta arvioidaan ja seurataan.</v>
      </c>
      <c r="F316" s="1284" t="s">
        <v>1629</v>
      </c>
      <c r="G316" s="1075"/>
      <c r="H316" s="1075"/>
      <c r="I316" s="371"/>
      <c r="J316" s="259"/>
      <c r="K316" s="272"/>
      <c r="L316" s="273"/>
    </row>
    <row r="317" spans="1:12" ht="64.8" customHeight="1" x14ac:dyDescent="0.25">
      <c r="A317" s="165"/>
      <c r="B317" s="268"/>
      <c r="C317" s="374" t="s">
        <v>41</v>
      </c>
      <c r="D317" s="1283">
        <v>1</v>
      </c>
      <c r="E317" s="1282" t="str">
        <f>IF(VLOOKUP(Table2612[[#This Row],[(FIN) Käytäntö]],Languages!$A:$D,1,TRUE)=Table2612[[#This Row],[(FIN) Käytäntö]],VLOOKUP(Table2612[[#This Row],[(FIN) Käytäntö]],Languages!$A:$D,Summary!$C$7,TRUE),NA())</f>
        <v>Organisaation kyberriskienhallintaa ohjaa suunnitelma (esimerkiksi strategia tai vastaava johtotason politiikka). Tasolla 1 sen kehittämisen ja ylläpidon ei tarvitse olla systemaattista ja säännöllistä.</v>
      </c>
      <c r="F317" s="1284" t="s">
        <v>4280</v>
      </c>
      <c r="G317" s="1075"/>
      <c r="H317" s="1075"/>
      <c r="I317" s="371"/>
      <c r="J317" s="259"/>
      <c r="K317" s="272"/>
      <c r="L317" s="273"/>
    </row>
    <row r="318" spans="1:12" ht="64.8" customHeight="1" x14ac:dyDescent="0.25">
      <c r="A318" s="165"/>
      <c r="B318" s="268"/>
      <c r="C318" s="374" t="s">
        <v>42</v>
      </c>
      <c r="D318" s="1283">
        <v>2</v>
      </c>
      <c r="E318" s="1282" t="str">
        <f>IF(VLOOKUP(Table2612[[#This Row],[(FIN) Käytäntö]],Languages!$A:$D,1,TRUE)=Table2612[[#This Row],[(FIN) Käytäntö]],VLOOKUP(Table2612[[#This Row],[(FIN) Käytäntö]],Languages!$A:$D,Summary!$C$7,TRUE),NA())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8" s="1284" t="s">
        <v>4280</v>
      </c>
      <c r="G318" s="1075"/>
      <c r="H318" s="1075"/>
      <c r="I318" s="371"/>
      <c r="J318" s="259"/>
      <c r="K318" s="272"/>
      <c r="L318" s="273"/>
    </row>
    <row r="319" spans="1:12" ht="64.8" customHeight="1" x14ac:dyDescent="0.25">
      <c r="A319" s="165"/>
      <c r="B319" s="268"/>
      <c r="C319" s="374" t="s">
        <v>43</v>
      </c>
      <c r="D319" s="1283">
        <v>2</v>
      </c>
      <c r="E319" s="1282" t="str">
        <f>IF(VLOOKUP(Table2612[[#This Row],[(FIN) Käytäntö]],Languages!$A:$D,1,TRUE)=Table2612[[#This Row],[(FIN) Käytäntö]],VLOOKUP(Table2612[[#This Row],[(FIN) Käytäntö]],Languages!$A:$D,Summary!$C$7,TRUE),NA())</f>
        <v>Kyberriskienhallintaohjelma on määritelty ja sitä ylläpidetään. Se määrittää kyberriskienhallintatoimet, jotka perustuvat organisaation kyberriskienhallintastrategiaan / toimintasuunnitelmaan.</v>
      </c>
      <c r="F319" s="1284" t="s">
        <v>4280</v>
      </c>
      <c r="G319" s="1075"/>
      <c r="H319" s="1075"/>
      <c r="I319" s="371"/>
      <c r="J319" s="259"/>
      <c r="K319" s="272"/>
      <c r="L319" s="273"/>
    </row>
    <row r="320" spans="1:12" ht="64.8" customHeight="1" x14ac:dyDescent="0.25">
      <c r="A320" s="165"/>
      <c r="B320" s="268"/>
      <c r="C320" s="374" t="s">
        <v>45</v>
      </c>
      <c r="D320" s="1283">
        <v>2</v>
      </c>
      <c r="E320" s="1282" t="str">
        <f>IF(VLOOKUP(Table2612[[#This Row],[(FIN) Käytäntö]],Languages!$A:$D,1,TRUE)=Table2612[[#This Row],[(FIN) Käytäntö]],VLOOKUP(Table2612[[#This Row],[(FIN) Käytäntö]],Languages!$A:$D,Summary!$C$7,TRUE),NA())</f>
        <v>Kyberriskienhallinnan toimenpiteistä jaetaan tietoa soveltuville sidosryhmille.</v>
      </c>
      <c r="F320" s="1284" t="s">
        <v>4280</v>
      </c>
      <c r="G320" s="1075"/>
      <c r="H320" s="1075"/>
      <c r="I320" s="371"/>
      <c r="J320" s="259"/>
      <c r="K320" s="272"/>
      <c r="L320" s="273"/>
    </row>
    <row r="321" spans="1:12" ht="64.8" customHeight="1" x14ac:dyDescent="0.25">
      <c r="A321" s="165"/>
      <c r="B321" s="268"/>
      <c r="C321" s="374" t="s">
        <v>47</v>
      </c>
      <c r="D321" s="1283">
        <v>2</v>
      </c>
      <c r="E321" s="1282" t="str">
        <f>IF(VLOOKUP(Table2612[[#This Row],[(FIN) Käytäntö]],Languages!$A:$D,1,TRUE)=Table2612[[#This Row],[(FIN) Käytäntö]],VLOOKUP(Table2612[[#This Row],[(FIN) Käytäntö]],Languages!$A:$D,Summary!$C$7,TRUE),NA())</f>
        <v>Kyberriskienhallintaa varten on määritetty hallintamalli (ref. "governance"), jota ylläpidetään säännöllisesti. Hallintamalliin kuuluvat mm. riskienhallinnan vastuut, velvollisuudet ja päätöksentekorakenteet.</v>
      </c>
      <c r="F321" s="1284" t="s">
        <v>4280</v>
      </c>
      <c r="G321" s="1075"/>
      <c r="H321" s="1075"/>
      <c r="I321" s="371"/>
      <c r="J321" s="259"/>
      <c r="K321" s="272"/>
      <c r="L321" s="273"/>
    </row>
    <row r="322" spans="1:12" ht="64.8" customHeight="1" x14ac:dyDescent="0.25">
      <c r="A322" s="165"/>
      <c r="B322" s="268"/>
      <c r="C322" s="374" t="s">
        <v>49</v>
      </c>
      <c r="D322" s="1283">
        <v>2</v>
      </c>
      <c r="E322" s="1282" t="str">
        <f>IF(VLOOKUP(Table2612[[#This Row],[(FIN) Käytäntö]],Languages!$A:$D,1,TRUE)=Table2612[[#This Row],[(FIN) Käytäntö]],VLOOKUP(Table2612[[#This Row],[(FIN) Käytäntö]],Languages!$A:$D,Summary!$C$7,TRUE),NA())</f>
        <v xml:space="preserve">Organisaation johto tukee aktiivisesti ja näkyvästi organisaation kyberriskienhallintaohjelmaa . </v>
      </c>
      <c r="F322" s="1284" t="s">
        <v>4280</v>
      </c>
      <c r="G322" s="1075"/>
      <c r="H322" s="1075"/>
      <c r="I322" s="371"/>
      <c r="J322" s="259"/>
      <c r="K322" s="272"/>
      <c r="L322" s="273"/>
    </row>
    <row r="323" spans="1:12" ht="64.8" customHeight="1" x14ac:dyDescent="0.25">
      <c r="A323" s="165"/>
      <c r="B323" s="268"/>
      <c r="C323" s="374" t="s">
        <v>51</v>
      </c>
      <c r="D323" s="1283">
        <v>3</v>
      </c>
      <c r="E323" s="1282" t="str">
        <f>IF(VLOOKUP(Table2612[[#This Row],[(FIN) Käytäntö]],Languages!$A:$D,1,TRUE)=Table2612[[#This Row],[(FIN) Käytäntö]],VLOOKUP(Table2612[[#This Row],[(FIN) Käytäntö]],Languages!$A:$D,Summary!$C$7,TRUE),NA())</f>
        <v>Organisaation kyberriskienhallinnan ohjelma on linjassa organisaation toiminta-ajatuksen (missio) ja tavoitteiden kanssa.</v>
      </c>
      <c r="F323" s="1284" t="s">
        <v>4280</v>
      </c>
      <c r="G323" s="1075"/>
      <c r="H323" s="1075"/>
      <c r="I323" s="371"/>
      <c r="J323" s="259"/>
      <c r="K323" s="272"/>
      <c r="L323" s="273"/>
    </row>
    <row r="324" spans="1:12" ht="64.8" customHeight="1" x14ac:dyDescent="0.25">
      <c r="A324" s="165"/>
      <c r="B324" s="268"/>
      <c r="C324" s="374" t="s">
        <v>53</v>
      </c>
      <c r="D324" s="1283">
        <v>3</v>
      </c>
      <c r="E324" s="1282" t="str">
        <f>IF(VLOOKUP(Table2612[[#This Row],[(FIN) Käytäntö]],Languages!$A:$D,1,TRUE)=Table2612[[#This Row],[(FIN) Käytäntö]],VLOOKUP(Table2612[[#This Row],[(FIN) Käytäntö]],Languages!$A:$D,Summary!$C$7,TRUE),NA())</f>
        <v>Kyberriskienhallintaohjelma on yhteensovitettu koko organisaation laajuisen riskienhallintaohjelman kanssa.</v>
      </c>
      <c r="F324" s="1284" t="s">
        <v>4280</v>
      </c>
      <c r="G324" s="1075"/>
      <c r="H324" s="1075"/>
      <c r="I324" s="371"/>
      <c r="J324" s="259"/>
      <c r="K324" s="272"/>
      <c r="L324" s="273"/>
    </row>
    <row r="325" spans="1:12" ht="64.8" customHeight="1" x14ac:dyDescent="0.25">
      <c r="A325" s="165"/>
      <c r="B325" s="268"/>
      <c r="C325" s="374" t="s">
        <v>58</v>
      </c>
      <c r="D325" s="1283">
        <v>1</v>
      </c>
      <c r="E325" s="1282" t="str">
        <f>IF(VLOOKUP(Table2612[[#This Row],[(FIN) Käytäntö]],Languages!$A:$D,1,TRUE)=Table2612[[#This Row],[(FIN) Käytäntö]],VLOOKUP(Table2612[[#This Row],[(FIN) Käytäntö]],Languages!$A:$D,Summary!$C$7,TRUE),NA())</f>
        <v>Kyberriskejä tunnistetaan. Tasolla 1 tämän ei tarvitse olla systemaattista ja säännöllistä.</v>
      </c>
      <c r="F325" s="1284" t="s">
        <v>4280</v>
      </c>
      <c r="G325" s="1075"/>
      <c r="H325" s="1075"/>
      <c r="I325" s="371"/>
      <c r="J325" s="259"/>
      <c r="K325" s="272"/>
      <c r="L325" s="273"/>
    </row>
    <row r="326" spans="1:12" ht="64.8" customHeight="1" x14ac:dyDescent="0.25">
      <c r="A326" s="165"/>
      <c r="B326" s="268"/>
      <c r="C326" s="374" t="s">
        <v>60</v>
      </c>
      <c r="D326" s="1283">
        <v>2</v>
      </c>
      <c r="E326" s="1282" t="str">
        <f>IF(VLOOKUP(Table2612[[#This Row],[(FIN) Käytäntö]],Languages!$A:$D,1,TRUE)=Table2612[[#This Row],[(FIN) Käytäntö]],VLOOKUP(Table2612[[#This Row],[(FIN) Käytäntö]],Languages!$A:$D,Summary!$C$7,TRUE),NA())</f>
        <v>Kyberriskien tunnistamiseen käytetään määriteltyjä menetelmiä.</v>
      </c>
      <c r="F326" s="1284" t="s">
        <v>4280</v>
      </c>
      <c r="G326" s="1075"/>
      <c r="H326" s="1075"/>
      <c r="I326" s="371"/>
      <c r="J326" s="259"/>
      <c r="K326" s="272"/>
      <c r="L326" s="273"/>
    </row>
    <row r="327" spans="1:12" ht="64.8" customHeight="1" x14ac:dyDescent="0.25">
      <c r="A327" s="165"/>
      <c r="B327" s="268"/>
      <c r="C327" s="374" t="s">
        <v>62</v>
      </c>
      <c r="D327" s="1283">
        <v>2</v>
      </c>
      <c r="E327" s="1282" t="str">
        <f>IF(VLOOKUP(Table2612[[#This Row],[(FIN) Käytäntö]],Languages!$A:$D,1,TRUE)=Table2612[[#This Row],[(FIN) Käytäntö]],VLOOKUP(Table2612[[#This Row],[(FIN) Käytäntö]],Languages!$A:$D,Summary!$C$7,TRUE),NA())</f>
        <v xml:space="preserve">Kyberriskien tunnistamiseen osallistuu soveltuvilta osin sidosryhmiä operatiivisista ja liiketoimintayksiköistä. </v>
      </c>
      <c r="F327" s="1284" t="s">
        <v>1629</v>
      </c>
      <c r="G327" s="1075"/>
      <c r="H327" s="1075"/>
      <c r="I327" s="371"/>
      <c r="J327" s="259"/>
      <c r="K327" s="272"/>
      <c r="L327" s="273"/>
    </row>
    <row r="328" spans="1:12" ht="64.8" customHeight="1" x14ac:dyDescent="0.25">
      <c r="A328" s="165"/>
      <c r="B328" s="268"/>
      <c r="C328" s="374" t="s">
        <v>65</v>
      </c>
      <c r="D328" s="1283">
        <v>2</v>
      </c>
      <c r="E328" s="1282" t="str">
        <f>IF(VLOOKUP(Table2612[[#This Row],[(FIN) Käytäntö]],Languages!$A:$D,1,TRUE)=Table2612[[#This Row],[(FIN) Käytäntö]],VLOOKUP(Table2612[[#This Row],[(FIN) Käytäntö]],Languages!$A:$D,Summary!$C$7,TRUE),NA())</f>
        <v>Tunnistetut kyberriskit jaetaan erillisiin kategorioihin, jotta riskejä voidaan hallita kategoriakohtaisesti (kategorioita voivat olla esimerkiksi tietovuodot, sisäiset virheet, ransomware tai OT-laitteiden kaappaus).</v>
      </c>
      <c r="F328" s="1284" t="s">
        <v>1629</v>
      </c>
      <c r="G328" s="1075"/>
      <c r="H328" s="1075"/>
      <c r="I328" s="371"/>
      <c r="J328" s="259"/>
      <c r="K328" s="272"/>
      <c r="L328" s="273"/>
    </row>
    <row r="329" spans="1:12" ht="64.8" customHeight="1" x14ac:dyDescent="0.25">
      <c r="A329" s="165"/>
      <c r="B329" s="268"/>
      <c r="C329" s="374" t="s">
        <v>68</v>
      </c>
      <c r="D329" s="1283">
        <v>2</v>
      </c>
      <c r="E329" s="1282" t="str">
        <f>IF(VLOOKUP(Table2612[[#This Row],[(FIN) Käytäntö]],Languages!$A:$D,1,TRUE)=Table2612[[#This Row],[(FIN) Käytäntö]],VLOOKUP(Table2612[[#This Row],[(FIN) Käytäntö]],Languages!$A:$D,Summary!$C$7,TRUE),NA())</f>
        <v>Kyberriskit ja kyberriskikategoriat dokumentoidaan riskirekisteriin (tai vastaavaan tietovarastoon).</v>
      </c>
      <c r="F329" s="1284" t="s">
        <v>1629</v>
      </c>
      <c r="G329" s="1075"/>
      <c r="H329" s="1075"/>
      <c r="I329" s="371"/>
      <c r="J329" s="259"/>
      <c r="K329" s="272"/>
      <c r="L329" s="273"/>
    </row>
    <row r="330" spans="1:12" ht="64.8" customHeight="1" x14ac:dyDescent="0.25">
      <c r="A330" s="165"/>
      <c r="B330" s="268"/>
      <c r="C330" s="374" t="s">
        <v>914</v>
      </c>
      <c r="D330" s="1283">
        <v>2</v>
      </c>
      <c r="E330" s="1282" t="str">
        <f>IF(VLOOKUP(Table2612[[#This Row],[(FIN) Käytäntö]],Languages!$A:$D,1,TRUE)=Table2612[[#This Row],[(FIN) Käytäntö]],VLOOKUP(Table2612[[#This Row],[(FIN) Käytäntö]],Languages!$A:$D,Summary!$C$7,TRUE),NA())</f>
        <v>Kyberriskeille ja kyberriskikategorioille on nimitetty omistajat.</v>
      </c>
      <c r="F330" s="1284" t="s">
        <v>1629</v>
      </c>
      <c r="G330" s="1075"/>
      <c r="H330" s="1075"/>
      <c r="I330" s="371"/>
      <c r="J330" s="259"/>
      <c r="K330" s="272"/>
      <c r="L330" s="273"/>
    </row>
    <row r="331" spans="1:12" ht="64.8" customHeight="1" x14ac:dyDescent="0.25">
      <c r="A331" s="165"/>
      <c r="B331" s="268"/>
      <c r="C331" s="374" t="s">
        <v>915</v>
      </c>
      <c r="D331" s="1283">
        <v>2</v>
      </c>
      <c r="E331" s="1282" t="str">
        <f>IF(VLOOKUP(Table2612[[#This Row],[(FIN) Käytäntö]],Languages!$A:$D,1,TRUE)=Table2612[[#This Row],[(FIN) Käytäntö]],VLOOKUP(Table2612[[#This Row],[(FIN) Käytäntö]],Languages!$A:$D,Summary!$C$7,TRUE),NA())</f>
        <v>Kyberriskien tunnistamista tehdään aika ajoin ja määriteltyjen tilanteiden, kuten järjestelmämuutosten tai ulkoisten kybertapahtumien yhteydessä.</v>
      </c>
      <c r="F331" s="1284" t="s">
        <v>4280</v>
      </c>
      <c r="G331" s="1075"/>
      <c r="H331" s="1075"/>
      <c r="I331" s="371"/>
      <c r="J331" s="259"/>
      <c r="K331" s="272"/>
      <c r="L331" s="273"/>
    </row>
    <row r="332" spans="1:12" ht="64.8" customHeight="1" x14ac:dyDescent="0.25">
      <c r="A332" s="165"/>
      <c r="B332" s="268"/>
      <c r="C332" s="374" t="s">
        <v>916</v>
      </c>
      <c r="D332" s="1283">
        <v>3</v>
      </c>
      <c r="E332" s="1282" t="str">
        <f>IF(VLOOKUP(Table2612[[#This Row],[(FIN) Käytäntö]],Languages!$A:$D,1,TRUE)=Table2612[[#This Row],[(FIN) Käytäntö]],VLOOKUP(Table2612[[#This Row],[(FIN) Käytäntö]],Languages!$A:$D,Summary!$C$7,TRUE),NA())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2" s="1284" t="s">
        <v>1629</v>
      </c>
      <c r="G332" s="1075"/>
      <c r="H332" s="1075"/>
      <c r="I332" s="371"/>
      <c r="J332" s="259"/>
      <c r="K332" s="272"/>
      <c r="L332" s="273"/>
    </row>
    <row r="333" spans="1:12" ht="64.8" customHeight="1" x14ac:dyDescent="0.25">
      <c r="A333" s="165"/>
      <c r="B333" s="268"/>
      <c r="C333" s="374" t="s">
        <v>917</v>
      </c>
      <c r="D333" s="1283">
        <v>3</v>
      </c>
      <c r="E333" s="1282" t="str">
        <f>IF(VLOOKUP(Table2612[[#This Row],[(FIN) Käytäntö]],Languages!$A:$D,1,TRUE)=Table2612[[#This Row],[(FIN) Käytäntö]],VLOOKUP(Table2612[[#This Row],[(FIN) Käytäntö]],Languages!$A:$D,Summary!$C$7,TRUE),NA())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3" s="1284" t="s">
        <v>4280</v>
      </c>
      <c r="G333" s="1075"/>
      <c r="H333" s="1075"/>
      <c r="I333" s="371"/>
      <c r="J333" s="259"/>
      <c r="K333" s="272"/>
      <c r="L333" s="273"/>
    </row>
    <row r="334" spans="1:12" ht="64.8" customHeight="1" x14ac:dyDescent="0.25">
      <c r="A334" s="165"/>
      <c r="B334" s="268"/>
      <c r="C334" s="374" t="s">
        <v>918</v>
      </c>
      <c r="D334" s="1283">
        <v>3</v>
      </c>
      <c r="E334" s="1282" t="str">
        <f>IF(VLOOKUP(Table2612[[#This Row],[(FIN) Käytäntö]],Languages!$A:$D,1,TRUE)=Table2612[[#This Row],[(FIN) Käytäntö]],VLOOKUP(Table2612[[#This Row],[(FIN) Käytäntö]],Languages!$A:$D,Summary!$C$7,TRUE),NA())</f>
        <v>Uhkatietoa uhkien hallinnan osiosta [kts. THREAT] käytetään uusien kyberriskien tunnistamiseen ja olemassa olevien kyberriskien päivittämiseen.</v>
      </c>
      <c r="F334" s="1284" t="s">
        <v>4280</v>
      </c>
      <c r="G334" s="1075"/>
      <c r="H334" s="1075"/>
      <c r="I334" s="371"/>
      <c r="J334" s="259"/>
      <c r="K334" s="272"/>
      <c r="L334" s="273"/>
    </row>
    <row r="335" spans="1:12" ht="64.8" customHeight="1" x14ac:dyDescent="0.25">
      <c r="A335" s="165"/>
      <c r="B335" s="268"/>
      <c r="C335" s="374" t="s">
        <v>919</v>
      </c>
      <c r="D335" s="1283">
        <v>3</v>
      </c>
      <c r="E335" s="1282" t="str">
        <f>IF(VLOOKUP(Table2612[[#This Row],[(FIN) Käytäntö]],Languages!$A:$D,1,TRUE)=Table2612[[#This Row],[(FIN) Käytäntö]],VLOOKUP(Table2612[[#This Row],[(FIN) Käytäntö]],Languages!$A:$D,Summary!$C$7,TRUE),NA())</f>
        <v>Kumppaniverkoston riskienhallinnan osion toimenpiteistä [kts. THIRD-PARTIES] saatua tietoa käytetään uusien kyberriskien tunnistamiseen ja olemassa olevien kyberriskien päivittämiseen.</v>
      </c>
      <c r="F335" s="1284" t="s">
        <v>4280</v>
      </c>
      <c r="G335" s="1075"/>
      <c r="H335" s="1075"/>
      <c r="I335" s="371"/>
      <c r="J335" s="259"/>
      <c r="K335" s="272"/>
      <c r="L335" s="273"/>
    </row>
    <row r="336" spans="1:12" ht="64.8" customHeight="1" x14ac:dyDescent="0.25">
      <c r="A336" s="165"/>
      <c r="B336" s="268"/>
      <c r="C336" s="374" t="s">
        <v>920</v>
      </c>
      <c r="D336" s="1283">
        <v>3</v>
      </c>
      <c r="E336" s="1282" t="str">
        <f>IF(VLOOKUP(Table2612[[#This Row],[(FIN) Käytäntö]],Languages!$A:$D,1,TRUE)=Table2612[[#This Row],[(FIN) Käytäntö]],VLOOKUP(Table2612[[#This Row],[(FIN) Käytäntö]],Languages!$A:$D,Summary!$C$7,TRUE),NA())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336" s="1284" t="s">
        <v>1629</v>
      </c>
      <c r="G336" s="1075"/>
      <c r="H336" s="1075"/>
      <c r="I336" s="371"/>
      <c r="J336" s="259"/>
      <c r="K336" s="272"/>
      <c r="L336" s="273"/>
    </row>
    <row r="337" spans="1:12" ht="64.8" customHeight="1" x14ac:dyDescent="0.25">
      <c r="A337" s="165"/>
      <c r="B337" s="268"/>
      <c r="C337" s="374" t="s">
        <v>921</v>
      </c>
      <c r="D337" s="1283">
        <v>3</v>
      </c>
      <c r="E337" s="1282" t="str">
        <f>IF(VLOOKUP(Table2612[[#This Row],[(FIN) Käytäntö]],Languages!$A:$D,1,TRUE)=Table2612[[#This Row],[(FIN) Käytäntö]],VLOOKUP(Table2612[[#This Row],[(FIN) Käytäntö]],Languages!$A:$D,Summary!$C$7,TRUE),NA())</f>
        <v>Kyberriskien tunnistamisessa huomioidaan riskit, jotka aiheutuvat kriittisestä infrastruktuurista tai keskinäisriippuvaisista organisaatioista tai kohdistuvat niihin.</v>
      </c>
      <c r="F337" s="1284" t="s">
        <v>4280</v>
      </c>
      <c r="G337" s="1075"/>
      <c r="H337" s="1075"/>
      <c r="I337" s="371"/>
      <c r="J337" s="259"/>
      <c r="K337" s="272"/>
      <c r="L337" s="273"/>
    </row>
    <row r="338" spans="1:12" ht="64.8" customHeight="1" x14ac:dyDescent="0.25">
      <c r="A338" s="165"/>
      <c r="B338" s="268"/>
      <c r="C338" s="374" t="s">
        <v>70</v>
      </c>
      <c r="D338" s="1283">
        <v>1</v>
      </c>
      <c r="E338" s="1282" t="str">
        <f>IF(VLOOKUP(Table2612[[#This Row],[(FIN) Käytäntö]],Languages!$A:$D,1,TRUE)=Table2612[[#This Row],[(FIN) Käytäntö]],VLOOKUP(Table2612[[#This Row],[(FIN) Käytäntö]],Languages!$A:$D,Summary!$C$7,TRUE),NA())</f>
        <v>Kyberriskit priorisoidaan niiden arvioidun vaikutuksen perusteella. Tasolla 1 tämän ei tarvitse olla systemaattista ja säännöllistä.</v>
      </c>
      <c r="F338" s="1284" t="s">
        <v>4280</v>
      </c>
      <c r="G338" s="1075"/>
      <c r="H338" s="1075"/>
      <c r="I338" s="371"/>
      <c r="J338" s="259"/>
      <c r="K338" s="272"/>
      <c r="L338" s="273"/>
    </row>
    <row r="339" spans="1:12" ht="64.8" customHeight="1" x14ac:dyDescent="0.25">
      <c r="A339" s="165"/>
      <c r="B339" s="268"/>
      <c r="C339" s="374" t="s">
        <v>72</v>
      </c>
      <c r="D339" s="1283">
        <v>2</v>
      </c>
      <c r="E339" s="1282" t="str">
        <f>IF(VLOOKUP(Table2612[[#This Row],[(FIN) Käytäntö]],Languages!$A:$D,1,TRUE)=Table2612[[#This Row],[(FIN) Käytäntö]],VLOOKUP(Table2612[[#This Row],[(FIN) Käytäntö]],Languages!$A:$D,Summary!$C$7,TRUE),NA())</f>
        <v>Määriteltyjä kriteerejä käytetään kyberriskien priorisoinnissa (esimerkiksi vaikutus organisaatioon, yhteiskunnallinen vaikutus,  todennäköisyys, alttius, riskinsietokyky).</v>
      </c>
      <c r="F339" s="1284" t="s">
        <v>4280</v>
      </c>
      <c r="G339" s="1075"/>
      <c r="H339" s="1075"/>
      <c r="I339" s="371"/>
      <c r="J339" s="259"/>
      <c r="K339" s="272"/>
      <c r="L339" s="273"/>
    </row>
    <row r="340" spans="1:12" ht="64.8" customHeight="1" x14ac:dyDescent="0.25">
      <c r="A340" s="165"/>
      <c r="B340" s="268"/>
      <c r="C340" s="374" t="s">
        <v>75</v>
      </c>
      <c r="D340" s="1283">
        <v>2</v>
      </c>
      <c r="E340" s="1282" t="str">
        <f>IF(VLOOKUP(Table2612[[#This Row],[(FIN) Käytäntö]],Languages!$A:$D,1,TRUE)=Table2612[[#This Row],[(FIN) Käytäntö]],VLOOKUP(Table2612[[#This Row],[(FIN) Käytäntö]],Languages!$A:$D,Summary!$C$7,TRUE),NA())</f>
        <v>Korkean prioriteetin kyberriskien vaikutusta (impact) arvioidaan noudattaen määriteltyjä menetelmiä (esimerkiksi vertaamalla toteutuneisiin tapauksiin tai kvantifioimalla riski).G228</v>
      </c>
      <c r="F340" s="1284" t="s">
        <v>4280</v>
      </c>
      <c r="G340" s="1075"/>
      <c r="H340" s="1075"/>
      <c r="I340" s="371"/>
      <c r="J340" s="259"/>
      <c r="K340" s="272"/>
      <c r="L340" s="273"/>
    </row>
    <row r="341" spans="1:12" ht="64.8" customHeight="1" x14ac:dyDescent="0.25">
      <c r="A341" s="165"/>
      <c r="B341" s="268"/>
      <c r="C341" s="374" t="s">
        <v>78</v>
      </c>
      <c r="D341" s="1283">
        <v>2</v>
      </c>
      <c r="E341" s="1282" t="str">
        <f>IF(VLOOKUP(Table2612[[#This Row],[(FIN) Käytäntö]],Languages!$A:$D,1,TRUE)=Table2612[[#This Row],[(FIN) Käytäntö]],VLOOKUP(Table2612[[#This Row],[(FIN) Käytäntö]],Languages!$A:$D,Summary!$C$7,TRUE),NA())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1" s="1284" t="s">
        <v>4280</v>
      </c>
      <c r="G341" s="1075"/>
      <c r="H341" s="1075"/>
      <c r="I341" s="371"/>
      <c r="J341" s="259"/>
      <c r="K341" s="272"/>
      <c r="L341" s="273"/>
    </row>
    <row r="342" spans="1:12" ht="64.8" customHeight="1" x14ac:dyDescent="0.25">
      <c r="A342" s="165"/>
      <c r="B342" s="268"/>
      <c r="C342" s="374" t="s">
        <v>80</v>
      </c>
      <c r="D342" s="1283">
        <v>2</v>
      </c>
      <c r="E342" s="1282" t="str">
        <f>IF(VLOOKUP(Table2612[[#This Row],[(FIN) Käytäntö]],Languages!$A:$D,1,TRUE)=Table2612[[#This Row],[(FIN) Käytäntö]],VLOOKUP(Table2612[[#This Row],[(FIN) Käytäntö]],Languages!$A:$D,Summary!$C$7,TRUE),NA())</f>
        <v>Organisaation sidosryhmät soveltuvista operatiivisen toiminnan ja liiketoiminnan yksiköistä osallistuvat korkeamman prioriteetin kyberriskien analysointiin.</v>
      </c>
      <c r="F342" s="1284" t="s">
        <v>1629</v>
      </c>
      <c r="G342" s="1075"/>
      <c r="H342" s="1075"/>
      <c r="I342" s="371"/>
      <c r="J342" s="259"/>
      <c r="K342" s="272"/>
      <c r="L342" s="273"/>
    </row>
    <row r="343" spans="1:12" ht="64.8" customHeight="1" x14ac:dyDescent="0.25">
      <c r="A343" s="165"/>
      <c r="B343" s="268"/>
      <c r="C343" s="374" t="s">
        <v>82</v>
      </c>
      <c r="D343" s="1283">
        <v>2</v>
      </c>
      <c r="E343" s="1282" t="str">
        <f>IF(VLOOKUP(Table2612[[#This Row],[(FIN) Käytäntö]],Languages!$A:$D,1,TRUE)=Table2612[[#This Row],[(FIN) Käytäntö]],VLOOKUP(Table2612[[#This Row],[(FIN) Käytäntö]],Languages!$A:$D,Summary!$C$7,TRUE),NA())</f>
        <v xml:space="preserve">Kun kyberriskit eivät enää vaadi seurantaa tai toimenpiteitä, ne poistetaan riskirekisteristä tai muusta tallennuspaikasta, jota on käytetty riskin dokumentointiin ja hallintaan. </v>
      </c>
      <c r="F343" s="1284" t="s">
        <v>1629</v>
      </c>
      <c r="G343" s="1075"/>
      <c r="H343" s="1075"/>
      <c r="I343" s="371"/>
      <c r="J343" s="259"/>
      <c r="K343" s="272"/>
      <c r="L343" s="273"/>
    </row>
    <row r="344" spans="1:12" ht="64.8" customHeight="1" x14ac:dyDescent="0.25">
      <c r="A344" s="165"/>
      <c r="B344" s="268"/>
      <c r="C344" s="374" t="s">
        <v>84</v>
      </c>
      <c r="D344" s="1283">
        <v>3</v>
      </c>
      <c r="E344" s="1282" t="str">
        <f>IF(VLOOKUP(Table2612[[#This Row],[(FIN) Käytäntö]],Languages!$A:$D,1,TRUE)=Table2612[[#This Row],[(FIN) Käytäntö]],VLOOKUP(Table2612[[#This Row],[(FIN) Käytäntö]],Languages!$A:$D,Summary!$C$7,TRUE),NA())</f>
        <v xml:space="preserve">Kyberriskianalyysit päivitetään määräajoin ja määriteltyjen tilanteiden kuten järjestelmämuutosten tai ulkoisten tapahtumien yhteydessä.  </v>
      </c>
      <c r="F344" s="1284" t="s">
        <v>1629</v>
      </c>
      <c r="G344" s="1075"/>
      <c r="H344" s="1075"/>
      <c r="I344" s="371"/>
      <c r="J344" s="259"/>
      <c r="K344" s="272"/>
      <c r="L344" s="273"/>
    </row>
    <row r="345" spans="1:12" ht="64.8" customHeight="1" x14ac:dyDescent="0.25">
      <c r="A345" s="165"/>
      <c r="B345" s="268"/>
      <c r="C345" s="374" t="s">
        <v>922</v>
      </c>
      <c r="D345" s="1283">
        <v>1</v>
      </c>
      <c r="E345" s="1282" t="str">
        <f>IF(VLOOKUP(Table2612[[#This Row],[(FIN) Käytäntö]],Languages!$A:$D,1,TRUE)=Table2612[[#This Row],[(FIN) Käytäntö]],VLOOKUP(Table2612[[#This Row],[(FIN) Käytäntö]],Languages!$A:$D,Summary!$C$7,TRUE),NA())</f>
        <v>Riskeihin reagointikeinot (kuten riskin pienentäminen, hyväksyminen, välttäminen tai siirtäminen) ovat käytössä kyberriskeille. Tasolla 1 tämän ei tarvitse olla systemaattista ja säännöllistä.</v>
      </c>
      <c r="F345" s="1284" t="s">
        <v>4280</v>
      </c>
      <c r="G345" s="1075"/>
      <c r="H345" s="1075"/>
      <c r="I345" s="371"/>
      <c r="J345" s="259"/>
      <c r="K345" s="272"/>
      <c r="L345" s="273"/>
    </row>
    <row r="346" spans="1:12" ht="64.8" customHeight="1" x14ac:dyDescent="0.25">
      <c r="A346" s="165"/>
      <c r="B346" s="268"/>
      <c r="C346" s="374" t="s">
        <v>923</v>
      </c>
      <c r="D346" s="1283">
        <v>2</v>
      </c>
      <c r="E346" s="1282" t="str">
        <f>IF(VLOOKUP(Table2612[[#This Row],[(FIN) Käytäntö]],Languages!$A:$D,1,TRUE)=Table2612[[#This Row],[(FIN) Käytäntö]],VLOOKUP(Table2612[[#This Row],[(FIN) Käytäntö]],Languages!$A:$D,Summary!$C$7,TRUE),NA())</f>
        <v>Riskeihin reagoimisen keinot valitaan ja toteutetaan noudattaen määriteltyjä menetelmiä, jotka pohjautuvat analysointiin ja priorisointiin.</v>
      </c>
      <c r="F346" s="1284" t="s">
        <v>4280</v>
      </c>
      <c r="G346" s="1075"/>
      <c r="H346" s="1075"/>
      <c r="I346" s="371"/>
      <c r="J346" s="259"/>
      <c r="K346" s="272"/>
      <c r="L346" s="273"/>
    </row>
    <row r="347" spans="1:12" ht="64.8" customHeight="1" x14ac:dyDescent="0.25">
      <c r="A347" s="165"/>
      <c r="B347" s="268"/>
      <c r="C347" s="374" t="s">
        <v>924</v>
      </c>
      <c r="D347" s="1283">
        <v>3</v>
      </c>
      <c r="E347" s="1282" t="str">
        <f>IF(VLOOKUP(Table2612[[#This Row],[(FIN) Käytäntö]],Languages!$A:$D,1,TRUE)=Table2612[[#This Row],[(FIN) Käytäntö]],VLOOKUP(Table2612[[#This Row],[(FIN) Käytäntö]],Languages!$A:$D,Summary!$C$7,TRUE),NA())</f>
        <v>Kyberturvallisuuden suojausmekanismien suunnittelun onnistumista ja niiden tosiasiallista vaikutusta kyberriskien pienenemiseen arvioidaan.</v>
      </c>
      <c r="F347" s="1284" t="s">
        <v>1629</v>
      </c>
      <c r="G347" s="1075"/>
      <c r="H347" s="1075"/>
      <c r="I347" s="371"/>
      <c r="J347" s="259"/>
      <c r="K347" s="272"/>
      <c r="L347" s="273"/>
    </row>
    <row r="348" spans="1:12" ht="64.8" customHeight="1" x14ac:dyDescent="0.25">
      <c r="A348" s="165"/>
      <c r="B348" s="268"/>
      <c r="C348" s="374" t="s">
        <v>925</v>
      </c>
      <c r="D348" s="1283">
        <v>3</v>
      </c>
      <c r="E348" s="1282" t="str">
        <f>IF(VLOOKUP(Table2612[[#This Row],[(FIN) Käytäntö]],Languages!$A:$D,1,TRUE)=Table2612[[#This Row],[(FIN) Käytäntö]],VLOOKUP(Table2612[[#This Row],[(FIN) Käytäntö]],Languages!$A:$D,Summary!$C$7,TRUE),NA())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348" s="1284" t="s">
        <v>4280</v>
      </c>
      <c r="G348" s="1075"/>
      <c r="H348" s="1075"/>
      <c r="I348" s="371"/>
      <c r="J348" s="259"/>
      <c r="K348" s="272"/>
      <c r="L348" s="273"/>
    </row>
    <row r="349" spans="1:12" ht="64.8" customHeight="1" x14ac:dyDescent="0.25">
      <c r="A349" s="165"/>
      <c r="B349" s="268"/>
      <c r="C349" s="374" t="s">
        <v>926</v>
      </c>
      <c r="D349" s="1283">
        <v>3</v>
      </c>
      <c r="E349" s="1282" t="str">
        <f>IF(VLOOKUP(Table2612[[#This Row],[(FIN) Käytäntö]],Languages!$A:$D,1,TRUE)=Table2612[[#This Row],[(FIN) Käytäntö]],VLOOKUP(Table2612[[#This Row],[(FIN) Käytäntö]],Languages!$A:$D,Summary!$C$7,TRUE),NA())</f>
        <v>Yritysjohto tarkastaa riskeihin reagoimisen keinot (kuten riskin pienentäminen, hyväksyminen, välttäminen tai siirtäminen) aika ajoin varmistuakseen niiden soveltuvuudesta.</v>
      </c>
      <c r="F349" s="1284" t="s">
        <v>1629</v>
      </c>
      <c r="G349" s="1075"/>
      <c r="H349" s="1075"/>
      <c r="I349" s="371"/>
      <c r="J349" s="259"/>
      <c r="K349" s="272"/>
      <c r="L349" s="273"/>
    </row>
    <row r="350" spans="1:12" ht="64.8" customHeight="1" x14ac:dyDescent="0.25">
      <c r="A350" s="165"/>
      <c r="B350" s="268"/>
      <c r="C350" s="374" t="s">
        <v>927</v>
      </c>
      <c r="D350" s="1283">
        <v>2</v>
      </c>
      <c r="E350" s="1282" t="str">
        <f>IF(VLOOKUP(Table2612[[#This Row],[(FIN) Käytäntö]],Languages!$A:$D,1,TRUE)=Table2612[[#This Row],[(FIN) Käytäntö]],VLOOKUP(Table2612[[#This Row],[(FIN) Käytäntö]],Languages!$A:$D,Summary!$C$7,TRUE),NA())</f>
        <v>RISK-osion toimintaa varten on määritetty dokumentoidut toimintatavat, joita noudatetaan ja päivitetään säännöllisesti.</v>
      </c>
      <c r="F350" s="1284" t="s">
        <v>4280</v>
      </c>
      <c r="G350" s="1075"/>
      <c r="H350" s="1075"/>
      <c r="I350" s="371"/>
      <c r="J350" s="259"/>
      <c r="K350" s="272"/>
      <c r="L350" s="273"/>
    </row>
    <row r="351" spans="1:12" ht="64.8" customHeight="1" x14ac:dyDescent="0.25">
      <c r="A351" s="165"/>
      <c r="B351" s="268"/>
      <c r="C351" s="374" t="s">
        <v>928</v>
      </c>
      <c r="D351" s="1283">
        <v>2</v>
      </c>
      <c r="E351" s="1282" t="str">
        <f>IF(VLOOKUP(Table2612[[#This Row],[(FIN) Käytäntö]],Languages!$A:$D,1,TRUE)=Table2612[[#This Row],[(FIN) Käytäntö]],VLOOKUP(Table2612[[#This Row],[(FIN) Käytäntö]],Languages!$A:$D,Summary!$C$7,TRUE),NA())</f>
        <v>RISK-osion toimintaa varten on tarjolla riittävät resurssit (henkilöstö, rahoitus ja työkalut).</v>
      </c>
      <c r="F351" s="1284" t="s">
        <v>1629</v>
      </c>
      <c r="G351" s="1075"/>
      <c r="H351" s="1075"/>
      <c r="I351" s="371"/>
      <c r="J351" s="259"/>
      <c r="K351" s="272"/>
      <c r="L351" s="273"/>
    </row>
    <row r="352" spans="1:12" ht="64.8" customHeight="1" x14ac:dyDescent="0.25">
      <c r="A352" s="165"/>
      <c r="B352" s="268"/>
      <c r="C352" s="374" t="s">
        <v>929</v>
      </c>
      <c r="D352" s="1283">
        <v>3</v>
      </c>
      <c r="E352" s="1282" t="str">
        <f>IF(VLOOKUP(Table2612[[#This Row],[(FIN) Käytäntö]],Languages!$A:$D,1,TRUE)=Table2612[[#This Row],[(FIN) Käytäntö]],VLOOKUP(Table2612[[#This Row],[(FIN) Käytäntö]],Languages!$A:$D,Summary!$C$7,TRUE),NA())</f>
        <v>RISK-osion toimintaa ohjataan vaatimuksilla, jotka on asetettu organisaation johtotason politiikassa (tai vastaavassa ohjeistuksessa).</v>
      </c>
      <c r="F352" s="1284" t="s">
        <v>4280</v>
      </c>
      <c r="G352" s="1075"/>
      <c r="H352" s="1075"/>
      <c r="I352" s="371"/>
      <c r="J352" s="259"/>
      <c r="K352" s="272"/>
      <c r="L352" s="273"/>
    </row>
    <row r="353" spans="1:12" ht="64.8" customHeight="1" x14ac:dyDescent="0.25">
      <c r="A353" s="165"/>
      <c r="B353" s="268"/>
      <c r="C353" s="374" t="s">
        <v>930</v>
      </c>
      <c r="D353" s="1283">
        <v>3</v>
      </c>
      <c r="E353" s="1282" t="str">
        <f>IF(VLOOKUP(Table2612[[#This Row],[(FIN) Käytäntö]],Languages!$A:$D,1,TRUE)=Table2612[[#This Row],[(FIN) Käytäntö]],VLOOKUP(Table2612[[#This Row],[(FIN) Käytäntö]],Languages!$A:$D,Summary!$C$7,TRUE),NA())</f>
        <v>RISK-osion toiminnan suorittamiseen tarvittavat vastuut, tilivelvollisuudet ja valtuutukset on jalkautettu soveltuville työntekijöille.</v>
      </c>
      <c r="F353" s="1284" t="s">
        <v>4280</v>
      </c>
      <c r="G353" s="1075"/>
      <c r="H353" s="1075"/>
      <c r="I353" s="371"/>
      <c r="J353" s="259"/>
      <c r="K353" s="272"/>
      <c r="L353" s="273"/>
    </row>
    <row r="354" spans="1:12" ht="64.8" customHeight="1" x14ac:dyDescent="0.25">
      <c r="A354" s="165"/>
      <c r="B354" s="268"/>
      <c r="C354" s="374" t="s">
        <v>931</v>
      </c>
      <c r="D354" s="1283">
        <v>3</v>
      </c>
      <c r="E354" s="1282" t="str">
        <f>IF(VLOOKUP(Table2612[[#This Row],[(FIN) Käytäntö]],Languages!$A:$D,1,TRUE)=Table2612[[#This Row],[(FIN) Käytäntö]],VLOOKUP(Table2612[[#This Row],[(FIN) Käytäntö]],Languages!$A:$D,Summary!$C$7,TRUE),NA())</f>
        <v>RISK-osion toimintaa suorittavilla työntekijöillä on riittävät tiedot ja taidot tehtäviensä suorittamiseen.</v>
      </c>
      <c r="F354" s="1284" t="s">
        <v>4280</v>
      </c>
      <c r="G354" s="1075"/>
      <c r="H354" s="1075"/>
      <c r="I354" s="371"/>
      <c r="J354" s="259"/>
      <c r="K354" s="272"/>
      <c r="L354" s="273"/>
    </row>
    <row r="355" spans="1:12" ht="64.8" customHeight="1" x14ac:dyDescent="0.25">
      <c r="A355" s="165"/>
      <c r="B355" s="268"/>
      <c r="C355" s="374" t="s">
        <v>932</v>
      </c>
      <c r="D355" s="1283">
        <v>3</v>
      </c>
      <c r="E355" s="1282" t="str">
        <f>IF(VLOOKUP(Table2612[[#This Row],[(FIN) Käytäntö]],Languages!$A:$D,1,TRUE)=Table2612[[#This Row],[(FIN) Käytäntö]],VLOOKUP(Table2612[[#This Row],[(FIN) Käytäntö]],Languages!$A:$D,Summary!$C$7,TRUE),NA())</f>
        <v>RISK-osion toiminnan vaikuttavuutta arvioidaan ja seurataan.</v>
      </c>
      <c r="F355" s="1284" t="s">
        <v>1629</v>
      </c>
      <c r="G355" s="1075"/>
      <c r="H355" s="1075"/>
      <c r="I355" s="371"/>
      <c r="J355" s="259"/>
      <c r="K355" s="272"/>
      <c r="L355" s="273"/>
    </row>
    <row r="356" spans="1:12" ht="64.8" customHeight="1" x14ac:dyDescent="0.25">
      <c r="A356" s="165"/>
      <c r="B356" s="268"/>
      <c r="C356" s="374" t="s">
        <v>211</v>
      </c>
      <c r="D356" s="1283">
        <v>1</v>
      </c>
      <c r="E356" s="1282" t="str">
        <f>IF(VLOOKUP(Table2612[[#This Row],[(FIN) Käytäntö]],Languages!$A:$D,1,TRUE)=Table2612[[#This Row],[(FIN) Käytäntö]],VLOOKUP(Table2612[[#This Row],[(FIN) Käytäntö]],Languages!$A:$D,Summary!$C$7,TRUE),NA())</f>
        <v>Lokitietoa kerätään toiminnon kannalta tärkeistä laitteista, ohjelmistoista ja tietovarannoista (ainakin tapauskohtaisesti). Tasolla 1 tämän ei tarvitse olla systemaattista ja säännöllistä.</v>
      </c>
      <c r="F356" s="1284" t="s">
        <v>4280</v>
      </c>
      <c r="G356" s="1075"/>
      <c r="H356" s="1075"/>
      <c r="I356" s="371"/>
      <c r="J356" s="259"/>
      <c r="K356" s="272"/>
      <c r="L356" s="273"/>
    </row>
    <row r="357" spans="1:12" ht="64.8" customHeight="1" x14ac:dyDescent="0.25">
      <c r="A357" s="165"/>
      <c r="B357" s="268"/>
      <c r="C357" s="374" t="s">
        <v>212</v>
      </c>
      <c r="D357" s="1283">
        <v>2</v>
      </c>
      <c r="E357" s="1282" t="str">
        <f>IF(VLOOKUP(Table2612[[#This Row],[(FIN) Käytäntö]],Languages!$A:$D,1,TRUE)=Table2612[[#This Row],[(FIN) Käytäntö]],VLOOKUP(Table2612[[#This Row],[(FIN) Käytäntö]],Languages!$A:$D,Summary!$C$7,TRUE),NA())</f>
        <v>Lokitietoa kerätään sellaisista laitteista, ohjelmistoista ja tietovarannoista, joita voitaisiin käyttää hyökkääjän tavoitteen saavuttamiseen.</v>
      </c>
      <c r="F357" s="1284" t="s">
        <v>4280</v>
      </c>
      <c r="G357" s="1075"/>
      <c r="H357" s="1075"/>
      <c r="I357" s="371"/>
      <c r="J357" s="259"/>
      <c r="K357" s="272"/>
      <c r="L357" s="273"/>
    </row>
    <row r="358" spans="1:12" ht="64.8" customHeight="1" x14ac:dyDescent="0.25">
      <c r="A358" s="165"/>
      <c r="B358" s="268"/>
      <c r="C358" s="374" t="s">
        <v>213</v>
      </c>
      <c r="D358" s="1283">
        <v>2</v>
      </c>
      <c r="E358" s="1282" t="str">
        <f>IF(VLOOKUP(Table2612[[#This Row],[(FIN) Käytäntö]],Languages!$A:$D,1,TRUE)=Table2612[[#This Row],[(FIN) Käytäntö]],VLOOKUP(Table2612[[#This Row],[(FIN) Käytäntö]],Languages!$A:$D,Summary!$C$7,TRUE),NA())</f>
        <v xml:space="preserve">IT- ja OT-laitteille, ohjelmistoille ja tietovarannoille, jotka ovat tärkeitä toiminnon kannalta tai joita hyökkääjä voisi hyödyntää tavoitteensa saavuttamiseen, on määritetty ja ylläpidetty lokitusvaatimuksia. </v>
      </c>
      <c r="F358" s="1284" t="s">
        <v>4280</v>
      </c>
      <c r="G358" s="1075"/>
      <c r="H358" s="1075"/>
      <c r="I358" s="371"/>
      <c r="J358" s="259"/>
      <c r="K358" s="272"/>
      <c r="L358" s="273"/>
    </row>
    <row r="359" spans="1:12" ht="64.8" customHeight="1" x14ac:dyDescent="0.25">
      <c r="A359" s="165"/>
      <c r="B359" s="268"/>
      <c r="C359" s="374" t="s">
        <v>214</v>
      </c>
      <c r="D359" s="1283">
        <v>2</v>
      </c>
      <c r="E359" s="1282" t="str">
        <f>IF(VLOOKUP(Table2612[[#This Row],[(FIN) Käytäntö]],Languages!$A:$D,1,TRUE)=Table2612[[#This Row],[(FIN) Käytäntö]],VLOOKUP(Table2612[[#This Row],[(FIN) Käytäntö]],Languages!$A:$D,Summary!$C$7,TRUE),NA())</f>
        <v>Verkko- ja päätelaitteiden valvontainfrastruktuurille on määritetty lokitusvaatimukset, joita myös ylläpidetään. (esimerkiksi internetyhdyskäytäville (gateway), EDR ohjelmistot, IDPS tunkeutumisen havaitsemis- ja estojärjestelmät)</v>
      </c>
      <c r="F359" s="1284" t="s">
        <v>4280</v>
      </c>
      <c r="G359" s="1075"/>
      <c r="H359" s="1075"/>
      <c r="I359" s="371"/>
      <c r="J359" s="259"/>
      <c r="K359" s="272"/>
      <c r="L359" s="273"/>
    </row>
    <row r="360" spans="1:12" ht="64.8" customHeight="1" x14ac:dyDescent="0.25">
      <c r="A360" s="165"/>
      <c r="B360" s="268"/>
      <c r="C360" s="374" t="s">
        <v>942</v>
      </c>
      <c r="D360" s="1283">
        <v>2</v>
      </c>
      <c r="E360" s="1282" t="str">
        <f>IF(VLOOKUP(Table2612[[#This Row],[(FIN) Käytäntö]],Languages!$A:$D,1,TRUE)=Table2612[[#This Row],[(FIN) Käytäntö]],VLOOKUP(Table2612[[#This Row],[(FIN) Käytäntö]],Languages!$A:$D,Summary!$C$7,TRUE),NA())</f>
        <v>Lokitieto koostetaan yhteen keskitetysti toiminnon sisällä.</v>
      </c>
      <c r="F360" s="1284" t="s">
        <v>1629</v>
      </c>
      <c r="G360" s="1075"/>
      <c r="H360" s="1075"/>
      <c r="I360" s="371"/>
      <c r="J360" s="259"/>
      <c r="K360" s="272"/>
      <c r="L360" s="273"/>
    </row>
    <row r="361" spans="1:12" ht="64.8" customHeight="1" x14ac:dyDescent="0.25">
      <c r="A361" s="165"/>
      <c r="B361" s="268"/>
      <c r="C361" s="374" t="s">
        <v>2539</v>
      </c>
      <c r="D361" s="1283">
        <v>3</v>
      </c>
      <c r="E361" s="1282" t="str">
        <f>IF(VLOOKUP(Table2612[[#This Row],[(FIN) Käytäntö]],Languages!$A:$D,1,TRUE)=Table2612[[#This Row],[(FIN) Käytäntö]],VLOOKUP(Table2612[[#This Row],[(FIN) Käytäntö]],Languages!$A:$D,Summary!$C$7,TRUE),NA())</f>
        <v>Korkean prioriteetin laitteista, ohjelmistoista ja tietovarannoista kerätään tarkempaa lokitietoa.</v>
      </c>
      <c r="F361" s="1284" t="s">
        <v>1629</v>
      </c>
      <c r="G361" s="1075"/>
      <c r="H361" s="1075"/>
      <c r="I361" s="371"/>
      <c r="J361" s="259"/>
      <c r="K361" s="272"/>
      <c r="L361" s="273"/>
    </row>
    <row r="362" spans="1:12" ht="64.8" customHeight="1" x14ac:dyDescent="0.25">
      <c r="A362" s="165"/>
      <c r="B362" s="268"/>
      <c r="C362" s="374" t="s">
        <v>215</v>
      </c>
      <c r="D362" s="1283">
        <v>1</v>
      </c>
      <c r="E362" s="1282" t="str">
        <f>IF(VLOOKUP(Table2612[[#This Row],[(FIN) Käytäntö]],Languages!$A:$D,1,TRUE)=Table2612[[#This Row],[(FIN) Käytäntö]],VLOOKUP(Table2612[[#This Row],[(FIN) Käytäntö]],Languages!$A:$D,Summary!$C$7,TRUE),NA())</f>
        <v>Lokitietojen tarkastelua ja muuta kyberturvallisuusvalvontaa tehdään. Tasolla 1 tämän ei tarvitse olla systemaattista ja säännöllistä.</v>
      </c>
      <c r="F362" s="1284" t="s">
        <v>4280</v>
      </c>
      <c r="G362" s="1075"/>
      <c r="H362" s="1075"/>
      <c r="I362" s="371"/>
      <c r="J362" s="259"/>
      <c r="K362" s="272"/>
      <c r="L362" s="273"/>
    </row>
    <row r="363" spans="1:12" ht="64.8" customHeight="1" x14ac:dyDescent="0.25">
      <c r="A363" s="165"/>
      <c r="B363" s="268"/>
      <c r="C363" s="374" t="s">
        <v>216</v>
      </c>
      <c r="D363" s="1283">
        <v>1</v>
      </c>
      <c r="E363" s="1282" t="str">
        <f>IF(VLOOKUP(Table2612[[#This Row],[(FIN) Käytäntö]],Languages!$A:$D,1,TRUE)=Table2612[[#This Row],[(FIN) Käytäntö]],VLOOKUP(Table2612[[#This Row],[(FIN) Käytäntö]],Languages!$A:$D,Summary!$C$7,TRUE),NA())</f>
        <v>IT- ja OT-ympäristöjen valvontatietoja katselmoidaan säännöllisesti poikkeavan toiminnan ja mahdollisten kybertapahtumien varalta (ainakin tapauskohtaisesti). Tasolla 1 tämän ei tarvitse olla systemaattista.</v>
      </c>
      <c r="F363" s="1284" t="s">
        <v>4280</v>
      </c>
      <c r="G363" s="1075"/>
      <c r="H363" s="1075"/>
      <c r="I363" s="371"/>
      <c r="J363" s="259"/>
      <c r="K363" s="272"/>
      <c r="L363" s="273"/>
    </row>
    <row r="364" spans="1:12" ht="64.8" customHeight="1" x14ac:dyDescent="0.25">
      <c r="A364" s="165"/>
      <c r="B364" s="268"/>
      <c r="C364" s="374" t="s">
        <v>217</v>
      </c>
      <c r="D364" s="1283">
        <v>2</v>
      </c>
      <c r="E364" s="1282" t="str">
        <f>IF(VLOOKUP(Table2612[[#This Row],[(FIN) Käytäntö]],Languages!$A:$D,1,TRUE)=Table2612[[#This Row],[(FIN) Käytäntö]],VLOOKUP(Table2612[[#This Row],[(FIN) Käytäntö]],Languages!$A:$D,Summary!$C$7,TRUE),NA())</f>
        <v>Valvonnalle ja havaintojen analysoinnille on määritetty tarkempia vaatimuksia, joita päivitetään säännöllisesti ja jotka kattavat tapahtumatietojen oikea-aikaisen tarkastelun.</v>
      </c>
      <c r="F364" s="1284" t="s">
        <v>4280</v>
      </c>
      <c r="G364" s="1075"/>
      <c r="H364" s="1075"/>
      <c r="I364" s="371"/>
      <c r="J364" s="259"/>
      <c r="K364" s="272"/>
      <c r="L364" s="273"/>
    </row>
    <row r="365" spans="1:12" ht="64.8" customHeight="1" x14ac:dyDescent="0.25">
      <c r="A365" s="165"/>
      <c r="B365" s="268"/>
      <c r="C365" s="374" t="s">
        <v>218</v>
      </c>
      <c r="D365" s="1283">
        <v>2</v>
      </c>
      <c r="E365" s="1282" t="str">
        <f>IF(VLOOKUP(Table2612[[#This Row],[(FIN) Käytäntö]],Languages!$A:$D,1,TRUE)=Table2612[[#This Row],[(FIN) Käytäntö]],VLOOKUP(Table2612[[#This Row],[(FIN) Käytäntö]],Languages!$A:$D,Summary!$C$7,TRUE),NA())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5" s="1284" t="s">
        <v>1629</v>
      </c>
      <c r="G365" s="1075"/>
      <c r="H365" s="1075"/>
      <c r="I365" s="371"/>
      <c r="J365" s="259"/>
      <c r="K365" s="272"/>
      <c r="L365" s="273"/>
    </row>
    <row r="366" spans="1:12" ht="64.8" customHeight="1" x14ac:dyDescent="0.25">
      <c r="A366" s="165"/>
      <c r="B366" s="268"/>
      <c r="C366" s="374" t="s">
        <v>219</v>
      </c>
      <c r="D366" s="1283">
        <v>2</v>
      </c>
      <c r="E366" s="1282" t="str">
        <f>IF(VLOOKUP(Table2612[[#This Row],[(FIN) Käytäntö]],Languages!$A:$D,1,TRUE)=Table2612[[#This Row],[(FIN) Käytäntö]],VLOOKUP(Table2612[[#This Row],[(FIN) Käytäntö]],Languages!$A:$D,Summary!$C$7,TRUE),NA())</f>
        <v>Kybertapahtumien tunnistamista varten on määritetty erilaisia hälytyksiä ja ilmoituksia, joita päivitetään säännöllisesti.</v>
      </c>
      <c r="F366" s="1284" t="s">
        <v>1629</v>
      </c>
      <c r="G366" s="1075"/>
      <c r="H366" s="1075"/>
      <c r="I366" s="371"/>
      <c r="J366" s="259"/>
      <c r="K366" s="272"/>
      <c r="L366" s="273"/>
    </row>
    <row r="367" spans="1:12" ht="64.8" customHeight="1" x14ac:dyDescent="0.25">
      <c r="A367" s="165"/>
      <c r="B367" s="268"/>
      <c r="C367" s="374" t="s">
        <v>220</v>
      </c>
      <c r="D367" s="1283">
        <v>2</v>
      </c>
      <c r="E367" s="1282" t="str">
        <f>IF(VLOOKUP(Table2612[[#This Row],[(FIN) Käytäntö]],Languages!$A:$D,1,TRUE)=Table2612[[#This Row],[(FIN) Käytäntö]],VLOOKUP(Table2612[[#This Row],[(FIN) Käytäntö]],Languages!$A:$D,Summary!$C$7,TRUE),NA())</f>
        <v>Valvontatoimenpiteet ovat linjassa toiminnon uhkaprofiilin kanssa [kts. THREAT-2e].</v>
      </c>
      <c r="F367" s="1284" t="s">
        <v>1629</v>
      </c>
      <c r="G367" s="1075"/>
      <c r="H367" s="1075"/>
      <c r="I367" s="371"/>
      <c r="J367" s="259"/>
      <c r="K367" s="272"/>
      <c r="L367" s="273"/>
    </row>
    <row r="368" spans="1:12" ht="64.8" customHeight="1" x14ac:dyDescent="0.25">
      <c r="A368" s="165"/>
      <c r="B368" s="268"/>
      <c r="C368" s="374" t="s">
        <v>221</v>
      </c>
      <c r="D368" s="1283">
        <v>3</v>
      </c>
      <c r="E368" s="1282" t="str">
        <f>IF(VLOOKUP(Table2612[[#This Row],[(FIN) Käytäntö]],Languages!$A:$D,1,TRUE)=Table2612[[#This Row],[(FIN) Käytäntö]],VLOOKUP(Table2612[[#This Row],[(FIN) Käytäntö]],Languages!$A:$D,Summary!$C$7,TRUE),NA())</f>
        <v xml:space="preserve">Korkean prioriteetin laitteita, ohjelmistoija ja tietovarantoja valvotaan tarkemmin. </v>
      </c>
      <c r="F368" s="1284" t="s">
        <v>4280</v>
      </c>
      <c r="G368" s="1075"/>
      <c r="H368" s="1075"/>
      <c r="I368" s="371"/>
      <c r="J368" s="259"/>
      <c r="K368" s="272"/>
      <c r="L368" s="273"/>
    </row>
    <row r="369" spans="1:12" ht="64.8" customHeight="1" x14ac:dyDescent="0.25">
      <c r="A369" s="165"/>
      <c r="B369" s="268"/>
      <c r="C369" s="374" t="s">
        <v>222</v>
      </c>
      <c r="D369" s="1283">
        <v>3</v>
      </c>
      <c r="E369" s="1282" t="str">
        <f>IF(VLOOKUP(Table2612[[#This Row],[(FIN) Käytäntö]],Languages!$A:$D,1,TRUE)=Table2612[[#This Row],[(FIN) Käytäntö]],VLOOKUP(Table2612[[#This Row],[(FIN) Käytäntö]],Languages!$A:$D,Summary!$C$7,TRUE),NA())</f>
        <v>Riskianalyyseistä saatua tietoa [kts. RISK-3d] hyödynnetään, kun määritetään poikkeavan toiminnan indikaattoreita.</v>
      </c>
      <c r="F369" s="1284" t="s">
        <v>1629</v>
      </c>
      <c r="G369" s="1075"/>
      <c r="H369" s="1075"/>
      <c r="I369" s="371"/>
      <c r="J369" s="259"/>
      <c r="K369" s="272"/>
      <c r="L369" s="273"/>
    </row>
    <row r="370" spans="1:12" ht="64.8" customHeight="1" x14ac:dyDescent="0.25">
      <c r="A370" s="165"/>
      <c r="B370" s="268"/>
      <c r="C370" s="374" t="s">
        <v>223</v>
      </c>
      <c r="D370" s="1283">
        <v>3</v>
      </c>
      <c r="E370" s="1282" t="str">
        <f>IF(VLOOKUP(Table2612[[#This Row],[(FIN) Käytäntö]],Languages!$A:$D,1,TRUE)=Table2612[[#This Row],[(FIN) Käytäntö]],VLOOKUP(Table2612[[#This Row],[(FIN) Käytäntö]],Languages!$A:$D,Summary!$C$7,TRUE),NA())</f>
        <v xml:space="preserve">Poikkeavan toiminnan havaitsemiseksi on luotuja indikaattoreita arvioidaan ja päivitetään säännöllisesti ja määriteltyjen tilanteiden kuten järjestelmämuutosten tai ulkoisten tapahtumien yhteydessä. </v>
      </c>
      <c r="F370" s="1284" t="s">
        <v>1629</v>
      </c>
      <c r="G370" s="1075"/>
      <c r="H370" s="1075"/>
      <c r="I370" s="371"/>
      <c r="J370" s="259"/>
      <c r="K370" s="272"/>
      <c r="L370" s="273"/>
    </row>
    <row r="371" spans="1:12" ht="64.8" customHeight="1" x14ac:dyDescent="0.25">
      <c r="A371" s="165"/>
      <c r="B371" s="268"/>
      <c r="C371" s="374" t="s">
        <v>225</v>
      </c>
      <c r="D371" s="1283">
        <v>2</v>
      </c>
      <c r="E371" s="1282" t="str">
        <f>IF(VLOOKUP(Table2612[[#This Row],[(FIN) Käytäntö]],Languages!$A:$D,1,TRUE)=Table2612[[#This Row],[(FIN) Käytäntö]],VLOOKUP(Table2612[[#This Row],[(FIN) Käytäntö]],Languages!$A:$D,Summary!$C$7,TRUE),NA())</f>
        <v>Toiminnon kyberturvallisuuden tilannekuvan viestimiseksi on määritetty menetelmät, joita päivitetään säännöllisesti.</v>
      </c>
      <c r="F371" s="1284" t="s">
        <v>4280</v>
      </c>
      <c r="G371" s="1075"/>
      <c r="H371" s="1075"/>
      <c r="I371" s="371"/>
      <c r="J371" s="259"/>
      <c r="K371" s="272"/>
      <c r="L371" s="273"/>
    </row>
    <row r="372" spans="1:12" ht="64.8" customHeight="1" x14ac:dyDescent="0.25">
      <c r="A372" s="165"/>
      <c r="B372" s="268"/>
      <c r="C372" s="374" t="s">
        <v>226</v>
      </c>
      <c r="D372" s="1283">
        <v>2</v>
      </c>
      <c r="E372" s="1282" t="str">
        <f>IF(VLOOKUP(Table2612[[#This Row],[(FIN) Käytäntö]],Languages!$A:$D,1,TRUE)=Table2612[[#This Row],[(FIN) Käytäntö]],VLOOKUP(Table2612[[#This Row],[(FIN) Käytäntö]],Languages!$A:$D,Summary!$C$7,TRUE),NA())</f>
        <v>Valvontatieto kootaan yhteen toiminnon operatiivisen tilannekuvan muodostamiseksi.</v>
      </c>
      <c r="F372" s="1284" t="s">
        <v>1629</v>
      </c>
      <c r="G372" s="1075"/>
      <c r="H372" s="1075"/>
      <c r="I372" s="371"/>
      <c r="J372" s="259"/>
      <c r="K372" s="272"/>
      <c r="L372" s="273"/>
    </row>
    <row r="373" spans="1:12" ht="64.8" customHeight="1" x14ac:dyDescent="0.25">
      <c r="A373" s="165"/>
      <c r="B373" s="268"/>
      <c r="C373" s="374" t="s">
        <v>227</v>
      </c>
      <c r="D373" s="1283">
        <v>2</v>
      </c>
      <c r="E373" s="1282" t="str">
        <f>IF(VLOOKUP(Table2612[[#This Row],[(FIN) Käytäntö]],Languages!$A:$D,1,TRUE)=Table2612[[#This Row],[(FIN) Käytäntö]],VLOOKUP(Table2612[[#This Row],[(FIN) Käytäntö]],Languages!$A:$D,Summary!$C$7,TRUE),NA())</f>
        <v>Tilannekuvan rikastamiseksi on saatavilla soveltuvaa tietoa eri puolilta organisaatiota.</v>
      </c>
      <c r="F373" s="1284" t="s">
        <v>4280</v>
      </c>
      <c r="G373" s="1075"/>
      <c r="H373" s="1075"/>
      <c r="I373" s="371"/>
      <c r="J373" s="259"/>
      <c r="K373" s="272"/>
      <c r="L373" s="273"/>
    </row>
    <row r="374" spans="1:12" ht="64.8" customHeight="1" x14ac:dyDescent="0.25">
      <c r="A374" s="165"/>
      <c r="B374" s="268"/>
      <c r="C374" s="374" t="s">
        <v>228</v>
      </c>
      <c r="D374" s="1283">
        <v>3</v>
      </c>
      <c r="E374" s="1282" t="str">
        <f>IF(VLOOKUP(Table2612[[#This Row],[(FIN) Käytäntö]],Languages!$A:$D,1,TRUE)=Table2612[[#This Row],[(FIN) Käytäntö]],VLOOKUP(Table2612[[#This Row],[(FIN) Käytäntö]],Languages!$A:$D,Summary!$C$7,TRUE),NA())</f>
        <v>Tilannekuvan raportoinnista on määritetty vaatimuksia, joihin kuuluu oikea-aikaisen kyberturvallisuustiedon jakaminen organisaation määrittelemille sidosryhmille.</v>
      </c>
      <c r="F374" s="1284" t="s">
        <v>4280</v>
      </c>
      <c r="G374" s="1075"/>
      <c r="H374" s="1075"/>
      <c r="I374" s="371"/>
      <c r="J374" s="259"/>
      <c r="K374" s="272"/>
      <c r="L374" s="273"/>
    </row>
    <row r="375" spans="1:12" ht="64.8" customHeight="1" x14ac:dyDescent="0.25">
      <c r="A375" s="165"/>
      <c r="B375" s="268"/>
      <c r="C375" s="374" t="s">
        <v>229</v>
      </c>
      <c r="D375" s="1283">
        <v>3</v>
      </c>
      <c r="E375" s="1282" t="str">
        <f>IF(VLOOKUP(Table2612[[#This Row],[(FIN) Käytäntö]],Languages!$A:$D,1,TRUE)=Table2612[[#This Row],[(FIN) Käytäntö]],VLOOKUP(Table2612[[#This Row],[(FIN) Käytäntö]],Languages!$A:$D,Summary!$C$7,TRUE),NA())</f>
        <v>Tilannekuvan rikastamiseksi kerätään soveltuvaa tietoa organisaation ulkopuolelta. Lisäksi tätä tietoa jaetaan organisaation määrittelemille sisäisille sidosryhmille.</v>
      </c>
      <c r="F375" s="1284" t="s">
        <v>4280</v>
      </c>
      <c r="G375" s="1075"/>
      <c r="H375" s="1075"/>
      <c r="I375" s="371"/>
      <c r="J375" s="259"/>
      <c r="K375" s="272"/>
      <c r="L375" s="273"/>
    </row>
    <row r="376" spans="1:12" ht="64.8" customHeight="1" x14ac:dyDescent="0.25">
      <c r="A376" s="165"/>
      <c r="B376" s="268"/>
      <c r="C376" s="374" t="s">
        <v>230</v>
      </c>
      <c r="D376" s="1283">
        <v>3</v>
      </c>
      <c r="E376" s="1282" t="str">
        <f>IF(VLOOKUP(Table2612[[#This Row],[(FIN) Käytäntö]],Languages!$A:$D,1,TRUE)=Table2612[[#This Row],[(FIN) Käytäntö]],VLOOKUP(Table2612[[#This Row],[(FIN) Käytäntö]],Languages!$A:$D,Summary!$C$7,TRUE),NA())</f>
        <v>Kyvykkyys kerätä, ryhmitellä, vertailla ja analysoida valvonnalla tuottua tietoa sekä muodostaa liki reaaliaikaista tilannekuvaa toinnon kyberturvallisuuden tilasta.  Kyvykkyyttä myös ylläpidetään.</v>
      </c>
      <c r="F376" s="1284" t="s">
        <v>4280</v>
      </c>
      <c r="G376" s="1075"/>
      <c r="H376" s="1075"/>
      <c r="I376" s="371"/>
      <c r="J376" s="259"/>
      <c r="K376" s="272"/>
      <c r="L376" s="273"/>
    </row>
    <row r="377" spans="1:12" ht="64.8" customHeight="1" x14ac:dyDescent="0.25">
      <c r="A377" s="165"/>
      <c r="B377" s="268"/>
      <c r="C377" s="374" t="s">
        <v>231</v>
      </c>
      <c r="D377" s="1283">
        <v>3</v>
      </c>
      <c r="E377" s="1282" t="str">
        <f>IF(VLOOKUP(Table2612[[#This Row],[(FIN) Käytäntö]],Languages!$A:$D,1,TRUE)=Table2612[[#This Row],[(FIN) Käytäntö]],VLOOKUP(Table2612[[#This Row],[(FIN) Käytäntö]],Languages!$A:$D,Summary!$C$7,TRUE),NA())</f>
        <v>Toiminnassa noudatetaan ennalta määriteltyjä, dokumentoituja toimintatiloja, jotka otetaan käyttöön toiminnon kyberurvallisuustilanteen mukaisesti tai muiden osa-alueiden toimintojen käynnistämänä.</v>
      </c>
      <c r="F377" s="1284" t="s">
        <v>4280</v>
      </c>
      <c r="G377" s="1075"/>
      <c r="H377" s="1075"/>
      <c r="I377" s="371"/>
      <c r="J377" s="259"/>
      <c r="K377" s="272"/>
      <c r="L377" s="273"/>
    </row>
    <row r="378" spans="1:12" ht="64.8" customHeight="1" x14ac:dyDescent="0.25">
      <c r="A378" s="165"/>
      <c r="B378" s="268"/>
      <c r="C378" s="374" t="s">
        <v>233</v>
      </c>
      <c r="D378" s="1283">
        <v>2</v>
      </c>
      <c r="E378" s="1282" t="str">
        <f>IF(VLOOKUP(Table2612[[#This Row],[(FIN) Käytäntö]],Languages!$A:$D,1,TRUE)=Table2612[[#This Row],[(FIN) Käytäntö]],VLOOKUP(Table2612[[#This Row],[(FIN) Käytäntö]],Languages!$A:$D,Summary!$C$7,TRUE),NA())</f>
        <v>SITUATION-osion toimintaa varten on määritetty dokumentoidut toimintatavat, joita noudatetaan ja päivitetään säännöllisesti.</v>
      </c>
      <c r="F378" s="1284" t="s">
        <v>1629</v>
      </c>
      <c r="G378" s="1075"/>
      <c r="H378" s="1075"/>
      <c r="I378" s="371"/>
      <c r="J378" s="259"/>
      <c r="K378" s="272"/>
      <c r="L378" s="273"/>
    </row>
    <row r="379" spans="1:12" ht="64.8" customHeight="1" x14ac:dyDescent="0.25">
      <c r="A379" s="165"/>
      <c r="B379" s="268"/>
      <c r="C379" s="374" t="s">
        <v>234</v>
      </c>
      <c r="D379" s="1283">
        <v>2</v>
      </c>
      <c r="E379" s="1282" t="str">
        <f>IF(VLOOKUP(Table2612[[#This Row],[(FIN) Käytäntö]],Languages!$A:$D,1,TRUE)=Table2612[[#This Row],[(FIN) Käytäntö]],VLOOKUP(Table2612[[#This Row],[(FIN) Käytäntö]],Languages!$A:$D,Summary!$C$7,TRUE),NA())</f>
        <v>SITUATION-osion toimintaa varten on tarjolla riittävät resurssit (henkilöstö, rahoitus ja työkalut).</v>
      </c>
      <c r="F379" s="1284" t="s">
        <v>1629</v>
      </c>
      <c r="G379" s="1075"/>
      <c r="H379" s="1075"/>
      <c r="I379" s="371"/>
      <c r="J379" s="259"/>
      <c r="K379" s="272"/>
      <c r="L379" s="273"/>
    </row>
    <row r="380" spans="1:12" ht="64.8" customHeight="1" x14ac:dyDescent="0.25">
      <c r="A380" s="165"/>
      <c r="B380" s="268"/>
      <c r="C380" s="374" t="s">
        <v>235</v>
      </c>
      <c r="D380" s="1283">
        <v>3</v>
      </c>
      <c r="E380" s="1282" t="str">
        <f>IF(VLOOKUP(Table2612[[#This Row],[(FIN) Käytäntö]],Languages!$A:$D,1,TRUE)=Table2612[[#This Row],[(FIN) Käytäntö]],VLOOKUP(Table2612[[#This Row],[(FIN) Käytäntö]],Languages!$A:$D,Summary!$C$7,TRUE),NA())</f>
        <v>SITUATION-osion toimintaa ohjataan vaatimuksilla, jotka on asetettu organisaation johtotason politiikassa (tai vastaavassa ohjeistuksessa).</v>
      </c>
      <c r="F380" s="1284" t="s">
        <v>4280</v>
      </c>
      <c r="G380" s="1075"/>
      <c r="H380" s="1075"/>
      <c r="I380" s="371"/>
      <c r="J380" s="259"/>
      <c r="K380" s="272"/>
      <c r="L380" s="273"/>
    </row>
    <row r="381" spans="1:12" ht="64.8" customHeight="1" x14ac:dyDescent="0.25">
      <c r="A381" s="165"/>
      <c r="B381" s="268"/>
      <c r="C381" s="374" t="s">
        <v>236</v>
      </c>
      <c r="D381" s="1283">
        <v>3</v>
      </c>
      <c r="E381" s="1282" t="str">
        <f>IF(VLOOKUP(Table2612[[#This Row],[(FIN) Käytäntö]],Languages!$A:$D,1,TRUE)=Table2612[[#This Row],[(FIN) Käytäntö]],VLOOKUP(Table2612[[#This Row],[(FIN) Käytäntö]],Languages!$A:$D,Summary!$C$7,TRUE),NA())</f>
        <v>SITUATION-osion toiminnan suorittamiseen tarvittavat vastuut, tilivelvollisuudet ja valtuutukset on jalkautettu soveltuville työntekijöille.</v>
      </c>
      <c r="F381" s="1284" t="s">
        <v>4280</v>
      </c>
      <c r="G381" s="1075"/>
      <c r="H381" s="1075"/>
      <c r="I381" s="371"/>
      <c r="J381" s="259"/>
      <c r="K381" s="272"/>
      <c r="L381" s="273"/>
    </row>
    <row r="382" spans="1:12" ht="64.8" customHeight="1" x14ac:dyDescent="0.25">
      <c r="A382" s="165"/>
      <c r="B382" s="268"/>
      <c r="C382" s="374" t="s">
        <v>237</v>
      </c>
      <c r="D382" s="1283">
        <v>3</v>
      </c>
      <c r="E382" s="1282" t="str">
        <f>IF(VLOOKUP(Table2612[[#This Row],[(FIN) Käytäntö]],Languages!$A:$D,1,TRUE)=Table2612[[#This Row],[(FIN) Käytäntö]],VLOOKUP(Table2612[[#This Row],[(FIN) Käytäntö]],Languages!$A:$D,Summary!$C$7,TRUE),NA())</f>
        <v>SITUATION-osion toimintaa suorittavilla työntekijöillä on riittävät tiedot ja taidot tehtäviensä suorittamiseen.</v>
      </c>
      <c r="F382" s="1284" t="s">
        <v>4280</v>
      </c>
      <c r="G382" s="1075"/>
      <c r="H382" s="1075"/>
      <c r="I382" s="371"/>
      <c r="J382" s="259"/>
      <c r="K382" s="272"/>
      <c r="L382" s="273"/>
    </row>
    <row r="383" spans="1:12" ht="64.8" customHeight="1" x14ac:dyDescent="0.25">
      <c r="A383" s="165"/>
      <c r="B383" s="268"/>
      <c r="C383" s="374" t="s">
        <v>238</v>
      </c>
      <c r="D383" s="1283">
        <v>3</v>
      </c>
      <c r="E383" s="1282" t="str">
        <f>IF(VLOOKUP(Table2612[[#This Row],[(FIN) Käytäntö]],Languages!$A:$D,1,TRUE)=Table2612[[#This Row],[(FIN) Käytäntö]],VLOOKUP(Table2612[[#This Row],[(FIN) Käytäntö]],Languages!$A:$D,Summary!$C$7,TRUE),NA())</f>
        <v>SITUATION-osion toiminnan vaikuttavuutta arvioidaan ja seurataan.</v>
      </c>
      <c r="F383" s="1284" t="s">
        <v>1629</v>
      </c>
      <c r="G383" s="1075"/>
      <c r="H383" s="1075"/>
      <c r="I383" s="371"/>
      <c r="J383" s="259"/>
      <c r="K383" s="272"/>
      <c r="L383" s="273"/>
    </row>
    <row r="384" spans="1:12" ht="64.8" customHeight="1" x14ac:dyDescent="0.25">
      <c r="A384" s="165"/>
      <c r="B384" s="268"/>
      <c r="C384" s="374" t="s">
        <v>2544</v>
      </c>
      <c r="D384" s="1283">
        <v>1</v>
      </c>
      <c r="E384" s="1282" t="str">
        <f>IF(VLOOKUP(Table2612[[#This Row],[(FIN) Käytäntö]],Languages!$A:$D,1,TRUE)=Table2612[[#This Row],[(FIN) Käytäntö]],VLOOKUP(Table2612[[#This Row],[(FIN) Käytäntö]],Languages!$A:$D,Summary!$C$7,TRUE),NA())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4" s="1284" t="s">
        <v>4280</v>
      </c>
      <c r="G384" s="1075"/>
      <c r="H384" s="1075"/>
      <c r="I384" s="371"/>
      <c r="J384" s="259"/>
      <c r="K384" s="272"/>
      <c r="L384" s="273"/>
    </row>
    <row r="385" spans="1:12" ht="64.8" customHeight="1" x14ac:dyDescent="0.25">
      <c r="A385" s="165"/>
      <c r="B385" s="268"/>
      <c r="C385" s="374" t="s">
        <v>2545</v>
      </c>
      <c r="D385" s="1283">
        <v>1</v>
      </c>
      <c r="E385" s="1282" t="str">
        <f>IF(VLOOKUP(Table2612[[#This Row],[(FIN) Käytäntö]],Languages!$A:$D,1,TRUE)=Table2612[[#This Row],[(FIN) Käytäntö]],VLOOKUP(Table2612[[#This Row],[(FIN) Käytäntö]],Languages!$A:$D,Summary!$C$7,TRUE),NA())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5" s="1284" t="s">
        <v>4280</v>
      </c>
      <c r="G385" s="1075"/>
      <c r="H385" s="1075"/>
      <c r="I385" s="371"/>
      <c r="J385" s="259"/>
      <c r="K385" s="272"/>
      <c r="L385" s="273"/>
    </row>
    <row r="386" spans="1:12" ht="64.8" customHeight="1" x14ac:dyDescent="0.25">
      <c r="A386" s="165"/>
      <c r="B386" s="268"/>
      <c r="C386" s="374" t="s">
        <v>2546</v>
      </c>
      <c r="D386" s="1283">
        <v>2</v>
      </c>
      <c r="E386" s="1282" t="str">
        <f>IF(VLOOKUP(Table2612[[#This Row],[(FIN) Käytäntö]],Languages!$A:$D,1,TRUE)=Table2612[[#This Row],[(FIN) Käytäntö]],VLOOKUP(Table2612[[#This Row],[(FIN) Käytäntö]],Languages!$A:$D,Summary!$C$7,TRUE),NA())</f>
        <v>Toimittajista ja muista kumppaneista aiheutuvien riskien tunnistamiseen käytetään määriteltyjä menetelmiä.</v>
      </c>
      <c r="F386" s="1284" t="s">
        <v>4280</v>
      </c>
      <c r="G386" s="1075"/>
      <c r="H386" s="1075"/>
      <c r="I386" s="371"/>
      <c r="J386" s="259"/>
      <c r="K386" s="272"/>
      <c r="L386" s="273"/>
    </row>
    <row r="387" spans="1:12" ht="64.8" customHeight="1" x14ac:dyDescent="0.25">
      <c r="A387" s="165"/>
      <c r="B387" s="268"/>
      <c r="C387" s="374" t="s">
        <v>2547</v>
      </c>
      <c r="D387" s="1283">
        <v>2</v>
      </c>
      <c r="E387" s="1282" t="str">
        <f>IF(VLOOKUP(Table2612[[#This Row],[(FIN) Käytäntö]],Languages!$A:$D,1,TRUE)=Table2612[[#This Row],[(FIN) Käytäntö]],VLOOKUP(Table2612[[#This Row],[(FIN) Käytäntö]],Languages!$A:$D,Summary!$C$7,TRUE),NA())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387" s="1284" t="s">
        <v>4280</v>
      </c>
      <c r="G387" s="1075"/>
      <c r="H387" s="1075"/>
      <c r="I387" s="371"/>
      <c r="J387" s="259"/>
      <c r="K387" s="272"/>
      <c r="L387" s="273"/>
    </row>
    <row r="388" spans="1:12" ht="64.8" customHeight="1" x14ac:dyDescent="0.25">
      <c r="A388" s="165"/>
      <c r="B388" s="268"/>
      <c r="C388" s="374" t="s">
        <v>2548</v>
      </c>
      <c r="D388" s="1283">
        <v>2</v>
      </c>
      <c r="E388" s="1282" t="str">
        <f>IF(VLOOKUP(Table2612[[#This Row],[(FIN) Käytäntö]],Languages!$A:$D,1,TRUE)=Table2612[[#This Row],[(FIN) Käytäntö]],VLOOKUP(Table2612[[#This Row],[(FIN) Käytäntö]],Languages!$A:$D,Summary!$C$7,TRUE),NA())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8" s="1284" t="s">
        <v>1629</v>
      </c>
      <c r="G388" s="1075"/>
      <c r="H388" s="1075"/>
      <c r="I388" s="371"/>
      <c r="J388" s="259"/>
      <c r="K388" s="272"/>
      <c r="L388" s="273"/>
    </row>
    <row r="389" spans="1:12" ht="64.8" customHeight="1" x14ac:dyDescent="0.25">
      <c r="A389" s="165"/>
      <c r="B389" s="268"/>
      <c r="C389" s="374" t="s">
        <v>2549</v>
      </c>
      <c r="D389" s="1283">
        <v>3</v>
      </c>
      <c r="E389" s="1282" t="str">
        <f>IF(VLOOKUP(Table2612[[#This Row],[(FIN) Käytäntö]],Languages!$A:$D,1,TRUE)=Table2612[[#This Row],[(FIN) Käytäntö]],VLOOKUP(Table2612[[#This Row],[(FIN) Käytäntö]],Languages!$A:$D,Summary!$C$7,TRUE),NA())</f>
        <v>Toimittajien ja muiden kumppaniverkoston toimijoiden priorisointia päivitetään aika ajoin ja määriteltyjen tilanteiden kuten järjestelmämuutosten tai ulkoisten tapahtumien yhteydessä.</v>
      </c>
      <c r="F389" s="1284" t="s">
        <v>4280</v>
      </c>
      <c r="G389" s="1075"/>
      <c r="H389" s="1075"/>
      <c r="I389" s="371"/>
      <c r="J389" s="259"/>
      <c r="K389" s="272"/>
      <c r="L389" s="273"/>
    </row>
    <row r="390" spans="1:12" ht="64.8" customHeight="1" x14ac:dyDescent="0.25">
      <c r="A390" s="165"/>
      <c r="B390" s="268"/>
      <c r="C390" s="374" t="s">
        <v>2552</v>
      </c>
      <c r="D390" s="1283">
        <v>1</v>
      </c>
      <c r="E390" s="1282" t="str">
        <f>IF(VLOOKUP(Table2612[[#This Row],[(FIN) Käytäntö]],Languages!$A:$D,1,TRUE)=Table2612[[#This Row],[(FIN) Käytäntö]],VLOOKUP(Table2612[[#This Row],[(FIN) Käytäntö]],Languages!$A:$D,Summary!$C$7,TRUE),NA())</f>
        <v>Toimittajien ja muiden kumppaniverkoston toimijoiden valintaan vaikuttaa arvio niiden kyberturvallisuuskelpoisuuksista. Tasolla 1 tämän ei tarvitse olla systemaattista ja säännöllistä.</v>
      </c>
      <c r="F390" s="1284" t="s">
        <v>4280</v>
      </c>
      <c r="G390" s="1075"/>
      <c r="H390" s="1075"/>
      <c r="I390" s="371"/>
      <c r="J390" s="259"/>
      <c r="K390" s="272"/>
      <c r="L390" s="273"/>
    </row>
    <row r="391" spans="1:12" ht="64.8" customHeight="1" x14ac:dyDescent="0.25">
      <c r="A391" s="165"/>
      <c r="B391" s="268"/>
      <c r="C391" s="374" t="s">
        <v>2553</v>
      </c>
      <c r="D391" s="1283">
        <v>1</v>
      </c>
      <c r="E391" s="1282" t="str">
        <f>IF(VLOOKUP(Table2612[[#This Row],[(FIN) Käytäntö]],Languages!$A:$D,1,TRUE)=Table2612[[#This Row],[(FIN) Käytäntö]],VLOOKUP(Table2612[[#This Row],[(FIN) Käytäntö]],Languages!$A:$D,Summary!$C$7,TRUE),NA())</f>
        <v>Tuotteiden ja palveluiden valintaan vaikuttaa arvio niiden kyberkyvykkyyksistä. Tasolla 1 tämän ei tarvitse olla systemaattista ja säännöllistä.</v>
      </c>
      <c r="F391" s="1284" t="s">
        <v>4280</v>
      </c>
      <c r="G391" s="1075"/>
      <c r="H391" s="1075"/>
      <c r="I391" s="371"/>
      <c r="J391" s="259"/>
      <c r="K391" s="272"/>
      <c r="L391" s="273"/>
    </row>
    <row r="392" spans="1:12" ht="64.8" customHeight="1" x14ac:dyDescent="0.25">
      <c r="A392" s="165"/>
      <c r="B392" s="268"/>
      <c r="C392" s="374" t="s">
        <v>2554</v>
      </c>
      <c r="D392" s="1283">
        <v>2</v>
      </c>
      <c r="E392" s="1282" t="str">
        <f>IF(VLOOKUP(Table2612[[#This Row],[(FIN) Käytäntö]],Languages!$A:$D,1,TRUE)=Table2612[[#This Row],[(FIN) Käytäntö]],VLOOKUP(Table2612[[#This Row],[(FIN) Käytäntö]],Languages!$A:$D,Summary!$C$7,TRUE),NA())</f>
        <v>Määriteltyjä menetelmiä noudatetaan, kun tunnistetaan kyberturvallisuusvaatimuksia ja toteutetaan niihin liittyviä suojaustoimia, joilla suojaudutaan toimittajista ja kumppaniverkoston toimijoista aiheutuvilta riskeiltä.</v>
      </c>
      <c r="F392" s="1284" t="s">
        <v>4280</v>
      </c>
      <c r="G392" s="1075"/>
      <c r="H392" s="1075"/>
      <c r="I392" s="371"/>
      <c r="J392" s="259"/>
      <c r="K392" s="272"/>
      <c r="L392" s="273"/>
    </row>
    <row r="393" spans="1:12" ht="64.8" customHeight="1" x14ac:dyDescent="0.25">
      <c r="A393" s="165"/>
      <c r="B393" s="268"/>
      <c r="C393" s="374" t="s">
        <v>2555</v>
      </c>
      <c r="D393" s="1283">
        <v>2</v>
      </c>
      <c r="E393" s="1282" t="str">
        <f>IF(VLOOKUP(Table2612[[#This Row],[(FIN) Käytäntö]],Languages!$A:$D,1,TRUE)=Table2612[[#This Row],[(FIN) Käytäntö]],VLOOKUP(Table2612[[#This Row],[(FIN) Käytäntö]],Languages!$A:$D,Summary!$C$7,TRUE),NA())</f>
        <v>Määriteltyjä menetelmiä noudatetaan, kun arvioidaan ja valitaan toimittajia ja muita kumppaniverkoston toimijoita.</v>
      </c>
      <c r="F393" s="1284" t="s">
        <v>4280</v>
      </c>
      <c r="G393" s="1075"/>
      <c r="H393" s="1075"/>
      <c r="I393" s="371"/>
      <c r="J393" s="259"/>
      <c r="K393" s="272"/>
      <c r="L393" s="273"/>
    </row>
    <row r="394" spans="1:12" ht="64.8" customHeight="1" x14ac:dyDescent="0.25">
      <c r="A394" s="165"/>
      <c r="B394" s="268"/>
      <c r="C394" s="374" t="s">
        <v>2556</v>
      </c>
      <c r="D394" s="1283">
        <v>2</v>
      </c>
      <c r="E394" s="1282" t="str">
        <f>IF(VLOOKUP(Table2612[[#This Row],[(FIN) Käytäntö]],Languages!$A:$D,1,TRUE)=Table2612[[#This Row],[(FIN) Käytäntö]],VLOOKUP(Table2612[[#This Row],[(FIN) Käytäntö]],Languages!$A:$D,Summary!$C$7,TRUE),NA())</f>
        <v>Tiukempia suojaustoimia toteutetaan korkean prioriteetin toimittajille ja muille kumppaniverkoston toimijoille.</v>
      </c>
      <c r="F394" s="1284" t="s">
        <v>1629</v>
      </c>
      <c r="G394" s="1075"/>
      <c r="H394" s="1075"/>
      <c r="I394" s="371"/>
      <c r="J394" s="259"/>
      <c r="K394" s="272"/>
      <c r="L394" s="273"/>
    </row>
    <row r="395" spans="1:12" ht="64.8" customHeight="1" x14ac:dyDescent="0.25">
      <c r="A395" s="165"/>
      <c r="B395" s="268"/>
      <c r="C395" s="374" t="s">
        <v>2557</v>
      </c>
      <c r="D395" s="1283">
        <v>2</v>
      </c>
      <c r="E395" s="1282" t="str">
        <f>IF(VLOOKUP(Table2612[[#This Row],[(FIN) Käytäntö]],Languages!$A:$D,1,TRUE)=Table2612[[#This Row],[(FIN) Käytäntö]],VLOOKUP(Table2612[[#This Row],[(FIN) Käytäntö]],Languages!$A:$D,Summary!$C$7,TRUE),NA())</f>
        <v>Kyberturvallisuusvaatimukset (esimerkiksi haavoittuvuustiedotus, poikkeamatapausten SLA vaatimukset) ovat osa toimittajien ja muiden kumppaniverkoston toimijoiden kanssa laadittavia sopimuksia.</v>
      </c>
      <c r="F395" s="1284" t="s">
        <v>4280</v>
      </c>
      <c r="G395" s="1075"/>
      <c r="H395" s="1075"/>
      <c r="I395" s="371"/>
      <c r="J395" s="259"/>
      <c r="K395" s="272"/>
      <c r="L395" s="273"/>
    </row>
    <row r="396" spans="1:12" ht="64.8" customHeight="1" x14ac:dyDescent="0.25">
      <c r="A396" s="165"/>
      <c r="B396" s="268"/>
      <c r="C396" s="374" t="s">
        <v>2558</v>
      </c>
      <c r="D396" s="1283">
        <v>2</v>
      </c>
      <c r="E396" s="1282" t="str">
        <f>IF(VLOOKUP(Table2612[[#This Row],[(FIN) Käytäntö]],Languages!$A:$D,1,TRUE)=Table2612[[#This Row],[(FIN) Käytäntö]],VLOOKUP(Table2612[[#This Row],[(FIN) Käytäntö]],Languages!$A:$D,Summary!$C$7,TRUE),NA())</f>
        <v>Toimittajat ja muut kumppaniverkoston toimijat osoittavat aika ajoin kykynsä täyttää asetetut kyberturvallisuusvaatimukset.</v>
      </c>
      <c r="F396" s="1284" t="s">
        <v>4280</v>
      </c>
      <c r="G396" s="1075"/>
      <c r="H396" s="1075"/>
      <c r="I396" s="371"/>
      <c r="J396" s="259"/>
      <c r="K396" s="272"/>
      <c r="L396" s="273"/>
    </row>
    <row r="397" spans="1:12" ht="64.8" customHeight="1" x14ac:dyDescent="0.25">
      <c r="A397" s="165"/>
      <c r="B397" s="268"/>
      <c r="C397" s="374" t="s">
        <v>2559</v>
      </c>
      <c r="D397" s="1283">
        <v>3</v>
      </c>
      <c r="E397" s="1282" t="str">
        <f>IF(VLOOKUP(Table2612[[#This Row],[(FIN) Käytäntö]],Languages!$A:$D,1,TRUE)=Table2612[[#This Row],[(FIN) Käytäntö]],VLOOKUP(Table2612[[#This Row],[(FIN) Käytäntö]],Languages!$A:$D,Summary!$C$7,TRUE),NA())</f>
        <v>Toimittajille ja muille kumppaniverkoston toimijoille asetetut kyberturvallisuusvaatimukset sisältävät soveltuvin osin vaatimuksia turvallisesta ohjelmisto- ja tuotekehityksestä.</v>
      </c>
      <c r="F397" s="1284" t="s">
        <v>4280</v>
      </c>
      <c r="G397" s="1075"/>
      <c r="H397" s="1075"/>
      <c r="I397" s="371"/>
      <c r="J397" s="259"/>
      <c r="K397" s="272"/>
      <c r="L397" s="273"/>
    </row>
    <row r="398" spans="1:12" ht="64.8" customHeight="1" x14ac:dyDescent="0.25">
      <c r="A398" s="165"/>
      <c r="B398" s="268"/>
      <c r="C398" s="374" t="s">
        <v>2560</v>
      </c>
      <c r="D398" s="1283">
        <v>3</v>
      </c>
      <c r="E398" s="1282" t="str">
        <f>IF(VLOOKUP(Table2612[[#This Row],[(FIN) Käytäntö]],Languages!$A:$D,1,TRUE)=Table2612[[#This Row],[(FIN) Käytäntö]],VLOOKUP(Table2612[[#This Row],[(FIN) Käytäntö]],Languages!$A:$D,Summary!$C$7,TRUE),NA())</f>
        <v>Tuotteiden valintakriteereissä on huomioitu asianmukaisesti käyttöiän tai käyttötuen päättymisen ajankohdat.</v>
      </c>
      <c r="F398" s="1284" t="s">
        <v>1629</v>
      </c>
      <c r="G398" s="1075"/>
      <c r="H398" s="1075"/>
      <c r="I398" s="371"/>
      <c r="J398" s="259"/>
      <c r="K398" s="272"/>
      <c r="L398" s="273"/>
    </row>
    <row r="399" spans="1:12" ht="64.8" customHeight="1" x14ac:dyDescent="0.25">
      <c r="A399" s="165"/>
      <c r="B399" s="268"/>
      <c r="C399" s="374" t="s">
        <v>2561</v>
      </c>
      <c r="D399" s="1283">
        <v>3</v>
      </c>
      <c r="E399" s="1282" t="str">
        <f>IF(VLOOKUP(Table2612[[#This Row],[(FIN) Käytäntö]],Languages!$A:$D,1,TRUE)=Table2612[[#This Row],[(FIN) Käytäntö]],VLOOKUP(Table2612[[#This Row],[(FIN) Käytäntö]],Languages!$A:$D,Summary!$C$7,TRUE),NA())</f>
        <v>Valintakriteereiden osana on huomioitu asianmukaisesti toimet väärennettyjä tai vaarantuneita ohjelmistoja, laitteita tai palveluita vastaan.</v>
      </c>
      <c r="F399" s="1284" t="s">
        <v>1629</v>
      </c>
      <c r="G399" s="1075"/>
      <c r="H399" s="1075"/>
      <c r="I399" s="371"/>
      <c r="J399" s="259"/>
      <c r="K399" s="272"/>
      <c r="L399" s="273"/>
    </row>
    <row r="400" spans="1:12" ht="64.8" customHeight="1" x14ac:dyDescent="0.25">
      <c r="A400" s="165"/>
      <c r="B400" s="268"/>
      <c r="C400" s="374" t="s">
        <v>2562</v>
      </c>
      <c r="D400" s="1283">
        <v>3</v>
      </c>
      <c r="E400" s="1282" t="str">
        <f>IF(VLOOKUP(Table2612[[#This Row],[(FIN) Käytäntö]],Languages!$A:$D,1,TRUE)=Table2612[[#This Row],[(FIN) Käytäntö]],VLOOKUP(Table2612[[#This Row],[(FIN) Käytäntö]],Languages!$A:$D,Summary!$C$7,TRUE),NA())</f>
        <v xml:space="preserve">Korkean prioriteetin  omaisuuserien (laitteiden, ohjelmistojen ja tietovarantojen) valintakriteerit sisältävät ns. materiaaliluettelon (bill of materials) ainakin on keskeisten osien, kuten laitteiston ja ohjemlmistojen osalta. </v>
      </c>
      <c r="F400" s="1284" t="s">
        <v>1629</v>
      </c>
      <c r="G400" s="1075"/>
      <c r="H400" s="1075"/>
      <c r="I400" s="371"/>
      <c r="J400" s="259"/>
      <c r="K400" s="272"/>
      <c r="L400" s="273"/>
    </row>
    <row r="401" spans="1:12" ht="64.8" customHeight="1" x14ac:dyDescent="0.25">
      <c r="A401" s="165"/>
      <c r="B401" s="268"/>
      <c r="C401" s="374" t="s">
        <v>2563</v>
      </c>
      <c r="D401" s="1283">
        <v>3</v>
      </c>
      <c r="E401" s="1282" t="str">
        <f>IF(VLOOKUP(Table2612[[#This Row],[(FIN) Käytäntö]],Languages!$A:$D,1,TRUE)=Table2612[[#This Row],[(FIN) Käytäntö]],VLOOKUP(Table2612[[#This Row],[(FIN) Käytäntö]],Languages!$A:$D,Summary!$C$7,TRUE),NA())</f>
        <v>Korkean prioriteetin  omaisuuserien (laitteiden, ohjelmistojen ja tietovarantojen) valintakriteereissä on huomioitu kaikki kolmannen osapuolen hosting ympäristöt  ja lähdekoodi</v>
      </c>
      <c r="F401" s="1284" t="s">
        <v>4280</v>
      </c>
      <c r="G401" s="1075"/>
      <c r="H401" s="1075"/>
      <c r="I401" s="371"/>
      <c r="J401" s="259"/>
      <c r="K401" s="272"/>
      <c r="L401" s="273"/>
    </row>
    <row r="402" spans="1:12" ht="64.8" customHeight="1" x14ac:dyDescent="0.25">
      <c r="A402" s="165"/>
      <c r="B402" s="268"/>
      <c r="C402" s="374" t="s">
        <v>2564</v>
      </c>
      <c r="D402" s="1283">
        <v>3</v>
      </c>
      <c r="E402" s="1282" t="str">
        <f>IF(VLOOKUP(Table2612[[#This Row],[(FIN) Käytäntö]],Languages!$A:$D,1,TRUE)=Table2612[[#This Row],[(FIN) Käytäntö]],VLOOKUP(Table2612[[#This Row],[(FIN) Käytäntö]],Languages!$A:$D,Summary!$C$7,TRUE),NA())</f>
        <v>Hankittavien laitteiden, ohjelmistojen ja tietovarantojen hyväksyntätestaukseen kuuluu kyberturvallisuusvaatimusten testaus.</v>
      </c>
      <c r="F402" s="1284" t="s">
        <v>1629</v>
      </c>
      <c r="G402" s="1075"/>
      <c r="H402" s="1075"/>
      <c r="I402" s="371"/>
      <c r="J402" s="259"/>
      <c r="K402" s="272"/>
      <c r="L402" s="273"/>
    </row>
    <row r="403" spans="1:12" ht="64.8" customHeight="1" x14ac:dyDescent="0.25">
      <c r="A403" s="165"/>
      <c r="B403" s="268"/>
      <c r="C403" s="374" t="s">
        <v>2567</v>
      </c>
      <c r="D403" s="1283">
        <v>2</v>
      </c>
      <c r="E403" s="1282" t="str">
        <f>IF(VLOOKUP(Table2612[[#This Row],[(FIN) Käytäntö]],Languages!$A:$D,1,TRUE)=Table2612[[#This Row],[(FIN) Käytäntö]],VLOOKUP(Table2612[[#This Row],[(FIN) Käytäntö]],Languages!$A:$D,Summary!$C$7,TRUE),NA())</f>
        <v>THIRD-PARTIES-osion toimintaa varten on määritetty dokumentoidut toimintatavat, joita noudatetaan ja ylläpidetään säännöllisesti.</v>
      </c>
      <c r="F403" s="1284" t="s">
        <v>4280</v>
      </c>
      <c r="G403" s="1075"/>
      <c r="H403" s="1075"/>
      <c r="I403" s="371"/>
      <c r="J403" s="259"/>
      <c r="K403" s="272"/>
      <c r="L403" s="273"/>
    </row>
    <row r="404" spans="1:12" ht="64.8" customHeight="1" x14ac:dyDescent="0.25">
      <c r="A404" s="165"/>
      <c r="B404" s="268"/>
      <c r="C404" s="374" t="s">
        <v>2568</v>
      </c>
      <c r="D404" s="1283">
        <v>2</v>
      </c>
      <c r="E404" s="1282" t="str">
        <f>IF(VLOOKUP(Table2612[[#This Row],[(FIN) Käytäntö]],Languages!$A:$D,1,TRUE)=Table2612[[#This Row],[(FIN) Käytäntö]],VLOOKUP(Table2612[[#This Row],[(FIN) Käytäntö]],Languages!$A:$D,Summary!$C$7,TRUE),NA())</f>
        <v>THIRD-PARTIES-osion toimintaa varten on tarjolla riittävät resurssit (henkilöstö, rahoitus ja työkalut).</v>
      </c>
      <c r="F404" s="1284" t="s">
        <v>1629</v>
      </c>
      <c r="G404" s="1075"/>
      <c r="H404" s="1075"/>
      <c r="I404" s="371"/>
      <c r="J404" s="259"/>
      <c r="K404" s="272"/>
      <c r="L404" s="273"/>
    </row>
    <row r="405" spans="1:12" ht="64.8" customHeight="1" x14ac:dyDescent="0.25">
      <c r="A405" s="165"/>
      <c r="B405" s="268"/>
      <c r="C405" s="374" t="s">
        <v>2569</v>
      </c>
      <c r="D405" s="1283">
        <v>3</v>
      </c>
      <c r="E405" s="1282" t="str">
        <f>IF(VLOOKUP(Table2612[[#This Row],[(FIN) Käytäntö]],Languages!$A:$D,1,TRUE)=Table2612[[#This Row],[(FIN) Käytäntö]],VLOOKUP(Table2612[[#This Row],[(FIN) Käytäntö]],Languages!$A:$D,Summary!$C$7,TRUE),NA())</f>
        <v>THIRD-PARTIES-osion toimintaa ohjataan vaatimuksilla, jotka on asetettu organisaation johtotason politiikassa (tai vastaavassa ohjeistuksessa).</v>
      </c>
      <c r="F405" s="1284" t="s">
        <v>4280</v>
      </c>
      <c r="G405" s="1075"/>
      <c r="H405" s="1075"/>
      <c r="I405" s="371"/>
      <c r="J405" s="259"/>
      <c r="K405" s="272"/>
      <c r="L405" s="273"/>
    </row>
    <row r="406" spans="1:12" ht="64.8" customHeight="1" x14ac:dyDescent="0.25">
      <c r="A406" s="165"/>
      <c r="B406" s="268"/>
      <c r="C406" s="374" t="s">
        <v>2570</v>
      </c>
      <c r="D406" s="1283">
        <v>3</v>
      </c>
      <c r="E406" s="1282" t="str">
        <f>IF(VLOOKUP(Table2612[[#This Row],[(FIN) Käytäntö]],Languages!$A:$D,1,TRUE)=Table2612[[#This Row],[(FIN) Käytäntö]],VLOOKUP(Table2612[[#This Row],[(FIN) Käytäntö]],Languages!$A:$D,Summary!$C$7,TRUE),NA())</f>
        <v xml:space="preserve">THIRD-PARTIES-osion toiminnan suorittamiseen tarvittavat vastuut, tilivelvollisuudet ja valtuutukset on jalkautettu soveltuville työntekijöille. </v>
      </c>
      <c r="F406" s="1284" t="s">
        <v>4280</v>
      </c>
      <c r="G406" s="1075"/>
      <c r="H406" s="1075"/>
      <c r="I406" s="371"/>
      <c r="J406" s="259"/>
      <c r="K406" s="272"/>
      <c r="L406" s="273"/>
    </row>
    <row r="407" spans="1:12" ht="64.8" customHeight="1" x14ac:dyDescent="0.25">
      <c r="A407" s="165"/>
      <c r="B407" s="268"/>
      <c r="C407" s="374" t="s">
        <v>2571</v>
      </c>
      <c r="D407" s="1283">
        <v>3</v>
      </c>
      <c r="E407" s="1282" t="str">
        <f>IF(VLOOKUP(Table2612[[#This Row],[(FIN) Käytäntö]],Languages!$A:$D,1,TRUE)=Table2612[[#This Row],[(FIN) Käytäntö]],VLOOKUP(Table2612[[#This Row],[(FIN) Käytäntö]],Languages!$A:$D,Summary!$C$7,TRUE),NA())</f>
        <v>THIRD-PARTIES-osion toimintaa suorittavilla työntekijöillä on riittävät tiedot ja taidot tehtäviensä suorittamiseen.</v>
      </c>
      <c r="F407" s="1284" t="s">
        <v>4280</v>
      </c>
      <c r="G407" s="1075"/>
      <c r="H407" s="1075"/>
      <c r="I407" s="371"/>
      <c r="J407" s="259"/>
      <c r="K407" s="272"/>
      <c r="L407" s="273"/>
    </row>
    <row r="408" spans="1:12" ht="64.8" customHeight="1" x14ac:dyDescent="0.25">
      <c r="A408" s="165"/>
      <c r="B408" s="268"/>
      <c r="C408" s="374" t="s">
        <v>2572</v>
      </c>
      <c r="D408" s="1283">
        <v>3</v>
      </c>
      <c r="E408" s="1282" t="str">
        <f>IF(VLOOKUP(Table2612[[#This Row],[(FIN) Käytäntö]],Languages!$A:$D,1,TRUE)=Table2612[[#This Row],[(FIN) Käytäntö]],VLOOKUP(Table2612[[#This Row],[(FIN) Käytäntö]],Languages!$A:$D,Summary!$C$7,TRUE),NA())</f>
        <v>THIRD-PARTIES-osion toiminnan vaikuttavuutta arvioidaan ja seurataan.</v>
      </c>
      <c r="F408" s="1284" t="s">
        <v>4280</v>
      </c>
      <c r="G408" s="1075"/>
      <c r="H408" s="1075"/>
      <c r="I408" s="371"/>
      <c r="J408" s="259"/>
      <c r="K408" s="272"/>
      <c r="L408" s="273"/>
    </row>
    <row r="409" spans="1:12" ht="64.8" customHeight="1" x14ac:dyDescent="0.25">
      <c r="A409" s="165"/>
      <c r="B409" s="268"/>
      <c r="C409" s="374" t="s">
        <v>175</v>
      </c>
      <c r="D409" s="1283">
        <v>1</v>
      </c>
      <c r="E409" s="1282" t="str">
        <f>IF(VLOOKUP(Table2612[[#This Row],[(FIN) Käytäntö]],Languages!$A:$D,1,TRUE)=Table2612[[#This Row],[(FIN) Käytäntö]],VLOOKUP(Table2612[[#This Row],[(FIN) Käytäntö]],Languages!$A:$D,Summary!$C$7,TRUE),NA())</f>
        <v>Haavoittuvuuksien tunnistamisen tueksi on tunnistettu soveltuvia tietolähteitä. Tasolla 1 tämän ei tarvitse olla systemaattista ja säännöllistä.</v>
      </c>
      <c r="F409" s="1284" t="s">
        <v>4280</v>
      </c>
      <c r="G409" s="1075"/>
      <c r="H409" s="1075"/>
      <c r="I409" s="371"/>
      <c r="J409" s="259"/>
      <c r="K409" s="272"/>
      <c r="L409" s="273"/>
    </row>
    <row r="410" spans="1:12" ht="64.8" customHeight="1" x14ac:dyDescent="0.25">
      <c r="A410" s="165"/>
      <c r="B410" s="268"/>
      <c r="C410" s="374" t="s">
        <v>176</v>
      </c>
      <c r="D410" s="1283">
        <v>1</v>
      </c>
      <c r="E410" s="1282" t="str">
        <f>IF(VLOOKUP(Table2612[[#This Row],[(FIN) Käytäntö]],Languages!$A:$D,1,TRUE)=Table2612[[#This Row],[(FIN) Käytäntö]],VLOOKUP(Table2612[[#This Row],[(FIN) Käytäntö]],Languages!$A:$D,Summary!$C$7,TRUE),NA())</f>
        <v>Haavoittuvuustietoa kerätään ja sitä tulkitaan toimintoa varten. Tasolla 1 tämän ei tarvitse olla systemaattista ja säännöllistä.</v>
      </c>
      <c r="F410" s="1284" t="s">
        <v>4280</v>
      </c>
      <c r="G410" s="1075"/>
      <c r="H410" s="1075"/>
      <c r="I410" s="371"/>
      <c r="J410" s="259"/>
      <c r="K410" s="272"/>
      <c r="L410" s="273"/>
    </row>
    <row r="411" spans="1:12" ht="64.8" customHeight="1" x14ac:dyDescent="0.25">
      <c r="A411" s="165"/>
      <c r="B411" s="268"/>
      <c r="C411" s="374" t="s">
        <v>177</v>
      </c>
      <c r="D411" s="1283">
        <v>1</v>
      </c>
      <c r="E411" s="1282" t="str">
        <f>IF(VLOOKUP(Table2612[[#This Row],[(FIN) Käytäntö]],Languages!$A:$D,1,TRUE)=Table2612[[#This Row],[(FIN) Käytäntö]],VLOOKUP(Table2612[[#This Row],[(FIN) Käytäntö]],Languages!$A:$D,Summary!$C$7,TRUE),NA())</f>
        <v>Haavoittuvuusarviointeja suoritetaan. Tasolla 1 tämän ei tarvitse olla systemaattista ja säännöllistä.</v>
      </c>
      <c r="F411" s="1284" t="s">
        <v>4280</v>
      </c>
      <c r="G411" s="1075"/>
      <c r="H411" s="1075"/>
      <c r="I411" s="371"/>
      <c r="J411" s="259"/>
      <c r="K411" s="272"/>
      <c r="L411" s="273"/>
    </row>
    <row r="412" spans="1:12" ht="64.8" customHeight="1" x14ac:dyDescent="0.25">
      <c r="A412" s="165"/>
      <c r="B412" s="268"/>
      <c r="C412" s="374" t="s">
        <v>178</v>
      </c>
      <c r="D412" s="1283">
        <v>1</v>
      </c>
      <c r="E412" s="1282" t="str">
        <f>IF(VLOOKUP(Table2612[[#This Row],[(FIN) Käytäntö]],Languages!$A:$D,1,TRUE)=Table2612[[#This Row],[(FIN) Käytäntö]],VLOOKUP(Table2612[[#This Row],[(FIN) Käytäntö]],Languages!$A:$D,Summary!$C$7,TRUE),NA())</f>
        <v>Toiminnon kannalta olennaisiin haavoittuvuuksiin puututaan (esimerkiksi lisäämällä valvontaa tai asentamalla korjauspäivityksiä). Tasolla 1 tämän ei tarvitse olla systemaattista ja säännöllistä.</v>
      </c>
      <c r="F412" s="1284" t="s">
        <v>4280</v>
      </c>
      <c r="G412" s="1075"/>
      <c r="H412" s="1075"/>
      <c r="I412" s="371"/>
      <c r="J412" s="259"/>
      <c r="K412" s="272"/>
      <c r="L412" s="273"/>
    </row>
    <row r="413" spans="1:12" ht="64.8" customHeight="1" x14ac:dyDescent="0.25">
      <c r="A413" s="165"/>
      <c r="B413" s="268"/>
      <c r="C413" s="374" t="s">
        <v>179</v>
      </c>
      <c r="D413" s="1283">
        <v>2</v>
      </c>
      <c r="E413" s="1282" t="str">
        <f>IF(VLOOKUP(Table2612[[#This Row],[(FIN) Käytäntö]],Languages!$A:$D,1,TRUE)=Table2612[[#This Row],[(FIN) Käytäntö]],VLOOKUP(Table2612[[#This Row],[(FIN) Käytäntö]],Languages!$A:$D,Summary!$C$7,TRUE),NA())</f>
        <v>Haavoittuvuustiedon lähteet kattavat korkean prioriteetin laitteet ja ohjelmistot  ja näitä tietolähteitä seurataan säännöllisesti.</v>
      </c>
      <c r="F413" s="1284" t="s">
        <v>4280</v>
      </c>
      <c r="G413" s="1075"/>
      <c r="H413" s="1075"/>
      <c r="I413" s="371"/>
      <c r="J413" s="259"/>
      <c r="K413" s="272"/>
      <c r="L413" s="273"/>
    </row>
    <row r="414" spans="1:12" ht="64.8" customHeight="1" x14ac:dyDescent="0.25">
      <c r="A414" s="165"/>
      <c r="B414" s="268"/>
      <c r="C414" s="374" t="s">
        <v>180</v>
      </c>
      <c r="D414" s="1283">
        <v>2</v>
      </c>
      <c r="E414" s="1282" t="str">
        <f>IF(VLOOKUP(Table2612[[#This Row],[(FIN) Käytäntö]],Languages!$A:$D,1,TRUE)=Table2612[[#This Row],[(FIN) Käytäntö]],VLOOKUP(Table2612[[#This Row],[(FIN) Käytäntö]],Languages!$A:$D,Summary!$C$7,TRUE),NA())</f>
        <v>Haavoittuvuusarviointeja suoritetaan aika ajoin ja määriteltyjen tilanteiden kuten järjestelmämuutosten tai ulkoisten tapahtumien yhteydessä.</v>
      </c>
      <c r="F414" s="1284" t="s">
        <v>4280</v>
      </c>
      <c r="G414" s="1075"/>
      <c r="H414" s="1075"/>
      <c r="I414" s="371"/>
      <c r="J414" s="259"/>
      <c r="K414" s="272"/>
      <c r="L414" s="273"/>
    </row>
    <row r="415" spans="1:12" ht="64.8" customHeight="1" x14ac:dyDescent="0.25">
      <c r="A415" s="165"/>
      <c r="B415" s="268"/>
      <c r="C415" s="374" t="s">
        <v>181</v>
      </c>
      <c r="D415" s="1283">
        <v>2</v>
      </c>
      <c r="E415" s="1282" t="str">
        <f>IF(VLOOKUP(Table2612[[#This Row],[(FIN) Käytäntö]],Languages!$A:$D,1,TRUE)=Table2612[[#This Row],[(FIN) Käytäntö]],VLOOKUP(Table2612[[#This Row],[(FIN) Käytäntö]],Languages!$A:$D,Summary!$C$7,TRUE),NA())</f>
        <v>Tunnistetut haavoittuvuudet analysoidaan, priorisoidaan ja niihin puututaan tilanteen edellyttämin keinoin.</v>
      </c>
      <c r="F415" s="1284" t="s">
        <v>4280</v>
      </c>
      <c r="G415" s="1075"/>
      <c r="H415" s="1075"/>
      <c r="I415" s="371"/>
      <c r="J415" s="259"/>
      <c r="K415" s="272"/>
      <c r="L415" s="273"/>
    </row>
    <row r="416" spans="1:12" ht="64.8" customHeight="1" x14ac:dyDescent="0.25">
      <c r="A416" s="165"/>
      <c r="B416" s="268"/>
      <c r="C416" s="374" t="s">
        <v>182</v>
      </c>
      <c r="D416" s="1283">
        <v>2</v>
      </c>
      <c r="E416" s="1282" t="str">
        <f>IF(VLOOKUP(Table2612[[#This Row],[(FIN) Käytäntö]],Languages!$A:$D,1,TRUE)=Table2612[[#This Row],[(FIN) Käytäntö]],VLOOKUP(Table2612[[#This Row],[(FIN) Käytäntö]],Languages!$A:$D,Summary!$C$7,TRUE),NA())</f>
        <v>Ohjelmistokorjausten vaikutus toiminnon operatiiviseen toimintaan arvioidaan ennen korjausten asentamista tai rajoitustoimia (mitigation).</v>
      </c>
      <c r="F416" s="1284" t="s">
        <v>4280</v>
      </c>
      <c r="G416" s="1075"/>
      <c r="H416" s="1075"/>
      <c r="I416" s="371"/>
      <c r="J416" s="259"/>
      <c r="K416" s="272"/>
      <c r="L416" s="273"/>
    </row>
    <row r="417" spans="1:12" ht="64.8" customHeight="1" x14ac:dyDescent="0.25">
      <c r="A417" s="165"/>
      <c r="B417" s="268"/>
      <c r="C417" s="374" t="s">
        <v>183</v>
      </c>
      <c r="D417" s="1283">
        <v>2</v>
      </c>
      <c r="E417" s="1282" t="str">
        <f>IF(VLOOKUP(Table2612[[#This Row],[(FIN) Käytäntö]],Languages!$A:$D,1,TRUE)=Table2612[[#This Row],[(FIN) Käytäntö]],VLOOKUP(Table2612[[#This Row],[(FIN) Käytäntö]],Languages!$A:$D,Summary!$C$7,TRUE),NA())</f>
        <v>Tietoa löydetyistä kyberturvallisuushaavoittuvuuksista jaetaan organisaation määrittelemille sidosryhmille.</v>
      </c>
      <c r="F417" s="1284" t="s">
        <v>4280</v>
      </c>
      <c r="G417" s="1075"/>
      <c r="H417" s="1075"/>
      <c r="I417" s="371"/>
      <c r="J417" s="259"/>
      <c r="K417" s="272"/>
      <c r="L417" s="273"/>
    </row>
    <row r="418" spans="1:12" ht="64.8" customHeight="1" x14ac:dyDescent="0.25">
      <c r="A418" s="165"/>
      <c r="B418" s="268"/>
      <c r="C418" s="374" t="s">
        <v>184</v>
      </c>
      <c r="D418" s="1283">
        <v>3</v>
      </c>
      <c r="E418" s="1282" t="str">
        <f>IF(VLOOKUP(Table2612[[#This Row],[(FIN) Käytäntö]],Languages!$A:$D,1,TRUE)=Table2612[[#This Row],[(FIN) Käytäntö]],VLOOKUP(Table2612[[#This Row],[(FIN) Käytäntö]],Languages!$A:$D,Summary!$C$7,TRUE),NA())</f>
        <v>Kaikkille toimintoon kuuluvien IT- ja OT-omaisuuserille (laitteet, ohjelmistot ja tietovarannot) on tunnistettu haavoittuvuustietolähteet, joita myös seurataan.</v>
      </c>
      <c r="F418" s="1284" t="s">
        <v>4280</v>
      </c>
      <c r="G418" s="1075"/>
      <c r="H418" s="1075"/>
      <c r="I418" s="371"/>
      <c r="J418" s="259"/>
      <c r="K418" s="272"/>
      <c r="L418" s="273"/>
    </row>
    <row r="419" spans="1:12" ht="64.8" customHeight="1" x14ac:dyDescent="0.25">
      <c r="A419" s="165"/>
      <c r="B419" s="268"/>
      <c r="C419" s="374" t="s">
        <v>185</v>
      </c>
      <c r="D419" s="1283">
        <v>3</v>
      </c>
      <c r="E419" s="1282" t="str">
        <f>IF(VLOOKUP(Table2612[[#This Row],[(FIN) Käytäntö]],Languages!$A:$D,1,TRUE)=Table2612[[#This Row],[(FIN) Käytäntö]],VLOOKUP(Table2612[[#This Row],[(FIN) Käytäntö]],Languages!$A:$D,Summary!$C$7,TRUE),NA())</f>
        <v>Haavoittuvuusarvioinnit suorittaa toiminnon operatiivisesta toiminnasta irrallaan oleva riippumaton taho.</v>
      </c>
      <c r="F419" s="1284" t="s">
        <v>1629</v>
      </c>
      <c r="G419" s="1075"/>
      <c r="H419" s="1075"/>
      <c r="I419" s="371"/>
      <c r="J419" s="259"/>
      <c r="K419" s="272"/>
      <c r="L419" s="273"/>
    </row>
    <row r="420" spans="1:12" ht="64.8" customHeight="1" x14ac:dyDescent="0.25">
      <c r="A420" s="165"/>
      <c r="B420" s="268"/>
      <c r="C420" s="374" t="s">
        <v>187</v>
      </c>
      <c r="D420" s="1283">
        <v>3</v>
      </c>
      <c r="E420" s="1282" t="str">
        <f>IF(VLOOKUP(Table2612[[#This Row],[(FIN) Käytäntö]],Languages!$A:$D,1,TRUE)=Table2612[[#This Row],[(FIN) Käytäntö]],VLOOKUP(Table2612[[#This Row],[(FIN) Käytäntö]],Languages!$A:$D,Summary!$C$7,TRUE),NA())</f>
        <v>Haavoittuvuuksien seurantaan kuuluu myös toimenpiteiden katselmus, jolla varmistetaan, että haavoittuvuuksia rajaavat tai korjaavat toimenpiteet ovat olleet tehokkaita.</v>
      </c>
      <c r="F420" s="1284" t="s">
        <v>4280</v>
      </c>
      <c r="G420" s="1075"/>
      <c r="H420" s="1075"/>
      <c r="I420" s="371"/>
      <c r="J420" s="259"/>
      <c r="K420" s="272"/>
      <c r="L420" s="273"/>
    </row>
    <row r="421" spans="1:12" ht="64.8" customHeight="1" x14ac:dyDescent="0.25">
      <c r="A421" s="165"/>
      <c r="B421" s="268"/>
      <c r="C421" s="374" t="s">
        <v>2573</v>
      </c>
      <c r="D421" s="1283">
        <v>3</v>
      </c>
      <c r="E421" s="1282" t="str">
        <f>IF(VLOOKUP(Table2612[[#This Row],[(FIN) Käytäntö]],Languages!$A:$D,1,TRUE)=Table2612[[#This Row],[(FIN) Käytäntö]],VLOOKUP(Table2612[[#This Row],[(FIN) Käytäntö]],Languages!$A:$D,Summary!$C$7,TRUE),NA())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1" s="1284" t="s">
        <v>4280</v>
      </c>
      <c r="G421" s="1075"/>
      <c r="H421" s="1075"/>
      <c r="I421" s="371"/>
      <c r="J421" s="259"/>
      <c r="K421" s="272"/>
      <c r="L421" s="273"/>
    </row>
    <row r="422" spans="1:12" ht="64.8" customHeight="1" x14ac:dyDescent="0.25">
      <c r="A422" s="165"/>
      <c r="B422" s="268"/>
      <c r="C422" s="374" t="s">
        <v>189</v>
      </c>
      <c r="D422" s="1283">
        <v>1</v>
      </c>
      <c r="E422" s="1282" t="str">
        <f>IF(VLOOKUP(Table2612[[#This Row],[(FIN) Käytäntö]],Languages!$A:$D,1,TRUE)=Table2612[[#This Row],[(FIN) Käytäntö]],VLOOKUP(Table2612[[#This Row],[(FIN) Käytäntö]],Languages!$A:$D,Summary!$C$7,TRUE),NA())</f>
        <v>Uhkien tunnistamisen tueksi on tunnistettu soveltuvia tietolähteitä. Tasolla 1 tämän ei tarvitse olla systemaattista ja säännöllistä.</v>
      </c>
      <c r="F422" s="1284" t="s">
        <v>4280</v>
      </c>
      <c r="G422" s="1075"/>
      <c r="H422" s="1075"/>
      <c r="I422" s="371"/>
      <c r="J422" s="259"/>
      <c r="K422" s="272"/>
      <c r="L422" s="273"/>
    </row>
    <row r="423" spans="1:12" ht="64.8" customHeight="1" x14ac:dyDescent="0.25">
      <c r="A423" s="165"/>
      <c r="B423" s="268"/>
      <c r="C423" s="374" t="s">
        <v>190</v>
      </c>
      <c r="D423" s="1283">
        <v>1</v>
      </c>
      <c r="E423" s="1282" t="str">
        <f>IF(VLOOKUP(Table2612[[#This Row],[(FIN) Käytäntö]],Languages!$A:$D,1,TRUE)=Table2612[[#This Row],[(FIN) Käytäntö]],VLOOKUP(Table2612[[#This Row],[(FIN) Käytäntö]],Languages!$A:$D,Summary!$C$7,TRUE),NA())</f>
        <v>Kyberuhkatietoa kerätään ja sitä tulkitaan toimintoa varten vähintäänkin tapauskohtaisesti (ad hoc). Tasolla 1 tämän ei tarvitse olla systemaattista ja säännöllistä.</v>
      </c>
      <c r="F423" s="1284" t="s">
        <v>4280</v>
      </c>
      <c r="G423" s="1075"/>
      <c r="H423" s="1075"/>
      <c r="I423" s="371"/>
      <c r="J423" s="259"/>
      <c r="K423" s="272"/>
      <c r="L423" s="273"/>
    </row>
    <row r="424" spans="1:12" ht="64.8" customHeight="1" x14ac:dyDescent="0.25">
      <c r="A424" s="165"/>
      <c r="B424" s="268"/>
      <c r="C424" s="374" t="s">
        <v>191</v>
      </c>
      <c r="D424" s="1283">
        <v>1</v>
      </c>
      <c r="E424" s="1282" t="str">
        <f>IF(VLOOKUP(Table2612[[#This Row],[(FIN) Käytäntö]],Languages!$A:$D,1,TRUE)=Table2612[[#This Row],[(FIN) Käytäntö]],VLOOKUP(Table2612[[#This Row],[(FIN) Käytäntö]],Languages!$A:$D,Summary!$C$7,TRUE),NA())</f>
        <v xml:space="preserve">Toimintoon kohdistuvat uhkatoimijoiden tavoitteet on tunnistettu ainakin tapauskohtaisesti. Tasolla 1 tämän ei tarvitse olla systemaattista ja säännöllistä. </v>
      </c>
      <c r="F424" s="1284" t="s">
        <v>4280</v>
      </c>
      <c r="G424" s="1075"/>
      <c r="H424" s="1075"/>
      <c r="I424" s="371"/>
      <c r="J424" s="259"/>
      <c r="K424" s="272"/>
      <c r="L424" s="273"/>
    </row>
    <row r="425" spans="1:12" ht="64.8" customHeight="1" x14ac:dyDescent="0.25">
      <c r="A425" s="165"/>
      <c r="B425" s="268"/>
      <c r="C425" s="374" t="s">
        <v>192</v>
      </c>
      <c r="D425" s="1283">
        <v>1</v>
      </c>
      <c r="E425" s="1282" t="str">
        <f>IF(VLOOKUP(Table2612[[#This Row],[(FIN) Käytäntö]],Languages!$A:$D,1,TRUE)=Table2612[[#This Row],[(FIN) Käytäntö]],VLOOKUP(Table2612[[#This Row],[(FIN) Käytäntö]],Languages!$A:$D,Summary!$C$7,TRUE),NA())</f>
        <v>Toiminnon kannalta olennaisiin uhkiin puututaan (esimerkiksi lisäämällä valvontaa tai seuraamalla uhkien kehitystä). Tasolla 1 tämän ei tarvitse olla systemaattista ja säännöllistä.</v>
      </c>
      <c r="F425" s="1284" t="s">
        <v>4280</v>
      </c>
      <c r="G425" s="1075"/>
      <c r="H425" s="1075"/>
      <c r="I425" s="371"/>
      <c r="J425" s="259"/>
      <c r="K425" s="272"/>
      <c r="L425" s="273"/>
    </row>
    <row r="426" spans="1:12" ht="64.8" customHeight="1" x14ac:dyDescent="0.25">
      <c r="A426" s="165"/>
      <c r="B426" s="268"/>
      <c r="C426" s="374" t="s">
        <v>193</v>
      </c>
      <c r="D426" s="1283">
        <v>2</v>
      </c>
      <c r="E426" s="1282" t="str">
        <f>IF(VLOOKUP(Table2612[[#This Row],[(FIN) Käytäntö]],Languages!$A:$D,1,TRUE)=Table2612[[#This Row],[(FIN) Käytäntö]],VLOOKUP(Table2612[[#This Row],[(FIN) Käytäntö]],Languages!$A:$D,Summary!$C$7,TRUE),NA())</f>
        <v>Toiminnolle on määritetty uhkaprofiili. Uhkaprofiilissa kuvataan uhkatavoitteet sekä lisäksi uhkan ominaispiirteitä, kuten tyypilliset uhkatekijät, motiivit, kyvykkyydet ja kohteet.</v>
      </c>
      <c r="F426" s="1284" t="s">
        <v>4280</v>
      </c>
      <c r="G426" s="1075"/>
      <c r="H426" s="1075"/>
      <c r="I426" s="371"/>
      <c r="J426" s="259"/>
      <c r="K426" s="272"/>
      <c r="L426" s="273"/>
    </row>
    <row r="427" spans="1:12" ht="64.8" customHeight="1" x14ac:dyDescent="0.25">
      <c r="A427" s="165"/>
      <c r="B427" s="268"/>
      <c r="C427" s="374" t="s">
        <v>194</v>
      </c>
      <c r="D427" s="1283">
        <v>2</v>
      </c>
      <c r="E427" s="1282" t="str">
        <f>IF(VLOOKUP(Table2612[[#This Row],[(FIN) Käytäntö]],Languages!$A:$D,1,TRUE)=Table2612[[#This Row],[(FIN) Käytäntö]],VLOOKUP(Table2612[[#This Row],[(FIN) Käytäntö]],Languages!$A:$D,Summary!$C$7,TRUE),NA())</f>
        <v>Uhkatiedon lähteet kattavat kaikki uhkaprofiilin eri osat ja näitä tietolähteitä seurataan säännöllisesti.</v>
      </c>
      <c r="F427" s="1284" t="s">
        <v>1629</v>
      </c>
      <c r="G427" s="1075"/>
      <c r="H427" s="1075"/>
      <c r="I427" s="371"/>
      <c r="J427" s="259"/>
      <c r="K427" s="272"/>
      <c r="L427" s="273"/>
    </row>
    <row r="428" spans="1:12" ht="64.8" customHeight="1" x14ac:dyDescent="0.25">
      <c r="A428" s="165"/>
      <c r="B428" s="268"/>
      <c r="C428" s="374" t="s">
        <v>195</v>
      </c>
      <c r="D428" s="1283">
        <v>2</v>
      </c>
      <c r="E428" s="1282" t="str">
        <f>IF(VLOOKUP(Table2612[[#This Row],[(FIN) Käytäntö]],Languages!$A:$D,1,TRUE)=Table2612[[#This Row],[(FIN) Käytäntö]],VLOOKUP(Table2612[[#This Row],[(FIN) Käytäntö]],Languages!$A:$D,Summary!$C$7,TRUE),NA())</f>
        <v>Tunnistetut uhat analysoidaan, priorisoidaan ja niihin puututaan tilanteen edellyttämin keinoin.</v>
      </c>
      <c r="F428" s="1284" t="s">
        <v>4280</v>
      </c>
      <c r="G428" s="1075"/>
      <c r="H428" s="1075"/>
      <c r="I428" s="371"/>
      <c r="J428" s="259"/>
      <c r="K428" s="272"/>
      <c r="L428" s="273"/>
    </row>
    <row r="429" spans="1:12" ht="64.8" customHeight="1" x14ac:dyDescent="0.25">
      <c r="A429" s="165"/>
      <c r="B429" s="268"/>
      <c r="C429" s="374" t="s">
        <v>196</v>
      </c>
      <c r="D429" s="1283">
        <v>2</v>
      </c>
      <c r="E429" s="1282" t="str">
        <f>IF(VLOOKUP(Table2612[[#This Row],[(FIN) Käytäntö]],Languages!$A:$D,1,TRUE)=Table2612[[#This Row],[(FIN) Käytäntö]],VLOOKUP(Table2612[[#This Row],[(FIN) Käytäntö]],Languages!$A:$D,Summary!$C$7,TRUE),NA())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29" s="1284" t="s">
        <v>4280</v>
      </c>
      <c r="G429" s="1075"/>
      <c r="H429" s="1075"/>
      <c r="I429" s="371"/>
      <c r="J429" s="259"/>
      <c r="K429" s="272"/>
      <c r="L429" s="273"/>
    </row>
    <row r="430" spans="1:12" ht="64.8" customHeight="1" x14ac:dyDescent="0.25">
      <c r="A430" s="165"/>
      <c r="B430" s="268"/>
      <c r="C430" s="374" t="s">
        <v>197</v>
      </c>
      <c r="D430" s="1283">
        <v>3</v>
      </c>
      <c r="E430" s="1282" t="str">
        <f>IF(VLOOKUP(Table2612[[#This Row],[(FIN) Käytäntö]],Languages!$A:$D,1,TRUE)=Table2612[[#This Row],[(FIN) Käytäntö]],VLOOKUP(Table2612[[#This Row],[(FIN) Käytäntö]],Languages!$A:$D,Summary!$C$7,TRUE),NA())</f>
        <v>Toiminnon uhkaprofiili päivitetään aika ajoin ja määriteltyjen tilanteiden kuten järjestelmämuutosten tai ulkoisten tapahtumien yhteydessä.</v>
      </c>
      <c r="F430" s="1284" t="s">
        <v>1629</v>
      </c>
      <c r="G430" s="1075"/>
      <c r="H430" s="1075"/>
      <c r="I430" s="371"/>
      <c r="J430" s="259"/>
      <c r="K430" s="272"/>
      <c r="L430" s="273"/>
    </row>
    <row r="431" spans="1:12" ht="64.8" customHeight="1" x14ac:dyDescent="0.25">
      <c r="A431" s="165"/>
      <c r="B431" s="268"/>
      <c r="C431" s="374" t="s">
        <v>199</v>
      </c>
      <c r="D431" s="1283">
        <v>3</v>
      </c>
      <c r="E431" s="1282" t="str">
        <f>IF(VLOOKUP(Table2612[[#This Row],[(FIN) Käytäntö]],Languages!$A:$D,1,TRUE)=Table2612[[#This Row],[(FIN) Käytäntö]],VLOOKUP(Table2612[[#This Row],[(FIN) Käytäntö]],Languages!$A:$D,Summary!$C$7,TRUE),NA())</f>
        <v>Uhkien seurannassa ja niihin reagoimisessa noudatetaan ennalta määriteltyjä toimintatiloja [kts. SITUATION-3g].</v>
      </c>
      <c r="F431" s="1284" t="s">
        <v>1629</v>
      </c>
      <c r="G431" s="1075"/>
      <c r="H431" s="1075"/>
      <c r="I431" s="371"/>
      <c r="J431" s="259"/>
      <c r="K431" s="272"/>
      <c r="L431" s="273"/>
    </row>
    <row r="432" spans="1:12" ht="64.8" customHeight="1" x14ac:dyDescent="0.25">
      <c r="A432" s="165"/>
      <c r="B432" s="268"/>
      <c r="C432" s="374" t="s">
        <v>201</v>
      </c>
      <c r="D432" s="1283">
        <v>3</v>
      </c>
      <c r="E432" s="1282" t="str">
        <f>IF(VLOOKUP(Table2612[[#This Row],[(FIN) Käytäntö]],Languages!$A:$D,1,TRUE)=Table2612[[#This Row],[(FIN) Käytäntö]],VLOOKUP(Table2612[[#This Row],[(FIN) Käytäntö]],Languages!$A:$D,Summary!$C$7,TRUE),NA())</f>
        <v>Uhkatietoa käsitellään noudattaen turvallisia ja mahdollisimman reaaliaikaisia menetelmiä, joilla varmistetaan uhkien nopea analysointi ja nopea puuttuminen.</v>
      </c>
      <c r="F432" s="1284" t="s">
        <v>4280</v>
      </c>
      <c r="G432" s="1075"/>
      <c r="H432" s="1075"/>
      <c r="I432" s="371"/>
      <c r="J432" s="259"/>
      <c r="K432" s="272"/>
      <c r="L432" s="273"/>
    </row>
    <row r="433" spans="1:12" ht="64.8" customHeight="1" x14ac:dyDescent="0.25">
      <c r="A433" s="165"/>
      <c r="B433" s="268"/>
      <c r="C433" s="374" t="s">
        <v>205</v>
      </c>
      <c r="D433" s="1283">
        <v>2</v>
      </c>
      <c r="E433" s="1282" t="str">
        <f>IF(VLOOKUP(Table2612[[#This Row],[(FIN) Käytäntö]],Languages!$A:$D,1,TRUE)=Table2612[[#This Row],[(FIN) Käytäntö]],VLOOKUP(Table2612[[#This Row],[(FIN) Käytäntö]],Languages!$A:$D,Summary!$C$7,TRUE),NA())</f>
        <v>THREAT-osion toimintaa varten on määritetty dokumentoidut toimintatavat, joita noudatetaan ja päivitetään säännöllisesti.</v>
      </c>
      <c r="F433" s="1284" t="s">
        <v>4280</v>
      </c>
      <c r="G433" s="1075"/>
      <c r="H433" s="1075"/>
      <c r="I433" s="371"/>
      <c r="J433" s="259"/>
      <c r="K433" s="272"/>
      <c r="L433" s="273"/>
    </row>
    <row r="434" spans="1:12" ht="64.8" customHeight="1" x14ac:dyDescent="0.25">
      <c r="A434" s="165"/>
      <c r="B434" s="268"/>
      <c r="C434" s="374" t="s">
        <v>206</v>
      </c>
      <c r="D434" s="1283">
        <v>2</v>
      </c>
      <c r="E434" s="1282" t="str">
        <f>IF(VLOOKUP(Table2612[[#This Row],[(FIN) Käytäntö]],Languages!$A:$D,1,TRUE)=Table2612[[#This Row],[(FIN) Käytäntö]],VLOOKUP(Table2612[[#This Row],[(FIN) Käytäntö]],Languages!$A:$D,Summary!$C$7,TRUE),NA())</f>
        <v>THREAT-osion toimintaa varten on tarjolla riittävät resurssit (henkilöstö, rahoitus ja työkalut).</v>
      </c>
      <c r="F434" s="1284" t="s">
        <v>1629</v>
      </c>
      <c r="G434" s="1075"/>
      <c r="H434" s="1075"/>
      <c r="I434" s="371"/>
      <c r="J434" s="259"/>
      <c r="K434" s="272"/>
      <c r="L434" s="273"/>
    </row>
    <row r="435" spans="1:12" ht="64.8" customHeight="1" x14ac:dyDescent="0.25">
      <c r="A435" s="165"/>
      <c r="B435" s="268"/>
      <c r="C435" s="374" t="s">
        <v>207</v>
      </c>
      <c r="D435" s="1283">
        <v>3</v>
      </c>
      <c r="E435" s="1282" t="str">
        <f>IF(VLOOKUP(Table2612[[#This Row],[(FIN) Käytäntö]],Languages!$A:$D,1,TRUE)=Table2612[[#This Row],[(FIN) Käytäntö]],VLOOKUP(Table2612[[#This Row],[(FIN) Käytäntö]],Languages!$A:$D,Summary!$C$7,TRUE),NA())</f>
        <v>THREAT-osion toimintaa ohjataan vaatimuksilla, jotka on asetettu organisaation johtotason politiikassa (tai vastaavassa ohjeistuksessa).</v>
      </c>
      <c r="F435" s="1284" t="s">
        <v>4280</v>
      </c>
      <c r="G435" s="1075"/>
      <c r="H435" s="1075"/>
      <c r="I435" s="371"/>
      <c r="J435" s="259"/>
      <c r="K435" s="272"/>
      <c r="L435" s="273"/>
    </row>
    <row r="436" spans="1:12" ht="64.8" customHeight="1" x14ac:dyDescent="0.25">
      <c r="A436" s="165"/>
      <c r="B436" s="268"/>
      <c r="C436" s="374" t="s">
        <v>208</v>
      </c>
      <c r="D436" s="1283">
        <v>3</v>
      </c>
      <c r="E436" s="1282" t="str">
        <f>IF(VLOOKUP(Table2612[[#This Row],[(FIN) Käytäntö]],Languages!$A:$D,1,TRUE)=Table2612[[#This Row],[(FIN) Käytäntö]],VLOOKUP(Table2612[[#This Row],[(FIN) Käytäntö]],Languages!$A:$D,Summary!$C$7,TRUE),NA())</f>
        <v>THREAT-osion toiminnan suorittamiseen tarvittavat vastuut, tilivelvollisuudet ja valtuutukset on jalkautettu soveltuville työntekijöille.</v>
      </c>
      <c r="F436" s="1284" t="s">
        <v>4280</v>
      </c>
      <c r="G436" s="1075"/>
      <c r="H436" s="1075"/>
      <c r="I436" s="371"/>
      <c r="J436" s="259"/>
      <c r="K436" s="272"/>
      <c r="L436" s="273"/>
    </row>
    <row r="437" spans="1:12" ht="64.8" customHeight="1" x14ac:dyDescent="0.25">
      <c r="A437" s="165"/>
      <c r="B437" s="268"/>
      <c r="C437" s="374" t="s">
        <v>209</v>
      </c>
      <c r="D437" s="1283">
        <v>3</v>
      </c>
      <c r="E437" s="1282" t="str">
        <f>IF(VLOOKUP(Table2612[[#This Row],[(FIN) Käytäntö]],Languages!$A:$D,1,TRUE)=Table2612[[#This Row],[(FIN) Käytäntö]],VLOOKUP(Table2612[[#This Row],[(FIN) Käytäntö]],Languages!$A:$D,Summary!$C$7,TRUE),NA())</f>
        <v>THREAT-osion toimintaa suorittavilla työntekijöillä on riittävät tiedot ja taidot tehtäviensä suorittamiseen.</v>
      </c>
      <c r="F437" s="1284" t="s">
        <v>4280</v>
      </c>
      <c r="G437" s="1075"/>
      <c r="H437" s="1075"/>
      <c r="I437" s="371"/>
      <c r="J437" s="259"/>
      <c r="K437" s="272"/>
      <c r="L437" s="273"/>
    </row>
    <row r="438" spans="1:12" ht="64.8" customHeight="1" x14ac:dyDescent="0.25">
      <c r="A438" s="165"/>
      <c r="B438" s="268"/>
      <c r="C438" s="374" t="s">
        <v>210</v>
      </c>
      <c r="D438" s="1283">
        <v>3</v>
      </c>
      <c r="E438" s="1282" t="str">
        <f>IF(VLOOKUP(Table2612[[#This Row],[(FIN) Käytäntö]],Languages!$A:$D,1,TRUE)=Table2612[[#This Row],[(FIN) Käytäntö]],VLOOKUP(Table2612[[#This Row],[(FIN) Käytäntö]],Languages!$A:$D,Summary!$C$7,TRUE),NA())</f>
        <v>THREAT-osion toiminnan vaikuttavuutta arvioidaan ja seurataan.</v>
      </c>
      <c r="F438" s="1284" t="s">
        <v>1629</v>
      </c>
      <c r="G438" s="1075"/>
      <c r="H438" s="1075"/>
      <c r="I438" s="371"/>
      <c r="J438" s="259"/>
      <c r="K438" s="272"/>
      <c r="L438" s="273"/>
    </row>
    <row r="439" spans="1:12" ht="64.8" customHeight="1" x14ac:dyDescent="0.25">
      <c r="A439" s="165"/>
      <c r="B439" s="268"/>
      <c r="C439" s="374" t="s">
        <v>274</v>
      </c>
      <c r="D439" s="1283">
        <v>1</v>
      </c>
      <c r="E439" s="1282" t="str">
        <f>IF(VLOOKUP(Table2612[[#This Row],[(FIN) Käytäntö]],Languages!$A:$D,1,TRUE)=Table2612[[#This Row],[(FIN) Käytäntö]],VLOOKUP(Table2612[[#This Row],[(FIN) Käytäntö]],Languages!$A:$D,Summary!$C$7,TRUE),NA())</f>
        <v>Erilaisia tarkastuksia (esimerkiksi taustojen tarkistuksia, huumetestejä) suoritetaan uusia työntekijöitä palkatessa. Tasolla 1 tämän ei tarvitse olla systemaattista ja säännöllistä.</v>
      </c>
      <c r="F439" s="1284" t="s">
        <v>4280</v>
      </c>
      <c r="G439" s="1075"/>
      <c r="H439" s="1075"/>
      <c r="I439" s="371"/>
      <c r="J439" s="259"/>
      <c r="K439" s="272"/>
      <c r="L439" s="273"/>
    </row>
    <row r="440" spans="1:12" ht="64.8" customHeight="1" x14ac:dyDescent="0.25">
      <c r="A440" s="165"/>
      <c r="B440" s="268"/>
      <c r="C440" s="374" t="s">
        <v>275</v>
      </c>
      <c r="D440" s="1283">
        <v>1</v>
      </c>
      <c r="E440" s="1282" t="str">
        <f>IF(VLOOKUP(Table2612[[#This Row],[(FIN) Käytäntö]],Languages!$A:$D,1,TRUE)=Table2612[[#This Row],[(FIN) Käytäntö]],VLOOKUP(Table2612[[#This Row],[(FIN) Käytäntö]],Languages!$A:$D,Summary!$C$7,TRUE),NA())</f>
        <v>Työsuhteen päättymiseen liittyvissä menettelyissä huomioidaan kyberturvallisuus. Tasolla 1 tämän ei tarvitse olla systemaattista ja säännöllistä.</v>
      </c>
      <c r="F440" s="1284" t="s">
        <v>4280</v>
      </c>
      <c r="G440" s="1075"/>
      <c r="H440" s="1075"/>
      <c r="I440" s="371"/>
      <c r="J440" s="259"/>
      <c r="K440" s="272"/>
      <c r="L440" s="273"/>
    </row>
    <row r="441" spans="1:12" ht="64.8" customHeight="1" x14ac:dyDescent="0.25">
      <c r="A441" s="165"/>
      <c r="B441" s="268"/>
      <c r="C441" s="374" t="s">
        <v>276</v>
      </c>
      <c r="D441" s="1283">
        <v>2</v>
      </c>
      <c r="E441" s="1282" t="str">
        <f>IF(VLOOKUP(Table2612[[#This Row],[(FIN) Käytäntö]],Languages!$A:$D,1,TRUE)=Table2612[[#This Row],[(FIN) Käytäntö]],VLOOKUP(Table2612[[#This Row],[(FIN) Käytäntö]],Languages!$A:$D,Summary!$C$7,TRUE),NA())</f>
        <v>Soveltuvia tarkastuksia suoritetaan sellaisille työntekijöille, joilla on käyttö- tai pääsyoikeus toiminnon kannalta tärkeisiin laitteisiin, ohjelmistoihin tai tietovarantoihin.</v>
      </c>
      <c r="F441" s="1284" t="s">
        <v>4280</v>
      </c>
      <c r="G441" s="1075"/>
      <c r="H441" s="1075"/>
      <c r="I441" s="371"/>
      <c r="J441" s="259"/>
      <c r="K441" s="272"/>
      <c r="L441" s="273"/>
    </row>
    <row r="442" spans="1:12" ht="64.8" customHeight="1" x14ac:dyDescent="0.25">
      <c r="A442" s="165"/>
      <c r="B442" s="268"/>
      <c r="C442" s="374" t="s">
        <v>277</v>
      </c>
      <c r="D442" s="1283">
        <v>2</v>
      </c>
      <c r="E442" s="1282" t="str">
        <f>IF(VLOOKUP(Table2612[[#This Row],[(FIN) Käytäntö]],Languages!$A:$D,1,TRUE)=Table2612[[#This Row],[(FIN) Käytäntö]],VLOOKUP(Table2612[[#This Row],[(FIN) Käytäntö]],Languages!$A:$D,Summary!$C$7,TRUE),NA())</f>
        <v>Työntekijöiden sisäisiin siirtoihin liittyvissä menettelyissä huomioidaan kyberturvallisuus. (huomioidaan kriittiset työyhdistelmät, oikeudet, tarve mahdollisille taustatarkistuksille/ turvallisuusselvityksille)</v>
      </c>
      <c r="F442" s="1284" t="s">
        <v>4280</v>
      </c>
      <c r="G442" s="1075"/>
      <c r="H442" s="1075"/>
      <c r="I442" s="371"/>
      <c r="J442" s="259"/>
      <c r="K442" s="272"/>
      <c r="L442" s="273"/>
    </row>
    <row r="443" spans="1:12" ht="64.8" customHeight="1" x14ac:dyDescent="0.25">
      <c r="A443" s="165"/>
      <c r="B443" s="268"/>
      <c r="C443" s="374" t="s">
        <v>278</v>
      </c>
      <c r="D443" s="1283">
        <v>2</v>
      </c>
      <c r="E443" s="1282" t="str">
        <f>IF(VLOOKUP(Table2612[[#This Row],[(FIN) Käytäntö]],Languages!$A:$D,1,TRUE)=Table2612[[#This Row],[(FIN) Käytäntö]],VLOOKUP(Table2612[[#This Row],[(FIN) Käytäntö]],Languages!$A:$D,Summary!$C$7,TRUE),NA())</f>
        <v>Henkilöstö on tietoinen vastuistaan ja velvoitteistaan koskien (IT ja OT) laitteiden, ohjelmistojen ja tietovarantojen suojaamista ja hyväksyttävää käyttöä.</v>
      </c>
      <c r="F443" s="1284" t="s">
        <v>4280</v>
      </c>
      <c r="G443" s="1075"/>
      <c r="H443" s="1075"/>
      <c r="I443" s="371"/>
      <c r="J443" s="259"/>
      <c r="K443" s="272"/>
      <c r="L443" s="273"/>
    </row>
    <row r="444" spans="1:12" ht="64.8" customHeight="1" x14ac:dyDescent="0.25">
      <c r="A444" s="165"/>
      <c r="B444" s="268"/>
      <c r="C444" s="374" t="s">
        <v>279</v>
      </c>
      <c r="D444" s="1283">
        <v>3</v>
      </c>
      <c r="E444" s="1282" t="str">
        <f>IF(VLOOKUP(Table2612[[#This Row],[(FIN) Käytäntö]],Languages!$A:$D,1,TRUE)=Table2612[[#This Row],[(FIN) Käytäntö]],VLOOKUP(Table2612[[#This Row],[(FIN) Käytäntö]],Languages!$A:$D,Summary!$C$7,TRUE),NA())</f>
        <v>Jokaista työtehtävää varten teetetään soveltuvat tarkistukset, jotka ovat suhteessa työtehtävän riskeihin (mukaan lukien työntekijät, toimittajat ja alihankkijat).</v>
      </c>
      <c r="F444" s="1284" t="s">
        <v>4280</v>
      </c>
      <c r="G444" s="1075"/>
      <c r="H444" s="1075"/>
      <c r="I444" s="371"/>
      <c r="J444" s="259"/>
      <c r="K444" s="272"/>
      <c r="L444" s="273"/>
    </row>
    <row r="445" spans="1:12" ht="64.8" customHeight="1" x14ac:dyDescent="0.25">
      <c r="A445" s="165"/>
      <c r="B445" s="268"/>
      <c r="C445" s="374" t="s">
        <v>2574</v>
      </c>
      <c r="D445" s="1283">
        <v>3</v>
      </c>
      <c r="E445" s="1282" t="str">
        <f>IF(VLOOKUP(Table2612[[#This Row],[(FIN) Käytäntö]],Languages!$A:$D,1,TRUE)=Table2612[[#This Row],[(FIN) Käytäntö]],VLOOKUP(Table2612[[#This Row],[(FIN) Käytäntö]],Languages!$A:$D,Summary!$C$7,TRUE),NA())</f>
        <v xml:space="preserve">Organisaatiolla on muodollinen vastuullisuusprosessi, johon sisältyy kurinpitomenettelyhenkilöstölle, joka ei noudata määriteltyjä turvallisuuspolitiikkoja ja menettelyjä. </v>
      </c>
      <c r="F445" s="1284" t="s">
        <v>4280</v>
      </c>
      <c r="G445" s="1075"/>
      <c r="H445" s="1075"/>
      <c r="I445" s="371"/>
      <c r="J445" s="259"/>
      <c r="K445" s="272"/>
      <c r="L445" s="273"/>
    </row>
    <row r="446" spans="1:12" ht="64.8" customHeight="1" x14ac:dyDescent="0.25">
      <c r="A446" s="165"/>
      <c r="B446" s="268"/>
      <c r="C446" s="374" t="s">
        <v>280</v>
      </c>
      <c r="D446" s="1283">
        <v>1</v>
      </c>
      <c r="E446" s="1282" t="str">
        <f>IF(VLOOKUP(Table2612[[#This Row],[(FIN) Käytäntö]],Languages!$A:$D,1,TRUE)=Table2612[[#This Row],[(FIN) Käytäntö]],VLOOKUP(Table2612[[#This Row],[(FIN) Käytäntö]],Languages!$A:$D,Summary!$C$7,TRUE),NA())</f>
        <v>Henkilöstön kyberturvallisuustietoisuutta kohotetaan erilaisin toimin. Tasolla 1 tämän ei tarvitse olla systemaattista ja säännöllistä.</v>
      </c>
      <c r="F446" s="1284" t="s">
        <v>4280</v>
      </c>
      <c r="G446" s="1075"/>
      <c r="H446" s="1075"/>
      <c r="I446" s="371"/>
      <c r="J446" s="259"/>
      <c r="K446" s="272"/>
      <c r="L446" s="273"/>
    </row>
    <row r="447" spans="1:12" ht="64.8" customHeight="1" x14ac:dyDescent="0.25">
      <c r="A447" s="165"/>
      <c r="B447" s="268"/>
      <c r="C447" s="374" t="s">
        <v>281</v>
      </c>
      <c r="D447" s="1283">
        <v>2</v>
      </c>
      <c r="E447" s="1282" t="str">
        <f>IF(VLOOKUP(Table2612[[#This Row],[(FIN) Käytäntö]],Languages!$A:$D,1,TRUE)=Table2612[[#This Row],[(FIN) Käytäntö]],VLOOKUP(Table2612[[#This Row],[(FIN) Käytäntö]],Languages!$A:$D,Summary!$C$7,TRUE),NA())</f>
        <v>Kyberturvallisuustietoisuudelle on asetettu tavoitteet, joita ylläpidetään ja seurataan.</v>
      </c>
      <c r="F447" s="1284" t="s">
        <v>4280</v>
      </c>
      <c r="G447" s="1075"/>
      <c r="H447" s="1075"/>
      <c r="I447" s="371"/>
      <c r="J447" s="259"/>
      <c r="K447" s="272"/>
      <c r="L447" s="273"/>
    </row>
    <row r="448" spans="1:12" ht="64.8" customHeight="1" x14ac:dyDescent="0.25">
      <c r="A448" s="165"/>
      <c r="B448" s="268"/>
      <c r="C448" s="374" t="s">
        <v>282</v>
      </c>
      <c r="D448" s="1283">
        <v>2</v>
      </c>
      <c r="E448" s="1282" t="str">
        <f>IF(VLOOKUP(Table2612[[#This Row],[(FIN) Käytäntö]],Languages!$A:$D,1,TRUE)=Table2612[[#This Row],[(FIN) Käytäntö]],VLOOKUP(Table2612[[#This Row],[(FIN) Käytäntö]],Languages!$A:$D,Summary!$C$7,TRUE),NA())</f>
        <v>Kyberturvallisuustietoisuuden tavoitteet ovat linjassa organisaation määrittämän uhkaprofiilin kanssa [kts. THREAT-2e].</v>
      </c>
      <c r="F448" s="1284" t="s">
        <v>4280</v>
      </c>
      <c r="G448" s="1075"/>
      <c r="H448" s="1075"/>
      <c r="I448" s="371"/>
      <c r="J448" s="259"/>
      <c r="K448" s="272"/>
      <c r="L448" s="273"/>
    </row>
    <row r="449" spans="1:12" ht="64.8" customHeight="1" x14ac:dyDescent="0.25">
      <c r="A449" s="165"/>
      <c r="B449" s="268"/>
      <c r="C449" s="374" t="s">
        <v>283</v>
      </c>
      <c r="D449" s="1283">
        <v>2</v>
      </c>
      <c r="E449" s="1282" t="str">
        <f>IF(VLOOKUP(Table2612[[#This Row],[(FIN) Käytäntö]],Languages!$A:$D,1,TRUE)=Table2612[[#This Row],[(FIN) Käytäntö]],VLOOKUP(Table2612[[#This Row],[(FIN) Käytäntö]],Languages!$A:$D,Summary!$C$7,TRUE),NA())</f>
        <v>Kyberturvallisuustietoisuutta parantava toiminta on säännöllistä.</v>
      </c>
      <c r="F449" s="1284" t="s">
        <v>4280</v>
      </c>
      <c r="G449" s="1075"/>
      <c r="H449" s="1075"/>
      <c r="I449" s="371"/>
      <c r="J449" s="259"/>
      <c r="K449" s="272"/>
      <c r="L449" s="273"/>
    </row>
    <row r="450" spans="1:12" ht="64.8" customHeight="1" x14ac:dyDescent="0.25">
      <c r="A450" s="165"/>
      <c r="B450" s="268"/>
      <c r="C450" s="374" t="s">
        <v>284</v>
      </c>
      <c r="D450" s="1283">
        <v>3</v>
      </c>
      <c r="E450" s="1282" t="str">
        <f>IF(VLOOKUP(Table2612[[#This Row],[(FIN) Käytäntö]],Languages!$A:$D,1,TRUE)=Table2612[[#This Row],[(FIN) Käytäntö]],VLOOKUP(Table2612[[#This Row],[(FIN) Käytäntö]],Languages!$A:$D,Summary!$C$7,TRUE),NA())</f>
        <v>Kyberturvallisuustietoisuutta edistävä toiminta on sisällytetty toimenkuvauksiin.</v>
      </c>
      <c r="F450" s="1284" t="s">
        <v>1629</v>
      </c>
      <c r="G450" s="1075"/>
      <c r="H450" s="1075"/>
      <c r="I450" s="371"/>
      <c r="J450" s="259"/>
      <c r="K450" s="272"/>
      <c r="L450" s="273"/>
    </row>
    <row r="451" spans="1:12" ht="64.8" customHeight="1" x14ac:dyDescent="0.25">
      <c r="A451" s="165"/>
      <c r="B451" s="268"/>
      <c r="C451" s="374" t="s">
        <v>285</v>
      </c>
      <c r="D451" s="1283">
        <v>3</v>
      </c>
      <c r="E451" s="1282" t="str">
        <f>IF(VLOOKUP(Table2612[[#This Row],[(FIN) Käytäntö]],Languages!$A:$D,1,TRUE)=Table2612[[#This Row],[(FIN) Käytäntö]],VLOOKUP(Table2612[[#This Row],[(FIN) Käytäntö]],Languages!$A:$D,Summary!$C$7,TRUE),NA())</f>
        <v>Kyberturvallisuustietoisuuden kohottamisen toimenpiteet ovat linjassa organisaation ennalta määriteltyjen toimintatilojen kanssa [kts. SITUATION-3g].</v>
      </c>
      <c r="F451" s="1284" t="s">
        <v>1629</v>
      </c>
      <c r="G451" s="1075"/>
      <c r="H451" s="1075"/>
      <c r="I451" s="371"/>
      <c r="J451" s="259"/>
      <c r="K451" s="272"/>
      <c r="L451" s="273"/>
    </row>
    <row r="452" spans="1:12" ht="64.8" customHeight="1" x14ac:dyDescent="0.25">
      <c r="A452" s="165"/>
      <c r="B452" s="268"/>
      <c r="C452" s="374" t="s">
        <v>2575</v>
      </c>
      <c r="D452" s="1283">
        <v>3</v>
      </c>
      <c r="E452" s="1282" t="str">
        <f>IF(VLOOKUP(Table2612[[#This Row],[(FIN) Käytäntö]],Languages!$A:$D,1,TRUE)=Table2612[[#This Row],[(FIN) Käytäntö]],VLOOKUP(Table2612[[#This Row],[(FIN) Käytäntö]],Languages!$A:$D,Summary!$C$7,TRUE),NA())</f>
        <v>Kyberturvallisuustietoisuutta parantavien toimenpiteiden tehokkuutta arvioidaan säännöllisesti ja tiettyjen muutosten yhteydessä kuten järjestelmämuutokset, ulkoiset tapahtumat. Toimintaa kehitetään tarvittaessa.</v>
      </c>
      <c r="F452" s="1284" t="s">
        <v>1629</v>
      </c>
      <c r="G452" s="1075"/>
      <c r="H452" s="1075"/>
      <c r="I452" s="371"/>
      <c r="J452" s="259"/>
      <c r="K452" s="272"/>
      <c r="L452" s="273"/>
    </row>
    <row r="453" spans="1:12" ht="64.8" customHeight="1" x14ac:dyDescent="0.25">
      <c r="A453" s="165"/>
      <c r="B453" s="268"/>
      <c r="C453" s="374" t="s">
        <v>286</v>
      </c>
      <c r="D453" s="1283">
        <v>1</v>
      </c>
      <c r="E453" s="1282" t="str">
        <f>IF(VLOOKUP(Table2612[[#This Row],[(FIN) Käytäntö]],Languages!$A:$D,1,TRUE)=Table2612[[#This Row],[(FIN) Käytäntö]],VLOOKUP(Table2612[[#This Row],[(FIN) Käytäntö]],Languages!$A:$D,Summary!$C$7,TRUE),NA())</f>
        <v>Toiminnon kyberturvallisuuteen liittyvät vastuut on tunnistettu. Tasolla 1 tämän ei tarvitse olla systemaattista ja säännöllistä.</v>
      </c>
      <c r="F453" s="1284" t="s">
        <v>4280</v>
      </c>
      <c r="G453" s="1075"/>
      <c r="H453" s="1075"/>
      <c r="I453" s="371"/>
      <c r="J453" s="259"/>
      <c r="K453" s="272"/>
      <c r="L453" s="273"/>
    </row>
    <row r="454" spans="1:12" ht="64.8" customHeight="1" x14ac:dyDescent="0.25">
      <c r="A454" s="165"/>
      <c r="B454" s="268"/>
      <c r="C454" s="374" t="s">
        <v>287</v>
      </c>
      <c r="D454" s="1283">
        <v>1</v>
      </c>
      <c r="E454" s="1282" t="str">
        <f>IF(VLOOKUP(Table2612[[#This Row],[(FIN) Käytäntö]],Languages!$A:$D,1,TRUE)=Table2612[[#This Row],[(FIN) Käytäntö]],VLOOKUP(Table2612[[#This Row],[(FIN) Käytäntö]],Languages!$A:$D,Summary!$C$7,TRUE),NA())</f>
        <v>Kyberturvallisuuteen liittyvät vastuut on osoitettu nimetyille henkilöille. Tasolla 1 tämän ei tarvitse olla systemaattista ja säännöllistä.</v>
      </c>
      <c r="F454" s="1284" t="s">
        <v>4280</v>
      </c>
      <c r="G454" s="1075"/>
      <c r="H454" s="1075"/>
      <c r="I454" s="371"/>
      <c r="J454" s="259"/>
      <c r="K454" s="272"/>
      <c r="L454" s="273"/>
    </row>
    <row r="455" spans="1:12" ht="64.8" customHeight="1" x14ac:dyDescent="0.25">
      <c r="A455" s="165"/>
      <c r="B455" s="268"/>
      <c r="C455" s="374" t="s">
        <v>288</v>
      </c>
      <c r="D455" s="1283">
        <v>2</v>
      </c>
      <c r="E455" s="1282" t="str">
        <f>IF(VLOOKUP(Table2612[[#This Row],[(FIN) Käytäntö]],Languages!$A:$D,1,TRUE)=Table2612[[#This Row],[(FIN) Käytäntö]],VLOOKUP(Table2612[[#This Row],[(FIN) Käytäntö]],Languages!$A:$D,Summary!$C$7,TRUE),NA())</f>
        <v>Kyberturvallisuuteen liittyvät vastuut on osoitettu nimetyille rooleille (mukaan lukien mahdolliset ulkoiset palveluntarjoajat).</v>
      </c>
      <c r="F455" s="1284" t="s">
        <v>4280</v>
      </c>
      <c r="G455" s="1075"/>
      <c r="H455" s="1075"/>
      <c r="I455" s="371"/>
      <c r="J455" s="259"/>
      <c r="K455" s="272"/>
      <c r="L455" s="273"/>
    </row>
    <row r="456" spans="1:12" ht="64.8" customHeight="1" x14ac:dyDescent="0.25">
      <c r="A456" s="165"/>
      <c r="B456" s="268"/>
      <c r="C456" s="374" t="s">
        <v>289</v>
      </c>
      <c r="D456" s="1283">
        <v>2</v>
      </c>
      <c r="E456" s="1282" t="str">
        <f>IF(VLOOKUP(Table2612[[#This Row],[(FIN) Käytäntö]],Languages!$A:$D,1,TRUE)=Table2612[[#This Row],[(FIN) Käytäntö]],VLOOKUP(Table2612[[#This Row],[(FIN) Käytäntö]],Languages!$A:$D,Summary!$C$7,TRUE),NA())</f>
        <v>Kyberturvallisuuteen liittyvät vastuut on dokumentoitu.</v>
      </c>
      <c r="F456" s="1284" t="s">
        <v>4280</v>
      </c>
      <c r="G456" s="1075"/>
      <c r="H456" s="1075"/>
      <c r="I456" s="371"/>
      <c r="J456" s="259"/>
      <c r="K456" s="272"/>
      <c r="L456" s="273"/>
    </row>
    <row r="457" spans="1:12" ht="64.8" customHeight="1" x14ac:dyDescent="0.25">
      <c r="A457" s="165"/>
      <c r="B457" s="268"/>
      <c r="C457" s="374" t="s">
        <v>290</v>
      </c>
      <c r="D457" s="1283">
        <v>3</v>
      </c>
      <c r="E457" s="1282" t="str">
        <f>IF(VLOOKUP(Table2612[[#This Row],[(FIN) Käytäntö]],Languages!$A:$D,1,TRUE)=Table2612[[#This Row],[(FIN) Käytäntö]],VLOOKUP(Table2612[[#This Row],[(FIN) Käytäntö]],Languages!$A:$D,Summary!$C$7,TRUE),NA())</f>
        <v>Kyberturvallisuuteen liittyvät vastuut ja työtehtävien vaatimukset tarkastetaan ja päivitetään aika ajoin ja määriteltyjen tilanteiden kuten järjestelmämuutosten yhteydessä tai organisaatiorakenteen muuttuessa.</v>
      </c>
      <c r="F457" s="1284" t="s">
        <v>4280</v>
      </c>
      <c r="G457" s="1075"/>
      <c r="H457" s="1075"/>
      <c r="I457" s="371"/>
      <c r="J457" s="259"/>
      <c r="K457" s="272"/>
      <c r="L457" s="273"/>
    </row>
    <row r="458" spans="1:12" ht="64.8" customHeight="1" x14ac:dyDescent="0.25">
      <c r="A458" s="165"/>
      <c r="B458" s="268"/>
      <c r="C458" s="374" t="s">
        <v>291</v>
      </c>
      <c r="D458" s="1283">
        <v>3</v>
      </c>
      <c r="E458" s="1282" t="str">
        <f>IF(VLOOKUP(Table2612[[#This Row],[(FIN) Käytäntö]],Languages!$A:$D,1,TRUE)=Table2612[[#This Row],[(FIN) Käytäntö]],VLOOKUP(Table2612[[#This Row],[(FIN) Käytäntö]],Languages!$A:$D,Summary!$C$7,TRUE),NA())</f>
        <v>Osoitettuja kyberturvallisuuden vastuita hallitaan siten, että varmistutaan niiden riittävyydestä ja riittävästä päällekkäisyydestä (mukaan lukien henkilöstönvaihdosten suunnittelu).</v>
      </c>
      <c r="F458" s="1284" t="s">
        <v>4280</v>
      </c>
      <c r="G458" s="1075"/>
      <c r="H458" s="1075"/>
      <c r="I458" s="371"/>
      <c r="J458" s="259"/>
      <c r="K458" s="272"/>
      <c r="L458" s="273"/>
    </row>
    <row r="459" spans="1:12" ht="64.8" customHeight="1" x14ac:dyDescent="0.25">
      <c r="A459" s="165"/>
      <c r="B459" s="268"/>
      <c r="C459" s="374" t="s">
        <v>292</v>
      </c>
      <c r="D459" s="1283">
        <v>1</v>
      </c>
      <c r="E459" s="1282" t="str">
        <f>IF(VLOOKUP(Table2612[[#This Row],[(FIN) Käytäntö]],Languages!$A:$D,1,TRUE)=Table2612[[#This Row],[(FIN) Käytäntö]],VLOOKUP(Table2612[[#This Row],[(FIN) Käytäntö]],Languages!$A:$D,Summary!$C$7,TRUE),NA())</f>
        <v>Kyberturvallisuuskoulutusta on saatavana sellaisille työntekijöille, joille on osoitettu kyberturvallisuuteen liittyviä vastuita. Tasolla 1 tämän ei tarvitse olla systemaattista ja säännöllistä.</v>
      </c>
      <c r="F459" s="1284" t="s">
        <v>4280</v>
      </c>
      <c r="G459" s="1075"/>
      <c r="H459" s="1075"/>
      <c r="I459" s="371"/>
      <c r="J459" s="259"/>
      <c r="K459" s="272"/>
      <c r="L459" s="273"/>
    </row>
    <row r="460" spans="1:12" ht="64.8" customHeight="1" x14ac:dyDescent="0.25">
      <c r="A460" s="165"/>
      <c r="B460" s="268"/>
      <c r="C460" s="374" t="s">
        <v>293</v>
      </c>
      <c r="D460" s="1283">
        <v>1</v>
      </c>
      <c r="E460" s="1282" t="str">
        <f>IF(VLOOKUP(Table2612[[#This Row],[(FIN) Käytäntö]],Languages!$A:$D,1,TRUE)=Table2612[[#This Row],[(FIN) Käytäntö]],VLOOKUP(Table2612[[#This Row],[(FIN) Käytäntö]],Languages!$A:$D,Summary!$C$7,TRUE),NA())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460" s="1284" t="s">
        <v>4280</v>
      </c>
      <c r="G460" s="1075"/>
      <c r="H460" s="1075"/>
      <c r="I460" s="371"/>
      <c r="J460" s="259"/>
      <c r="K460" s="272"/>
      <c r="L460" s="273"/>
    </row>
    <row r="461" spans="1:12" ht="64.8" customHeight="1" x14ac:dyDescent="0.25">
      <c r="A461" s="165"/>
      <c r="B461" s="268"/>
      <c r="C461" s="374" t="s">
        <v>294</v>
      </c>
      <c r="D461" s="1283">
        <v>2</v>
      </c>
      <c r="E461" s="1282" t="str">
        <f>IF(VLOOKUP(Table2612[[#This Row],[(FIN) Käytäntö]],Languages!$A:$D,1,TRUE)=Table2612[[#This Row],[(FIN) Käytäntö]],VLOOKUP(Table2612[[#This Row],[(FIN) Käytäntö]],Languages!$A:$D,Summary!$C$7,TRUE),NA())</f>
        <v xml:space="preserve">Tunnistettuihin kyberturvallisuuden osaamispuutteisiin (tiedot, taidot ja kyvyt, pätevyydet) puututaan kouluttamalla, rekrytoimalla ja vaihtuvuuden pienenemiseen tähtäävillä toimilla. </v>
      </c>
      <c r="F461" s="1284" t="s">
        <v>4280</v>
      </c>
      <c r="G461" s="1075"/>
      <c r="H461" s="1075"/>
      <c r="I461" s="371"/>
      <c r="J461" s="643"/>
      <c r="K461" s="272"/>
      <c r="L461" s="273"/>
    </row>
    <row r="462" spans="1:12" ht="64.8" customHeight="1" x14ac:dyDescent="0.25">
      <c r="A462" s="165"/>
      <c r="B462" s="657"/>
      <c r="C462" s="374" t="s">
        <v>295</v>
      </c>
      <c r="D462" s="1283">
        <v>2</v>
      </c>
      <c r="E462" s="1282" t="str">
        <f>IF(VLOOKUP(Table2612[[#This Row],[(FIN) Käytäntö]],Languages!$A:$D,1,TRUE)=Table2612[[#This Row],[(FIN) Käytäntö]],VLOOKUP(Table2612[[#This Row],[(FIN) Käytäntö]],Languages!$A:$D,Summary!$C$7,TRUE),NA())</f>
        <v>Kyberturvallisuuskoulutus on edellytyksenä käyttö- tai pääsyoikeuksien myöntämiselle toiminnon kannalta tärkeisiin laitteisiin, ohjelmistoihin ja tietovarantoihin.</v>
      </c>
      <c r="F462" s="1284" t="s">
        <v>4280</v>
      </c>
      <c r="G462" s="1075"/>
      <c r="H462" s="1075"/>
      <c r="I462" s="642"/>
      <c r="J462" s="642"/>
      <c r="K462" s="658"/>
      <c r="L462" s="235"/>
    </row>
    <row r="463" spans="1:12" ht="64.8" customHeight="1" x14ac:dyDescent="0.25">
      <c r="A463" s="165"/>
      <c r="B463" s="156"/>
      <c r="C463" s="374" t="s">
        <v>296</v>
      </c>
      <c r="D463" s="1283">
        <v>3</v>
      </c>
      <c r="E463" s="1282" t="str">
        <f>IF(VLOOKUP(Table2612[[#This Row],[(FIN) Käytäntö]],Languages!$A:$D,1,TRUE)=Table2612[[#This Row],[(FIN) Käytäntö]],VLOOKUP(Table2612[[#This Row],[(FIN) Käytäntö]],Languages!$A:$D,Summary!$C$7,TRUE),NA())</f>
        <v>Koulutustoiminnan tehokkuutta arvioidaan aika ajoin ja koulutusta kehitetään tarpeen mukaan.</v>
      </c>
      <c r="F463" s="1284" t="s">
        <v>1629</v>
      </c>
      <c r="G463" s="1075"/>
      <c r="H463" s="1075"/>
      <c r="I463" s="259"/>
      <c r="J463" s="259"/>
      <c r="K463" s="655"/>
      <c r="L463" s="235"/>
    </row>
    <row r="464" spans="1:12" ht="64.8" customHeight="1" x14ac:dyDescent="0.25">
      <c r="A464" s="165"/>
      <c r="B464" s="156"/>
      <c r="C464" s="374" t="s">
        <v>2576</v>
      </c>
      <c r="D464" s="1283">
        <v>3</v>
      </c>
      <c r="E464" s="1282" t="str">
        <f>IF(VLOOKUP(Table2612[[#This Row],[(FIN) Käytäntö]],Languages!$A:$D,1,TRUE)=Table2612[[#This Row],[(FIN) Käytäntö]],VLOOKUP(Table2612[[#This Row],[(FIN) Käytäntö]],Languages!$A:$D,Summary!$C$7,TRUE),NA())</f>
        <v>Koulutusohjelmat sisältävät jatkokoulutusta ja muita ammatillisia kehitysmahdollisuuksia henkilöstölle, jolla on merkittävisä kyberturvallisuusvastuita.</v>
      </c>
      <c r="F464" s="1284" t="s">
        <v>4280</v>
      </c>
      <c r="G464" s="1075"/>
      <c r="H464" s="1075"/>
      <c r="I464" s="259"/>
      <c r="J464" s="259"/>
      <c r="K464" s="655"/>
      <c r="L464" s="235"/>
    </row>
    <row r="465" spans="1:12" ht="64.8" customHeight="1" x14ac:dyDescent="0.25">
      <c r="A465" s="165"/>
      <c r="B465" s="156"/>
      <c r="C465" s="374" t="s">
        <v>297</v>
      </c>
      <c r="D465" s="1283">
        <v>2</v>
      </c>
      <c r="E465" s="1282" t="str">
        <f>IF(VLOOKUP(Table2612[[#This Row],[(FIN) Käytäntö]],Languages!$A:$D,1,TRUE)=Table2612[[#This Row],[(FIN) Käytäntö]],VLOOKUP(Table2612[[#This Row],[(FIN) Käytäntö]],Languages!$A:$D,Summary!$C$7,TRUE),NA())</f>
        <v>WORKFORCE-osion toimintaa varten on määritetty dokumentoidut toimintatavat, joita noudatetaan ja päivitetään säännöllisesti.</v>
      </c>
      <c r="F465" s="1284" t="s">
        <v>4280</v>
      </c>
      <c r="G465" s="1075"/>
      <c r="H465" s="1075"/>
      <c r="I465" s="259"/>
      <c r="J465" s="259"/>
      <c r="K465" s="655"/>
      <c r="L465" s="235"/>
    </row>
    <row r="466" spans="1:12" ht="64.8" customHeight="1" x14ac:dyDescent="0.25">
      <c r="A466" s="165"/>
      <c r="B466" s="156"/>
      <c r="C466" s="374" t="s">
        <v>298</v>
      </c>
      <c r="D466" s="1283">
        <v>2</v>
      </c>
      <c r="E466" s="1282" t="str">
        <f>IF(VLOOKUP(Table2612[[#This Row],[(FIN) Käytäntö]],Languages!$A:$D,1,TRUE)=Table2612[[#This Row],[(FIN) Käytäntö]],VLOOKUP(Table2612[[#This Row],[(FIN) Käytäntö]],Languages!$A:$D,Summary!$C$7,TRUE),NA())</f>
        <v>WORKFORCE-osion toimintaa varten on tarjolla riittävät resurssit (henkilöstö, rahoitus ja työkalut).</v>
      </c>
      <c r="F466" s="1284" t="s">
        <v>1629</v>
      </c>
      <c r="G466" s="1075"/>
      <c r="H466" s="1075"/>
      <c r="I466" s="259"/>
      <c r="J466" s="259"/>
      <c r="K466" s="655"/>
      <c r="L466" s="235"/>
    </row>
    <row r="467" spans="1:12" ht="64.8" customHeight="1" x14ac:dyDescent="0.25">
      <c r="A467" s="165"/>
      <c r="B467" s="156"/>
      <c r="C467" s="374" t="s">
        <v>299</v>
      </c>
      <c r="D467" s="1283">
        <v>3</v>
      </c>
      <c r="E467" s="1282" t="str">
        <f>IF(VLOOKUP(Table2612[[#This Row],[(FIN) Käytäntö]],Languages!$A:$D,1,TRUE)=Table2612[[#This Row],[(FIN) Käytäntö]],VLOOKUP(Table2612[[#This Row],[(FIN) Käytäntö]],Languages!$A:$D,Summary!$C$7,TRUE),NA())</f>
        <v>WORKFORCE-osion toimintaa ohjataan vaatimuksilla, jotka on asetettu organisaation johtotason politiikassa (tai vastaavassa ohjeistuksessa).</v>
      </c>
      <c r="F467" s="1284" t="s">
        <v>4280</v>
      </c>
      <c r="G467" s="1075"/>
      <c r="H467" s="1075"/>
      <c r="I467" s="259"/>
      <c r="J467" s="259"/>
      <c r="K467" s="655"/>
      <c r="L467" s="235"/>
    </row>
    <row r="468" spans="1:12" ht="64.8" customHeight="1" x14ac:dyDescent="0.25">
      <c r="A468" s="165"/>
      <c r="B468" s="156"/>
      <c r="C468" s="374" t="s">
        <v>300</v>
      </c>
      <c r="D468" s="1283">
        <v>3</v>
      </c>
      <c r="E468" s="1282" t="str">
        <f>IF(VLOOKUP(Table2612[[#This Row],[(FIN) Käytäntö]],Languages!$A:$D,1,TRUE)=Table2612[[#This Row],[(FIN) Käytäntö]],VLOOKUP(Table2612[[#This Row],[(FIN) Käytäntö]],Languages!$A:$D,Summary!$C$7,TRUE),NA())</f>
        <v>WORKFORCE-osion toiminnan suorittamiseen tarvittavat vastuut, tilivelvollisuudet ja valtuutukset on jalkautettu soveltuville työntekijöille.</v>
      </c>
      <c r="F468" s="1284" t="s">
        <v>1629</v>
      </c>
      <c r="G468" s="1075"/>
      <c r="H468" s="1075"/>
      <c r="I468" s="259"/>
      <c r="J468" s="259"/>
      <c r="K468" s="655"/>
      <c r="L468" s="235"/>
    </row>
    <row r="469" spans="1:12" ht="64.8" customHeight="1" x14ac:dyDescent="0.25">
      <c r="A469" s="165"/>
      <c r="B469" s="156"/>
      <c r="C469" s="374" t="s">
        <v>301</v>
      </c>
      <c r="D469" s="1283">
        <v>3</v>
      </c>
      <c r="E469" s="1282" t="str">
        <f>IF(VLOOKUP(Table2612[[#This Row],[(FIN) Käytäntö]],Languages!$A:$D,1,TRUE)=Table2612[[#This Row],[(FIN) Käytäntö]],VLOOKUP(Table2612[[#This Row],[(FIN) Käytäntö]],Languages!$A:$D,Summary!$C$7,TRUE),NA())</f>
        <v>WORKFORCE-osion toimintaa suorittavilla työntekijöillä on riittävät tiedot ja taidot tehtäviensä suorittamiseen.</v>
      </c>
      <c r="F469" s="1284" t="s">
        <v>1629</v>
      </c>
      <c r="G469" s="1075"/>
      <c r="H469" s="1075"/>
      <c r="I469" s="259"/>
      <c r="J469" s="259"/>
      <c r="K469" s="655"/>
      <c r="L469" s="235"/>
    </row>
    <row r="470" spans="1:12" ht="64.8" customHeight="1" x14ac:dyDescent="0.25">
      <c r="A470" s="165"/>
      <c r="B470" s="156"/>
      <c r="C470" s="374" t="s">
        <v>302</v>
      </c>
      <c r="D470" s="1283">
        <v>3</v>
      </c>
      <c r="E470" s="1282" t="str">
        <f>IF(VLOOKUP(Table2612[[#This Row],[(FIN) Käytäntö]],Languages!$A:$D,1,TRUE)=Table2612[[#This Row],[(FIN) Käytäntö]],VLOOKUP(Table2612[[#This Row],[(FIN) Käytäntö]],Languages!$A:$D,Summary!$C$7,TRUE),NA())</f>
        <v>WORKFORCE-osion toiminnan vaikuttavuutta arvioidaan ja seurataan.</v>
      </c>
      <c r="F470" s="1284" t="s">
        <v>1629</v>
      </c>
      <c r="G470" s="1075"/>
      <c r="H470" s="1075"/>
      <c r="I470" s="259"/>
      <c r="J470" s="259"/>
      <c r="K470" s="655"/>
      <c r="L470" s="235"/>
    </row>
    <row r="471" spans="1:12" ht="13.95" customHeight="1" x14ac:dyDescent="0.25">
      <c r="A471" s="165"/>
      <c r="B471" s="156"/>
      <c r="C471"/>
      <c r="D471" s="1075"/>
      <c r="E471" s="1282"/>
      <c r="F471" s="1285"/>
      <c r="G471" s="1075"/>
      <c r="H471" s="1075"/>
      <c r="I471" s="259"/>
      <c r="J471" s="259"/>
      <c r="K471" s="655"/>
      <c r="L471" s="235"/>
    </row>
    <row r="472" spans="1:12" ht="13.95" customHeight="1" x14ac:dyDescent="0.25">
      <c r="A472" s="165"/>
      <c r="B472" s="1279"/>
      <c r="C472" s="259"/>
      <c r="D472" s="259"/>
      <c r="E472" s="259"/>
      <c r="F472" s="259"/>
      <c r="G472" s="259"/>
      <c r="H472" s="259"/>
      <c r="I472" s="1279"/>
      <c r="J472" s="1279"/>
      <c r="K472" s="1279"/>
      <c r="L472" s="165"/>
    </row>
    <row r="473" spans="1:12" ht="13.95" customHeight="1" x14ac:dyDescent="0.25">
      <c r="A473" s="1280"/>
      <c r="B473" s="1276"/>
      <c r="C473" s="1279"/>
      <c r="D473" s="1279"/>
      <c r="E473" s="1279"/>
      <c r="F473" s="1279"/>
      <c r="G473" s="1279"/>
      <c r="H473" s="1279"/>
      <c r="I473" s="1276"/>
      <c r="J473" s="1276"/>
      <c r="K473" s="1276"/>
      <c r="L473" s="642"/>
    </row>
    <row r="474" spans="1:12" ht="13.95" customHeight="1" x14ac:dyDescent="0.25">
      <c r="A474" s="1280"/>
      <c r="B474" s="1276"/>
      <c r="I474" s="1276"/>
      <c r="J474" s="1276"/>
      <c r="K474" s="1276"/>
      <c r="L474" s="642"/>
    </row>
    <row r="475" spans="1:12" ht="13.95" customHeight="1" x14ac:dyDescent="0.25">
      <c r="A475" s="1280"/>
      <c r="B475" s="1276"/>
      <c r="I475" s="1276"/>
      <c r="J475" s="1276"/>
      <c r="K475" s="1276"/>
      <c r="L475" s="642"/>
    </row>
    <row r="476" spans="1:12" ht="13.95" customHeight="1" x14ac:dyDescent="0.25">
      <c r="A476" s="1280"/>
      <c r="B476" s="1276"/>
      <c r="I476" s="1276"/>
      <c r="J476" s="1276"/>
      <c r="K476" s="1276"/>
      <c r="L476" s="642"/>
    </row>
    <row r="477" spans="1:12" ht="13.95" customHeight="1" x14ac:dyDescent="0.25">
      <c r="A477" s="1280"/>
      <c r="B477" s="1276"/>
      <c r="I477" s="1276"/>
      <c r="J477" s="1276"/>
      <c r="K477" s="1276"/>
      <c r="L477" s="642"/>
    </row>
    <row r="478" spans="1:12" ht="13.95" customHeight="1" x14ac:dyDescent="0.25">
      <c r="A478" s="1280"/>
      <c r="B478" s="1276"/>
      <c r="I478" s="1276"/>
      <c r="J478" s="1276"/>
      <c r="K478" s="1276"/>
      <c r="L478" s="642"/>
    </row>
    <row r="479" spans="1:12" ht="13.95" customHeight="1" x14ac:dyDescent="0.25">
      <c r="A479" s="1280"/>
      <c r="B479" s="1276"/>
      <c r="I479" s="1276"/>
      <c r="J479" s="1276"/>
      <c r="K479" s="1276"/>
      <c r="L479" s="642"/>
    </row>
    <row r="480" spans="1:12" ht="13.95" customHeight="1" x14ac:dyDescent="0.25">
      <c r="A480" s="1280"/>
      <c r="B480" s="650"/>
      <c r="I480" s="650"/>
      <c r="J480" s="650"/>
      <c r="K480" s="650"/>
      <c r="L480" s="642"/>
    </row>
    <row r="481" spans="1:12" ht="13.95" customHeight="1" x14ac:dyDescent="0.25">
      <c r="A481" s="1280"/>
      <c r="B481" s="1276"/>
      <c r="I481" s="1276"/>
      <c r="J481" s="1276"/>
      <c r="K481" s="1276"/>
      <c r="L481" s="642"/>
    </row>
    <row r="482" spans="1:12" ht="13.95" customHeight="1" x14ac:dyDescent="0.25">
      <c r="A482" s="1280"/>
      <c r="B482" s="1276"/>
      <c r="I482" s="1276"/>
      <c r="J482" s="1276"/>
      <c r="K482" s="1276"/>
      <c r="L482" s="642"/>
    </row>
    <row r="483" spans="1:12" ht="13.95" customHeight="1" x14ac:dyDescent="0.25">
      <c r="A483" s="1280"/>
      <c r="B483" s="1276"/>
      <c r="I483" s="1276"/>
      <c r="J483" s="1276"/>
      <c r="K483" s="1276"/>
      <c r="L483" s="642"/>
    </row>
    <row r="484" spans="1:12" ht="13.95" customHeight="1" x14ac:dyDescent="0.25">
      <c r="A484" s="1280"/>
      <c r="B484" s="1276"/>
      <c r="I484" s="1276"/>
      <c r="J484" s="1276"/>
      <c r="K484" s="1276"/>
      <c r="L484" s="642"/>
    </row>
    <row r="485" spans="1:12" ht="13.95" customHeight="1" x14ac:dyDescent="0.25">
      <c r="A485" s="1280"/>
      <c r="B485" s="1276"/>
      <c r="I485" s="1276"/>
      <c r="J485" s="1276"/>
      <c r="K485" s="1276"/>
      <c r="L485" s="642"/>
    </row>
    <row r="486" spans="1:12" ht="13.95" customHeight="1" x14ac:dyDescent="0.25">
      <c r="A486" s="1280"/>
      <c r="B486" s="1276"/>
      <c r="I486" s="1276"/>
      <c r="J486" s="1276"/>
      <c r="K486" s="1276"/>
      <c r="L486" s="642"/>
    </row>
    <row r="487" spans="1:12" ht="13.95" customHeight="1" x14ac:dyDescent="0.25">
      <c r="A487" s="1280"/>
      <c r="B487" s="650"/>
      <c r="I487" s="650"/>
      <c r="J487" s="650"/>
      <c r="K487" s="650"/>
      <c r="L487" s="1280"/>
    </row>
    <row r="488" spans="1:12" ht="13.95" customHeight="1" x14ac:dyDescent="0.25">
      <c r="I488" s="1276"/>
      <c r="J488" s="1276"/>
      <c r="K488" s="1276"/>
    </row>
  </sheetData>
  <sheetProtection formatCells="0" formatColumns="0" formatRows="0" autoFilter="0"/>
  <mergeCells count="4">
    <mergeCell ref="O4:O26"/>
    <mergeCell ref="C6:E6"/>
    <mergeCell ref="C9:H9"/>
    <mergeCell ref="C4:H4"/>
  </mergeCells>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B321-2B8B-4B54-B52D-29D395EB1C34}">
  <sheetPr codeName="Sheet39">
    <tabColor theme="7"/>
  </sheetPr>
  <dimension ref="A1:AD847"/>
  <sheetViews>
    <sheetView zoomScale="80" zoomScaleNormal="80" workbookViewId="0">
      <selection activeCell="J3" sqref="J3:U10"/>
    </sheetView>
  </sheetViews>
  <sheetFormatPr defaultRowHeight="13.8" x14ac:dyDescent="0.25"/>
  <cols>
    <col min="1" max="1" width="15.36328125" customWidth="1"/>
    <col min="2" max="2" width="6.6328125" style="551" customWidth="1"/>
    <col min="3" max="3" width="9.1796875" style="551" customWidth="1"/>
    <col min="4" max="4" width="13.08984375" style="551" customWidth="1"/>
    <col min="6" max="6" width="12.54296875" customWidth="1"/>
    <col min="7" max="7" width="13.36328125" customWidth="1"/>
    <col min="8" max="8" width="5.6328125" customWidth="1"/>
    <col min="10" max="10" width="19.453125" customWidth="1"/>
    <col min="16" max="16" width="5.6328125" customWidth="1"/>
    <col min="23" max="23" width="15.26953125" customWidth="1"/>
    <col min="24" max="24" width="27.453125" customWidth="1"/>
    <col min="25" max="25" width="7.26953125" customWidth="1"/>
    <col min="27" max="27" width="69.90625" customWidth="1"/>
  </cols>
  <sheetData>
    <row r="1" spans="1:28" x14ac:dyDescent="0.25">
      <c r="A1" s="24" t="s">
        <v>1473</v>
      </c>
      <c r="B1" s="70" t="s">
        <v>588</v>
      </c>
      <c r="C1" s="70" t="s">
        <v>3512</v>
      </c>
      <c r="D1" s="70" t="s">
        <v>3513</v>
      </c>
      <c r="E1" s="70" t="s">
        <v>1580</v>
      </c>
      <c r="I1" s="1234"/>
      <c r="J1" s="1235"/>
      <c r="K1" s="1236"/>
      <c r="L1" s="1236"/>
      <c r="M1" s="1237"/>
      <c r="N1" s="1236"/>
      <c r="O1" s="1236"/>
      <c r="P1" s="1234"/>
      <c r="Q1" s="1234"/>
      <c r="R1" s="1234"/>
      <c r="S1" s="1234"/>
      <c r="T1" s="1234"/>
      <c r="Z1" s="741"/>
      <c r="AA1" s="741"/>
      <c r="AB1" s="742"/>
    </row>
    <row r="2" spans="1:28" x14ac:dyDescent="0.25">
      <c r="A2" t="s">
        <v>150</v>
      </c>
      <c r="B2" s="551">
        <f>VLOOKUP(A2,Data!C:E,3,FALSE)</f>
        <v>1</v>
      </c>
      <c r="C2" s="1286" t="str">
        <f>IF(NIS2_valinta!F88&lt;&gt;"","X","")</f>
        <v>X</v>
      </c>
      <c r="D2" s="551" t="str">
        <f>IF(C2="","",CONCATENATE("NIS-",MID(A2,1,4),"-"))</f>
        <v>NIS-ACCE-</v>
      </c>
      <c r="E2" s="551">
        <f ca="1">VLOOKUP($A2,Data!$C:$I,7,FALSE)</f>
        <v>1</v>
      </c>
      <c r="F2" s="631" t="str">
        <f>CONCATENATE($D2,$B2)</f>
        <v>NIS-ACCE-1</v>
      </c>
      <c r="G2" s="631" t="str">
        <f ca="1">_xlfn.IFNA(CONCATENATE(F2,$E2),CONCATENATE(F2,$E2,0))</f>
        <v>NIS-ACCE-11</v>
      </c>
      <c r="H2" s="631"/>
      <c r="I2" s="1281"/>
      <c r="J2" s="1281"/>
      <c r="K2" s="1281"/>
      <c r="L2" s="1281"/>
      <c r="M2" s="1281"/>
      <c r="N2" s="1281"/>
      <c r="O2" s="1281"/>
      <c r="P2" s="1281"/>
      <c r="Q2" s="1281"/>
      <c r="R2" s="1281"/>
      <c r="S2" s="1281"/>
      <c r="T2" s="1281"/>
      <c r="U2" s="1281"/>
      <c r="V2" s="1281"/>
      <c r="Z2" s="741"/>
      <c r="AA2" s="813" t="s">
        <v>1884</v>
      </c>
      <c r="AB2" s="742"/>
    </row>
    <row r="3" spans="1:28" x14ac:dyDescent="0.25">
      <c r="A3" t="s">
        <v>152</v>
      </c>
      <c r="B3" s="551">
        <f>VLOOKUP(A3,Data!C:E,3,FALSE)</f>
        <v>1</v>
      </c>
      <c r="C3" s="1286" t="str">
        <f>IF(NIS2_valinta!F89&lt;&gt;"","X","")</f>
        <v>X</v>
      </c>
      <c r="D3" s="551" t="str">
        <f t="shared" ref="D3:D66" si="0">IF(C3="","",CONCATENATE("NIS-",MID(A3,1,4),"-"))</f>
        <v>NIS-ACCE-</v>
      </c>
      <c r="E3" s="551">
        <f ca="1">VLOOKUP(A3,Data!C:I,7,FALSE)</f>
        <v>1</v>
      </c>
      <c r="F3" s="631" t="str">
        <f t="shared" ref="F3:F66" si="1">CONCATENATE($D3,$B3)</f>
        <v>NIS-ACCE-1</v>
      </c>
      <c r="G3" s="631" t="str">
        <f t="shared" ref="G3:G66" ca="1" si="2">_xlfn.IFNA(CONCATENATE(F3,$E3),CONCATENATE(F3,$E3,0))</f>
        <v>NIS-ACCE-11</v>
      </c>
      <c r="I3" s="1281"/>
      <c r="J3" s="1889" t="s">
        <v>3881</v>
      </c>
      <c r="K3" s="1890"/>
      <c r="L3" s="1890"/>
      <c r="M3" s="1890"/>
      <c r="N3" s="1890"/>
      <c r="O3" s="1890"/>
      <c r="P3" s="1890"/>
      <c r="Q3" s="1890"/>
      <c r="R3" s="1890"/>
      <c r="S3" s="1890"/>
      <c r="T3" s="1890"/>
      <c r="U3" s="1890"/>
      <c r="V3" s="1281"/>
      <c r="Z3" s="741"/>
      <c r="AA3" s="814"/>
      <c r="AB3" s="742"/>
    </row>
    <row r="4" spans="1:28" ht="13.8" customHeight="1" x14ac:dyDescent="0.25">
      <c r="A4" t="s">
        <v>153</v>
      </c>
      <c r="B4" s="551">
        <f>VLOOKUP(A4,Data!C:E,3,FALSE)</f>
        <v>1</v>
      </c>
      <c r="C4" s="1286" t="str">
        <f>IF(NIS2_valinta!F90&lt;&gt;"","X","")</f>
        <v>X</v>
      </c>
      <c r="D4" s="551" t="str">
        <f t="shared" si="0"/>
        <v>NIS-ACCE-</v>
      </c>
      <c r="E4" s="551">
        <f ca="1">VLOOKUP(A4,Data!C:I,7,FALSE)</f>
        <v>1</v>
      </c>
      <c r="F4" s="631" t="str">
        <f t="shared" si="1"/>
        <v>NIS-ACCE-1</v>
      </c>
      <c r="G4" s="631" t="str">
        <f t="shared" ca="1" si="2"/>
        <v>NIS-ACCE-11</v>
      </c>
      <c r="I4" s="1281"/>
      <c r="J4" s="1890"/>
      <c r="K4" s="1890"/>
      <c r="L4" s="1890"/>
      <c r="M4" s="1890"/>
      <c r="N4" s="1890"/>
      <c r="O4" s="1890"/>
      <c r="P4" s="1890"/>
      <c r="Q4" s="1890"/>
      <c r="R4" s="1890"/>
      <c r="S4" s="1890"/>
      <c r="T4" s="1890"/>
      <c r="U4" s="1890"/>
      <c r="V4" s="1281"/>
      <c r="Z4" s="741"/>
      <c r="AA4" s="1839" t="s">
        <v>3567</v>
      </c>
      <c r="AB4" s="742"/>
    </row>
    <row r="5" spans="1:28" x14ac:dyDescent="0.25">
      <c r="A5" t="s">
        <v>154</v>
      </c>
      <c r="B5" s="551">
        <f>VLOOKUP(A5,Data!C:E,3,FALSE)</f>
        <v>2</v>
      </c>
      <c r="C5" s="1286" t="str">
        <f>IF(NIS2_valinta!F91&lt;&gt;"","X","")</f>
        <v>X</v>
      </c>
      <c r="D5" s="551" t="str">
        <f t="shared" si="0"/>
        <v>NIS-ACCE-</v>
      </c>
      <c r="E5" s="551">
        <f ca="1">VLOOKUP(A5,Data!C:I,7,FALSE)</f>
        <v>1</v>
      </c>
      <c r="F5" s="631" t="str">
        <f t="shared" si="1"/>
        <v>NIS-ACCE-2</v>
      </c>
      <c r="G5" s="631" t="str">
        <f t="shared" ca="1" si="2"/>
        <v>NIS-ACCE-21</v>
      </c>
      <c r="I5" s="1281"/>
      <c r="J5" s="1890"/>
      <c r="K5" s="1890"/>
      <c r="L5" s="1890"/>
      <c r="M5" s="1890"/>
      <c r="N5" s="1890"/>
      <c r="O5" s="1890"/>
      <c r="P5" s="1890"/>
      <c r="Q5" s="1890"/>
      <c r="R5" s="1890"/>
      <c r="S5" s="1890"/>
      <c r="T5" s="1890"/>
      <c r="U5" s="1890"/>
      <c r="V5" s="1281"/>
      <c r="Z5" s="741"/>
      <c r="AA5" s="1839"/>
      <c r="AB5" s="742"/>
    </row>
    <row r="6" spans="1:28" x14ac:dyDescent="0.25">
      <c r="A6" t="s">
        <v>155</v>
      </c>
      <c r="B6" s="551">
        <f>VLOOKUP(A6,Data!C:E,3,FALSE)</f>
        <v>2</v>
      </c>
      <c r="C6" s="1286" t="str">
        <f>IF(NIS2_valinta!F92&lt;&gt;"","X","")</f>
        <v>X</v>
      </c>
      <c r="D6" s="551" t="str">
        <f t="shared" si="0"/>
        <v>NIS-ACCE-</v>
      </c>
      <c r="E6" s="551">
        <f ca="1">VLOOKUP(A6,Data!C:I,7,FALSE)</f>
        <v>1</v>
      </c>
      <c r="F6" s="631" t="str">
        <f t="shared" si="1"/>
        <v>NIS-ACCE-2</v>
      </c>
      <c r="G6" s="631" t="str">
        <f t="shared" ca="1" si="2"/>
        <v>NIS-ACCE-21</v>
      </c>
      <c r="I6" s="1281"/>
      <c r="J6" s="1890"/>
      <c r="K6" s="1890"/>
      <c r="L6" s="1890"/>
      <c r="M6" s="1890"/>
      <c r="N6" s="1890"/>
      <c r="O6" s="1890"/>
      <c r="P6" s="1890"/>
      <c r="Q6" s="1890"/>
      <c r="R6" s="1890"/>
      <c r="S6" s="1890"/>
      <c r="T6" s="1890"/>
      <c r="U6" s="1890"/>
      <c r="V6" s="1281"/>
      <c r="Z6" s="741"/>
      <c r="AA6" s="1839"/>
      <c r="AB6" s="741"/>
    </row>
    <row r="7" spans="1:28" x14ac:dyDescent="0.25">
      <c r="A7" t="s">
        <v>156</v>
      </c>
      <c r="B7" s="551">
        <f>VLOOKUP(A7,Data!C:E,3,FALSE)</f>
        <v>2</v>
      </c>
      <c r="C7" s="1286" t="str">
        <f>IF(NIS2_valinta!F93&lt;&gt;"","X","")</f>
        <v>X</v>
      </c>
      <c r="D7" s="551" t="str">
        <f t="shared" si="0"/>
        <v>NIS-ACCE-</v>
      </c>
      <c r="E7" s="551">
        <f ca="1">VLOOKUP(A7,Data!C:I,7,FALSE)</f>
        <v>1</v>
      </c>
      <c r="F7" s="631" t="str">
        <f t="shared" si="1"/>
        <v>NIS-ACCE-2</v>
      </c>
      <c r="G7" s="631" t="str">
        <f t="shared" ca="1" si="2"/>
        <v>NIS-ACCE-21</v>
      </c>
      <c r="I7" s="1281"/>
      <c r="J7" s="1890"/>
      <c r="K7" s="1890"/>
      <c r="L7" s="1890"/>
      <c r="M7" s="1890"/>
      <c r="N7" s="1890"/>
      <c r="O7" s="1890"/>
      <c r="P7" s="1890"/>
      <c r="Q7" s="1890"/>
      <c r="R7" s="1890"/>
      <c r="S7" s="1890"/>
      <c r="T7" s="1890"/>
      <c r="U7" s="1890"/>
      <c r="V7" s="1281"/>
      <c r="Z7" s="741"/>
      <c r="AA7" s="1839"/>
      <c r="AB7" s="741"/>
    </row>
    <row r="8" spans="1:28" x14ac:dyDescent="0.25">
      <c r="A8" t="s">
        <v>157</v>
      </c>
      <c r="B8" s="551">
        <f>VLOOKUP(A8,Data!C:E,3,FALSE)</f>
        <v>2</v>
      </c>
      <c r="C8" s="1286" t="str">
        <f>IF(NIS2_valinta!F94&lt;&gt;"","X","")</f>
        <v>X</v>
      </c>
      <c r="D8" s="551" t="str">
        <f t="shared" si="0"/>
        <v>NIS-ACCE-</v>
      </c>
      <c r="E8" s="551">
        <f ca="1">VLOOKUP(A8,Data!C:I,7,FALSE)</f>
        <v>0</v>
      </c>
      <c r="F8" s="631" t="str">
        <f t="shared" si="1"/>
        <v>NIS-ACCE-2</v>
      </c>
      <c r="G8" s="631" t="str">
        <f t="shared" ca="1" si="2"/>
        <v>NIS-ACCE-20</v>
      </c>
      <c r="I8" s="1281"/>
      <c r="J8" s="1890"/>
      <c r="K8" s="1890"/>
      <c r="L8" s="1890"/>
      <c r="M8" s="1890"/>
      <c r="N8" s="1890"/>
      <c r="O8" s="1890"/>
      <c r="P8" s="1890"/>
      <c r="Q8" s="1890"/>
      <c r="R8" s="1890"/>
      <c r="S8" s="1890"/>
      <c r="T8" s="1890"/>
      <c r="U8" s="1890"/>
      <c r="V8" s="1281"/>
      <c r="Z8" s="741"/>
      <c r="AA8" s="1839"/>
      <c r="AB8" s="741"/>
    </row>
    <row r="9" spans="1:28" x14ac:dyDescent="0.25">
      <c r="A9" t="s">
        <v>2527</v>
      </c>
      <c r="B9" s="551">
        <f>VLOOKUP(A9,Data!C:E,3,FALSE)</f>
        <v>2</v>
      </c>
      <c r="C9" s="1286" t="str">
        <f>IF(NIS2_valinta!F95&lt;&gt;"","X","")</f>
        <v>X</v>
      </c>
      <c r="D9" s="551" t="str">
        <f t="shared" si="0"/>
        <v>NIS-ACCE-</v>
      </c>
      <c r="E9" s="551">
        <f ca="1">VLOOKUP(A9,Data!C:I,7,FALSE)</f>
        <v>0</v>
      </c>
      <c r="F9" s="631" t="str">
        <f t="shared" si="1"/>
        <v>NIS-ACCE-2</v>
      </c>
      <c r="G9" s="631" t="str">
        <f t="shared" ca="1" si="2"/>
        <v>NIS-ACCE-20</v>
      </c>
      <c r="I9" s="1281"/>
      <c r="J9" s="1890"/>
      <c r="K9" s="1890"/>
      <c r="L9" s="1890"/>
      <c r="M9" s="1890"/>
      <c r="N9" s="1890"/>
      <c r="O9" s="1890"/>
      <c r="P9" s="1890"/>
      <c r="Q9" s="1890"/>
      <c r="R9" s="1890"/>
      <c r="S9" s="1890"/>
      <c r="T9" s="1890"/>
      <c r="U9" s="1890"/>
      <c r="V9" s="1281"/>
      <c r="Z9" s="741"/>
      <c r="AA9" s="1839"/>
      <c r="AB9" s="741"/>
    </row>
    <row r="10" spans="1:28" x14ac:dyDescent="0.25">
      <c r="A10" t="s">
        <v>2528</v>
      </c>
      <c r="B10" s="551">
        <f>VLOOKUP(A10,Data!C:E,3,FALSE)</f>
        <v>3</v>
      </c>
      <c r="C10" s="1286" t="str">
        <f>IF(NIS2_valinta!F96&lt;&gt;"","X","")</f>
        <v>X</v>
      </c>
      <c r="D10" s="551" t="str">
        <f t="shared" si="0"/>
        <v>NIS-ACCE-</v>
      </c>
      <c r="E10" s="551">
        <f ca="1">VLOOKUP(A10,Data!C:I,7,FALSE)</f>
        <v>1</v>
      </c>
      <c r="F10" s="631" t="str">
        <f t="shared" si="1"/>
        <v>NIS-ACCE-3</v>
      </c>
      <c r="G10" s="631" t="str">
        <f t="shared" ca="1" si="2"/>
        <v>NIS-ACCE-31</v>
      </c>
      <c r="I10" s="1281"/>
      <c r="J10" s="1890"/>
      <c r="K10" s="1890"/>
      <c r="L10" s="1890"/>
      <c r="M10" s="1890"/>
      <c r="N10" s="1890"/>
      <c r="O10" s="1890"/>
      <c r="P10" s="1890"/>
      <c r="Q10" s="1890"/>
      <c r="R10" s="1890"/>
      <c r="S10" s="1890"/>
      <c r="T10" s="1890"/>
      <c r="U10" s="1890"/>
      <c r="V10" s="1281"/>
      <c r="Z10" s="741"/>
      <c r="AA10" s="1839"/>
      <c r="AB10" s="741"/>
    </row>
    <row r="11" spans="1:28" x14ac:dyDescent="0.25">
      <c r="A11" t="s">
        <v>2529</v>
      </c>
      <c r="B11" s="551">
        <f>VLOOKUP(A11,Data!C:E,3,FALSE)</f>
        <v>3</v>
      </c>
      <c r="C11" s="1286" t="str">
        <f>IF(NIS2_valinta!F97&lt;&gt;"","X","")</f>
        <v>X</v>
      </c>
      <c r="D11" s="551" t="str">
        <f t="shared" si="0"/>
        <v>NIS-ACCE-</v>
      </c>
      <c r="E11" s="551">
        <f ca="1">VLOOKUP(A11,Data!C:I,7,FALSE)</f>
        <v>1</v>
      </c>
      <c r="F11" s="631" t="str">
        <f t="shared" si="1"/>
        <v>NIS-ACCE-3</v>
      </c>
      <c r="G11" s="631" t="str">
        <f t="shared" ca="1" si="2"/>
        <v>NIS-ACCE-31</v>
      </c>
      <c r="I11" s="1281"/>
      <c r="J11" s="1281"/>
      <c r="K11" s="1281"/>
      <c r="L11" s="1281"/>
      <c r="M11" s="1281"/>
      <c r="N11" s="1281"/>
      <c r="O11" s="1281"/>
      <c r="P11" s="1281"/>
      <c r="Q11" s="1281"/>
      <c r="R11" s="1281"/>
      <c r="S11" s="1281"/>
      <c r="T11" s="1281"/>
      <c r="U11" s="1281"/>
      <c r="V11" s="1281"/>
      <c r="Z11" s="741"/>
      <c r="AA11" s="1839"/>
      <c r="AB11" s="741"/>
    </row>
    <row r="12" spans="1:28" x14ac:dyDescent="0.25">
      <c r="A12" t="s">
        <v>158</v>
      </c>
      <c r="B12" s="551">
        <f>VLOOKUP(A12,Data!C:E,3,FALSE)</f>
        <v>1</v>
      </c>
      <c r="C12" s="1286" t="str">
        <f>IF(NIS2_valinta!F98&lt;&gt;"","X","")</f>
        <v>X</v>
      </c>
      <c r="D12" s="551" t="str">
        <f t="shared" si="0"/>
        <v>NIS-ACCE-</v>
      </c>
      <c r="E12" s="551">
        <f ca="1">VLOOKUP(A12,Data!C:I,7,FALSE)</f>
        <v>1</v>
      </c>
      <c r="F12" s="631" t="str">
        <f t="shared" si="1"/>
        <v>NIS-ACCE-1</v>
      </c>
      <c r="G12" s="631" t="str">
        <f t="shared" ca="1" si="2"/>
        <v>NIS-ACCE-11</v>
      </c>
      <c r="Z12" s="741"/>
      <c r="AA12" s="1839"/>
      <c r="AB12" s="741"/>
    </row>
    <row r="13" spans="1:28" x14ac:dyDescent="0.25">
      <c r="A13" t="s">
        <v>159</v>
      </c>
      <c r="B13" s="551">
        <f>VLOOKUP(A13,Data!C:E,3,FALSE)</f>
        <v>1</v>
      </c>
      <c r="C13" s="1286" t="str">
        <f>IF(NIS2_valinta!F99&lt;&gt;"","X","")</f>
        <v>X</v>
      </c>
      <c r="D13" s="551" t="str">
        <f t="shared" si="0"/>
        <v>NIS-ACCE-</v>
      </c>
      <c r="E13" s="551">
        <f ca="1">VLOOKUP(A13,Data!C:I,7,FALSE)</f>
        <v>1</v>
      </c>
      <c r="F13" s="631" t="str">
        <f t="shared" si="1"/>
        <v>NIS-ACCE-1</v>
      </c>
      <c r="G13" s="631" t="str">
        <f t="shared" ca="1" si="2"/>
        <v>NIS-ACCE-11</v>
      </c>
      <c r="Z13" s="741"/>
      <c r="AA13" s="1839"/>
      <c r="AB13" s="741"/>
    </row>
    <row r="14" spans="1:28" x14ac:dyDescent="0.25">
      <c r="A14" t="s">
        <v>160</v>
      </c>
      <c r="B14" s="551">
        <f>VLOOKUP(A14,Data!C:E,3,FALSE)</f>
        <v>2</v>
      </c>
      <c r="C14" s="1286" t="str">
        <f>IF(NIS2_valinta!F100&lt;&gt;"","X","")</f>
        <v>X</v>
      </c>
      <c r="D14" s="551" t="str">
        <f t="shared" si="0"/>
        <v>NIS-ACCE-</v>
      </c>
      <c r="E14" s="551">
        <f ca="1">VLOOKUP(A14,Data!C:I,7,FALSE)</f>
        <v>1</v>
      </c>
      <c r="F14" s="631" t="str">
        <f t="shared" si="1"/>
        <v>NIS-ACCE-2</v>
      </c>
      <c r="G14" s="631" t="str">
        <f t="shared" ca="1" si="2"/>
        <v>NIS-ACCE-21</v>
      </c>
      <c r="K14" s="24" t="s">
        <v>581</v>
      </c>
      <c r="L14" s="24"/>
      <c r="M14" s="24"/>
      <c r="N14" s="24" t="s">
        <v>655</v>
      </c>
      <c r="O14" s="24"/>
      <c r="P14" s="24"/>
      <c r="Q14" s="24" t="s">
        <v>656</v>
      </c>
      <c r="R14" s="24"/>
      <c r="S14" s="24"/>
      <c r="T14" s="24" t="s">
        <v>652</v>
      </c>
      <c r="U14" s="24"/>
      <c r="Z14" s="741"/>
      <c r="AA14" s="1839"/>
      <c r="AB14" s="741"/>
    </row>
    <row r="15" spans="1:28" x14ac:dyDescent="0.25">
      <c r="A15" t="s">
        <v>161</v>
      </c>
      <c r="B15" s="551">
        <f>VLOOKUP(A15,Data!C:E,3,FALSE)</f>
        <v>2</v>
      </c>
      <c r="C15" s="1286" t="str">
        <f>IF(NIS2_valinta!F101&lt;&gt;"","X","")</f>
        <v>X</v>
      </c>
      <c r="D15" s="551" t="str">
        <f t="shared" si="0"/>
        <v>NIS-ACCE-</v>
      </c>
      <c r="E15" s="551">
        <f ca="1">VLOOKUP(A15,Data!C:I,7,FALSE)</f>
        <v>1</v>
      </c>
      <c r="F15" s="631" t="str">
        <f t="shared" si="1"/>
        <v>NIS-ACCE-2</v>
      </c>
      <c r="G15" s="631" t="str">
        <f t="shared" ca="1" si="2"/>
        <v>NIS-ACCE-21</v>
      </c>
      <c r="I15" s="101" t="s">
        <v>600</v>
      </c>
      <c r="J15" s="101" t="s">
        <v>3389</v>
      </c>
      <c r="K15" s="626" t="s">
        <v>1804</v>
      </c>
      <c r="L15" s="626" t="s">
        <v>1806</v>
      </c>
      <c r="M15" s="626" t="s">
        <v>1805</v>
      </c>
      <c r="N15" s="1194">
        <v>1</v>
      </c>
      <c r="O15" s="1195" t="s">
        <v>1806</v>
      </c>
      <c r="P15" s="1196" t="s">
        <v>1805</v>
      </c>
      <c r="Q15" s="1189">
        <v>2</v>
      </c>
      <c r="R15" s="1190" t="s">
        <v>1806</v>
      </c>
      <c r="S15" s="1190" t="s">
        <v>1805</v>
      </c>
      <c r="T15" s="1191">
        <v>3</v>
      </c>
      <c r="U15" s="1192" t="s">
        <v>1806</v>
      </c>
      <c r="V15" s="1193" t="s">
        <v>1805</v>
      </c>
      <c r="W15" s="24" t="s">
        <v>3560</v>
      </c>
      <c r="Z15" s="741"/>
      <c r="AA15" s="1839"/>
      <c r="AB15" s="741"/>
    </row>
    <row r="16" spans="1:28" x14ac:dyDescent="0.25">
      <c r="A16" t="s">
        <v>162</v>
      </c>
      <c r="B16" s="551">
        <f>VLOOKUP(A16,Data!C:E,3,FALSE)</f>
        <v>2</v>
      </c>
      <c r="C16" s="1286" t="str">
        <f>IF(NIS2_valinta!F102&lt;&gt;"","X","")</f>
        <v>X</v>
      </c>
      <c r="D16" s="551" t="str">
        <f t="shared" si="0"/>
        <v>NIS-ACCE-</v>
      </c>
      <c r="E16" s="551">
        <f ca="1">VLOOKUP(A16,Data!C:I,7,FALSE)</f>
        <v>0</v>
      </c>
      <c r="F16" s="631" t="str">
        <f t="shared" si="1"/>
        <v>NIS-ACCE-2</v>
      </c>
      <c r="G16" s="631" t="str">
        <f t="shared" ca="1" si="2"/>
        <v>NIS-ACCE-20</v>
      </c>
      <c r="I16" s="1230" t="s">
        <v>3514</v>
      </c>
      <c r="J16" s="1231" t="s">
        <v>3552</v>
      </c>
      <c r="K16" s="1217">
        <f ca="1">IF(L16=0,0,M16/L16)</f>
        <v>0.91666666666666663</v>
      </c>
      <c r="L16" s="1218">
        <f t="shared" ref="L16:L26" si="3">SUM(O16+R16+U16)</f>
        <v>12</v>
      </c>
      <c r="M16" s="1218">
        <f ca="1">SUM(P16+S16+V16)</f>
        <v>11</v>
      </c>
      <c r="N16" s="1219">
        <f ca="1">IF(O16=0,0,P16/O16)</f>
        <v>0.9</v>
      </c>
      <c r="O16" s="1220">
        <f t="shared" ref="O16" si="4">COUNTIF($F:$F,CONCATENATE($J16,N$15))</f>
        <v>10</v>
      </c>
      <c r="P16" s="1221">
        <f t="shared" ref="P16" ca="1" si="5">COUNTIF($G:$G,CONCATENATE($J16,N$15,1))</f>
        <v>9</v>
      </c>
      <c r="Q16" s="1222">
        <f ca="1">IF(R16=0,0,S16/R16)</f>
        <v>1</v>
      </c>
      <c r="R16" s="1223">
        <f t="shared" ref="R16" si="6">COUNTIF($F:$F,CONCATENATE($J16,Q$15))</f>
        <v>2</v>
      </c>
      <c r="S16" s="1223">
        <f t="shared" ref="S16" ca="1" si="7">COUNTIF($G:$G,CONCATENATE($J16,Q$15,1))</f>
        <v>2</v>
      </c>
      <c r="T16" s="1219">
        <f>IF(U16=0,0,V16/U16)</f>
        <v>0</v>
      </c>
      <c r="U16" s="1220">
        <f t="shared" ref="U16" si="8">COUNTIF($F:$F,CONCATENATE($J16,T$15))</f>
        <v>0</v>
      </c>
      <c r="V16" s="1221">
        <f t="shared" ref="V16" ca="1" si="9">COUNTIF($G:$G,CONCATENATE($J16,T$15,1))</f>
        <v>0</v>
      </c>
      <c r="W16" t="s">
        <v>56</v>
      </c>
      <c r="X16" s="545" t="s">
        <v>3561</v>
      </c>
      <c r="Z16" s="741"/>
      <c r="AA16" s="1839"/>
      <c r="AB16" s="741"/>
    </row>
    <row r="17" spans="1:28" x14ac:dyDescent="0.25">
      <c r="A17" t="s">
        <v>163</v>
      </c>
      <c r="B17" s="551">
        <f>VLOOKUP(A17,Data!C:E,3,FALSE)</f>
        <v>2</v>
      </c>
      <c r="C17" s="1286" t="str">
        <f>IF(NIS2_valinta!F103&lt;&gt;"","X","")</f>
        <v>X</v>
      </c>
      <c r="D17" s="551" t="str">
        <f t="shared" si="0"/>
        <v>NIS-ACCE-</v>
      </c>
      <c r="E17" s="551">
        <f ca="1">VLOOKUP(A17,Data!C:I,7,FALSE)</f>
        <v>1</v>
      </c>
      <c r="F17" s="631" t="str">
        <f t="shared" si="1"/>
        <v>NIS-ACCE-2</v>
      </c>
      <c r="G17" s="631" t="str">
        <f t="shared" ca="1" si="2"/>
        <v>NIS-ACCE-21</v>
      </c>
      <c r="I17" s="1230" t="s">
        <v>3514</v>
      </c>
      <c r="J17" s="1231" t="s">
        <v>3551</v>
      </c>
      <c r="K17" s="1217">
        <f t="shared" ref="K17:K26" ca="1" si="10">IF(L17=0,0,M17/L17)</f>
        <v>0.34375</v>
      </c>
      <c r="L17" s="1218">
        <f t="shared" si="3"/>
        <v>32</v>
      </c>
      <c r="M17" s="1218">
        <f t="shared" ref="M17:M27" ca="1" si="11">SUM(P17+S17+V17)</f>
        <v>11</v>
      </c>
      <c r="N17" s="1219">
        <f t="shared" ref="N17:N26" ca="1" si="12">IF(O17=0,0,P17/O17)</f>
        <v>1</v>
      </c>
      <c r="O17" s="1220">
        <f t="shared" ref="O17:O26" si="13">COUNTIF($F:$F,CONCATENATE($J17,N$15))</f>
        <v>5</v>
      </c>
      <c r="P17" s="1221">
        <f t="shared" ref="P17:P26" ca="1" si="14">COUNTIF($G:$G,CONCATENATE($J17,N$15,1))</f>
        <v>5</v>
      </c>
      <c r="Q17" s="1222">
        <f t="shared" ref="Q17:Q26" ca="1" si="15">IF(R17=0,0,S17/R17)</f>
        <v>0.25</v>
      </c>
      <c r="R17" s="1223">
        <f t="shared" ref="R17:R26" si="16">COUNTIF($F:$F,CONCATENATE($J17,Q$15))</f>
        <v>16</v>
      </c>
      <c r="S17" s="1223">
        <f t="shared" ref="S17:S26" ca="1" si="17">COUNTIF($G:$G,CONCATENATE($J17,Q$15,1))</f>
        <v>4</v>
      </c>
      <c r="T17" s="1219">
        <f t="shared" ref="T17:T26" ca="1" si="18">IF(U17=0,0,V17/U17)</f>
        <v>0.18181818181818182</v>
      </c>
      <c r="U17" s="1220">
        <f t="shared" ref="U17:U26" si="19">COUNTIF($F:$F,CONCATENATE($J17,T$15))</f>
        <v>11</v>
      </c>
      <c r="V17" s="1221">
        <f t="shared" ref="V17:V26" ca="1" si="20">COUNTIF($G:$G,CONCATENATE($J17,T$15,1))</f>
        <v>2</v>
      </c>
      <c r="W17" t="s">
        <v>48</v>
      </c>
      <c r="X17" t="s">
        <v>1457</v>
      </c>
      <c r="Z17" s="741"/>
      <c r="AA17" s="1839"/>
      <c r="AB17" s="741"/>
    </row>
    <row r="18" spans="1:28" x14ac:dyDescent="0.25">
      <c r="A18" t="s">
        <v>164</v>
      </c>
      <c r="B18" s="551">
        <f>VLOOKUP(A18,Data!C:E,3,FALSE)</f>
        <v>2</v>
      </c>
      <c r="C18" s="1286" t="str">
        <f>IF(NIS2_valinta!F104&lt;&gt;"","X","")</f>
        <v>X</v>
      </c>
      <c r="D18" s="551" t="str">
        <f t="shared" si="0"/>
        <v>NIS-ACCE-</v>
      </c>
      <c r="E18" s="551">
        <f ca="1">VLOOKUP(A18,Data!C:I,7,FALSE)</f>
        <v>0</v>
      </c>
      <c r="F18" s="631" t="str">
        <f t="shared" si="1"/>
        <v>NIS-ACCE-2</v>
      </c>
      <c r="G18" s="631" t="str">
        <f t="shared" ca="1" si="2"/>
        <v>NIS-ACCE-20</v>
      </c>
      <c r="I18" s="1230" t="s">
        <v>3514</v>
      </c>
      <c r="J18" s="1231" t="s">
        <v>3557</v>
      </c>
      <c r="K18" s="1217">
        <f t="shared" ca="1" si="10"/>
        <v>0.66666666666666663</v>
      </c>
      <c r="L18" s="1218">
        <f t="shared" si="3"/>
        <v>24</v>
      </c>
      <c r="M18" s="1218">
        <f t="shared" ca="1" si="11"/>
        <v>16</v>
      </c>
      <c r="N18" s="1219">
        <f t="shared" ca="1" si="12"/>
        <v>0.75</v>
      </c>
      <c r="O18" s="1220">
        <f t="shared" si="13"/>
        <v>8</v>
      </c>
      <c r="P18" s="1221">
        <f t="shared" ca="1" si="14"/>
        <v>6</v>
      </c>
      <c r="Q18" s="1222">
        <f t="shared" ca="1" si="15"/>
        <v>0.66666666666666663</v>
      </c>
      <c r="R18" s="1223">
        <f t="shared" si="16"/>
        <v>9</v>
      </c>
      <c r="S18" s="1223">
        <f t="shared" ca="1" si="17"/>
        <v>6</v>
      </c>
      <c r="T18" s="1219">
        <f t="shared" ca="1" si="18"/>
        <v>0.5714285714285714</v>
      </c>
      <c r="U18" s="1220">
        <f t="shared" si="19"/>
        <v>7</v>
      </c>
      <c r="V18" s="1221">
        <f t="shared" ca="1" si="20"/>
        <v>4</v>
      </c>
      <c r="W18" t="s">
        <v>64</v>
      </c>
      <c r="X18" s="545" t="s">
        <v>3562</v>
      </c>
      <c r="Z18" s="741"/>
      <c r="AA18" s="1839"/>
      <c r="AB18" s="741"/>
    </row>
    <row r="19" spans="1:28" x14ac:dyDescent="0.25">
      <c r="A19" t="s">
        <v>166</v>
      </c>
      <c r="B19" s="551">
        <f>VLOOKUP(A19,Data!C:E,3,FALSE)</f>
        <v>3</v>
      </c>
      <c r="C19" s="1286" t="str">
        <f>IF(NIS2_valinta!F105&lt;&gt;"","X","")</f>
        <v/>
      </c>
      <c r="D19" s="551" t="str">
        <f t="shared" si="0"/>
        <v/>
      </c>
      <c r="E19" s="551">
        <f ca="1">VLOOKUP(A19,Data!C:I,7,FALSE)</f>
        <v>1</v>
      </c>
      <c r="F19" s="631" t="str">
        <f t="shared" si="1"/>
        <v>3</v>
      </c>
      <c r="G19" s="631" t="str">
        <f t="shared" ca="1" si="2"/>
        <v>31</v>
      </c>
      <c r="I19" s="1230" t="s">
        <v>3514</v>
      </c>
      <c r="J19" s="1231" t="s">
        <v>3555</v>
      </c>
      <c r="K19" s="1217">
        <f t="shared" ca="1" si="10"/>
        <v>0.46153846153846156</v>
      </c>
      <c r="L19" s="1218">
        <f t="shared" si="3"/>
        <v>26</v>
      </c>
      <c r="M19" s="1218">
        <f t="shared" ca="1" si="11"/>
        <v>12</v>
      </c>
      <c r="N19" s="1219">
        <f t="shared" ca="1" si="12"/>
        <v>1</v>
      </c>
      <c r="O19" s="1220">
        <f t="shared" si="13"/>
        <v>4</v>
      </c>
      <c r="P19" s="1221">
        <f t="shared" ca="1" si="14"/>
        <v>4</v>
      </c>
      <c r="Q19" s="1222">
        <f t="shared" ca="1" si="15"/>
        <v>0.41666666666666669</v>
      </c>
      <c r="R19" s="1223">
        <f t="shared" si="16"/>
        <v>12</v>
      </c>
      <c r="S19" s="1223">
        <f t="shared" ca="1" si="17"/>
        <v>5</v>
      </c>
      <c r="T19" s="1219">
        <f t="shared" ca="1" si="18"/>
        <v>0.3</v>
      </c>
      <c r="U19" s="1220">
        <f t="shared" si="19"/>
        <v>10</v>
      </c>
      <c r="V19" s="1221">
        <f t="shared" ca="1" si="20"/>
        <v>3</v>
      </c>
      <c r="W19" t="s">
        <v>0</v>
      </c>
      <c r="X19" t="s">
        <v>796</v>
      </c>
      <c r="Z19" s="741"/>
      <c r="AA19" s="1839"/>
      <c r="AB19" s="741"/>
    </row>
    <row r="20" spans="1:28" x14ac:dyDescent="0.25">
      <c r="A20" t="s">
        <v>933</v>
      </c>
      <c r="B20" s="551">
        <f>VLOOKUP(A20,Data!C:E,3,FALSE)</f>
        <v>3</v>
      </c>
      <c r="C20" s="1286" t="str">
        <f>IF(NIS2_valinta!F106&lt;&gt;"","X","")</f>
        <v>X</v>
      </c>
      <c r="D20" s="551" t="str">
        <f t="shared" si="0"/>
        <v>NIS-ACCE-</v>
      </c>
      <c r="E20" s="551">
        <f ca="1">VLOOKUP(A20,Data!C:I,7,FALSE)</f>
        <v>0</v>
      </c>
      <c r="F20" s="631" t="str">
        <f t="shared" si="1"/>
        <v>NIS-ACCE-3</v>
      </c>
      <c r="G20" s="631" t="str">
        <f t="shared" ca="1" si="2"/>
        <v>NIS-ACCE-30</v>
      </c>
      <c r="I20" s="1230" t="s">
        <v>3514</v>
      </c>
      <c r="J20" s="1231" t="s">
        <v>3549</v>
      </c>
      <c r="K20" s="1217">
        <f t="shared" ca="1" si="10"/>
        <v>0.7</v>
      </c>
      <c r="L20" s="1218">
        <f t="shared" si="3"/>
        <v>30</v>
      </c>
      <c r="M20" s="1218">
        <f t="shared" ca="1" si="11"/>
        <v>21</v>
      </c>
      <c r="N20" s="1219">
        <f t="shared" ca="1" si="12"/>
        <v>1</v>
      </c>
      <c r="O20" s="1220">
        <f t="shared" si="13"/>
        <v>8</v>
      </c>
      <c r="P20" s="1221">
        <f t="shared" ca="1" si="14"/>
        <v>8</v>
      </c>
      <c r="Q20" s="1222">
        <f t="shared" ca="1" si="15"/>
        <v>0.6470588235294118</v>
      </c>
      <c r="R20" s="1223">
        <f t="shared" si="16"/>
        <v>17</v>
      </c>
      <c r="S20" s="1223">
        <f t="shared" ca="1" si="17"/>
        <v>11</v>
      </c>
      <c r="T20" s="1219">
        <f t="shared" ca="1" si="18"/>
        <v>0.4</v>
      </c>
      <c r="U20" s="1220">
        <f t="shared" si="19"/>
        <v>5</v>
      </c>
      <c r="V20" s="1221">
        <f t="shared" ca="1" si="20"/>
        <v>2</v>
      </c>
      <c r="W20" t="s">
        <v>59</v>
      </c>
      <c r="X20" t="s">
        <v>798</v>
      </c>
      <c r="Z20" s="741"/>
      <c r="AA20" s="1839"/>
      <c r="AB20" s="741"/>
    </row>
    <row r="21" spans="1:28" x14ac:dyDescent="0.25">
      <c r="A21" t="s">
        <v>168</v>
      </c>
      <c r="B21" s="551">
        <f>VLOOKUP(A21,Data!C:E,3,FALSE)</f>
        <v>1</v>
      </c>
      <c r="C21" s="1286" t="str">
        <f>IF(NIS2_valinta!F107&lt;&gt;"","X","")</f>
        <v>X</v>
      </c>
      <c r="D21" s="551" t="str">
        <f t="shared" si="0"/>
        <v>NIS-ACCE-</v>
      </c>
      <c r="E21" s="551">
        <f ca="1">VLOOKUP(A21,Data!C:I,7,FALSE)</f>
        <v>1</v>
      </c>
      <c r="F21" s="631" t="str">
        <f t="shared" si="1"/>
        <v>NIS-ACCE-1</v>
      </c>
      <c r="G21" s="631" t="str">
        <f t="shared" ca="1" si="2"/>
        <v>NIS-ACCE-11</v>
      </c>
      <c r="I21" s="1230" t="s">
        <v>3514</v>
      </c>
      <c r="J21" s="1231" t="s">
        <v>3556</v>
      </c>
      <c r="K21" s="1217">
        <f t="shared" ca="1" si="10"/>
        <v>0.76470588235294112</v>
      </c>
      <c r="L21" s="1218">
        <f t="shared" si="3"/>
        <v>17</v>
      </c>
      <c r="M21" s="1218">
        <f t="shared" ca="1" si="11"/>
        <v>13</v>
      </c>
      <c r="N21" s="1219">
        <f t="shared" ca="1" si="12"/>
        <v>1</v>
      </c>
      <c r="O21" s="1220">
        <f t="shared" si="13"/>
        <v>3</v>
      </c>
      <c r="P21" s="1221">
        <f t="shared" ca="1" si="14"/>
        <v>3</v>
      </c>
      <c r="Q21" s="1222">
        <f t="shared" ca="1" si="15"/>
        <v>0.83333333333333337</v>
      </c>
      <c r="R21" s="1223">
        <f t="shared" si="16"/>
        <v>6</v>
      </c>
      <c r="S21" s="1223">
        <f t="shared" ca="1" si="17"/>
        <v>5</v>
      </c>
      <c r="T21" s="1219">
        <f t="shared" ca="1" si="18"/>
        <v>0.625</v>
      </c>
      <c r="U21" s="1220">
        <f t="shared" si="19"/>
        <v>8</v>
      </c>
      <c r="V21" s="1221">
        <f t="shared" ca="1" si="20"/>
        <v>5</v>
      </c>
      <c r="W21" t="s">
        <v>67</v>
      </c>
      <c r="X21" t="s">
        <v>1455</v>
      </c>
      <c r="Z21" s="741"/>
      <c r="AA21" s="1839"/>
      <c r="AB21" s="741"/>
    </row>
    <row r="22" spans="1:28" x14ac:dyDescent="0.25">
      <c r="A22" t="s">
        <v>169</v>
      </c>
      <c r="B22" s="551">
        <f>VLOOKUP(A22,Data!C:E,3,FALSE)</f>
        <v>1</v>
      </c>
      <c r="C22" s="1286" t="str">
        <f>IF(NIS2_valinta!F108&lt;&gt;"","X","")</f>
        <v>X</v>
      </c>
      <c r="D22" s="551" t="str">
        <f t="shared" si="0"/>
        <v>NIS-ACCE-</v>
      </c>
      <c r="E22" s="551">
        <f ca="1">VLOOKUP(A22,Data!C:I,7,FALSE)</f>
        <v>1</v>
      </c>
      <c r="F22" s="631" t="str">
        <f t="shared" si="1"/>
        <v>NIS-ACCE-1</v>
      </c>
      <c r="G22" s="631" t="str">
        <f t="shared" ca="1" si="2"/>
        <v>NIS-ACCE-11</v>
      </c>
      <c r="I22" s="1230" t="s">
        <v>3514</v>
      </c>
      <c r="J22" s="1231" t="s">
        <v>3554</v>
      </c>
      <c r="K22" s="1217">
        <f t="shared" ca="1" si="10"/>
        <v>0.66666666666666663</v>
      </c>
      <c r="L22" s="1218">
        <f t="shared" si="3"/>
        <v>42</v>
      </c>
      <c r="M22" s="1218">
        <f t="shared" ca="1" si="11"/>
        <v>28</v>
      </c>
      <c r="N22" s="1219">
        <f t="shared" ca="1" si="12"/>
        <v>0.77777777777777779</v>
      </c>
      <c r="O22" s="1220">
        <f t="shared" si="13"/>
        <v>9</v>
      </c>
      <c r="P22" s="1221">
        <f t="shared" ca="1" si="14"/>
        <v>7</v>
      </c>
      <c r="Q22" s="1222">
        <f t="shared" ca="1" si="15"/>
        <v>0.59090909090909094</v>
      </c>
      <c r="R22" s="1223">
        <f t="shared" si="16"/>
        <v>22</v>
      </c>
      <c r="S22" s="1223">
        <f t="shared" ca="1" si="17"/>
        <v>13</v>
      </c>
      <c r="T22" s="1219">
        <f t="shared" ca="1" si="18"/>
        <v>0.72727272727272729</v>
      </c>
      <c r="U22" s="1220">
        <f t="shared" si="19"/>
        <v>11</v>
      </c>
      <c r="V22" s="1221">
        <f t="shared" ca="1" si="20"/>
        <v>8</v>
      </c>
      <c r="W22" t="s">
        <v>69</v>
      </c>
      <c r="X22" s="545" t="s">
        <v>3563</v>
      </c>
      <c r="Z22" s="741"/>
      <c r="AA22" s="1839"/>
      <c r="AB22" s="741"/>
    </row>
    <row r="23" spans="1:28" x14ac:dyDescent="0.25">
      <c r="A23" t="s">
        <v>170</v>
      </c>
      <c r="B23" s="551">
        <f>VLOOKUP(A23,Data!C:E,3,FALSE)</f>
        <v>1</v>
      </c>
      <c r="C23" s="1286" t="str">
        <f>IF(NIS2_valinta!F109&lt;&gt;"","X","")</f>
        <v>X</v>
      </c>
      <c r="D23" s="551" t="str">
        <f t="shared" si="0"/>
        <v>NIS-ACCE-</v>
      </c>
      <c r="E23" s="551">
        <f ca="1">VLOOKUP(A23,Data!C:I,7,FALSE)</f>
        <v>1</v>
      </c>
      <c r="F23" s="631" t="str">
        <f t="shared" si="1"/>
        <v>NIS-ACCE-1</v>
      </c>
      <c r="G23" s="631" t="str">
        <f t="shared" ca="1" si="2"/>
        <v>NIS-ACCE-11</v>
      </c>
      <c r="I23" s="1230" t="s">
        <v>3514</v>
      </c>
      <c r="J23" s="1231" t="s">
        <v>3559</v>
      </c>
      <c r="K23" s="1217">
        <f t="shared" ca="1" si="10"/>
        <v>0.61111111111111116</v>
      </c>
      <c r="L23" s="1218">
        <f t="shared" si="3"/>
        <v>18</v>
      </c>
      <c r="M23" s="1218">
        <f t="shared" ca="1" si="11"/>
        <v>11</v>
      </c>
      <c r="N23" s="1219">
        <f t="shared" ca="1" si="12"/>
        <v>1</v>
      </c>
      <c r="O23" s="1220">
        <f t="shared" si="13"/>
        <v>4</v>
      </c>
      <c r="P23" s="1221">
        <f t="shared" ca="1" si="14"/>
        <v>4</v>
      </c>
      <c r="Q23" s="1222">
        <f t="shared" ca="1" si="15"/>
        <v>0.42857142857142855</v>
      </c>
      <c r="R23" s="1223">
        <f t="shared" si="16"/>
        <v>7</v>
      </c>
      <c r="S23" s="1223">
        <f t="shared" ca="1" si="17"/>
        <v>3</v>
      </c>
      <c r="T23" s="1219">
        <f t="shared" ca="1" si="18"/>
        <v>0.5714285714285714</v>
      </c>
      <c r="U23" s="1220">
        <f t="shared" si="19"/>
        <v>7</v>
      </c>
      <c r="V23" s="1221">
        <f t="shared" ca="1" si="20"/>
        <v>4</v>
      </c>
      <c r="W23" t="s">
        <v>2540</v>
      </c>
      <c r="X23" s="545" t="s">
        <v>3564</v>
      </c>
      <c r="Z23" s="741"/>
      <c r="AA23" s="1839"/>
      <c r="AB23" s="741"/>
    </row>
    <row r="24" spans="1:28" ht="27.6" x14ac:dyDescent="0.25">
      <c r="A24" t="s">
        <v>171</v>
      </c>
      <c r="B24" s="551">
        <f>VLOOKUP(A24,Data!C:E,3,FALSE)</f>
        <v>2</v>
      </c>
      <c r="C24" s="1286" t="str">
        <f>IF(NIS2_valinta!F110&lt;&gt;"","X","")</f>
        <v>X</v>
      </c>
      <c r="D24" s="551" t="str">
        <f t="shared" si="0"/>
        <v>NIS-ACCE-</v>
      </c>
      <c r="E24" s="551">
        <f ca="1">VLOOKUP(A24,Data!C:I,7,FALSE)</f>
        <v>1</v>
      </c>
      <c r="F24" s="631" t="str">
        <f t="shared" si="1"/>
        <v>NIS-ACCE-2</v>
      </c>
      <c r="G24" s="631" t="str">
        <f t="shared" ca="1" si="2"/>
        <v>NIS-ACCE-21</v>
      </c>
      <c r="I24" s="1230" t="s">
        <v>3514</v>
      </c>
      <c r="J24" s="1231" t="s">
        <v>3558</v>
      </c>
      <c r="K24" s="1217">
        <f t="shared" ca="1" si="10"/>
        <v>0.54166666666666663</v>
      </c>
      <c r="L24" s="1218">
        <f t="shared" si="3"/>
        <v>24</v>
      </c>
      <c r="M24" s="1218">
        <f t="shared" ca="1" si="11"/>
        <v>13</v>
      </c>
      <c r="N24" s="1219">
        <f t="shared" ca="1" si="12"/>
        <v>1</v>
      </c>
      <c r="O24" s="1220">
        <f t="shared" si="13"/>
        <v>7</v>
      </c>
      <c r="P24" s="1221">
        <f t="shared" ca="1" si="14"/>
        <v>7</v>
      </c>
      <c r="Q24" s="1222">
        <f t="shared" ca="1" si="15"/>
        <v>0.45454545454545453</v>
      </c>
      <c r="R24" s="1223">
        <f t="shared" si="16"/>
        <v>11</v>
      </c>
      <c r="S24" s="1223">
        <f t="shared" ca="1" si="17"/>
        <v>5</v>
      </c>
      <c r="T24" s="1219">
        <f t="shared" ca="1" si="18"/>
        <v>0.16666666666666666</v>
      </c>
      <c r="U24" s="1220">
        <f t="shared" si="19"/>
        <v>6</v>
      </c>
      <c r="V24" s="1221">
        <f t="shared" ca="1" si="20"/>
        <v>1</v>
      </c>
      <c r="W24" t="s">
        <v>74</v>
      </c>
      <c r="X24" s="545" t="s">
        <v>1460</v>
      </c>
      <c r="Z24" s="741"/>
      <c r="AA24" s="1839"/>
      <c r="AB24" s="741"/>
    </row>
    <row r="25" spans="1:28" x14ac:dyDescent="0.25">
      <c r="A25" t="s">
        <v>172</v>
      </c>
      <c r="B25" s="551">
        <f>VLOOKUP(A25,Data!C:E,3,FALSE)</f>
        <v>2</v>
      </c>
      <c r="C25" s="1286" t="str">
        <f>IF(NIS2_valinta!F111&lt;&gt;"","X","")</f>
        <v>X</v>
      </c>
      <c r="D25" s="551" t="str">
        <f t="shared" si="0"/>
        <v>NIS-ACCE-</v>
      </c>
      <c r="E25" s="551">
        <f ca="1">VLOOKUP(A25,Data!C:I,7,FALSE)</f>
        <v>0</v>
      </c>
      <c r="F25" s="631" t="str">
        <f t="shared" si="1"/>
        <v>NIS-ACCE-2</v>
      </c>
      <c r="G25" s="631" t="str">
        <f t="shared" ca="1" si="2"/>
        <v>NIS-ACCE-20</v>
      </c>
      <c r="I25" s="1230" t="s">
        <v>3514</v>
      </c>
      <c r="J25" s="1231" t="s">
        <v>3550</v>
      </c>
      <c r="K25" s="1217">
        <f t="shared" ca="1" si="10"/>
        <v>0.57499999999999996</v>
      </c>
      <c r="L25" s="1218">
        <f t="shared" si="3"/>
        <v>40</v>
      </c>
      <c r="M25" s="1218">
        <f t="shared" ca="1" si="11"/>
        <v>23</v>
      </c>
      <c r="N25" s="1219">
        <f t="shared" ca="1" si="12"/>
        <v>1</v>
      </c>
      <c r="O25" s="1220">
        <f t="shared" si="13"/>
        <v>6</v>
      </c>
      <c r="P25" s="1221">
        <f t="shared" ca="1" si="14"/>
        <v>6</v>
      </c>
      <c r="Q25" s="1222">
        <f t="shared" ca="1" si="15"/>
        <v>0.47619047619047616</v>
      </c>
      <c r="R25" s="1223">
        <f t="shared" si="16"/>
        <v>21</v>
      </c>
      <c r="S25" s="1223">
        <f t="shared" ca="1" si="17"/>
        <v>10</v>
      </c>
      <c r="T25" s="1219">
        <f t="shared" ca="1" si="18"/>
        <v>0.53846153846153844</v>
      </c>
      <c r="U25" s="1220">
        <f t="shared" si="19"/>
        <v>13</v>
      </c>
      <c r="V25" s="1221">
        <f t="shared" ca="1" si="20"/>
        <v>7</v>
      </c>
      <c r="W25" t="s">
        <v>77</v>
      </c>
      <c r="X25" t="s">
        <v>801</v>
      </c>
      <c r="Z25" s="741"/>
      <c r="AA25" s="1839"/>
      <c r="AB25" s="741"/>
    </row>
    <row r="26" spans="1:28" ht="28.2" thickBot="1" x14ac:dyDescent="0.3">
      <c r="A26" t="s">
        <v>173</v>
      </c>
      <c r="B26" s="551">
        <f>VLOOKUP(A26,Data!C:E,3,FALSE)</f>
        <v>2</v>
      </c>
      <c r="C26" s="1286" t="str">
        <f>IF(NIS2_valinta!F112&lt;&gt;"","X","")</f>
        <v>X</v>
      </c>
      <c r="D26" s="551" t="str">
        <f t="shared" si="0"/>
        <v>NIS-ACCE-</v>
      </c>
      <c r="E26" s="551">
        <f ca="1">VLOOKUP(A26,Data!C:I,7,FALSE)</f>
        <v>1</v>
      </c>
      <c r="F26" s="631" t="str">
        <f t="shared" si="1"/>
        <v>NIS-ACCE-2</v>
      </c>
      <c r="G26" s="631" t="str">
        <f t="shared" ca="1" si="2"/>
        <v>NIS-ACCE-21</v>
      </c>
      <c r="I26" s="1232" t="s">
        <v>3514</v>
      </c>
      <c r="J26" s="1233" t="s">
        <v>3553</v>
      </c>
      <c r="K26" s="1224">
        <f t="shared" ca="1" si="10"/>
        <v>0.6470588235294118</v>
      </c>
      <c r="L26" s="1225">
        <f t="shared" si="3"/>
        <v>17</v>
      </c>
      <c r="M26" s="1225">
        <f t="shared" ca="1" si="11"/>
        <v>11</v>
      </c>
      <c r="N26" s="1226">
        <f t="shared" ca="1" si="12"/>
        <v>1</v>
      </c>
      <c r="O26" s="1227">
        <f t="shared" si="13"/>
        <v>2</v>
      </c>
      <c r="P26" s="1228">
        <f t="shared" ca="1" si="14"/>
        <v>2</v>
      </c>
      <c r="Q26" s="1229">
        <f t="shared" ca="1" si="15"/>
        <v>0.5</v>
      </c>
      <c r="R26" s="1227">
        <f t="shared" si="16"/>
        <v>10</v>
      </c>
      <c r="S26" s="1227">
        <f t="shared" ca="1" si="17"/>
        <v>5</v>
      </c>
      <c r="T26" s="1226">
        <f t="shared" ca="1" si="18"/>
        <v>0.8</v>
      </c>
      <c r="U26" s="1227">
        <f t="shared" si="19"/>
        <v>5</v>
      </c>
      <c r="V26" s="1228">
        <f t="shared" ca="1" si="20"/>
        <v>4</v>
      </c>
      <c r="W26" t="s">
        <v>79</v>
      </c>
      <c r="X26" s="545" t="s">
        <v>3565</v>
      </c>
      <c r="Z26" s="741"/>
      <c r="AA26" s="1839"/>
      <c r="AB26" s="741"/>
    </row>
    <row r="27" spans="1:28" x14ac:dyDescent="0.25">
      <c r="A27" t="s">
        <v>174</v>
      </c>
      <c r="B27" s="551">
        <f>VLOOKUP(A27,Data!C:E,3,FALSE)</f>
        <v>2</v>
      </c>
      <c r="C27" s="1286" t="str">
        <f>IF(NIS2_valinta!F113&lt;&gt;"","X","")</f>
        <v>X</v>
      </c>
      <c r="D27" s="551" t="str">
        <f t="shared" si="0"/>
        <v>NIS-ACCE-</v>
      </c>
      <c r="E27" s="551">
        <f ca="1">VLOOKUP(A27,Data!C:I,7,FALSE)</f>
        <v>0</v>
      </c>
      <c r="F27" s="631" t="str">
        <f t="shared" si="1"/>
        <v>NIS-ACCE-2</v>
      </c>
      <c r="G27" s="631" t="str">
        <f t="shared" ca="1" si="2"/>
        <v>NIS-ACCE-20</v>
      </c>
      <c r="I27" s="1050"/>
      <c r="J27" s="1215" t="s">
        <v>581</v>
      </c>
      <c r="K27" s="1197">
        <f ca="1">AVERAGE(K16:K26)</f>
        <v>0.62680281319987208</v>
      </c>
      <c r="L27" s="1198">
        <f>SUM(O27,R27,U27)</f>
        <v>282</v>
      </c>
      <c r="M27" s="1198">
        <f t="shared" ca="1" si="11"/>
        <v>170</v>
      </c>
      <c r="N27" s="1197">
        <f ca="1">AVERAGE(N16:N26)</f>
        <v>0.94797979797979792</v>
      </c>
      <c r="O27" s="1199">
        <f>SUM(O16:O26)</f>
        <v>66</v>
      </c>
      <c r="P27" s="1199">
        <f ca="1">SUM(P16:P26)</f>
        <v>61</v>
      </c>
      <c r="Q27" s="1197">
        <f ca="1">AVERAGE(Q16:Q26)</f>
        <v>0.56944926731022982</v>
      </c>
      <c r="R27" s="1199">
        <f>SUM(R16:R26)</f>
        <v>133</v>
      </c>
      <c r="S27" s="1199">
        <f ca="1">SUM(S16:S26)</f>
        <v>69</v>
      </c>
      <c r="T27" s="1197">
        <f ca="1">AVERAGE(T16:T26)</f>
        <v>0.4438251142796597</v>
      </c>
      <c r="U27" s="1199">
        <f>SUM(U16:U26)</f>
        <v>83</v>
      </c>
      <c r="V27" s="1199">
        <f ca="1">SUM(V16:V26)</f>
        <v>40</v>
      </c>
      <c r="Z27" s="741"/>
      <c r="AA27" s="1839"/>
      <c r="AB27" s="741"/>
    </row>
    <row r="28" spans="1:28" x14ac:dyDescent="0.25">
      <c r="A28" t="s">
        <v>934</v>
      </c>
      <c r="B28" s="551">
        <f>VLOOKUP(A28,Data!C:E,3,FALSE)</f>
        <v>2</v>
      </c>
      <c r="C28" s="1286" t="str">
        <f>IF(NIS2_valinta!F114&lt;&gt;"","X","")</f>
        <v>X</v>
      </c>
      <c r="D28" s="551" t="str">
        <f t="shared" si="0"/>
        <v>NIS-ACCE-</v>
      </c>
      <c r="E28" s="551">
        <f ca="1">VLOOKUP(A28,Data!C:I,7,FALSE)</f>
        <v>1</v>
      </c>
      <c r="F28" s="631" t="str">
        <f t="shared" si="1"/>
        <v>NIS-ACCE-2</v>
      </c>
      <c r="G28" s="631" t="str">
        <f t="shared" ca="1" si="2"/>
        <v>NIS-ACCE-21</v>
      </c>
      <c r="I28" s="1050"/>
      <c r="J28" s="1212"/>
      <c r="K28" s="632"/>
      <c r="L28" s="633"/>
      <c r="M28" s="633"/>
      <c r="N28" s="1213"/>
      <c r="O28" s="1214"/>
      <c r="P28" s="1214"/>
      <c r="Q28" s="1213"/>
      <c r="R28" s="1214"/>
      <c r="S28" s="1214"/>
      <c r="T28" s="1213"/>
      <c r="U28" s="1214"/>
      <c r="V28" s="1214"/>
      <c r="Z28" s="741"/>
      <c r="AA28" s="1839"/>
      <c r="AB28" s="741"/>
    </row>
    <row r="29" spans="1:28" x14ac:dyDescent="0.25">
      <c r="A29" t="s">
        <v>935</v>
      </c>
      <c r="B29" s="551">
        <f>VLOOKUP(A29,Data!C:E,3,FALSE)</f>
        <v>3</v>
      </c>
      <c r="C29" s="1286" t="str">
        <f>IF(NIS2_valinta!F115&lt;&gt;"","X","")</f>
        <v>X</v>
      </c>
      <c r="D29" s="551" t="str">
        <f t="shared" si="0"/>
        <v>NIS-ACCE-</v>
      </c>
      <c r="E29" s="551">
        <f ca="1">VLOOKUP(A29,Data!C:I,7,FALSE)</f>
        <v>0</v>
      </c>
      <c r="F29" s="631" t="str">
        <f t="shared" si="1"/>
        <v>NIS-ACCE-3</v>
      </c>
      <c r="G29" s="631" t="str">
        <f t="shared" ca="1" si="2"/>
        <v>NIS-ACCE-30</v>
      </c>
      <c r="I29" s="1050"/>
      <c r="J29" s="1212"/>
      <c r="K29" s="632"/>
      <c r="L29" s="633"/>
      <c r="M29" s="633"/>
      <c r="N29" s="1213"/>
      <c r="O29" s="1214"/>
      <c r="P29" s="1214"/>
      <c r="Q29" s="1213"/>
      <c r="R29" s="1214"/>
      <c r="S29" s="1214"/>
      <c r="T29" s="1213"/>
      <c r="U29" s="1214"/>
      <c r="V29" s="1214"/>
      <c r="Z29" s="741"/>
      <c r="AA29" s="1839"/>
      <c r="AB29" s="741"/>
    </row>
    <row r="30" spans="1:28" x14ac:dyDescent="0.25">
      <c r="A30" t="s">
        <v>2530</v>
      </c>
      <c r="B30" s="551">
        <f>VLOOKUP(A30,Data!C:E,3,FALSE)</f>
        <v>3</v>
      </c>
      <c r="C30" s="1286" t="str">
        <f>IF(NIS2_valinta!F116&lt;&gt;"","X","")</f>
        <v>X</v>
      </c>
      <c r="D30" s="551" t="str">
        <f t="shared" si="0"/>
        <v>NIS-ACCE-</v>
      </c>
      <c r="E30" s="551">
        <f ca="1">VLOOKUP(A30,Data!C:I,7,FALSE)</f>
        <v>0</v>
      </c>
      <c r="F30" s="631" t="str">
        <f t="shared" si="1"/>
        <v>NIS-ACCE-3</v>
      </c>
      <c r="G30" s="631" t="str">
        <f t="shared" ca="1" si="2"/>
        <v>NIS-ACCE-30</v>
      </c>
      <c r="I30" s="1050"/>
      <c r="J30" s="1212"/>
      <c r="K30" s="632"/>
      <c r="L30" s="633"/>
      <c r="M30" s="633"/>
      <c r="N30" s="1213"/>
      <c r="O30" s="1214"/>
      <c r="P30" s="1214"/>
      <c r="Q30" s="1213"/>
      <c r="R30" s="1214"/>
      <c r="S30" s="1214"/>
      <c r="T30" s="1213"/>
      <c r="U30" s="1214"/>
      <c r="V30" s="1214"/>
      <c r="Z30" s="741"/>
      <c r="AA30" s="1839"/>
      <c r="AB30" s="741"/>
    </row>
    <row r="31" spans="1:28" x14ac:dyDescent="0.25">
      <c r="A31" t="s">
        <v>936</v>
      </c>
      <c r="B31" s="551">
        <f>VLOOKUP(A31,Data!C:E,3,FALSE)</f>
        <v>2</v>
      </c>
      <c r="C31" s="1286" t="str">
        <f>IF(NIS2_valinta!F117&lt;&gt;"","X","")</f>
        <v>X</v>
      </c>
      <c r="D31" s="551" t="str">
        <f t="shared" si="0"/>
        <v>NIS-ACCE-</v>
      </c>
      <c r="E31" s="551">
        <f ca="1">VLOOKUP(A31,Data!C:I,7,FALSE)</f>
        <v>1</v>
      </c>
      <c r="F31" s="631" t="str">
        <f t="shared" si="1"/>
        <v>NIS-ACCE-2</v>
      </c>
      <c r="G31" s="631" t="str">
        <f t="shared" ca="1" si="2"/>
        <v>NIS-ACCE-21</v>
      </c>
      <c r="I31" s="1050"/>
      <c r="J31" s="1212"/>
      <c r="K31" s="632"/>
      <c r="L31" s="633"/>
      <c r="M31" s="633"/>
      <c r="N31" s="1213"/>
      <c r="O31" s="1214"/>
      <c r="P31" s="1214"/>
      <c r="Q31" s="1213"/>
      <c r="R31" s="1214"/>
      <c r="S31" s="1214"/>
      <c r="T31" s="1213"/>
      <c r="U31" s="1214"/>
      <c r="V31" s="1214"/>
      <c r="Z31" s="741"/>
      <c r="AA31" s="1839"/>
      <c r="AB31" s="741"/>
    </row>
    <row r="32" spans="1:28" x14ac:dyDescent="0.25">
      <c r="A32" t="s">
        <v>937</v>
      </c>
      <c r="B32" s="551">
        <f>VLOOKUP(A32,Data!C:E,3,FALSE)</f>
        <v>2</v>
      </c>
      <c r="C32" s="1286" t="str">
        <f>IF(NIS2_valinta!F118&lt;&gt;"","X","")</f>
        <v>X</v>
      </c>
      <c r="D32" s="551" t="str">
        <f t="shared" si="0"/>
        <v>NIS-ACCE-</v>
      </c>
      <c r="E32" s="551">
        <f ca="1">VLOOKUP(A32,Data!C:I,7,FALSE)</f>
        <v>1</v>
      </c>
      <c r="F32" s="631" t="str">
        <f t="shared" si="1"/>
        <v>NIS-ACCE-2</v>
      </c>
      <c r="G32" s="631" t="str">
        <f t="shared" ca="1" si="2"/>
        <v>NIS-ACCE-21</v>
      </c>
      <c r="I32" s="1050"/>
      <c r="J32" s="1212"/>
      <c r="K32" s="632"/>
      <c r="L32" s="633"/>
      <c r="M32" s="633"/>
      <c r="N32" s="1213"/>
      <c r="O32" s="1214"/>
      <c r="P32" s="1214"/>
      <c r="Q32" s="1213"/>
      <c r="R32" s="1214"/>
      <c r="S32" s="1214"/>
      <c r="T32" s="1213"/>
      <c r="U32" s="1214"/>
      <c r="V32" s="1214"/>
      <c r="Z32" s="741"/>
      <c r="AA32" s="1839"/>
      <c r="AB32" s="741"/>
    </row>
    <row r="33" spans="1:28" x14ac:dyDescent="0.25">
      <c r="A33" t="s">
        <v>938</v>
      </c>
      <c r="B33" s="551">
        <f>VLOOKUP(A33,Data!C:E,3,FALSE)</f>
        <v>3</v>
      </c>
      <c r="C33" s="1286" t="str">
        <f>IF(NIS2_valinta!F119&lt;&gt;"","X","")</f>
        <v/>
      </c>
      <c r="D33" s="551" t="str">
        <f t="shared" si="0"/>
        <v/>
      </c>
      <c r="E33" s="551">
        <f ca="1">VLOOKUP(A33,Data!C:I,7,FALSE)</f>
        <v>1</v>
      </c>
      <c r="F33" s="631" t="str">
        <f t="shared" si="1"/>
        <v>3</v>
      </c>
      <c r="G33" s="631" t="str">
        <f t="shared" ca="1" si="2"/>
        <v>31</v>
      </c>
      <c r="I33" s="1050"/>
      <c r="J33" s="1212"/>
      <c r="K33" s="632"/>
      <c r="L33" s="633"/>
      <c r="M33" s="633"/>
      <c r="N33" s="1213"/>
      <c r="O33" s="1214"/>
      <c r="P33" s="1214"/>
      <c r="Q33" s="1213"/>
      <c r="R33" s="1214"/>
      <c r="S33" s="1214"/>
      <c r="T33" s="1213"/>
      <c r="U33" s="1214"/>
      <c r="V33" s="1214"/>
      <c r="Z33" s="741"/>
      <c r="AA33" s="1839"/>
      <c r="AB33" s="741"/>
    </row>
    <row r="34" spans="1:28" x14ac:dyDescent="0.25">
      <c r="A34" t="s">
        <v>939</v>
      </c>
      <c r="B34" s="551">
        <f>VLOOKUP(A34,Data!C:E,3,FALSE)</f>
        <v>3</v>
      </c>
      <c r="C34" s="1286" t="str">
        <f>IF(NIS2_valinta!F120&lt;&gt;"","X","")</f>
        <v/>
      </c>
      <c r="D34" s="551" t="str">
        <f t="shared" si="0"/>
        <v/>
      </c>
      <c r="E34" s="551">
        <f ca="1">VLOOKUP(A34,Data!C:I,7,FALSE)</f>
        <v>0</v>
      </c>
      <c r="F34" s="631" t="str">
        <f t="shared" si="1"/>
        <v>3</v>
      </c>
      <c r="G34" s="631" t="str">
        <f t="shared" ca="1" si="2"/>
        <v>30</v>
      </c>
      <c r="I34" s="1050"/>
      <c r="J34" s="1212"/>
      <c r="K34" s="632"/>
      <c r="L34" s="633"/>
      <c r="M34" s="633"/>
      <c r="N34" s="1213"/>
      <c r="O34" s="1214"/>
      <c r="P34" s="1214"/>
      <c r="Q34" s="1213"/>
      <c r="R34" s="1214"/>
      <c r="S34" s="1214"/>
      <c r="T34" s="1213"/>
      <c r="U34" s="1214"/>
      <c r="V34" s="1214"/>
      <c r="Z34" s="741"/>
      <c r="AA34" s="1839"/>
      <c r="AB34" s="741"/>
    </row>
    <row r="35" spans="1:28" x14ac:dyDescent="0.25">
      <c r="A35" t="s">
        <v>940</v>
      </c>
      <c r="B35" s="551">
        <f>VLOOKUP(A35,Data!C:E,3,FALSE)</f>
        <v>3</v>
      </c>
      <c r="C35" s="1286" t="str">
        <f>IF(NIS2_valinta!F121&lt;&gt;"","X","")</f>
        <v/>
      </c>
      <c r="D35" s="551" t="str">
        <f t="shared" si="0"/>
        <v/>
      </c>
      <c r="E35" s="551">
        <f ca="1">VLOOKUP(A35,Data!C:I,7,FALSE)</f>
        <v>1</v>
      </c>
      <c r="F35" s="631" t="str">
        <f t="shared" si="1"/>
        <v>3</v>
      </c>
      <c r="G35" s="631" t="str">
        <f t="shared" ca="1" si="2"/>
        <v>31</v>
      </c>
      <c r="I35" s="1050"/>
      <c r="J35" s="1212"/>
      <c r="K35" s="632"/>
      <c r="L35" s="633"/>
      <c r="M35" s="633"/>
      <c r="N35" s="1213"/>
      <c r="O35" s="1214"/>
      <c r="P35" s="1214"/>
      <c r="Q35" s="1213"/>
      <c r="R35" s="1214"/>
      <c r="S35" s="1214"/>
      <c r="T35" s="1213"/>
      <c r="U35" s="1214"/>
      <c r="V35" s="1214"/>
      <c r="Z35" s="741"/>
      <c r="AA35" s="1839"/>
      <c r="AB35" s="741"/>
    </row>
    <row r="36" spans="1:28" x14ac:dyDescent="0.25">
      <c r="A36" t="s">
        <v>941</v>
      </c>
      <c r="B36" s="551">
        <f>VLOOKUP(A36,Data!C:E,3,FALSE)</f>
        <v>3</v>
      </c>
      <c r="C36" s="1286" t="str">
        <f>IF(NIS2_valinta!F122&lt;&gt;"","X","")</f>
        <v/>
      </c>
      <c r="D36" s="551" t="str">
        <f t="shared" si="0"/>
        <v/>
      </c>
      <c r="E36" s="551">
        <f ca="1">VLOOKUP(A36,Data!C:I,7,FALSE)</f>
        <v>0</v>
      </c>
      <c r="F36" s="631" t="str">
        <f t="shared" si="1"/>
        <v>3</v>
      </c>
      <c r="G36" s="631" t="str">
        <f t="shared" ca="1" si="2"/>
        <v>30</v>
      </c>
      <c r="I36" s="1050"/>
      <c r="J36" s="1212"/>
      <c r="K36" s="632"/>
      <c r="L36" s="633"/>
      <c r="M36" s="633"/>
      <c r="N36" s="1213"/>
      <c r="O36" s="1214"/>
      <c r="P36" s="1214"/>
      <c r="Q36" s="1213"/>
      <c r="R36" s="1214"/>
      <c r="S36" s="1214"/>
      <c r="T36" s="1213"/>
      <c r="U36" s="1214"/>
      <c r="V36" s="1214"/>
      <c r="Z36" s="741"/>
      <c r="AA36" s="1839"/>
      <c r="AB36" s="741"/>
    </row>
    <row r="37" spans="1:28" x14ac:dyDescent="0.25">
      <c r="A37" t="s">
        <v>303</v>
      </c>
      <c r="B37" s="551">
        <f>VLOOKUP(A37,Data!C:E,3,FALSE)</f>
        <v>1</v>
      </c>
      <c r="C37" s="1286" t="str">
        <f>IF(NIS2_valinta!F123&lt;&gt;"","X","")</f>
        <v>X</v>
      </c>
      <c r="D37" s="551" t="str">
        <f t="shared" si="0"/>
        <v>NIS-ARCH-</v>
      </c>
      <c r="E37" s="551">
        <f ca="1">VLOOKUP(A37,Data!C:I,7,FALSE)</f>
        <v>1</v>
      </c>
      <c r="F37" s="631" t="str">
        <f t="shared" si="1"/>
        <v>NIS-ARCH-1</v>
      </c>
      <c r="G37" s="631" t="str">
        <f t="shared" ca="1" si="2"/>
        <v>NIS-ARCH-11</v>
      </c>
      <c r="I37" s="1050"/>
      <c r="J37" s="1212"/>
      <c r="K37" s="632"/>
      <c r="L37" s="633"/>
      <c r="M37" s="633"/>
      <c r="N37" s="1213"/>
      <c r="O37" s="1214"/>
      <c r="P37" s="1214"/>
      <c r="Q37" s="1213"/>
      <c r="R37" s="1214"/>
      <c r="S37" s="1214"/>
      <c r="T37" s="1213"/>
      <c r="U37" s="1214"/>
      <c r="V37" s="1214"/>
      <c r="Z37" s="741"/>
      <c r="AA37" s="1839"/>
      <c r="AB37" s="741"/>
    </row>
    <row r="38" spans="1:28" x14ac:dyDescent="0.25">
      <c r="A38" t="s">
        <v>304</v>
      </c>
      <c r="B38" s="551">
        <f>VLOOKUP(A38,Data!C:E,3,FALSE)</f>
        <v>2</v>
      </c>
      <c r="C38" s="1286" t="str">
        <f>IF(NIS2_valinta!F124&lt;&gt;"","X","")</f>
        <v/>
      </c>
      <c r="D38" s="551" t="str">
        <f t="shared" si="0"/>
        <v/>
      </c>
      <c r="E38" s="551">
        <f ca="1">VLOOKUP(A38,Data!C:I,7,FALSE)</f>
        <v>0</v>
      </c>
      <c r="F38" s="631" t="str">
        <f t="shared" si="1"/>
        <v>2</v>
      </c>
      <c r="G38" s="631" t="str">
        <f t="shared" ca="1" si="2"/>
        <v>20</v>
      </c>
      <c r="I38" s="1050"/>
      <c r="J38" s="1212"/>
      <c r="K38" s="632"/>
      <c r="L38" s="633"/>
      <c r="M38" s="633"/>
      <c r="N38" s="1213"/>
      <c r="O38" s="1214"/>
      <c r="P38" s="1214"/>
      <c r="Q38" s="1213"/>
      <c r="R38" s="1214"/>
      <c r="S38" s="1214"/>
      <c r="T38" s="1213"/>
      <c r="U38" s="1214"/>
      <c r="V38" s="1214"/>
      <c r="Z38" s="741"/>
      <c r="AA38" s="1839"/>
      <c r="AB38" s="741"/>
    </row>
    <row r="39" spans="1:28" x14ac:dyDescent="0.25">
      <c r="A39" t="s">
        <v>305</v>
      </c>
      <c r="B39" s="551">
        <f>VLOOKUP(A39,Data!C:E,3,FALSE)</f>
        <v>2</v>
      </c>
      <c r="C39" s="1286" t="str">
        <f>IF(NIS2_valinta!F125&lt;&gt;"","X","")</f>
        <v/>
      </c>
      <c r="D39" s="551" t="str">
        <f t="shared" si="0"/>
        <v/>
      </c>
      <c r="E39" s="551">
        <f ca="1">VLOOKUP(A39,Data!C:I,7,FALSE)</f>
        <v>0</v>
      </c>
      <c r="F39" s="631" t="str">
        <f t="shared" si="1"/>
        <v>2</v>
      </c>
      <c r="G39" s="631" t="str">
        <f t="shared" ca="1" si="2"/>
        <v>20</v>
      </c>
      <c r="I39" s="1050"/>
      <c r="J39" s="1212"/>
      <c r="K39" s="632"/>
      <c r="L39" s="633"/>
      <c r="M39" s="633"/>
      <c r="N39" s="1213"/>
      <c r="O39" s="1214"/>
      <c r="P39" s="1214"/>
      <c r="Q39" s="1213"/>
      <c r="R39" s="1214"/>
      <c r="S39" s="1214"/>
      <c r="T39" s="1213"/>
      <c r="U39" s="1214"/>
      <c r="V39" s="1214"/>
      <c r="Z39" s="741"/>
      <c r="AA39" s="1839"/>
      <c r="AB39" s="741"/>
    </row>
    <row r="40" spans="1:28" x14ac:dyDescent="0.25">
      <c r="A40" t="s">
        <v>306</v>
      </c>
      <c r="B40" s="551">
        <f>VLOOKUP(A40,Data!C:E,3,FALSE)</f>
        <v>2</v>
      </c>
      <c r="C40" s="1286" t="str">
        <f>IF(NIS2_valinta!F126&lt;&gt;"","X","")</f>
        <v>X</v>
      </c>
      <c r="D40" s="551" t="str">
        <f t="shared" si="0"/>
        <v>NIS-ARCH-</v>
      </c>
      <c r="E40" s="551">
        <f ca="1">VLOOKUP(A40,Data!C:I,7,FALSE)</f>
        <v>0</v>
      </c>
      <c r="F40" s="631" t="str">
        <f t="shared" si="1"/>
        <v>NIS-ARCH-2</v>
      </c>
      <c r="G40" s="631" t="str">
        <f t="shared" ca="1" si="2"/>
        <v>NIS-ARCH-20</v>
      </c>
      <c r="I40" s="1050"/>
      <c r="J40" s="1212"/>
      <c r="K40" s="632"/>
      <c r="L40" s="633"/>
      <c r="M40" s="633"/>
      <c r="N40" s="1213"/>
      <c r="O40" s="1214"/>
      <c r="P40" s="1214"/>
      <c r="Q40" s="1213"/>
      <c r="R40" s="1214"/>
      <c r="S40" s="1214"/>
      <c r="T40" s="1213"/>
      <c r="U40" s="1214"/>
      <c r="V40" s="1214"/>
      <c r="Z40" s="741"/>
      <c r="AA40" s="1839"/>
      <c r="AB40" s="741"/>
    </row>
    <row r="41" spans="1:28" x14ac:dyDescent="0.25">
      <c r="A41" t="s">
        <v>307</v>
      </c>
      <c r="B41" s="551">
        <f>VLOOKUP(A41,Data!C:E,3,FALSE)</f>
        <v>2</v>
      </c>
      <c r="C41" s="1286" t="str">
        <f>IF(NIS2_valinta!F127&lt;&gt;"","X","")</f>
        <v/>
      </c>
      <c r="D41" s="551" t="str">
        <f t="shared" si="0"/>
        <v/>
      </c>
      <c r="E41" s="551">
        <f ca="1">VLOOKUP(A41,Data!C:I,7,FALSE)</f>
        <v>0</v>
      </c>
      <c r="F41" s="631" t="str">
        <f t="shared" si="1"/>
        <v>2</v>
      </c>
      <c r="G41" s="631" t="str">
        <f t="shared" ca="1" si="2"/>
        <v>20</v>
      </c>
      <c r="I41" s="1050"/>
      <c r="J41" s="1212"/>
      <c r="K41" s="632"/>
      <c r="L41" s="633"/>
      <c r="M41" s="633"/>
      <c r="N41" s="1213"/>
      <c r="O41" s="1214"/>
      <c r="P41" s="1214"/>
      <c r="Q41" s="1213"/>
      <c r="R41" s="1214"/>
      <c r="S41" s="1214"/>
      <c r="T41" s="1213"/>
      <c r="U41" s="1214"/>
      <c r="V41" s="1214"/>
      <c r="Z41" s="741"/>
      <c r="AA41" s="1839"/>
      <c r="AB41" s="741"/>
    </row>
    <row r="42" spans="1:28" x14ac:dyDescent="0.25">
      <c r="A42" t="s">
        <v>308</v>
      </c>
      <c r="B42" s="551">
        <f>VLOOKUP(A42,Data!C:E,3,FALSE)</f>
        <v>2</v>
      </c>
      <c r="C42" s="1286" t="str">
        <f>IF(NIS2_valinta!F128&lt;&gt;"","X","")</f>
        <v>X</v>
      </c>
      <c r="D42" s="551" t="str">
        <f t="shared" si="0"/>
        <v>NIS-ARCH-</v>
      </c>
      <c r="E42" s="551">
        <f ca="1">VLOOKUP(A42,Data!C:I,7,FALSE)</f>
        <v>0</v>
      </c>
      <c r="F42" s="631" t="str">
        <f t="shared" si="1"/>
        <v>NIS-ARCH-2</v>
      </c>
      <c r="G42" s="631" t="str">
        <f t="shared" ca="1" si="2"/>
        <v>NIS-ARCH-20</v>
      </c>
      <c r="I42" s="1050"/>
      <c r="J42" s="1212"/>
      <c r="K42" s="632"/>
      <c r="L42" s="633"/>
      <c r="M42" s="633"/>
      <c r="N42" s="1213"/>
      <c r="O42" s="1214"/>
      <c r="P42" s="1214"/>
      <c r="Q42" s="1213"/>
      <c r="R42" s="1214"/>
      <c r="S42" s="1214"/>
      <c r="T42" s="1213"/>
      <c r="U42" s="1214"/>
      <c r="V42" s="1214"/>
      <c r="Z42" s="741"/>
      <c r="AA42" s="1839"/>
      <c r="AB42" s="741"/>
    </row>
    <row r="43" spans="1:28" x14ac:dyDescent="0.25">
      <c r="A43" t="s">
        <v>309</v>
      </c>
      <c r="B43" s="551">
        <f>VLOOKUP(A43,Data!C:E,3,FALSE)</f>
        <v>2</v>
      </c>
      <c r="C43" s="1286" t="str">
        <f>IF(NIS2_valinta!F129&lt;&gt;"","X","")</f>
        <v>X</v>
      </c>
      <c r="D43" s="551" t="str">
        <f t="shared" si="0"/>
        <v>NIS-ARCH-</v>
      </c>
      <c r="E43" s="551">
        <f ca="1">VLOOKUP(A43,Data!C:I,7,FALSE)</f>
        <v>0</v>
      </c>
      <c r="F43" s="631" t="str">
        <f t="shared" si="1"/>
        <v>NIS-ARCH-2</v>
      </c>
      <c r="G43" s="631" t="str">
        <f t="shared" ca="1" si="2"/>
        <v>NIS-ARCH-20</v>
      </c>
      <c r="I43" s="1050"/>
      <c r="J43" s="1212"/>
      <c r="K43" s="632"/>
      <c r="L43" s="633"/>
      <c r="M43" s="633"/>
      <c r="N43" s="1213"/>
      <c r="O43" s="1214"/>
      <c r="P43" s="1214"/>
      <c r="Q43" s="1213"/>
      <c r="R43" s="1214"/>
      <c r="S43" s="1214"/>
      <c r="T43" s="1213"/>
      <c r="U43" s="1214"/>
      <c r="V43" s="1214"/>
      <c r="Z43" s="741"/>
      <c r="AA43" s="1839"/>
      <c r="AB43" s="741"/>
    </row>
    <row r="44" spans="1:28" x14ac:dyDescent="0.25">
      <c r="A44" t="s">
        <v>310</v>
      </c>
      <c r="B44" s="551">
        <f>VLOOKUP(A44,Data!C:E,3,FALSE)</f>
        <v>3</v>
      </c>
      <c r="C44" s="1286" t="str">
        <f>IF(NIS2_valinta!F130&lt;&gt;"","X","")</f>
        <v/>
      </c>
      <c r="D44" s="551" t="str">
        <f t="shared" si="0"/>
        <v/>
      </c>
      <c r="E44" s="551">
        <f ca="1">VLOOKUP(A44,Data!C:I,7,FALSE)</f>
        <v>0</v>
      </c>
      <c r="F44" s="631" t="str">
        <f t="shared" si="1"/>
        <v>3</v>
      </c>
      <c r="G44" s="631" t="str">
        <f t="shared" ca="1" si="2"/>
        <v>30</v>
      </c>
      <c r="I44" s="1050"/>
      <c r="J44" s="1212"/>
      <c r="K44" s="632"/>
      <c r="L44" s="633"/>
      <c r="M44" s="633"/>
      <c r="N44" s="1213"/>
      <c r="O44" s="1214"/>
      <c r="P44" s="1214"/>
      <c r="Q44" s="1213"/>
      <c r="R44" s="1214"/>
      <c r="S44" s="1214"/>
      <c r="T44" s="1213"/>
      <c r="U44" s="1214"/>
      <c r="V44" s="1214"/>
      <c r="Z44" s="741"/>
      <c r="AA44" s="1839"/>
      <c r="AB44" s="741"/>
    </row>
    <row r="45" spans="1:28" x14ac:dyDescent="0.25">
      <c r="A45" t="s">
        <v>311</v>
      </c>
      <c r="B45" s="551">
        <f>VLOOKUP(A45,Data!C:E,3,FALSE)</f>
        <v>3</v>
      </c>
      <c r="C45" s="1286" t="str">
        <f>IF(NIS2_valinta!F131&lt;&gt;"","X","")</f>
        <v/>
      </c>
      <c r="D45" s="551" t="str">
        <f t="shared" si="0"/>
        <v/>
      </c>
      <c r="E45" s="551">
        <f ca="1">VLOOKUP(A45,Data!C:I,7,FALSE)</f>
        <v>1</v>
      </c>
      <c r="F45" s="631" t="str">
        <f t="shared" si="1"/>
        <v>3</v>
      </c>
      <c r="G45" s="631" t="str">
        <f t="shared" ca="1" si="2"/>
        <v>31</v>
      </c>
      <c r="I45" s="1050"/>
      <c r="J45" s="1212"/>
      <c r="K45" s="632"/>
      <c r="L45" s="633"/>
      <c r="M45" s="633"/>
      <c r="N45" s="1213"/>
      <c r="O45" s="1214"/>
      <c r="P45" s="1214"/>
      <c r="Q45" s="1213"/>
      <c r="R45" s="1214"/>
      <c r="S45" s="1214"/>
      <c r="T45" s="1213"/>
      <c r="U45" s="1214"/>
      <c r="V45" s="1214"/>
      <c r="Z45" s="741"/>
      <c r="AA45" s="1839"/>
      <c r="AB45" s="741"/>
    </row>
    <row r="46" spans="1:28" x14ac:dyDescent="0.25">
      <c r="A46" t="s">
        <v>961</v>
      </c>
      <c r="B46" s="551">
        <f>VLOOKUP(A46,Data!C:E,3,FALSE)</f>
        <v>3</v>
      </c>
      <c r="C46" s="1286" t="str">
        <f>IF(NIS2_valinta!F132&lt;&gt;"","X","")</f>
        <v>X</v>
      </c>
      <c r="D46" s="551" t="str">
        <f t="shared" si="0"/>
        <v>NIS-ARCH-</v>
      </c>
      <c r="E46" s="551">
        <f ca="1">VLOOKUP(A46,Data!C:I,7,FALSE)</f>
        <v>1</v>
      </c>
      <c r="F46" s="631" t="str">
        <f t="shared" si="1"/>
        <v>NIS-ARCH-3</v>
      </c>
      <c r="G46" s="631" t="str">
        <f t="shared" ca="1" si="2"/>
        <v>NIS-ARCH-31</v>
      </c>
      <c r="I46" s="1050"/>
      <c r="J46" s="1212"/>
      <c r="K46" s="632"/>
      <c r="L46" s="633"/>
      <c r="M46" s="633"/>
      <c r="N46" s="1213"/>
      <c r="O46" s="1214"/>
      <c r="P46" s="1214"/>
      <c r="Q46" s="1213"/>
      <c r="R46" s="1214"/>
      <c r="S46" s="1214"/>
      <c r="T46" s="1213"/>
      <c r="U46" s="1214"/>
      <c r="V46" s="1214"/>
      <c r="Z46" s="741"/>
      <c r="AA46" s="1839"/>
      <c r="AB46" s="741"/>
    </row>
    <row r="47" spans="1:28" x14ac:dyDescent="0.25">
      <c r="A47" t="s">
        <v>2531</v>
      </c>
      <c r="B47" s="551">
        <f>VLOOKUP(A47,Data!C:E,3,FALSE)</f>
        <v>3</v>
      </c>
      <c r="C47" s="1286" t="str">
        <f>IF(NIS2_valinta!F133&lt;&gt;"","X","")</f>
        <v/>
      </c>
      <c r="D47" s="551" t="str">
        <f t="shared" si="0"/>
        <v/>
      </c>
      <c r="E47" s="551">
        <f ca="1">VLOOKUP(A47,Data!C:I,7,FALSE)</f>
        <v>0</v>
      </c>
      <c r="F47" s="631" t="str">
        <f t="shared" si="1"/>
        <v>3</v>
      </c>
      <c r="G47" s="631" t="str">
        <f t="shared" ca="1" si="2"/>
        <v>30</v>
      </c>
      <c r="I47" s="1050"/>
      <c r="J47" s="1212"/>
      <c r="K47" s="632"/>
      <c r="L47" s="633"/>
      <c r="M47" s="633"/>
      <c r="N47" s="1213"/>
      <c r="O47" s="1214"/>
      <c r="P47" s="1214"/>
      <c r="Q47" s="1213"/>
      <c r="R47" s="1214"/>
      <c r="S47" s="1214"/>
      <c r="T47" s="1213"/>
      <c r="U47" s="1214"/>
      <c r="V47" s="1214"/>
      <c r="Z47" s="741"/>
      <c r="AA47" s="1839"/>
      <c r="AB47" s="741"/>
    </row>
    <row r="48" spans="1:28" x14ac:dyDescent="0.25">
      <c r="A48" t="s">
        <v>312</v>
      </c>
      <c r="B48" s="551">
        <f>VLOOKUP(A48,Data!C:E,3,FALSE)</f>
        <v>1</v>
      </c>
      <c r="C48" s="1286" t="str">
        <f>IF(NIS2_valinta!F134&lt;&gt;"","X","")</f>
        <v>X</v>
      </c>
      <c r="D48" s="551" t="str">
        <f t="shared" si="0"/>
        <v>NIS-ARCH-</v>
      </c>
      <c r="E48" s="551">
        <f ca="1">VLOOKUP(A48,Data!C:I,7,FALSE)</f>
        <v>1</v>
      </c>
      <c r="F48" s="631" t="str">
        <f t="shared" si="1"/>
        <v>NIS-ARCH-1</v>
      </c>
      <c r="G48" s="631" t="str">
        <f t="shared" ca="1" si="2"/>
        <v>NIS-ARCH-11</v>
      </c>
      <c r="I48" s="1050"/>
      <c r="J48" s="1212"/>
      <c r="K48" s="632"/>
      <c r="L48" s="633"/>
      <c r="M48" s="633"/>
      <c r="N48" s="1213"/>
      <c r="O48" s="1214"/>
      <c r="P48" s="1214"/>
      <c r="Q48" s="1213"/>
      <c r="R48" s="1214"/>
      <c r="S48" s="1214"/>
      <c r="T48" s="1213"/>
      <c r="U48" s="1214"/>
      <c r="V48" s="1214"/>
      <c r="Z48" s="741"/>
      <c r="AA48" s="1839"/>
      <c r="AB48" s="741"/>
    </row>
    <row r="49" spans="1:30" x14ac:dyDescent="0.25">
      <c r="A49" t="s">
        <v>313</v>
      </c>
      <c r="B49" s="551">
        <f>VLOOKUP(A49,Data!C:E,3,FALSE)</f>
        <v>1</v>
      </c>
      <c r="C49" s="1286" t="str">
        <f>IF(NIS2_valinta!F135&lt;&gt;"","X","")</f>
        <v>X</v>
      </c>
      <c r="D49" s="551" t="str">
        <f t="shared" si="0"/>
        <v>NIS-ARCH-</v>
      </c>
      <c r="E49" s="551">
        <f ca="1">VLOOKUP(A49,Data!C:I,7,FALSE)</f>
        <v>1</v>
      </c>
      <c r="F49" s="631" t="str">
        <f t="shared" si="1"/>
        <v>NIS-ARCH-1</v>
      </c>
      <c r="G49" s="631" t="str">
        <f t="shared" ca="1" si="2"/>
        <v>NIS-ARCH-11</v>
      </c>
      <c r="I49" s="1050"/>
      <c r="J49" s="1212"/>
      <c r="K49" s="632"/>
      <c r="L49" s="633"/>
      <c r="M49" s="633"/>
      <c r="N49" s="1213"/>
      <c r="O49" s="1214"/>
      <c r="P49" s="1214"/>
      <c r="Q49" s="1213"/>
      <c r="R49" s="1214"/>
      <c r="S49" s="1214"/>
      <c r="T49" s="1213"/>
      <c r="U49" s="1214"/>
      <c r="V49" s="1214"/>
      <c r="Z49" s="741"/>
      <c r="AA49" s="1839"/>
      <c r="AB49" s="741"/>
    </row>
    <row r="50" spans="1:30" x14ac:dyDescent="0.25">
      <c r="A50" t="s">
        <v>314</v>
      </c>
      <c r="B50" s="551">
        <f>VLOOKUP(A50,Data!C:E,3,FALSE)</f>
        <v>2</v>
      </c>
      <c r="C50" s="1286" t="str">
        <f>IF(NIS2_valinta!F136&lt;&gt;"","X","")</f>
        <v>X</v>
      </c>
      <c r="D50" s="551" t="str">
        <f t="shared" si="0"/>
        <v>NIS-ARCH-</v>
      </c>
      <c r="E50" s="551">
        <f ca="1">VLOOKUP(A50,Data!C:I,7,FALSE)</f>
        <v>1</v>
      </c>
      <c r="F50" s="631" t="str">
        <f t="shared" si="1"/>
        <v>NIS-ARCH-2</v>
      </c>
      <c r="G50" s="631" t="str">
        <f t="shared" ca="1" si="2"/>
        <v>NIS-ARCH-21</v>
      </c>
      <c r="I50" s="1050"/>
      <c r="J50" s="1212"/>
      <c r="K50" s="632"/>
      <c r="L50" s="633"/>
      <c r="M50" s="633"/>
      <c r="N50" s="1213"/>
      <c r="O50" s="1214"/>
      <c r="P50" s="1214"/>
      <c r="Q50" s="1213"/>
      <c r="R50" s="1214"/>
      <c r="S50" s="1214"/>
      <c r="T50" s="1213"/>
      <c r="U50" s="1214"/>
      <c r="V50" s="1214"/>
      <c r="Z50" s="741"/>
      <c r="AA50" s="1839"/>
      <c r="AB50" s="741"/>
    </row>
    <row r="51" spans="1:30" x14ac:dyDescent="0.25">
      <c r="A51" t="s">
        <v>962</v>
      </c>
      <c r="B51" s="551">
        <f>VLOOKUP(A51,Data!C:E,3,FALSE)</f>
        <v>2</v>
      </c>
      <c r="C51" s="1286" t="str">
        <f>IF(NIS2_valinta!F137&lt;&gt;"","X","")</f>
        <v>X</v>
      </c>
      <c r="D51" s="551" t="str">
        <f t="shared" si="0"/>
        <v>NIS-ARCH-</v>
      </c>
      <c r="E51" s="551">
        <f ca="1">VLOOKUP(A51,Data!C:I,7,FALSE)</f>
        <v>1</v>
      </c>
      <c r="F51" s="631" t="str">
        <f t="shared" si="1"/>
        <v>NIS-ARCH-2</v>
      </c>
      <c r="G51" s="631" t="str">
        <f t="shared" ca="1" si="2"/>
        <v>NIS-ARCH-21</v>
      </c>
      <c r="I51" s="1050"/>
      <c r="J51" s="1212"/>
      <c r="K51" s="632"/>
      <c r="L51" s="633"/>
      <c r="M51" s="633"/>
      <c r="N51" s="1213"/>
      <c r="O51" s="1214"/>
      <c r="P51" s="1214"/>
      <c r="Q51" s="1213"/>
      <c r="R51" s="1214"/>
      <c r="S51" s="1214"/>
      <c r="T51" s="1213"/>
      <c r="U51" s="1214"/>
      <c r="V51" s="1214"/>
      <c r="Z51" s="741"/>
      <c r="AA51" s="1839"/>
      <c r="AB51" s="741"/>
    </row>
    <row r="52" spans="1:30" x14ac:dyDescent="0.25">
      <c r="A52" t="s">
        <v>963</v>
      </c>
      <c r="B52" s="551">
        <f>VLOOKUP(A52,Data!C:E,3,FALSE)</f>
        <v>2</v>
      </c>
      <c r="C52" s="1286" t="str">
        <f>IF(NIS2_valinta!F138&lt;&gt;"","X","")</f>
        <v>X</v>
      </c>
      <c r="D52" s="551" t="str">
        <f t="shared" si="0"/>
        <v>NIS-ARCH-</v>
      </c>
      <c r="E52" s="551">
        <f ca="1">VLOOKUP(A52,Data!C:I,7,FALSE)</f>
        <v>1</v>
      </c>
      <c r="F52" s="631" t="str">
        <f t="shared" si="1"/>
        <v>NIS-ARCH-2</v>
      </c>
      <c r="G52" s="631" t="str">
        <f t="shared" ca="1" si="2"/>
        <v>NIS-ARCH-21</v>
      </c>
      <c r="I52" s="1050"/>
      <c r="J52" s="1212"/>
      <c r="K52" s="632"/>
      <c r="L52" s="633"/>
      <c r="M52" s="633"/>
      <c r="N52" s="1213"/>
      <c r="O52" s="1214"/>
      <c r="P52" s="1214"/>
      <c r="Q52" s="1213"/>
      <c r="R52" s="1214"/>
      <c r="S52" s="1214"/>
      <c r="T52" s="1213"/>
      <c r="U52" s="1214"/>
      <c r="V52" s="1214"/>
      <c r="Z52" s="741"/>
      <c r="AA52" s="1839"/>
      <c r="AB52" s="741"/>
    </row>
    <row r="53" spans="1:30" x14ac:dyDescent="0.25">
      <c r="A53" t="s">
        <v>964</v>
      </c>
      <c r="B53" s="551">
        <f>VLOOKUP(A53,Data!C:E,3,FALSE)</f>
        <v>2</v>
      </c>
      <c r="C53" s="1286" t="str">
        <f>IF(NIS2_valinta!F139&lt;&gt;"","X","")</f>
        <v>X</v>
      </c>
      <c r="D53" s="551" t="str">
        <f t="shared" si="0"/>
        <v>NIS-ARCH-</v>
      </c>
      <c r="E53" s="551">
        <f ca="1">VLOOKUP(A53,Data!C:I,7,FALSE)</f>
        <v>0</v>
      </c>
      <c r="F53" s="631" t="str">
        <f t="shared" si="1"/>
        <v>NIS-ARCH-2</v>
      </c>
      <c r="G53" s="631" t="str">
        <f t="shared" ca="1" si="2"/>
        <v>NIS-ARCH-20</v>
      </c>
      <c r="I53" s="1050"/>
      <c r="J53" s="1212"/>
      <c r="K53" s="632"/>
      <c r="L53" s="633"/>
      <c r="M53" s="633"/>
      <c r="N53" s="1213"/>
      <c r="O53" s="1214"/>
      <c r="P53" s="1214"/>
      <c r="Q53" s="1213"/>
      <c r="R53" s="1214"/>
      <c r="S53" s="1214"/>
      <c r="T53" s="1213"/>
      <c r="U53" s="1214"/>
      <c r="V53" s="1214"/>
      <c r="Z53" s="741"/>
      <c r="AA53" s="1839"/>
      <c r="AB53" s="741"/>
    </row>
    <row r="54" spans="1:30" x14ac:dyDescent="0.25">
      <c r="A54" t="s">
        <v>965</v>
      </c>
      <c r="B54" s="551">
        <f>VLOOKUP(A54,Data!C:E,3,FALSE)</f>
        <v>2</v>
      </c>
      <c r="C54" s="1286" t="str">
        <f>IF(NIS2_valinta!F140&lt;&gt;"","X","")</f>
        <v>X</v>
      </c>
      <c r="D54" s="551" t="str">
        <f t="shared" si="0"/>
        <v>NIS-ARCH-</v>
      </c>
      <c r="E54" s="551">
        <f ca="1">VLOOKUP(A54,Data!C:I,7,FALSE)</f>
        <v>1</v>
      </c>
      <c r="F54" s="631" t="str">
        <f t="shared" si="1"/>
        <v>NIS-ARCH-2</v>
      </c>
      <c r="G54" s="631" t="str">
        <f t="shared" ca="1" si="2"/>
        <v>NIS-ARCH-21</v>
      </c>
      <c r="I54" s="1050"/>
      <c r="J54" s="1212"/>
      <c r="K54" s="632"/>
      <c r="L54" s="633"/>
      <c r="M54" s="633"/>
      <c r="N54" s="1213"/>
      <c r="O54" s="1214"/>
      <c r="P54" s="1214"/>
      <c r="Q54" s="1213"/>
      <c r="R54" s="1214"/>
      <c r="S54" s="1214"/>
      <c r="T54" s="1213"/>
      <c r="U54" s="1214"/>
      <c r="V54" s="1214"/>
      <c r="Z54" s="741"/>
      <c r="AA54" s="1839"/>
      <c r="AB54" s="741"/>
    </row>
    <row r="55" spans="1:30" x14ac:dyDescent="0.25">
      <c r="A55" t="s">
        <v>966</v>
      </c>
      <c r="B55" s="551">
        <f>VLOOKUP(A55,Data!C:E,3,FALSE)</f>
        <v>3</v>
      </c>
      <c r="C55" s="1286" t="str">
        <f>IF(NIS2_valinta!F141&lt;&gt;"","X","")</f>
        <v>X</v>
      </c>
      <c r="D55" s="551" t="str">
        <f t="shared" si="0"/>
        <v>NIS-ARCH-</v>
      </c>
      <c r="E55" s="551">
        <f ca="1">VLOOKUP(A55,Data!C:I,7,FALSE)</f>
        <v>0</v>
      </c>
      <c r="F55" s="631" t="str">
        <f t="shared" si="1"/>
        <v>NIS-ARCH-3</v>
      </c>
      <c r="G55" s="631" t="str">
        <f t="shared" ca="1" si="2"/>
        <v>NIS-ARCH-30</v>
      </c>
      <c r="I55" s="1050"/>
      <c r="J55" s="1212"/>
      <c r="K55" s="632"/>
      <c r="L55" s="633"/>
      <c r="M55" s="633"/>
      <c r="N55" s="1213"/>
      <c r="O55" s="1214"/>
      <c r="P55" s="1214"/>
      <c r="Q55" s="1213"/>
      <c r="R55" s="1214"/>
      <c r="S55" s="1214"/>
      <c r="T55" s="1213"/>
      <c r="U55" s="1214"/>
      <c r="V55" s="1214"/>
      <c r="Z55" s="741"/>
      <c r="AA55" s="741"/>
      <c r="AB55" s="741"/>
    </row>
    <row r="56" spans="1:30" x14ac:dyDescent="0.25">
      <c r="A56" t="s">
        <v>967</v>
      </c>
      <c r="B56" s="551">
        <f>VLOOKUP(A56,Data!C:E,3,FALSE)</f>
        <v>3</v>
      </c>
      <c r="C56" s="1286" t="str">
        <f>IF(NIS2_valinta!F142&lt;&gt;"","X","")</f>
        <v>X</v>
      </c>
      <c r="D56" s="551" t="str">
        <f t="shared" si="0"/>
        <v>NIS-ARCH-</v>
      </c>
      <c r="E56" s="551">
        <f ca="1">VLOOKUP(A56,Data!C:I,7,FALSE)</f>
        <v>1</v>
      </c>
      <c r="F56" s="631" t="str">
        <f t="shared" si="1"/>
        <v>NIS-ARCH-3</v>
      </c>
      <c r="G56" s="631" t="str">
        <f t="shared" ca="1" si="2"/>
        <v>NIS-ARCH-31</v>
      </c>
      <c r="I56" s="1050"/>
      <c r="J56" s="1212"/>
      <c r="K56" s="632"/>
      <c r="L56" s="633"/>
      <c r="M56" s="633"/>
      <c r="N56" s="1213"/>
      <c r="O56" s="1214"/>
      <c r="P56" s="1214"/>
      <c r="Q56" s="1213"/>
      <c r="R56" s="1214"/>
      <c r="S56" s="1214"/>
      <c r="T56" s="1213"/>
      <c r="U56" s="1214"/>
      <c r="V56" s="1214"/>
    </row>
    <row r="57" spans="1:30" x14ac:dyDescent="0.25">
      <c r="A57" t="s">
        <v>968</v>
      </c>
      <c r="B57" s="551">
        <f>VLOOKUP(A57,Data!C:E,3,FALSE)</f>
        <v>3</v>
      </c>
      <c r="C57" s="1286" t="str">
        <f>IF(NIS2_valinta!F143&lt;&gt;"","X","")</f>
        <v>X</v>
      </c>
      <c r="D57" s="551" t="str">
        <f t="shared" si="0"/>
        <v>NIS-ARCH-</v>
      </c>
      <c r="E57" s="551">
        <f ca="1">VLOOKUP(A57,Data!C:I,7,FALSE)</f>
        <v>1</v>
      </c>
      <c r="F57" s="631" t="str">
        <f t="shared" si="1"/>
        <v>NIS-ARCH-3</v>
      </c>
      <c r="G57" s="631" t="str">
        <f t="shared" ca="1" si="2"/>
        <v>NIS-ARCH-31</v>
      </c>
      <c r="I57" s="1050"/>
      <c r="J57" s="1212"/>
      <c r="K57" s="632"/>
      <c r="L57" s="633"/>
      <c r="M57" s="633"/>
      <c r="N57" s="1213"/>
      <c r="O57" s="1214"/>
      <c r="P57" s="1214"/>
      <c r="Q57" s="1213"/>
      <c r="R57" s="1214"/>
      <c r="S57" s="1214"/>
      <c r="T57" s="1213"/>
      <c r="U57" s="1214"/>
      <c r="V57" s="1214"/>
      <c r="AC57" s="1216"/>
      <c r="AD57" s="127"/>
    </row>
    <row r="58" spans="1:30" x14ac:dyDescent="0.25">
      <c r="A58" t="s">
        <v>969</v>
      </c>
      <c r="B58" s="551">
        <f>VLOOKUP(A58,Data!C:E,3,FALSE)</f>
        <v>3</v>
      </c>
      <c r="C58" s="1286" t="str">
        <f>IF(NIS2_valinta!F144&lt;&gt;"","X","")</f>
        <v>X</v>
      </c>
      <c r="D58" s="551" t="str">
        <f t="shared" si="0"/>
        <v>NIS-ARCH-</v>
      </c>
      <c r="E58" s="551">
        <f ca="1">VLOOKUP(A58,Data!C:I,7,FALSE)</f>
        <v>0</v>
      </c>
      <c r="F58" s="631" t="str">
        <f t="shared" si="1"/>
        <v>NIS-ARCH-3</v>
      </c>
      <c r="G58" s="631" t="str">
        <f t="shared" ca="1" si="2"/>
        <v>NIS-ARCH-30</v>
      </c>
      <c r="I58" s="1050"/>
      <c r="J58" s="1212"/>
      <c r="K58" s="632"/>
      <c r="L58" s="633"/>
      <c r="M58" s="633"/>
      <c r="N58" s="1213"/>
      <c r="O58" s="1214"/>
      <c r="P58" s="1214"/>
      <c r="Q58" s="1213"/>
      <c r="R58" s="1214"/>
      <c r="S58" s="1214"/>
      <c r="T58" s="1213"/>
      <c r="U58" s="1214"/>
      <c r="V58" s="1214"/>
      <c r="AC58" s="1216"/>
      <c r="AD58" s="127"/>
    </row>
    <row r="59" spans="1:30" x14ac:dyDescent="0.25">
      <c r="A59" t="s">
        <v>970</v>
      </c>
      <c r="B59" s="551">
        <f>VLOOKUP(A59,Data!C:E,3,FALSE)</f>
        <v>3</v>
      </c>
      <c r="C59" s="1286" t="str">
        <f>IF(NIS2_valinta!F145&lt;&gt;"","X","")</f>
        <v>X</v>
      </c>
      <c r="D59" s="551" t="str">
        <f t="shared" si="0"/>
        <v>NIS-ARCH-</v>
      </c>
      <c r="E59" s="551">
        <f ca="1">VLOOKUP(A59,Data!C:I,7,FALSE)</f>
        <v>0</v>
      </c>
      <c r="F59" s="631" t="str">
        <f t="shared" si="1"/>
        <v>NIS-ARCH-3</v>
      </c>
      <c r="G59" s="631" t="str">
        <f t="shared" ca="1" si="2"/>
        <v>NIS-ARCH-30</v>
      </c>
      <c r="I59" s="1050"/>
      <c r="J59" s="1212"/>
      <c r="K59" s="632"/>
      <c r="L59" s="633"/>
      <c r="M59" s="633"/>
      <c r="N59" s="1213"/>
      <c r="O59" s="1214"/>
      <c r="P59" s="1214"/>
      <c r="Q59" s="1213"/>
      <c r="R59" s="1214"/>
      <c r="S59" s="1214"/>
      <c r="T59" s="1213"/>
      <c r="U59" s="1214"/>
      <c r="V59" s="1214"/>
      <c r="AC59" s="1216"/>
      <c r="AD59" s="127"/>
    </row>
    <row r="60" spans="1:30" x14ac:dyDescent="0.25">
      <c r="A60" t="s">
        <v>315</v>
      </c>
      <c r="B60" s="551">
        <f>VLOOKUP(A60,Data!C:E,3,FALSE)</f>
        <v>1</v>
      </c>
      <c r="C60" s="1286" t="str">
        <f>IF(NIS2_valinta!F146&lt;&gt;"","X","")</f>
        <v>X</v>
      </c>
      <c r="D60" s="551" t="str">
        <f t="shared" si="0"/>
        <v>NIS-ARCH-</v>
      </c>
      <c r="E60" s="551">
        <f ca="1">VLOOKUP(A60,Data!C:I,7,FALSE)</f>
        <v>1</v>
      </c>
      <c r="F60" s="631" t="str">
        <f t="shared" si="1"/>
        <v>NIS-ARCH-1</v>
      </c>
      <c r="G60" s="631" t="str">
        <f t="shared" ca="1" si="2"/>
        <v>NIS-ARCH-11</v>
      </c>
      <c r="I60" s="1050"/>
      <c r="J60" s="1212"/>
      <c r="K60" s="632"/>
      <c r="L60" s="633"/>
      <c r="M60" s="633"/>
      <c r="N60" s="1213"/>
      <c r="O60" s="1214"/>
      <c r="P60" s="1214"/>
      <c r="Q60" s="1213"/>
      <c r="R60" s="1214"/>
      <c r="S60" s="1214"/>
      <c r="T60" s="1213"/>
      <c r="U60" s="1214"/>
      <c r="V60" s="1214"/>
      <c r="AC60" s="1216"/>
      <c r="AD60" s="127"/>
    </row>
    <row r="61" spans="1:30" x14ac:dyDescent="0.25">
      <c r="A61" t="s">
        <v>316</v>
      </c>
      <c r="B61" s="551">
        <f>VLOOKUP(A61,Data!C:E,3,FALSE)</f>
        <v>1</v>
      </c>
      <c r="C61" s="1286" t="str">
        <f>IF(NIS2_valinta!F147&lt;&gt;"","X","")</f>
        <v>X</v>
      </c>
      <c r="D61" s="551" t="str">
        <f t="shared" si="0"/>
        <v>NIS-ARCH-</v>
      </c>
      <c r="E61" s="551">
        <f ca="1">VLOOKUP(A61,Data!C:I,7,FALSE)</f>
        <v>1</v>
      </c>
      <c r="F61" s="631" t="str">
        <f t="shared" si="1"/>
        <v>NIS-ARCH-1</v>
      </c>
      <c r="G61" s="631" t="str">
        <f t="shared" ca="1" si="2"/>
        <v>NIS-ARCH-11</v>
      </c>
      <c r="I61" s="1050"/>
      <c r="J61" s="1212"/>
      <c r="K61" s="632"/>
      <c r="L61" s="633"/>
      <c r="M61" s="633"/>
      <c r="N61" s="1213"/>
      <c r="O61" s="1214"/>
      <c r="P61" s="1214"/>
      <c r="Q61" s="1213"/>
      <c r="R61" s="1214"/>
      <c r="S61" s="1214"/>
      <c r="T61" s="1213"/>
      <c r="U61" s="1214"/>
      <c r="V61" s="1214"/>
      <c r="AC61" s="1216"/>
      <c r="AD61" s="127"/>
    </row>
    <row r="62" spans="1:30" x14ac:dyDescent="0.25">
      <c r="A62" t="s">
        <v>317</v>
      </c>
      <c r="B62" s="551">
        <f>VLOOKUP(A62,Data!C:E,3,FALSE)</f>
        <v>2</v>
      </c>
      <c r="C62" s="1286" t="str">
        <f>IF(NIS2_valinta!F148&lt;&gt;"","X","")</f>
        <v>X</v>
      </c>
      <c r="D62" s="551" t="str">
        <f t="shared" si="0"/>
        <v>NIS-ARCH-</v>
      </c>
      <c r="E62" s="551">
        <f ca="1">VLOOKUP(A62,Data!C:I,7,FALSE)</f>
        <v>0</v>
      </c>
      <c r="F62" s="631" t="str">
        <f t="shared" si="1"/>
        <v>NIS-ARCH-2</v>
      </c>
      <c r="G62" s="631" t="str">
        <f t="shared" ca="1" si="2"/>
        <v>NIS-ARCH-20</v>
      </c>
      <c r="I62" s="1050"/>
      <c r="J62" s="1212"/>
      <c r="K62" s="632"/>
      <c r="L62" s="633"/>
      <c r="M62" s="633"/>
      <c r="N62" s="1213"/>
      <c r="O62" s="1214"/>
      <c r="P62" s="1214"/>
      <c r="Q62" s="1213"/>
      <c r="R62" s="1214"/>
      <c r="S62" s="1214"/>
      <c r="T62" s="1213"/>
      <c r="U62" s="1214"/>
      <c r="V62" s="1214"/>
      <c r="AC62" s="1216"/>
      <c r="AD62" s="127"/>
    </row>
    <row r="63" spans="1:30" x14ac:dyDescent="0.25">
      <c r="A63" t="s">
        <v>318</v>
      </c>
      <c r="B63" s="551">
        <f>VLOOKUP(A63,Data!C:E,3,FALSE)</f>
        <v>2</v>
      </c>
      <c r="C63" s="1286" t="str">
        <f>IF(NIS2_valinta!F149&lt;&gt;"","X","")</f>
        <v>X</v>
      </c>
      <c r="D63" s="551" t="str">
        <f t="shared" si="0"/>
        <v>NIS-ARCH-</v>
      </c>
      <c r="E63" s="551">
        <f ca="1">VLOOKUP(A63,Data!C:I,7,FALSE)</f>
        <v>0</v>
      </c>
      <c r="F63" s="631" t="str">
        <f t="shared" si="1"/>
        <v>NIS-ARCH-2</v>
      </c>
      <c r="G63" s="631" t="str">
        <f t="shared" ca="1" si="2"/>
        <v>NIS-ARCH-20</v>
      </c>
      <c r="I63" s="1050"/>
      <c r="J63" s="1212"/>
      <c r="K63" s="632"/>
      <c r="L63" s="633"/>
      <c r="M63" s="633"/>
      <c r="N63" s="1213"/>
      <c r="O63" s="1214"/>
      <c r="P63" s="1214"/>
      <c r="Q63" s="1213"/>
      <c r="R63" s="1214"/>
      <c r="S63" s="1214"/>
      <c r="T63" s="1213"/>
      <c r="U63" s="1214"/>
      <c r="V63" s="1214"/>
      <c r="AC63" s="1216"/>
      <c r="AD63" s="127"/>
    </row>
    <row r="64" spans="1:30" x14ac:dyDescent="0.25">
      <c r="A64" t="s">
        <v>971</v>
      </c>
      <c r="B64" s="551">
        <f>VLOOKUP(A64,Data!C:E,3,FALSE)</f>
        <v>2</v>
      </c>
      <c r="C64" s="1286" t="str">
        <f>IF(NIS2_valinta!F150&lt;&gt;"","X","")</f>
        <v>X</v>
      </c>
      <c r="D64" s="551" t="str">
        <f t="shared" si="0"/>
        <v>NIS-ARCH-</v>
      </c>
      <c r="E64" s="551">
        <f ca="1">VLOOKUP(A64,Data!C:I,7,FALSE)</f>
        <v>1</v>
      </c>
      <c r="F64" s="631" t="str">
        <f t="shared" si="1"/>
        <v>NIS-ARCH-2</v>
      </c>
      <c r="G64" s="631" t="str">
        <f t="shared" ca="1" si="2"/>
        <v>NIS-ARCH-21</v>
      </c>
      <c r="I64" s="1050"/>
      <c r="J64" s="1212"/>
      <c r="K64" s="632"/>
      <c r="L64" s="633"/>
      <c r="M64" s="633"/>
      <c r="N64" s="1213"/>
      <c r="O64" s="1214"/>
      <c r="P64" s="1214"/>
      <c r="Q64" s="1213"/>
      <c r="R64" s="1214"/>
      <c r="S64" s="1214"/>
      <c r="T64" s="1213"/>
      <c r="U64" s="1214"/>
      <c r="V64" s="1214"/>
      <c r="AC64" s="1216"/>
      <c r="AD64" s="127"/>
    </row>
    <row r="65" spans="1:30" x14ac:dyDescent="0.25">
      <c r="A65" t="s">
        <v>972</v>
      </c>
      <c r="B65" s="551">
        <f>VLOOKUP(A65,Data!C:E,3,FALSE)</f>
        <v>2</v>
      </c>
      <c r="C65" s="1286" t="str">
        <f>IF(NIS2_valinta!F151&lt;&gt;"","X","")</f>
        <v>X</v>
      </c>
      <c r="D65" s="551" t="str">
        <f t="shared" si="0"/>
        <v>NIS-ARCH-</v>
      </c>
      <c r="E65" s="551">
        <f ca="1">VLOOKUP(A65,Data!C:I,7,FALSE)</f>
        <v>1</v>
      </c>
      <c r="F65" s="631" t="str">
        <f t="shared" si="1"/>
        <v>NIS-ARCH-2</v>
      </c>
      <c r="G65" s="631" t="str">
        <f t="shared" ca="1" si="2"/>
        <v>NIS-ARCH-21</v>
      </c>
      <c r="I65" s="1050"/>
      <c r="J65" s="1212"/>
      <c r="K65" s="632"/>
      <c r="L65" s="633"/>
      <c r="M65" s="633"/>
      <c r="N65" s="1213"/>
      <c r="O65" s="1214"/>
      <c r="P65" s="1214"/>
      <c r="Q65" s="1213"/>
      <c r="R65" s="1214"/>
      <c r="S65" s="1214"/>
      <c r="T65" s="1213"/>
      <c r="U65" s="1214"/>
      <c r="V65" s="1214"/>
      <c r="AC65" s="1216"/>
      <c r="AD65" s="127"/>
    </row>
    <row r="66" spans="1:30" x14ac:dyDescent="0.25">
      <c r="A66" t="s">
        <v>973</v>
      </c>
      <c r="B66" s="551">
        <f>VLOOKUP(A66,Data!C:E,3,FALSE)</f>
        <v>2</v>
      </c>
      <c r="C66" s="1286" t="str">
        <f>IF(NIS2_valinta!F152&lt;&gt;"","X","")</f>
        <v>X</v>
      </c>
      <c r="D66" s="551" t="str">
        <f t="shared" si="0"/>
        <v>NIS-ARCH-</v>
      </c>
      <c r="E66" s="551">
        <f ca="1">VLOOKUP(A66,Data!C:I,7,FALSE)</f>
        <v>0</v>
      </c>
      <c r="F66" s="631" t="str">
        <f t="shared" si="1"/>
        <v>NIS-ARCH-2</v>
      </c>
      <c r="G66" s="631" t="str">
        <f t="shared" ca="1" si="2"/>
        <v>NIS-ARCH-20</v>
      </c>
      <c r="I66" s="1050"/>
      <c r="J66" s="1212"/>
      <c r="K66" s="632"/>
      <c r="L66" s="633"/>
      <c r="M66" s="633"/>
      <c r="N66" s="1213"/>
      <c r="O66" s="1214"/>
      <c r="P66" s="1214"/>
      <c r="Q66" s="1213"/>
      <c r="R66" s="1214"/>
      <c r="S66" s="1214"/>
      <c r="T66" s="1213"/>
      <c r="U66" s="1214"/>
      <c r="V66" s="1214"/>
      <c r="AC66" s="1216"/>
      <c r="AD66" s="127"/>
    </row>
    <row r="67" spans="1:30" x14ac:dyDescent="0.25">
      <c r="A67" t="s">
        <v>974</v>
      </c>
      <c r="B67" s="551">
        <f>VLOOKUP(A67,Data!C:E,3,FALSE)</f>
        <v>2</v>
      </c>
      <c r="C67" s="1286" t="str">
        <f>IF(NIS2_valinta!F153&lt;&gt;"","X","")</f>
        <v/>
      </c>
      <c r="D67" s="551" t="str">
        <f t="shared" ref="D67:D130" si="21">IF(C67="","",CONCATENATE("NIS-",MID(A67,1,4),"-"))</f>
        <v/>
      </c>
      <c r="E67" s="551">
        <f ca="1">VLOOKUP(A67,Data!C:I,7,FALSE)</f>
        <v>1</v>
      </c>
      <c r="F67" s="631" t="str">
        <f t="shared" ref="F67:F130" si="22">CONCATENATE($D67,$B67)</f>
        <v>2</v>
      </c>
      <c r="G67" s="631" t="str">
        <f t="shared" ref="G67:G130" ca="1" si="23">_xlfn.IFNA(CONCATENATE(F67,$E67),CONCATENATE(F67,$E67,0))</f>
        <v>21</v>
      </c>
      <c r="I67" s="1050"/>
      <c r="J67" s="1212"/>
      <c r="K67" s="632"/>
      <c r="L67" s="633"/>
      <c r="M67" s="633"/>
      <c r="N67" s="1213"/>
      <c r="O67" s="1214"/>
      <c r="P67" s="1214"/>
      <c r="Q67" s="1213"/>
      <c r="R67" s="1214"/>
      <c r="S67" s="1214"/>
      <c r="T67" s="1213"/>
      <c r="U67" s="1214"/>
      <c r="V67" s="1214"/>
      <c r="AC67" s="1216"/>
      <c r="AD67" s="127"/>
    </row>
    <row r="68" spans="1:30" x14ac:dyDescent="0.25">
      <c r="A68" t="s">
        <v>975</v>
      </c>
      <c r="B68" s="551">
        <f>VLOOKUP(A68,Data!C:E,3,FALSE)</f>
        <v>2</v>
      </c>
      <c r="C68" s="1286" t="str">
        <f>IF(NIS2_valinta!F154&lt;&gt;"","X","")</f>
        <v>X</v>
      </c>
      <c r="D68" s="551" t="str">
        <f t="shared" si="21"/>
        <v>NIS-ARCH-</v>
      </c>
      <c r="E68" s="551">
        <f ca="1">VLOOKUP(A68,Data!C:I,7,FALSE)</f>
        <v>1</v>
      </c>
      <c r="F68" s="631" t="str">
        <f t="shared" si="22"/>
        <v>NIS-ARCH-2</v>
      </c>
      <c r="G68" s="631" t="str">
        <f t="shared" ca="1" si="23"/>
        <v>NIS-ARCH-21</v>
      </c>
      <c r="I68" s="1050"/>
      <c r="J68" s="1212"/>
      <c r="K68" s="632"/>
      <c r="L68" s="633"/>
      <c r="M68" s="633"/>
      <c r="N68" s="1213"/>
      <c r="O68" s="1214"/>
      <c r="P68" s="1214"/>
      <c r="Q68" s="1213"/>
      <c r="R68" s="1214"/>
      <c r="S68" s="1214"/>
      <c r="T68" s="1213"/>
      <c r="U68" s="1214"/>
      <c r="V68" s="1214"/>
      <c r="AC68" s="783"/>
      <c r="AD68" s="783"/>
    </row>
    <row r="69" spans="1:30" x14ac:dyDescent="0.25">
      <c r="A69" t="s">
        <v>976</v>
      </c>
      <c r="B69" s="551">
        <f>VLOOKUP(A69,Data!C:E,3,FALSE)</f>
        <v>2</v>
      </c>
      <c r="C69" s="1286" t="str">
        <f>IF(NIS2_valinta!F155&lt;&gt;"","X","")</f>
        <v>X</v>
      </c>
      <c r="D69" s="551" t="str">
        <f t="shared" si="21"/>
        <v>NIS-ARCH-</v>
      </c>
      <c r="E69" s="551">
        <f ca="1">VLOOKUP(A69,Data!C:I,7,FALSE)</f>
        <v>0</v>
      </c>
      <c r="F69" s="631" t="str">
        <f t="shared" si="22"/>
        <v>NIS-ARCH-2</v>
      </c>
      <c r="G69" s="631" t="str">
        <f t="shared" ca="1" si="23"/>
        <v>NIS-ARCH-20</v>
      </c>
      <c r="I69" s="1050"/>
      <c r="J69" s="1212"/>
      <c r="K69" s="632"/>
      <c r="L69" s="633"/>
      <c r="M69" s="633"/>
      <c r="N69" s="1213"/>
      <c r="O69" s="1214"/>
      <c r="P69" s="1214"/>
      <c r="Q69" s="1213"/>
      <c r="R69" s="1214"/>
      <c r="S69" s="1214"/>
      <c r="T69" s="1213"/>
      <c r="U69" s="1214"/>
      <c r="V69" s="1214"/>
    </row>
    <row r="70" spans="1:30" x14ac:dyDescent="0.25">
      <c r="A70" t="s">
        <v>2532</v>
      </c>
      <c r="B70" s="551">
        <f>VLOOKUP(A70,Data!C:E,3,FALSE)</f>
        <v>2</v>
      </c>
      <c r="C70" s="1286" t="str">
        <f>IF(NIS2_valinta!F156&lt;&gt;"","X","")</f>
        <v/>
      </c>
      <c r="D70" s="551" t="str">
        <f t="shared" si="21"/>
        <v/>
      </c>
      <c r="E70" s="551">
        <f ca="1">VLOOKUP(A70,Data!C:I,7,FALSE)</f>
        <v>0</v>
      </c>
      <c r="F70" s="631" t="str">
        <f t="shared" si="22"/>
        <v>2</v>
      </c>
      <c r="G70" s="631" t="str">
        <f t="shared" ca="1" si="23"/>
        <v>20</v>
      </c>
      <c r="I70" s="1050"/>
      <c r="J70" s="1212"/>
      <c r="K70" s="632"/>
      <c r="L70" s="633"/>
      <c r="M70" s="633"/>
      <c r="N70" s="1213"/>
      <c r="O70" s="1214"/>
      <c r="P70" s="1214"/>
      <c r="Q70" s="1213"/>
      <c r="R70" s="1214"/>
      <c r="S70" s="1214"/>
      <c r="T70" s="1213"/>
      <c r="U70" s="1214"/>
      <c r="V70" s="1214"/>
    </row>
    <row r="71" spans="1:30" x14ac:dyDescent="0.25">
      <c r="A71" t="s">
        <v>2533</v>
      </c>
      <c r="B71" s="551">
        <f>VLOOKUP(A71,Data!C:E,3,FALSE)</f>
        <v>3</v>
      </c>
      <c r="C71" s="1286" t="str">
        <f>IF(NIS2_valinta!F157&lt;&gt;"","X","")</f>
        <v>X</v>
      </c>
      <c r="D71" s="551" t="str">
        <f t="shared" si="21"/>
        <v>NIS-ARCH-</v>
      </c>
      <c r="E71" s="551">
        <f ca="1">VLOOKUP(A71,Data!C:I,7,FALSE)</f>
        <v>1</v>
      </c>
      <c r="F71" s="631" t="str">
        <f t="shared" si="22"/>
        <v>NIS-ARCH-3</v>
      </c>
      <c r="G71" s="631" t="str">
        <f t="shared" ca="1" si="23"/>
        <v>NIS-ARCH-31</v>
      </c>
      <c r="I71" s="1050"/>
      <c r="J71" s="1212"/>
      <c r="K71" s="632"/>
      <c r="L71" s="633"/>
      <c r="M71" s="633"/>
      <c r="N71" s="1213"/>
      <c r="O71" s="1214"/>
      <c r="P71" s="1214"/>
      <c r="Q71" s="1213"/>
      <c r="R71" s="1214"/>
      <c r="S71" s="1214"/>
      <c r="T71" s="1213"/>
      <c r="U71" s="1214"/>
      <c r="V71" s="1214"/>
    </row>
    <row r="72" spans="1:30" x14ac:dyDescent="0.25">
      <c r="A72" t="s">
        <v>2534</v>
      </c>
      <c r="B72" s="551">
        <f>VLOOKUP(A72,Data!C:E,3,FALSE)</f>
        <v>3</v>
      </c>
      <c r="C72" s="1286" t="str">
        <f>IF(NIS2_valinta!F158&lt;&gt;"","X","")</f>
        <v>X</v>
      </c>
      <c r="D72" s="551" t="str">
        <f t="shared" si="21"/>
        <v>NIS-ARCH-</v>
      </c>
      <c r="E72" s="551">
        <f ca="1">VLOOKUP(A72,Data!C:I,7,FALSE)</f>
        <v>0</v>
      </c>
      <c r="F72" s="631" t="str">
        <f t="shared" si="22"/>
        <v>NIS-ARCH-3</v>
      </c>
      <c r="G72" s="631" t="str">
        <f t="shared" ca="1" si="23"/>
        <v>NIS-ARCH-30</v>
      </c>
      <c r="I72" s="1050"/>
      <c r="J72" s="1212"/>
      <c r="K72" s="632"/>
      <c r="L72" s="633"/>
      <c r="M72" s="633"/>
      <c r="N72" s="1213"/>
      <c r="O72" s="1214"/>
      <c r="P72" s="1214"/>
      <c r="Q72" s="1213"/>
      <c r="R72" s="1214"/>
      <c r="S72" s="1214"/>
      <c r="T72" s="1213"/>
      <c r="U72" s="1214"/>
      <c r="V72" s="1214"/>
    </row>
    <row r="73" spans="1:30" x14ac:dyDescent="0.25">
      <c r="A73" t="s">
        <v>319</v>
      </c>
      <c r="B73" s="551">
        <f>VLOOKUP(A73,Data!C:E,3,FALSE)</f>
        <v>2</v>
      </c>
      <c r="C73" s="1286" t="str">
        <f>IF(NIS2_valinta!F159&lt;&gt;"","X","")</f>
        <v/>
      </c>
      <c r="D73" s="551" t="str">
        <f t="shared" si="21"/>
        <v/>
      </c>
      <c r="E73" s="551">
        <f ca="1">VLOOKUP(A73,Data!C:I,7,FALSE)</f>
        <v>1</v>
      </c>
      <c r="F73" s="631" t="str">
        <f t="shared" si="22"/>
        <v>2</v>
      </c>
      <c r="G73" s="631" t="str">
        <f t="shared" ca="1" si="23"/>
        <v>21</v>
      </c>
      <c r="I73" s="1050"/>
      <c r="J73" s="1212"/>
      <c r="K73" s="632"/>
      <c r="L73" s="633"/>
      <c r="M73" s="633"/>
      <c r="N73" s="1213"/>
      <c r="O73" s="1214"/>
      <c r="P73" s="1214"/>
      <c r="Q73" s="1213"/>
      <c r="R73" s="1214"/>
      <c r="S73" s="1214"/>
      <c r="T73" s="1213"/>
      <c r="U73" s="1214"/>
      <c r="V73" s="1214"/>
    </row>
    <row r="74" spans="1:30" x14ac:dyDescent="0.25">
      <c r="A74" t="s">
        <v>320</v>
      </c>
      <c r="B74" s="551">
        <f>VLOOKUP(A74,Data!C:E,3,FALSE)</f>
        <v>2</v>
      </c>
      <c r="C74" s="1286" t="str">
        <f>IF(NIS2_valinta!F160&lt;&gt;"","X","")</f>
        <v/>
      </c>
      <c r="D74" s="551" t="str">
        <f t="shared" si="21"/>
        <v/>
      </c>
      <c r="E74" s="551">
        <f ca="1">VLOOKUP(A74,Data!C:I,7,FALSE)</f>
        <v>0</v>
      </c>
      <c r="F74" s="631" t="str">
        <f t="shared" si="22"/>
        <v>2</v>
      </c>
      <c r="G74" s="631" t="str">
        <f t="shared" ca="1" si="23"/>
        <v>20</v>
      </c>
      <c r="I74" s="1050"/>
      <c r="J74" s="1212"/>
      <c r="K74" s="632"/>
      <c r="L74" s="633"/>
      <c r="M74" s="633"/>
      <c r="N74" s="1213"/>
      <c r="O74" s="1214"/>
      <c r="P74" s="1214"/>
      <c r="Q74" s="1213"/>
      <c r="R74" s="1214"/>
      <c r="S74" s="1214"/>
      <c r="T74" s="1213"/>
      <c r="U74" s="1214"/>
      <c r="V74" s="1214"/>
    </row>
    <row r="75" spans="1:30" x14ac:dyDescent="0.25">
      <c r="A75" t="s">
        <v>321</v>
      </c>
      <c r="B75" s="551">
        <f>VLOOKUP(A75,Data!C:E,3,FALSE)</f>
        <v>2</v>
      </c>
      <c r="C75" s="1286" t="str">
        <f>IF(NIS2_valinta!F161&lt;&gt;"","X","")</f>
        <v>X</v>
      </c>
      <c r="D75" s="551" t="str">
        <f t="shared" si="21"/>
        <v>NIS-ARCH-</v>
      </c>
      <c r="E75" s="551">
        <f ca="1">VLOOKUP(A75,Data!C:I,7,FALSE)</f>
        <v>1</v>
      </c>
      <c r="F75" s="631" t="str">
        <f t="shared" si="22"/>
        <v>NIS-ARCH-2</v>
      </c>
      <c r="G75" s="631" t="str">
        <f t="shared" ca="1" si="23"/>
        <v>NIS-ARCH-21</v>
      </c>
      <c r="I75" s="1050"/>
      <c r="J75" s="1212"/>
      <c r="K75" s="632"/>
      <c r="L75" s="633"/>
      <c r="M75" s="633"/>
      <c r="N75" s="1213"/>
      <c r="O75" s="1214"/>
      <c r="P75" s="1214"/>
      <c r="Q75" s="1213"/>
      <c r="R75" s="1214"/>
      <c r="S75" s="1214"/>
      <c r="T75" s="1213"/>
      <c r="U75" s="1214"/>
      <c r="V75" s="1214"/>
    </row>
    <row r="76" spans="1:30" x14ac:dyDescent="0.25">
      <c r="A76" t="s">
        <v>322</v>
      </c>
      <c r="B76" s="551">
        <f>VLOOKUP(A76,Data!C:E,3,FALSE)</f>
        <v>3</v>
      </c>
      <c r="C76" s="1286" t="str">
        <f>IF(NIS2_valinta!F162&lt;&gt;"","X","")</f>
        <v>X</v>
      </c>
      <c r="D76" s="551" t="str">
        <f t="shared" si="21"/>
        <v>NIS-ARCH-</v>
      </c>
      <c r="E76" s="551">
        <f ca="1">VLOOKUP(A76,Data!C:I,7,FALSE)</f>
        <v>1</v>
      </c>
      <c r="F76" s="631" t="str">
        <f t="shared" si="22"/>
        <v>NIS-ARCH-3</v>
      </c>
      <c r="G76" s="631" t="str">
        <f t="shared" ca="1" si="23"/>
        <v>NIS-ARCH-31</v>
      </c>
      <c r="I76" s="1050"/>
      <c r="J76" s="1212"/>
      <c r="K76" s="632"/>
      <c r="L76" s="633"/>
      <c r="M76" s="633"/>
      <c r="N76" s="1213"/>
      <c r="O76" s="1214"/>
      <c r="P76" s="1214"/>
      <c r="Q76" s="1213"/>
      <c r="R76" s="1214"/>
      <c r="S76" s="1214"/>
      <c r="T76" s="1213"/>
      <c r="U76" s="1214"/>
      <c r="V76" s="1214"/>
    </row>
    <row r="77" spans="1:30" x14ac:dyDescent="0.25">
      <c r="A77" t="s">
        <v>323</v>
      </c>
      <c r="B77" s="551">
        <f>VLOOKUP(A77,Data!C:E,3,FALSE)</f>
        <v>3</v>
      </c>
      <c r="C77" s="1286" t="str">
        <f>IF(NIS2_valinta!F163&lt;&gt;"","X","")</f>
        <v/>
      </c>
      <c r="D77" s="551" t="str">
        <f t="shared" si="21"/>
        <v/>
      </c>
      <c r="E77" s="551">
        <f ca="1">VLOOKUP(A77,Data!C:I,7,FALSE)</f>
        <v>0</v>
      </c>
      <c r="F77" s="631" t="str">
        <f t="shared" si="22"/>
        <v>3</v>
      </c>
      <c r="G77" s="631" t="str">
        <f t="shared" ca="1" si="23"/>
        <v>30</v>
      </c>
      <c r="I77" s="1050"/>
      <c r="J77" s="1212"/>
      <c r="K77" s="632"/>
      <c r="L77" s="633"/>
      <c r="M77" s="633"/>
      <c r="N77" s="1213"/>
      <c r="O77" s="1214"/>
      <c r="P77" s="1214"/>
      <c r="Q77" s="1213"/>
      <c r="R77" s="1214"/>
      <c r="S77" s="1214"/>
      <c r="T77" s="1213"/>
      <c r="U77" s="1214"/>
      <c r="V77" s="1214"/>
    </row>
    <row r="78" spans="1:30" x14ac:dyDescent="0.25">
      <c r="A78" t="s">
        <v>324</v>
      </c>
      <c r="B78" s="551">
        <f>VLOOKUP(A78,Data!C:E,3,FALSE)</f>
        <v>3</v>
      </c>
      <c r="C78" s="1286" t="str">
        <f>IF(NIS2_valinta!F164&lt;&gt;"","X","")</f>
        <v/>
      </c>
      <c r="D78" s="551" t="str">
        <f t="shared" si="21"/>
        <v/>
      </c>
      <c r="E78" s="551">
        <f ca="1">VLOOKUP(A78,Data!C:I,7,FALSE)</f>
        <v>0</v>
      </c>
      <c r="F78" s="631" t="str">
        <f t="shared" si="22"/>
        <v>3</v>
      </c>
      <c r="G78" s="631" t="str">
        <f t="shared" ca="1" si="23"/>
        <v>30</v>
      </c>
      <c r="I78" s="1050"/>
      <c r="J78" s="1212"/>
      <c r="K78" s="632"/>
      <c r="L78" s="633"/>
      <c r="M78" s="633"/>
      <c r="N78" s="1213"/>
      <c r="O78" s="1214"/>
      <c r="P78" s="1214"/>
      <c r="Q78" s="1213"/>
      <c r="R78" s="1214"/>
      <c r="S78" s="1214"/>
      <c r="T78" s="1213"/>
      <c r="U78" s="1214"/>
      <c r="V78" s="1214"/>
    </row>
    <row r="79" spans="1:30" x14ac:dyDescent="0.25">
      <c r="A79" t="s">
        <v>325</v>
      </c>
      <c r="B79" s="551">
        <f>VLOOKUP(A79,Data!C:E,3,FALSE)</f>
        <v>3</v>
      </c>
      <c r="C79" s="1286" t="str">
        <f>IF(NIS2_valinta!F165&lt;&gt;"","X","")</f>
        <v/>
      </c>
      <c r="D79" s="551" t="str">
        <f t="shared" si="21"/>
        <v/>
      </c>
      <c r="E79" s="551">
        <f ca="1">VLOOKUP(A79,Data!C:I,7,FALSE)</f>
        <v>1</v>
      </c>
      <c r="F79" s="631" t="str">
        <f t="shared" si="22"/>
        <v>3</v>
      </c>
      <c r="G79" s="631" t="str">
        <f t="shared" ca="1" si="23"/>
        <v>31</v>
      </c>
      <c r="I79" s="1050"/>
      <c r="J79" s="1212"/>
      <c r="K79" s="632"/>
      <c r="L79" s="633"/>
      <c r="M79" s="633"/>
      <c r="N79" s="1213"/>
      <c r="O79" s="1214"/>
      <c r="P79" s="1214"/>
      <c r="Q79" s="1213"/>
      <c r="R79" s="1214"/>
      <c r="S79" s="1214"/>
      <c r="T79" s="1213"/>
      <c r="U79" s="1214"/>
      <c r="V79" s="1214"/>
    </row>
    <row r="80" spans="1:30" x14ac:dyDescent="0.25">
      <c r="A80" t="s">
        <v>326</v>
      </c>
      <c r="B80" s="551">
        <f>VLOOKUP(A80,Data!C:E,3,FALSE)</f>
        <v>3</v>
      </c>
      <c r="C80" s="1286" t="str">
        <f>IF(NIS2_valinta!F166&lt;&gt;"","X","")</f>
        <v/>
      </c>
      <c r="D80" s="551" t="str">
        <f t="shared" si="21"/>
        <v/>
      </c>
      <c r="E80" s="551">
        <f ca="1">VLOOKUP(A80,Data!C:I,7,FALSE)</f>
        <v>0</v>
      </c>
      <c r="F80" s="631" t="str">
        <f t="shared" si="22"/>
        <v>3</v>
      </c>
      <c r="G80" s="631" t="str">
        <f t="shared" ca="1" si="23"/>
        <v>30</v>
      </c>
      <c r="I80" s="1050"/>
      <c r="J80" s="1212"/>
      <c r="K80" s="632"/>
      <c r="L80" s="633"/>
      <c r="M80" s="633"/>
      <c r="N80" s="1213"/>
      <c r="O80" s="1214"/>
      <c r="P80" s="1214"/>
      <c r="Q80" s="1213"/>
      <c r="R80" s="1214"/>
      <c r="S80" s="1214"/>
      <c r="T80" s="1213"/>
      <c r="U80" s="1214"/>
      <c r="V80" s="1214"/>
    </row>
    <row r="81" spans="1:22" x14ac:dyDescent="0.25">
      <c r="A81" t="s">
        <v>329</v>
      </c>
      <c r="B81" s="551">
        <f>VLOOKUP(A81,Data!C:E,3,FALSE)</f>
        <v>1</v>
      </c>
      <c r="C81" s="1286" t="str">
        <f>IF(NIS2_valinta!F167&lt;&gt;"","X","")</f>
        <v>X</v>
      </c>
      <c r="D81" s="551" t="str">
        <f t="shared" si="21"/>
        <v>NIS-ARCH-</v>
      </c>
      <c r="E81" s="551">
        <f ca="1">VLOOKUP(A81,Data!C:I,7,FALSE)</f>
        <v>1</v>
      </c>
      <c r="F81" s="631" t="str">
        <f t="shared" si="22"/>
        <v>NIS-ARCH-1</v>
      </c>
      <c r="G81" s="631" t="str">
        <f t="shared" ca="1" si="23"/>
        <v>NIS-ARCH-11</v>
      </c>
      <c r="I81" s="1050"/>
      <c r="J81" s="1212"/>
      <c r="K81" s="632"/>
      <c r="L81" s="633"/>
      <c r="M81" s="633"/>
      <c r="N81" s="1213"/>
      <c r="O81" s="1214"/>
      <c r="P81" s="1214"/>
      <c r="Q81" s="1213"/>
      <c r="R81" s="1214"/>
      <c r="S81" s="1214"/>
      <c r="T81" s="1213"/>
      <c r="U81" s="1214"/>
      <c r="V81" s="1214"/>
    </row>
    <row r="82" spans="1:22" x14ac:dyDescent="0.25">
      <c r="A82" t="s">
        <v>330</v>
      </c>
      <c r="B82" s="551">
        <f>VLOOKUP(A82,Data!C:E,3,FALSE)</f>
        <v>2</v>
      </c>
      <c r="C82" s="1286" t="str">
        <f>IF(NIS2_valinta!F168&lt;&gt;"","X","")</f>
        <v>X</v>
      </c>
      <c r="D82" s="551" t="str">
        <f t="shared" si="21"/>
        <v>NIS-ARCH-</v>
      </c>
      <c r="E82" s="551">
        <f ca="1">VLOOKUP(A82,Data!C:I,7,FALSE)</f>
        <v>1</v>
      </c>
      <c r="F82" s="631" t="str">
        <f t="shared" si="22"/>
        <v>NIS-ARCH-2</v>
      </c>
      <c r="G82" s="631" t="str">
        <f t="shared" ca="1" si="23"/>
        <v>NIS-ARCH-21</v>
      </c>
      <c r="I82" s="1050"/>
      <c r="J82" s="1212"/>
      <c r="K82" s="632"/>
      <c r="L82" s="633"/>
      <c r="M82" s="633"/>
      <c r="N82" s="1213"/>
      <c r="O82" s="1214"/>
      <c r="P82" s="1214"/>
      <c r="Q82" s="1213"/>
      <c r="R82" s="1214"/>
      <c r="S82" s="1214"/>
      <c r="T82" s="1213"/>
      <c r="U82" s="1214"/>
      <c r="V82" s="1214"/>
    </row>
    <row r="83" spans="1:22" x14ac:dyDescent="0.25">
      <c r="A83" t="s">
        <v>331</v>
      </c>
      <c r="B83" s="551">
        <f>VLOOKUP(A83,Data!C:E,3,FALSE)</f>
        <v>2</v>
      </c>
      <c r="C83" s="1286" t="str">
        <f>IF(NIS2_valinta!F169&lt;&gt;"","X","")</f>
        <v>X</v>
      </c>
      <c r="D83" s="551" t="str">
        <f t="shared" si="21"/>
        <v>NIS-ARCH-</v>
      </c>
      <c r="E83" s="551">
        <f ca="1">VLOOKUP(A83,Data!C:I,7,FALSE)</f>
        <v>0</v>
      </c>
      <c r="F83" s="631" t="str">
        <f t="shared" si="22"/>
        <v>NIS-ARCH-2</v>
      </c>
      <c r="G83" s="631" t="str">
        <f t="shared" ca="1" si="23"/>
        <v>NIS-ARCH-20</v>
      </c>
      <c r="I83" s="1050"/>
      <c r="J83" s="1212"/>
      <c r="K83" s="632"/>
      <c r="L83" s="633"/>
      <c r="M83" s="633"/>
      <c r="N83" s="1213"/>
      <c r="O83" s="1214"/>
      <c r="P83" s="1214"/>
      <c r="Q83" s="1213"/>
      <c r="R83" s="1214"/>
      <c r="S83" s="1214"/>
      <c r="T83" s="1213"/>
      <c r="U83" s="1214"/>
      <c r="V83" s="1214"/>
    </row>
    <row r="84" spans="1:22" x14ac:dyDescent="0.25">
      <c r="A84" t="s">
        <v>332</v>
      </c>
      <c r="B84" s="551">
        <f>VLOOKUP(A84,Data!C:E,3,FALSE)</f>
        <v>2</v>
      </c>
      <c r="C84" s="1286" t="str">
        <f>IF(NIS2_valinta!F170&lt;&gt;"","X","")</f>
        <v>X</v>
      </c>
      <c r="D84" s="551" t="str">
        <f t="shared" si="21"/>
        <v>NIS-ARCH-</v>
      </c>
      <c r="E84" s="551">
        <f ca="1">VLOOKUP(A84,Data!C:I,7,FALSE)</f>
        <v>1</v>
      </c>
      <c r="F84" s="631" t="str">
        <f t="shared" si="22"/>
        <v>NIS-ARCH-2</v>
      </c>
      <c r="G84" s="631" t="str">
        <f t="shared" ca="1" si="23"/>
        <v>NIS-ARCH-21</v>
      </c>
      <c r="I84" s="1050"/>
      <c r="J84" s="1212"/>
      <c r="K84" s="632"/>
      <c r="L84" s="633"/>
      <c r="M84" s="633"/>
      <c r="N84" s="1213"/>
      <c r="O84" s="1214"/>
      <c r="P84" s="1214"/>
      <c r="Q84" s="1213"/>
      <c r="R84" s="1214"/>
      <c r="S84" s="1214"/>
      <c r="T84" s="1213"/>
      <c r="U84" s="1214"/>
      <c r="V84" s="1214"/>
    </row>
    <row r="85" spans="1:22" x14ac:dyDescent="0.25">
      <c r="A85" t="s">
        <v>333</v>
      </c>
      <c r="B85" s="551">
        <f>VLOOKUP(A85,Data!C:E,3,FALSE)</f>
        <v>2</v>
      </c>
      <c r="C85" s="1286" t="str">
        <f>IF(NIS2_valinta!F171&lt;&gt;"","X","")</f>
        <v>X</v>
      </c>
      <c r="D85" s="551" t="str">
        <f t="shared" si="21"/>
        <v>NIS-ARCH-</v>
      </c>
      <c r="E85" s="551">
        <f ca="1">VLOOKUP(A85,Data!C:I,7,FALSE)</f>
        <v>0</v>
      </c>
      <c r="F85" s="631" t="str">
        <f t="shared" si="22"/>
        <v>NIS-ARCH-2</v>
      </c>
      <c r="G85" s="631" t="str">
        <f t="shared" ca="1" si="23"/>
        <v>NIS-ARCH-20</v>
      </c>
      <c r="I85" s="1050"/>
      <c r="J85" s="1212"/>
      <c r="K85" s="632"/>
      <c r="L85" s="633"/>
      <c r="M85" s="633"/>
      <c r="N85" s="1213"/>
      <c r="O85" s="1214"/>
      <c r="P85" s="1214"/>
      <c r="Q85" s="1213"/>
      <c r="R85" s="1214"/>
      <c r="S85" s="1214"/>
      <c r="T85" s="1213"/>
      <c r="U85" s="1214"/>
      <c r="V85" s="1214"/>
    </row>
    <row r="86" spans="1:22" x14ac:dyDescent="0.25">
      <c r="A86" t="s">
        <v>334</v>
      </c>
      <c r="B86" s="551">
        <f>VLOOKUP(A86,Data!C:E,3,FALSE)</f>
        <v>2</v>
      </c>
      <c r="C86" s="1286" t="str">
        <f>IF(NIS2_valinta!F172&lt;&gt;"","X","")</f>
        <v>X</v>
      </c>
      <c r="D86" s="551" t="str">
        <f t="shared" si="21"/>
        <v>NIS-ARCH-</v>
      </c>
      <c r="E86" s="551">
        <f ca="1">VLOOKUP(A86,Data!C:I,7,FALSE)</f>
        <v>0</v>
      </c>
      <c r="F86" s="631" t="str">
        <f t="shared" si="22"/>
        <v>NIS-ARCH-2</v>
      </c>
      <c r="G86" s="631" t="str">
        <f t="shared" ca="1" si="23"/>
        <v>NIS-ARCH-20</v>
      </c>
      <c r="I86" s="1050"/>
      <c r="J86" s="1212"/>
      <c r="K86" s="632"/>
      <c r="L86" s="633"/>
      <c r="M86" s="633"/>
      <c r="N86" s="1213"/>
      <c r="O86" s="1214"/>
      <c r="P86" s="1214"/>
      <c r="Q86" s="1213"/>
      <c r="R86" s="1214"/>
      <c r="S86" s="1214"/>
      <c r="T86" s="1213"/>
      <c r="U86" s="1214"/>
      <c r="V86" s="1214"/>
    </row>
    <row r="87" spans="1:22" x14ac:dyDescent="0.25">
      <c r="A87" t="s">
        <v>335</v>
      </c>
      <c r="B87" s="551">
        <f>VLOOKUP(A87,Data!C:E,3,FALSE)</f>
        <v>3</v>
      </c>
      <c r="C87" s="1286" t="str">
        <f>IF(NIS2_valinta!F173&lt;&gt;"","X","")</f>
        <v>X</v>
      </c>
      <c r="D87" s="551" t="str">
        <f t="shared" si="21"/>
        <v>NIS-ARCH-</v>
      </c>
      <c r="E87" s="551">
        <f ca="1">VLOOKUP(A87,Data!C:I,7,FALSE)</f>
        <v>1</v>
      </c>
      <c r="F87" s="631" t="str">
        <f t="shared" si="22"/>
        <v>NIS-ARCH-3</v>
      </c>
      <c r="G87" s="631" t="str">
        <f t="shared" ca="1" si="23"/>
        <v>NIS-ARCH-31</v>
      </c>
      <c r="I87" s="1050"/>
      <c r="J87" s="1212"/>
      <c r="K87" s="632"/>
      <c r="L87" s="633"/>
      <c r="M87" s="633"/>
      <c r="N87" s="1213"/>
      <c r="O87" s="1214"/>
      <c r="P87" s="1214"/>
      <c r="Q87" s="1213"/>
      <c r="R87" s="1214"/>
      <c r="S87" s="1214"/>
      <c r="T87" s="1213"/>
      <c r="U87" s="1214"/>
      <c r="V87" s="1214"/>
    </row>
    <row r="88" spans="1:22" x14ac:dyDescent="0.25">
      <c r="A88" t="s">
        <v>977</v>
      </c>
      <c r="B88" s="551">
        <f>VLOOKUP(A88,Data!C:E,3,FALSE)</f>
        <v>3</v>
      </c>
      <c r="C88" s="1286" t="str">
        <f>IF(NIS2_valinta!F174&lt;&gt;"","X","")</f>
        <v/>
      </c>
      <c r="D88" s="551" t="str">
        <f t="shared" si="21"/>
        <v/>
      </c>
      <c r="E88" s="551">
        <f ca="1">VLOOKUP(A88,Data!C:I,7,FALSE)</f>
        <v>0</v>
      </c>
      <c r="F88" s="631" t="str">
        <f t="shared" si="22"/>
        <v>3</v>
      </c>
      <c r="G88" s="631" t="str">
        <f t="shared" ca="1" si="23"/>
        <v>30</v>
      </c>
      <c r="I88" s="1050"/>
      <c r="J88" s="1212"/>
      <c r="K88" s="632"/>
      <c r="L88" s="633"/>
      <c r="M88" s="633"/>
      <c r="N88" s="1213"/>
      <c r="O88" s="1214"/>
      <c r="P88" s="1214"/>
      <c r="Q88" s="1213"/>
      <c r="R88" s="1214"/>
      <c r="S88" s="1214"/>
      <c r="T88" s="1213"/>
      <c r="U88" s="1214"/>
      <c r="V88" s="1214"/>
    </row>
    <row r="89" spans="1:22" x14ac:dyDescent="0.25">
      <c r="A89" t="s">
        <v>978</v>
      </c>
      <c r="B89" s="551">
        <f>VLOOKUP(A89,Data!C:E,3,FALSE)</f>
        <v>2</v>
      </c>
      <c r="C89" s="1286" t="str">
        <f>IF(NIS2_valinta!F175&lt;&gt;"","X","")</f>
        <v/>
      </c>
      <c r="D89" s="551" t="str">
        <f t="shared" si="21"/>
        <v/>
      </c>
      <c r="E89" s="551">
        <f ca="1">VLOOKUP(A89,Data!C:I,7,FALSE)</f>
        <v>0</v>
      </c>
      <c r="F89" s="631" t="str">
        <f t="shared" si="22"/>
        <v>2</v>
      </c>
      <c r="G89" s="631" t="str">
        <f t="shared" ca="1" si="23"/>
        <v>20</v>
      </c>
      <c r="I89" s="1050"/>
      <c r="J89" s="1212"/>
      <c r="K89" s="632"/>
      <c r="L89" s="633"/>
      <c r="M89" s="633"/>
      <c r="N89" s="1213"/>
      <c r="O89" s="1214"/>
      <c r="P89" s="1214"/>
      <c r="Q89" s="1213"/>
      <c r="R89" s="1214"/>
      <c r="S89" s="1214"/>
      <c r="T89" s="1213"/>
      <c r="U89" s="1214"/>
      <c r="V89" s="1214"/>
    </row>
    <row r="90" spans="1:22" x14ac:dyDescent="0.25">
      <c r="A90" t="s">
        <v>979</v>
      </c>
      <c r="B90" s="551">
        <f>VLOOKUP(A90,Data!C:E,3,FALSE)</f>
        <v>2</v>
      </c>
      <c r="C90" s="1286" t="str">
        <f>IF(NIS2_valinta!F176&lt;&gt;"","X","")</f>
        <v/>
      </c>
      <c r="D90" s="551" t="str">
        <f t="shared" si="21"/>
        <v/>
      </c>
      <c r="E90" s="551">
        <f ca="1">VLOOKUP(A90,Data!C:I,7,FALSE)</f>
        <v>0</v>
      </c>
      <c r="F90" s="631" t="str">
        <f t="shared" si="22"/>
        <v>2</v>
      </c>
      <c r="G90" s="631" t="str">
        <f t="shared" ca="1" si="23"/>
        <v>20</v>
      </c>
      <c r="I90" s="1050"/>
      <c r="J90" s="1212"/>
      <c r="K90" s="632"/>
      <c r="L90" s="633"/>
      <c r="M90" s="633"/>
      <c r="N90" s="1213"/>
      <c r="O90" s="1214"/>
      <c r="P90" s="1214"/>
      <c r="Q90" s="1213"/>
      <c r="R90" s="1214"/>
      <c r="S90" s="1214"/>
      <c r="T90" s="1213"/>
      <c r="U90" s="1214"/>
      <c r="V90" s="1214"/>
    </row>
    <row r="91" spans="1:22" x14ac:dyDescent="0.25">
      <c r="A91" t="s">
        <v>980</v>
      </c>
      <c r="B91" s="551">
        <f>VLOOKUP(A91,Data!C:E,3,FALSE)</f>
        <v>3</v>
      </c>
      <c r="C91" s="1286" t="str">
        <f>IF(NIS2_valinta!F177&lt;&gt;"","X","")</f>
        <v>X</v>
      </c>
      <c r="D91" s="551" t="str">
        <f t="shared" si="21"/>
        <v>NIS-ARCH-</v>
      </c>
      <c r="E91" s="551">
        <f ca="1">VLOOKUP(A91,Data!C:I,7,FALSE)</f>
        <v>0</v>
      </c>
      <c r="F91" s="631" t="str">
        <f t="shared" si="22"/>
        <v>NIS-ARCH-3</v>
      </c>
      <c r="G91" s="631" t="str">
        <f t="shared" ca="1" si="23"/>
        <v>NIS-ARCH-30</v>
      </c>
      <c r="I91" s="1050"/>
      <c r="J91" s="1212"/>
      <c r="K91" s="632"/>
      <c r="L91" s="633"/>
      <c r="M91" s="633"/>
      <c r="N91" s="1213"/>
      <c r="O91" s="1214"/>
      <c r="P91" s="1214"/>
      <c r="Q91" s="1213"/>
      <c r="R91" s="1214"/>
      <c r="S91" s="1214"/>
      <c r="T91" s="1213"/>
      <c r="U91" s="1214"/>
      <c r="V91" s="1214"/>
    </row>
    <row r="92" spans="1:22" x14ac:dyDescent="0.25">
      <c r="A92" t="s">
        <v>981</v>
      </c>
      <c r="B92" s="551">
        <f>VLOOKUP(A92,Data!C:E,3,FALSE)</f>
        <v>3</v>
      </c>
      <c r="C92" s="1286" t="str">
        <f>IF(NIS2_valinta!F178&lt;&gt;"","X","")</f>
        <v>X</v>
      </c>
      <c r="D92" s="551" t="str">
        <f t="shared" si="21"/>
        <v>NIS-ARCH-</v>
      </c>
      <c r="E92" s="551">
        <f ca="1">VLOOKUP(A92,Data!C:I,7,FALSE)</f>
        <v>1</v>
      </c>
      <c r="F92" s="631" t="str">
        <f t="shared" si="22"/>
        <v>NIS-ARCH-3</v>
      </c>
      <c r="G92" s="631" t="str">
        <f t="shared" ca="1" si="23"/>
        <v>NIS-ARCH-31</v>
      </c>
      <c r="I92" s="1050"/>
      <c r="J92" s="1212"/>
      <c r="K92" s="632"/>
      <c r="L92" s="633"/>
      <c r="M92" s="633"/>
      <c r="N92" s="1213"/>
      <c r="O92" s="1214"/>
      <c r="P92" s="1214"/>
      <c r="Q92" s="1213"/>
      <c r="R92" s="1214"/>
      <c r="S92" s="1214"/>
      <c r="T92" s="1213"/>
      <c r="U92" s="1214"/>
      <c r="V92" s="1214"/>
    </row>
    <row r="93" spans="1:22" x14ac:dyDescent="0.25">
      <c r="A93" t="s">
        <v>982</v>
      </c>
      <c r="B93" s="551">
        <f>VLOOKUP(A93,Data!C:E,3,FALSE)</f>
        <v>3</v>
      </c>
      <c r="C93" s="1286" t="str">
        <f>IF(NIS2_valinta!F179&lt;&gt;"","X","")</f>
        <v>X</v>
      </c>
      <c r="D93" s="551" t="str">
        <f t="shared" si="21"/>
        <v>NIS-ARCH-</v>
      </c>
      <c r="E93" s="551">
        <f ca="1">VLOOKUP(A93,Data!C:I,7,FALSE)</f>
        <v>0</v>
      </c>
      <c r="F93" s="631" t="str">
        <f t="shared" si="22"/>
        <v>NIS-ARCH-3</v>
      </c>
      <c r="G93" s="631" t="str">
        <f t="shared" ca="1" si="23"/>
        <v>NIS-ARCH-30</v>
      </c>
      <c r="I93" s="1050"/>
      <c r="J93" s="1212"/>
      <c r="K93" s="632"/>
      <c r="L93" s="633"/>
      <c r="M93" s="633"/>
      <c r="N93" s="1213"/>
      <c r="O93" s="1214"/>
      <c r="P93" s="1214"/>
      <c r="Q93" s="1213"/>
      <c r="R93" s="1214"/>
      <c r="S93" s="1214"/>
      <c r="T93" s="1213"/>
      <c r="U93" s="1214"/>
      <c r="V93" s="1214"/>
    </row>
    <row r="94" spans="1:22" x14ac:dyDescent="0.25">
      <c r="A94" t="s">
        <v>983</v>
      </c>
      <c r="B94" s="551">
        <f>VLOOKUP(A94,Data!C:E,3,FALSE)</f>
        <v>3</v>
      </c>
      <c r="C94" s="1286" t="str">
        <f>IF(NIS2_valinta!F180&lt;&gt;"","X","")</f>
        <v/>
      </c>
      <c r="D94" s="551" t="str">
        <f t="shared" si="21"/>
        <v/>
      </c>
      <c r="E94" s="551">
        <f ca="1">VLOOKUP(A94,Data!C:I,7,FALSE)</f>
        <v>0</v>
      </c>
      <c r="F94" s="631" t="str">
        <f t="shared" si="22"/>
        <v>3</v>
      </c>
      <c r="G94" s="631" t="str">
        <f t="shared" ca="1" si="23"/>
        <v>30</v>
      </c>
      <c r="I94" s="1050"/>
      <c r="J94" s="1212"/>
      <c r="K94" s="632"/>
      <c r="L94" s="633"/>
      <c r="M94" s="633"/>
      <c r="N94" s="1213"/>
      <c r="O94" s="1214"/>
      <c r="P94" s="1214"/>
      <c r="Q94" s="1213"/>
      <c r="R94" s="1214"/>
      <c r="S94" s="1214"/>
      <c r="T94" s="1213"/>
      <c r="U94" s="1214"/>
      <c r="V94" s="1214"/>
    </row>
    <row r="95" spans="1:22" x14ac:dyDescent="0.25">
      <c r="A95" t="s">
        <v>86</v>
      </c>
      <c r="B95" s="551">
        <f>VLOOKUP(A95,Data!C:E,3,FALSE)</f>
        <v>1</v>
      </c>
      <c r="C95" s="1286" t="str">
        <f>IF(NIS2_valinta!F181&lt;&gt;"","X","")</f>
        <v>X</v>
      </c>
      <c r="D95" s="551" t="str">
        <f t="shared" si="21"/>
        <v>NIS-ASSE-</v>
      </c>
      <c r="E95" s="551">
        <f ca="1">VLOOKUP(A95,Data!C:I,7,FALSE)</f>
        <v>1</v>
      </c>
      <c r="F95" s="631" t="str">
        <f t="shared" si="22"/>
        <v>NIS-ASSE-1</v>
      </c>
      <c r="G95" s="631" t="str">
        <f t="shared" ca="1" si="23"/>
        <v>NIS-ASSE-11</v>
      </c>
      <c r="I95" s="1050"/>
      <c r="J95" s="1212"/>
      <c r="K95" s="632"/>
      <c r="L95" s="633"/>
      <c r="M95" s="633"/>
      <c r="N95" s="1213"/>
      <c r="O95" s="1214"/>
      <c r="P95" s="1214"/>
      <c r="Q95" s="1213"/>
      <c r="R95" s="1214"/>
      <c r="S95" s="1214"/>
      <c r="T95" s="1213"/>
      <c r="U95" s="1214"/>
      <c r="V95" s="1214"/>
    </row>
    <row r="96" spans="1:22" x14ac:dyDescent="0.25">
      <c r="A96" t="s">
        <v>88</v>
      </c>
      <c r="B96" s="551">
        <f>VLOOKUP(A96,Data!C:E,3,FALSE)</f>
        <v>2</v>
      </c>
      <c r="C96" s="1286" t="str">
        <f>IF(NIS2_valinta!F182&lt;&gt;"","X","")</f>
        <v>X</v>
      </c>
      <c r="D96" s="551" t="str">
        <f t="shared" si="21"/>
        <v>NIS-ASSE-</v>
      </c>
      <c r="E96" s="551">
        <f ca="1">VLOOKUP(A96,Data!C:I,7,FALSE)</f>
        <v>0</v>
      </c>
      <c r="F96" s="631" t="str">
        <f t="shared" si="22"/>
        <v>NIS-ASSE-2</v>
      </c>
      <c r="G96" s="631" t="str">
        <f t="shared" ca="1" si="23"/>
        <v>NIS-ASSE-20</v>
      </c>
      <c r="I96" s="1050"/>
      <c r="J96" s="1212"/>
      <c r="K96" s="632"/>
      <c r="L96" s="633"/>
      <c r="M96" s="633"/>
      <c r="N96" s="1213"/>
      <c r="O96" s="1214"/>
      <c r="P96" s="1214"/>
      <c r="Q96" s="1213"/>
      <c r="R96" s="1214"/>
      <c r="S96" s="1214"/>
      <c r="T96" s="1213"/>
      <c r="U96" s="1214"/>
      <c r="V96" s="1214"/>
    </row>
    <row r="97" spans="1:22" x14ac:dyDescent="0.25">
      <c r="A97" t="s">
        <v>89</v>
      </c>
      <c r="B97" s="551">
        <f>VLOOKUP(A97,Data!C:E,3,FALSE)</f>
        <v>2</v>
      </c>
      <c r="C97" s="1286" t="str">
        <f>IF(NIS2_valinta!F183&lt;&gt;"","X","")</f>
        <v>X</v>
      </c>
      <c r="D97" s="551" t="str">
        <f t="shared" si="21"/>
        <v>NIS-ASSE-</v>
      </c>
      <c r="E97" s="551">
        <f ca="1">VLOOKUP(A97,Data!C:I,7,FALSE)</f>
        <v>0</v>
      </c>
      <c r="F97" s="631" t="str">
        <f t="shared" si="22"/>
        <v>NIS-ASSE-2</v>
      </c>
      <c r="G97" s="631" t="str">
        <f t="shared" ca="1" si="23"/>
        <v>NIS-ASSE-20</v>
      </c>
      <c r="I97" s="1050"/>
      <c r="J97" s="1212"/>
      <c r="K97" s="632"/>
      <c r="L97" s="633"/>
      <c r="M97" s="633"/>
      <c r="N97" s="1213"/>
      <c r="O97" s="1214"/>
      <c r="P97" s="1214"/>
      <c r="Q97" s="1213"/>
      <c r="R97" s="1214"/>
      <c r="S97" s="1214"/>
      <c r="T97" s="1213"/>
      <c r="U97" s="1214"/>
      <c r="V97" s="1214"/>
    </row>
    <row r="98" spans="1:22" x14ac:dyDescent="0.25">
      <c r="A98" t="s">
        <v>91</v>
      </c>
      <c r="B98" s="551">
        <f>VLOOKUP(A98,Data!C:E,3,FALSE)</f>
        <v>2</v>
      </c>
      <c r="C98" s="1286" t="str">
        <f>IF(NIS2_valinta!F184&lt;&gt;"","X","")</f>
        <v>X</v>
      </c>
      <c r="D98" s="551" t="str">
        <f t="shared" si="21"/>
        <v>NIS-ASSE-</v>
      </c>
      <c r="E98" s="551">
        <f ca="1">VLOOKUP(A98,Data!C:I,7,FALSE)</f>
        <v>0</v>
      </c>
      <c r="F98" s="631" t="str">
        <f t="shared" si="22"/>
        <v>NIS-ASSE-2</v>
      </c>
      <c r="G98" s="631" t="str">
        <f t="shared" ca="1" si="23"/>
        <v>NIS-ASSE-20</v>
      </c>
      <c r="I98" s="1050"/>
      <c r="J98" s="1212"/>
      <c r="K98" s="632"/>
      <c r="L98" s="633"/>
      <c r="M98" s="633"/>
      <c r="N98" s="1213"/>
      <c r="O98" s="1214"/>
      <c r="P98" s="1214"/>
      <c r="Q98" s="1213"/>
      <c r="R98" s="1214"/>
      <c r="S98" s="1214"/>
      <c r="T98" s="1213"/>
      <c r="U98" s="1214"/>
      <c r="V98" s="1214"/>
    </row>
    <row r="99" spans="1:22" x14ac:dyDescent="0.25">
      <c r="A99" t="s">
        <v>93</v>
      </c>
      <c r="B99" s="551">
        <f>VLOOKUP(A99,Data!C:E,3,FALSE)</f>
        <v>2</v>
      </c>
      <c r="C99" s="1286" t="str">
        <f>IF(NIS2_valinta!F185&lt;&gt;"","X","")</f>
        <v>X</v>
      </c>
      <c r="D99" s="551" t="str">
        <f t="shared" si="21"/>
        <v>NIS-ASSE-</v>
      </c>
      <c r="E99" s="551">
        <f ca="1">VLOOKUP(A99,Data!C:I,7,FALSE)</f>
        <v>0</v>
      </c>
      <c r="F99" s="631" t="str">
        <f t="shared" si="22"/>
        <v>NIS-ASSE-2</v>
      </c>
      <c r="G99" s="631" t="str">
        <f t="shared" ca="1" si="23"/>
        <v>NIS-ASSE-20</v>
      </c>
      <c r="I99" s="1050"/>
      <c r="J99" s="1212"/>
      <c r="K99" s="632"/>
      <c r="L99" s="633"/>
      <c r="M99" s="633"/>
      <c r="N99" s="1213"/>
      <c r="O99" s="1214"/>
      <c r="P99" s="1214"/>
      <c r="Q99" s="1213"/>
      <c r="R99" s="1214"/>
      <c r="S99" s="1214"/>
      <c r="T99" s="1213"/>
      <c r="U99" s="1214"/>
      <c r="V99" s="1214"/>
    </row>
    <row r="100" spans="1:22" x14ac:dyDescent="0.25">
      <c r="A100" t="s">
        <v>95</v>
      </c>
      <c r="B100" s="551">
        <f>VLOOKUP(A100,Data!C:E,3,FALSE)</f>
        <v>3</v>
      </c>
      <c r="C100" s="1286" t="str">
        <f>IF(NIS2_valinta!F186&lt;&gt;"","X","")</f>
        <v>X</v>
      </c>
      <c r="D100" s="551" t="str">
        <f t="shared" si="21"/>
        <v>NIS-ASSE-</v>
      </c>
      <c r="E100" s="551">
        <f ca="1">VLOOKUP(A100,Data!C:I,7,FALSE)</f>
        <v>0</v>
      </c>
      <c r="F100" s="631" t="str">
        <f t="shared" si="22"/>
        <v>NIS-ASSE-3</v>
      </c>
      <c r="G100" s="631" t="str">
        <f t="shared" ca="1" si="23"/>
        <v>NIS-ASSE-30</v>
      </c>
      <c r="I100" s="1050"/>
      <c r="J100" s="1212"/>
      <c r="K100" s="632"/>
      <c r="L100" s="633"/>
      <c r="M100" s="633"/>
      <c r="N100" s="1213"/>
      <c r="O100" s="1214"/>
      <c r="P100" s="1214"/>
      <c r="Q100" s="1213"/>
      <c r="R100" s="1214"/>
      <c r="S100" s="1214"/>
      <c r="T100" s="1213"/>
      <c r="U100" s="1214"/>
      <c r="V100" s="1214"/>
    </row>
    <row r="101" spans="1:22" x14ac:dyDescent="0.25">
      <c r="A101" t="s">
        <v>908</v>
      </c>
      <c r="B101" s="551">
        <f>VLOOKUP(A101,Data!C:E,3,FALSE)</f>
        <v>3</v>
      </c>
      <c r="C101" s="1286" t="str">
        <f>IF(NIS2_valinta!F187&lt;&gt;"","X","")</f>
        <v>X</v>
      </c>
      <c r="D101" s="551" t="str">
        <f t="shared" si="21"/>
        <v>NIS-ASSE-</v>
      </c>
      <c r="E101" s="551">
        <f ca="1">VLOOKUP(A101,Data!C:I,7,FALSE)</f>
        <v>0</v>
      </c>
      <c r="F101" s="631" t="str">
        <f t="shared" si="22"/>
        <v>NIS-ASSE-3</v>
      </c>
      <c r="G101" s="631" t="str">
        <f t="shared" ca="1" si="23"/>
        <v>NIS-ASSE-30</v>
      </c>
      <c r="I101" s="1050"/>
      <c r="J101" s="1212"/>
      <c r="K101" s="632"/>
      <c r="L101" s="633"/>
      <c r="M101" s="633"/>
      <c r="N101" s="1213"/>
      <c r="O101" s="1214"/>
      <c r="P101" s="1214"/>
      <c r="Q101" s="1213"/>
      <c r="R101" s="1214"/>
      <c r="S101" s="1214"/>
      <c r="T101" s="1213"/>
      <c r="U101" s="1214"/>
      <c r="V101" s="1214"/>
    </row>
    <row r="102" spans="1:22" x14ac:dyDescent="0.25">
      <c r="A102" t="s">
        <v>909</v>
      </c>
      <c r="B102" s="551">
        <f>VLOOKUP(A102,Data!C:E,3,FALSE)</f>
        <v>3</v>
      </c>
      <c r="C102" s="1286" t="str">
        <f>IF(NIS2_valinta!F188&lt;&gt;"","X","")</f>
        <v>X</v>
      </c>
      <c r="D102" s="551" t="str">
        <f t="shared" si="21"/>
        <v>NIS-ASSE-</v>
      </c>
      <c r="E102" s="551">
        <f ca="1">VLOOKUP(A102,Data!C:I,7,FALSE)</f>
        <v>0</v>
      </c>
      <c r="F102" s="631" t="str">
        <f t="shared" si="22"/>
        <v>NIS-ASSE-3</v>
      </c>
      <c r="G102" s="631" t="str">
        <f t="shared" ca="1" si="23"/>
        <v>NIS-ASSE-30</v>
      </c>
      <c r="I102" s="1050"/>
      <c r="J102" s="1212"/>
      <c r="K102" s="632"/>
      <c r="L102" s="633"/>
      <c r="M102" s="633"/>
      <c r="N102" s="1213"/>
      <c r="O102" s="1214"/>
      <c r="P102" s="1214"/>
      <c r="Q102" s="1213"/>
      <c r="R102" s="1214"/>
      <c r="S102" s="1214"/>
      <c r="T102" s="1213"/>
      <c r="U102" s="1214"/>
      <c r="V102" s="1214"/>
    </row>
    <row r="103" spans="1:22" x14ac:dyDescent="0.25">
      <c r="A103" t="s">
        <v>97</v>
      </c>
      <c r="B103" s="551">
        <f>VLOOKUP(A103,Data!C:E,3,FALSE)</f>
        <v>1</v>
      </c>
      <c r="C103" s="1286" t="str">
        <f>IF(NIS2_valinta!F189&lt;&gt;"","X","")</f>
        <v>X</v>
      </c>
      <c r="D103" s="551" t="str">
        <f t="shared" si="21"/>
        <v>NIS-ASSE-</v>
      </c>
      <c r="E103" s="551">
        <f ca="1">VLOOKUP(A103,Data!C:I,7,FALSE)</f>
        <v>1</v>
      </c>
      <c r="F103" s="631" t="str">
        <f t="shared" si="22"/>
        <v>NIS-ASSE-1</v>
      </c>
      <c r="G103" s="631" t="str">
        <f t="shared" ca="1" si="23"/>
        <v>NIS-ASSE-11</v>
      </c>
      <c r="I103" s="1050"/>
      <c r="J103" s="1212"/>
      <c r="K103" s="632"/>
      <c r="L103" s="633"/>
      <c r="M103" s="633"/>
      <c r="N103" s="1213"/>
      <c r="O103" s="1214"/>
      <c r="P103" s="1214"/>
      <c r="Q103" s="1213"/>
      <c r="R103" s="1214"/>
      <c r="S103" s="1214"/>
      <c r="T103" s="1213"/>
      <c r="U103" s="1214"/>
      <c r="V103" s="1214"/>
    </row>
    <row r="104" spans="1:22" x14ac:dyDescent="0.25">
      <c r="A104" t="s">
        <v>98</v>
      </c>
      <c r="B104" s="551">
        <f>VLOOKUP(A104,Data!C:E,3,FALSE)</f>
        <v>2</v>
      </c>
      <c r="C104" s="1286" t="str">
        <f>IF(NIS2_valinta!F190&lt;&gt;"","X","")</f>
        <v>X</v>
      </c>
      <c r="D104" s="551" t="str">
        <f t="shared" si="21"/>
        <v>NIS-ASSE-</v>
      </c>
      <c r="E104" s="551">
        <f ca="1">VLOOKUP(A104,Data!C:I,7,FALSE)</f>
        <v>1</v>
      </c>
      <c r="F104" s="631" t="str">
        <f t="shared" si="22"/>
        <v>NIS-ASSE-2</v>
      </c>
      <c r="G104" s="631" t="str">
        <f t="shared" ca="1" si="23"/>
        <v>NIS-ASSE-21</v>
      </c>
      <c r="I104" s="1050"/>
      <c r="J104" s="1212"/>
      <c r="K104" s="632"/>
      <c r="L104" s="633"/>
      <c r="M104" s="633"/>
      <c r="N104" s="1213"/>
      <c r="O104" s="1214"/>
      <c r="P104" s="1214"/>
      <c r="Q104" s="1213"/>
      <c r="R104" s="1214"/>
      <c r="S104" s="1214"/>
      <c r="T104" s="1213"/>
      <c r="U104" s="1214"/>
      <c r="V104" s="1214"/>
    </row>
    <row r="105" spans="1:22" x14ac:dyDescent="0.25">
      <c r="A105" t="s">
        <v>99</v>
      </c>
      <c r="B105" s="551">
        <f>VLOOKUP(A105,Data!C:E,3,FALSE)</f>
        <v>2</v>
      </c>
      <c r="C105" s="1286" t="str">
        <f>IF(NIS2_valinta!F191&lt;&gt;"","X","")</f>
        <v>X</v>
      </c>
      <c r="D105" s="551" t="str">
        <f t="shared" si="21"/>
        <v>NIS-ASSE-</v>
      </c>
      <c r="E105" s="551">
        <f ca="1">VLOOKUP(A105,Data!C:I,7,FALSE)</f>
        <v>0</v>
      </c>
      <c r="F105" s="631" t="str">
        <f t="shared" si="22"/>
        <v>NIS-ASSE-2</v>
      </c>
      <c r="G105" s="631" t="str">
        <f t="shared" ca="1" si="23"/>
        <v>NIS-ASSE-20</v>
      </c>
    </row>
    <row r="106" spans="1:22" x14ac:dyDescent="0.25">
      <c r="A106" t="s">
        <v>100</v>
      </c>
      <c r="B106" s="551">
        <f>VLOOKUP(A106,Data!C:E,3,FALSE)</f>
        <v>2</v>
      </c>
      <c r="C106" s="1286" t="str">
        <f>IF(NIS2_valinta!F192&lt;&gt;"","X","")</f>
        <v>X</v>
      </c>
      <c r="D106" s="551" t="str">
        <f t="shared" si="21"/>
        <v>NIS-ASSE-</v>
      </c>
      <c r="E106" s="551">
        <f ca="1">VLOOKUP(A106,Data!C:I,7,FALSE)</f>
        <v>1</v>
      </c>
      <c r="F106" s="631" t="str">
        <f t="shared" si="22"/>
        <v>NIS-ASSE-2</v>
      </c>
      <c r="G106" s="631" t="str">
        <f t="shared" ca="1" si="23"/>
        <v>NIS-ASSE-21</v>
      </c>
    </row>
    <row r="107" spans="1:22" x14ac:dyDescent="0.25">
      <c r="A107" t="s">
        <v>101</v>
      </c>
      <c r="B107" s="551">
        <f>VLOOKUP(A107,Data!C:E,3,FALSE)</f>
        <v>2</v>
      </c>
      <c r="C107" s="1286" t="str">
        <f>IF(NIS2_valinta!F193&lt;&gt;"","X","")</f>
        <v>X</v>
      </c>
      <c r="D107" s="551" t="str">
        <f t="shared" si="21"/>
        <v>NIS-ASSE-</v>
      </c>
      <c r="E107" s="551">
        <f ca="1">VLOOKUP(A107,Data!C:I,7,FALSE)</f>
        <v>0</v>
      </c>
      <c r="F107" s="631" t="str">
        <f t="shared" si="22"/>
        <v>NIS-ASSE-2</v>
      </c>
      <c r="G107" s="631" t="str">
        <f t="shared" ca="1" si="23"/>
        <v>NIS-ASSE-20</v>
      </c>
    </row>
    <row r="108" spans="1:22" x14ac:dyDescent="0.25">
      <c r="A108" t="s">
        <v>102</v>
      </c>
      <c r="B108" s="551">
        <f>VLOOKUP(A108,Data!C:E,3,FALSE)</f>
        <v>3</v>
      </c>
      <c r="C108" s="1286" t="str">
        <f>IF(NIS2_valinta!F194&lt;&gt;"","X","")</f>
        <v>X</v>
      </c>
      <c r="D108" s="551" t="str">
        <f t="shared" si="21"/>
        <v>NIS-ASSE-</v>
      </c>
      <c r="E108" s="551">
        <f ca="1">VLOOKUP(A108,Data!C:I,7,FALSE)</f>
        <v>0</v>
      </c>
      <c r="F108" s="631" t="str">
        <f t="shared" si="22"/>
        <v>NIS-ASSE-3</v>
      </c>
      <c r="G108" s="631" t="str">
        <f t="shared" ca="1" si="23"/>
        <v>NIS-ASSE-30</v>
      </c>
    </row>
    <row r="109" spans="1:22" x14ac:dyDescent="0.25">
      <c r="A109" t="s">
        <v>911</v>
      </c>
      <c r="B109" s="551">
        <f>VLOOKUP(A109,Data!C:E,3,FALSE)</f>
        <v>3</v>
      </c>
      <c r="C109" s="1286" t="str">
        <f>IF(NIS2_valinta!F195&lt;&gt;"","X","")</f>
        <v/>
      </c>
      <c r="D109" s="551" t="str">
        <f t="shared" si="21"/>
        <v/>
      </c>
      <c r="E109" s="551">
        <f ca="1">VLOOKUP(A109,Data!C:I,7,FALSE)</f>
        <v>0</v>
      </c>
      <c r="F109" s="631" t="str">
        <f t="shared" si="22"/>
        <v>3</v>
      </c>
      <c r="G109" s="631" t="str">
        <f t="shared" ca="1" si="23"/>
        <v>30</v>
      </c>
    </row>
    <row r="110" spans="1:22" x14ac:dyDescent="0.25">
      <c r="A110" t="s">
        <v>912</v>
      </c>
      <c r="B110" s="551">
        <f>VLOOKUP(A110,Data!C:E,3,FALSE)</f>
        <v>3</v>
      </c>
      <c r="C110" s="1286" t="str">
        <f>IF(NIS2_valinta!F196&lt;&gt;"","X","")</f>
        <v>X</v>
      </c>
      <c r="D110" s="551" t="str">
        <f t="shared" si="21"/>
        <v>NIS-ASSE-</v>
      </c>
      <c r="E110" s="551">
        <f ca="1">VLOOKUP(A110,Data!C:I,7,FALSE)</f>
        <v>0</v>
      </c>
      <c r="F110" s="631" t="str">
        <f t="shared" si="22"/>
        <v>NIS-ASSE-3</v>
      </c>
      <c r="G110" s="631" t="str">
        <f t="shared" ca="1" si="23"/>
        <v>NIS-ASSE-30</v>
      </c>
    </row>
    <row r="111" spans="1:22" x14ac:dyDescent="0.25">
      <c r="A111" t="s">
        <v>105</v>
      </c>
      <c r="B111" s="551">
        <f>VLOOKUP(A111,Data!C:E,3,FALSE)</f>
        <v>1</v>
      </c>
      <c r="C111" s="1286" t="str">
        <f>IF(NIS2_valinta!F197&lt;&gt;"","X","")</f>
        <v>X</v>
      </c>
      <c r="D111" s="551" t="str">
        <f t="shared" si="21"/>
        <v>NIS-ASSE-</v>
      </c>
      <c r="E111" s="551">
        <f ca="1">VLOOKUP(A111,Data!C:I,7,FALSE)</f>
        <v>1</v>
      </c>
      <c r="F111" s="631" t="str">
        <f t="shared" si="22"/>
        <v>NIS-ASSE-1</v>
      </c>
      <c r="G111" s="631" t="str">
        <f t="shared" ca="1" si="23"/>
        <v>NIS-ASSE-11</v>
      </c>
    </row>
    <row r="112" spans="1:22" x14ac:dyDescent="0.25">
      <c r="A112" t="s">
        <v>107</v>
      </c>
      <c r="B112" s="551">
        <f>VLOOKUP(A112,Data!C:E,3,FALSE)</f>
        <v>2</v>
      </c>
      <c r="C112" s="1286" t="str">
        <f>IF(NIS2_valinta!F198&lt;&gt;"","X","")</f>
        <v>X</v>
      </c>
      <c r="D112" s="551" t="str">
        <f t="shared" si="21"/>
        <v>NIS-ASSE-</v>
      </c>
      <c r="E112" s="551">
        <f ca="1">VLOOKUP(A112,Data!C:I,7,FALSE)</f>
        <v>0</v>
      </c>
      <c r="F112" s="631" t="str">
        <f t="shared" si="22"/>
        <v>NIS-ASSE-2</v>
      </c>
      <c r="G112" s="631" t="str">
        <f t="shared" ca="1" si="23"/>
        <v>NIS-ASSE-20</v>
      </c>
    </row>
    <row r="113" spans="1:7" x14ac:dyDescent="0.25">
      <c r="A113" t="s">
        <v>109</v>
      </c>
      <c r="B113" s="551">
        <f>VLOOKUP(A113,Data!C:E,3,FALSE)</f>
        <v>2</v>
      </c>
      <c r="C113" s="1286" t="str">
        <f>IF(NIS2_valinta!F199&lt;&gt;"","X","")</f>
        <v>X</v>
      </c>
      <c r="D113" s="551" t="str">
        <f t="shared" si="21"/>
        <v>NIS-ASSE-</v>
      </c>
      <c r="E113" s="551">
        <f ca="1">VLOOKUP(A113,Data!C:I,7,FALSE)</f>
        <v>1</v>
      </c>
      <c r="F113" s="631" t="str">
        <f t="shared" si="22"/>
        <v>NIS-ASSE-2</v>
      </c>
      <c r="G113" s="631" t="str">
        <f t="shared" ca="1" si="23"/>
        <v>NIS-ASSE-21</v>
      </c>
    </row>
    <row r="114" spans="1:7" x14ac:dyDescent="0.25">
      <c r="A114" t="s">
        <v>111</v>
      </c>
      <c r="B114" s="551">
        <f>VLOOKUP(A114,Data!C:E,3,FALSE)</f>
        <v>2</v>
      </c>
      <c r="C114" s="1286" t="str">
        <f>IF(NIS2_valinta!F200&lt;&gt;"","X","")</f>
        <v>X</v>
      </c>
      <c r="D114" s="551" t="str">
        <f t="shared" si="21"/>
        <v>NIS-ASSE-</v>
      </c>
      <c r="E114" s="551">
        <f ca="1">VLOOKUP(A114,Data!C:I,7,FALSE)</f>
        <v>0</v>
      </c>
      <c r="F114" s="631" t="str">
        <f t="shared" si="22"/>
        <v>NIS-ASSE-2</v>
      </c>
      <c r="G114" s="631" t="str">
        <f t="shared" ca="1" si="23"/>
        <v>NIS-ASSE-20</v>
      </c>
    </row>
    <row r="115" spans="1:7" x14ac:dyDescent="0.25">
      <c r="A115" t="s">
        <v>113</v>
      </c>
      <c r="B115" s="551">
        <f>VLOOKUP(A115,Data!C:E,3,FALSE)</f>
        <v>3</v>
      </c>
      <c r="C115" s="1286" t="str">
        <f>IF(NIS2_valinta!F201&lt;&gt;"","X","")</f>
        <v>X</v>
      </c>
      <c r="D115" s="551" t="str">
        <f t="shared" si="21"/>
        <v>NIS-ASSE-</v>
      </c>
      <c r="E115" s="551">
        <f ca="1">VLOOKUP(A115,Data!C:I,7,FALSE)</f>
        <v>1</v>
      </c>
      <c r="F115" s="631" t="str">
        <f t="shared" si="22"/>
        <v>NIS-ASSE-3</v>
      </c>
      <c r="G115" s="631" t="str">
        <f t="shared" ca="1" si="23"/>
        <v>NIS-ASSE-31</v>
      </c>
    </row>
    <row r="116" spans="1:7" x14ac:dyDescent="0.25">
      <c r="A116" t="s">
        <v>116</v>
      </c>
      <c r="B116" s="551">
        <f>VLOOKUP(A116,Data!C:E,3,FALSE)</f>
        <v>1</v>
      </c>
      <c r="C116" s="1286" t="str">
        <f>IF(NIS2_valinta!F202&lt;&gt;"","X","")</f>
        <v>X</v>
      </c>
      <c r="D116" s="551" t="str">
        <f t="shared" si="21"/>
        <v>NIS-ASSE-</v>
      </c>
      <c r="E116" s="551">
        <f ca="1">VLOOKUP(A116,Data!C:I,7,FALSE)</f>
        <v>1</v>
      </c>
      <c r="F116" s="631" t="str">
        <f t="shared" si="22"/>
        <v>NIS-ASSE-1</v>
      </c>
      <c r="G116" s="631" t="str">
        <f t="shared" ca="1" si="23"/>
        <v>NIS-ASSE-11</v>
      </c>
    </row>
    <row r="117" spans="1:7" x14ac:dyDescent="0.25">
      <c r="A117" t="s">
        <v>119</v>
      </c>
      <c r="B117" s="551">
        <f>VLOOKUP(A117,Data!C:E,3,FALSE)</f>
        <v>1</v>
      </c>
      <c r="C117" s="1286" t="str">
        <f>IF(NIS2_valinta!F203&lt;&gt;"","X","")</f>
        <v>X</v>
      </c>
      <c r="D117" s="551" t="str">
        <f t="shared" si="21"/>
        <v>NIS-ASSE-</v>
      </c>
      <c r="E117" s="551">
        <f ca="1">VLOOKUP(A117,Data!C:I,7,FALSE)</f>
        <v>1</v>
      </c>
      <c r="F117" s="631" t="str">
        <f t="shared" si="22"/>
        <v>NIS-ASSE-1</v>
      </c>
      <c r="G117" s="631" t="str">
        <f t="shared" ca="1" si="23"/>
        <v>NIS-ASSE-11</v>
      </c>
    </row>
    <row r="118" spans="1:7" x14ac:dyDescent="0.25">
      <c r="A118" t="s">
        <v>122</v>
      </c>
      <c r="B118" s="551">
        <f>VLOOKUP(A118,Data!C:E,3,FALSE)</f>
        <v>2</v>
      </c>
      <c r="C118" s="1286" t="str">
        <f>IF(NIS2_valinta!F204&lt;&gt;"","X","")</f>
        <v>X</v>
      </c>
      <c r="D118" s="551" t="str">
        <f t="shared" si="21"/>
        <v>NIS-ASSE-</v>
      </c>
      <c r="E118" s="551">
        <f ca="1">VLOOKUP(A118,Data!C:I,7,FALSE)</f>
        <v>0</v>
      </c>
      <c r="F118" s="631" t="str">
        <f t="shared" si="22"/>
        <v>NIS-ASSE-2</v>
      </c>
      <c r="G118" s="631" t="str">
        <f t="shared" ca="1" si="23"/>
        <v>NIS-ASSE-20</v>
      </c>
    </row>
    <row r="119" spans="1:7" x14ac:dyDescent="0.25">
      <c r="A119" t="s">
        <v>125</v>
      </c>
      <c r="B119" s="551">
        <f>VLOOKUP(A119,Data!C:E,3,FALSE)</f>
        <v>2</v>
      </c>
      <c r="C119" s="1286" t="str">
        <f>IF(NIS2_valinta!F205&lt;&gt;"","X","")</f>
        <v>X</v>
      </c>
      <c r="D119" s="551" t="str">
        <f t="shared" si="21"/>
        <v>NIS-ASSE-</v>
      </c>
      <c r="E119" s="551">
        <f ca="1">VLOOKUP(A119,Data!C:I,7,FALSE)</f>
        <v>1</v>
      </c>
      <c r="F119" s="631" t="str">
        <f t="shared" si="22"/>
        <v>NIS-ASSE-2</v>
      </c>
      <c r="G119" s="631" t="str">
        <f t="shared" ca="1" si="23"/>
        <v>NIS-ASSE-21</v>
      </c>
    </row>
    <row r="120" spans="1:7" x14ac:dyDescent="0.25">
      <c r="A120" t="s">
        <v>128</v>
      </c>
      <c r="B120" s="551">
        <f>VLOOKUP(A120,Data!C:E,3,FALSE)</f>
        <v>2</v>
      </c>
      <c r="C120" s="1286" t="str">
        <f>IF(NIS2_valinta!F206&lt;&gt;"","X","")</f>
        <v>X</v>
      </c>
      <c r="D120" s="551" t="str">
        <f t="shared" si="21"/>
        <v>NIS-ASSE-</v>
      </c>
      <c r="E120" s="551">
        <f ca="1">VLOOKUP(A120,Data!C:I,7,FALSE)</f>
        <v>0</v>
      </c>
      <c r="F120" s="631" t="str">
        <f t="shared" si="22"/>
        <v>NIS-ASSE-2</v>
      </c>
      <c r="G120" s="631" t="str">
        <f t="shared" ca="1" si="23"/>
        <v>NIS-ASSE-20</v>
      </c>
    </row>
    <row r="121" spans="1:7" x14ac:dyDescent="0.25">
      <c r="A121" t="s">
        <v>130</v>
      </c>
      <c r="B121" s="551">
        <f>VLOOKUP(A121,Data!C:E,3,FALSE)</f>
        <v>2</v>
      </c>
      <c r="C121" s="1286" t="str">
        <f>IF(NIS2_valinta!F207&lt;&gt;"","X","")</f>
        <v>X</v>
      </c>
      <c r="D121" s="551" t="str">
        <f t="shared" si="21"/>
        <v>NIS-ASSE-</v>
      </c>
      <c r="E121" s="551">
        <f ca="1">VLOOKUP(A121,Data!C:I,7,FALSE)</f>
        <v>0</v>
      </c>
      <c r="F121" s="631" t="str">
        <f t="shared" si="22"/>
        <v>NIS-ASSE-2</v>
      </c>
      <c r="G121" s="631" t="str">
        <f t="shared" ca="1" si="23"/>
        <v>NIS-ASSE-20</v>
      </c>
    </row>
    <row r="122" spans="1:7" x14ac:dyDescent="0.25">
      <c r="A122" t="s">
        <v>2535</v>
      </c>
      <c r="B122" s="551">
        <f>VLOOKUP(A122,Data!C:E,3,FALSE)</f>
        <v>2</v>
      </c>
      <c r="C122" s="1286" t="str">
        <f>IF(NIS2_valinta!F208&lt;&gt;"","X","")</f>
        <v>X</v>
      </c>
      <c r="D122" s="551" t="str">
        <f t="shared" si="21"/>
        <v>NIS-ASSE-</v>
      </c>
      <c r="E122" s="551">
        <f ca="1">VLOOKUP(A122,Data!C:I,7,FALSE)</f>
        <v>0</v>
      </c>
      <c r="F122" s="631" t="str">
        <f t="shared" si="22"/>
        <v>NIS-ASSE-2</v>
      </c>
      <c r="G122" s="631" t="str">
        <f t="shared" ca="1" si="23"/>
        <v>NIS-ASSE-20</v>
      </c>
    </row>
    <row r="123" spans="1:7" x14ac:dyDescent="0.25">
      <c r="A123" t="s">
        <v>2536</v>
      </c>
      <c r="B123" s="551">
        <f>VLOOKUP(A123,Data!C:E,3,FALSE)</f>
        <v>3</v>
      </c>
      <c r="C123" s="1286" t="str">
        <f>IF(NIS2_valinta!F209&lt;&gt;"","X","")</f>
        <v>X</v>
      </c>
      <c r="D123" s="551" t="str">
        <f t="shared" si="21"/>
        <v>NIS-ASSE-</v>
      </c>
      <c r="E123" s="551">
        <f ca="1">VLOOKUP(A123,Data!C:I,7,FALSE)</f>
        <v>0</v>
      </c>
      <c r="F123" s="631" t="str">
        <f t="shared" si="22"/>
        <v>NIS-ASSE-3</v>
      </c>
      <c r="G123" s="631" t="str">
        <f t="shared" ca="1" si="23"/>
        <v>NIS-ASSE-30</v>
      </c>
    </row>
    <row r="124" spans="1:7" x14ac:dyDescent="0.25">
      <c r="A124" t="s">
        <v>2537</v>
      </c>
      <c r="B124" s="551">
        <f>VLOOKUP(A124,Data!C:E,3,FALSE)</f>
        <v>3</v>
      </c>
      <c r="C124" s="1286" t="str">
        <f>IF(NIS2_valinta!F210&lt;&gt;"","X","")</f>
        <v>X</v>
      </c>
      <c r="D124" s="551" t="str">
        <f t="shared" si="21"/>
        <v>NIS-ASSE-</v>
      </c>
      <c r="E124" s="551">
        <f ca="1">VLOOKUP(A124,Data!C:I,7,FALSE)</f>
        <v>0</v>
      </c>
      <c r="F124" s="631" t="str">
        <f t="shared" si="22"/>
        <v>NIS-ASSE-3</v>
      </c>
      <c r="G124" s="631" t="str">
        <f t="shared" ca="1" si="23"/>
        <v>NIS-ASSE-30</v>
      </c>
    </row>
    <row r="125" spans="1:7" x14ac:dyDescent="0.25">
      <c r="A125" t="s">
        <v>133</v>
      </c>
      <c r="B125" s="551">
        <f>VLOOKUP(A125,Data!C:E,3,FALSE)</f>
        <v>2</v>
      </c>
      <c r="C125" s="1286" t="str">
        <f>IF(NIS2_valinta!F211&lt;&gt;"","X","")</f>
        <v/>
      </c>
      <c r="D125" s="551" t="str">
        <f t="shared" si="21"/>
        <v/>
      </c>
      <c r="E125" s="551">
        <f ca="1">VLOOKUP(A125,Data!C:I,7,FALSE)</f>
        <v>0</v>
      </c>
      <c r="F125" s="631" t="str">
        <f t="shared" si="22"/>
        <v>2</v>
      </c>
      <c r="G125" s="631" t="str">
        <f t="shared" ca="1" si="23"/>
        <v>20</v>
      </c>
    </row>
    <row r="126" spans="1:7" x14ac:dyDescent="0.25">
      <c r="A126" t="s">
        <v>136</v>
      </c>
      <c r="B126" s="551">
        <f>VLOOKUP(A126,Data!C:E,3,FALSE)</f>
        <v>2</v>
      </c>
      <c r="C126" s="1286" t="str">
        <f>IF(NIS2_valinta!F212&lt;&gt;"","X","")</f>
        <v/>
      </c>
      <c r="D126" s="551" t="str">
        <f t="shared" si="21"/>
        <v/>
      </c>
      <c r="E126" s="551">
        <f ca="1">VLOOKUP(A126,Data!C:I,7,FALSE)</f>
        <v>1</v>
      </c>
      <c r="F126" s="631" t="str">
        <f t="shared" si="22"/>
        <v>2</v>
      </c>
      <c r="G126" s="631" t="str">
        <f t="shared" ca="1" si="23"/>
        <v>21</v>
      </c>
    </row>
    <row r="127" spans="1:7" x14ac:dyDescent="0.25">
      <c r="A127" t="s">
        <v>139</v>
      </c>
      <c r="B127" s="551">
        <f>VLOOKUP(A127,Data!C:E,3,FALSE)</f>
        <v>3</v>
      </c>
      <c r="C127" s="1286" t="str">
        <f>IF(NIS2_valinta!F213&lt;&gt;"","X","")</f>
        <v>X</v>
      </c>
      <c r="D127" s="551" t="str">
        <f t="shared" si="21"/>
        <v>NIS-ASSE-</v>
      </c>
      <c r="E127" s="551">
        <f ca="1">VLOOKUP(A127,Data!C:I,7,FALSE)</f>
        <v>1</v>
      </c>
      <c r="F127" s="631" t="str">
        <f t="shared" si="22"/>
        <v>NIS-ASSE-3</v>
      </c>
      <c r="G127" s="631" t="str">
        <f t="shared" ca="1" si="23"/>
        <v>NIS-ASSE-31</v>
      </c>
    </row>
    <row r="128" spans="1:7" x14ac:dyDescent="0.25">
      <c r="A128" t="s">
        <v>141</v>
      </c>
      <c r="B128" s="551">
        <f>VLOOKUP(A128,Data!C:E,3,FALSE)</f>
        <v>3</v>
      </c>
      <c r="C128" s="1286" t="str">
        <f>IF(NIS2_valinta!F214&lt;&gt;"","X","")</f>
        <v>X</v>
      </c>
      <c r="D128" s="551" t="str">
        <f t="shared" si="21"/>
        <v>NIS-ASSE-</v>
      </c>
      <c r="E128" s="551">
        <f ca="1">VLOOKUP(A128,Data!C:I,7,FALSE)</f>
        <v>0</v>
      </c>
      <c r="F128" s="631" t="str">
        <f t="shared" si="22"/>
        <v>NIS-ASSE-3</v>
      </c>
      <c r="G128" s="631" t="str">
        <f t="shared" ca="1" si="23"/>
        <v>NIS-ASSE-30</v>
      </c>
    </row>
    <row r="129" spans="1:7" x14ac:dyDescent="0.25">
      <c r="A129" t="s">
        <v>143</v>
      </c>
      <c r="B129" s="551">
        <f>VLOOKUP(A129,Data!C:E,3,FALSE)</f>
        <v>3</v>
      </c>
      <c r="C129" s="1286" t="str">
        <f>IF(NIS2_valinta!F215&lt;&gt;"","X","")</f>
        <v>X</v>
      </c>
      <c r="D129" s="551" t="str">
        <f t="shared" si="21"/>
        <v>NIS-ASSE-</v>
      </c>
      <c r="E129" s="551">
        <f ca="1">VLOOKUP(A129,Data!C:I,7,FALSE)</f>
        <v>0</v>
      </c>
      <c r="F129" s="631" t="str">
        <f t="shared" si="22"/>
        <v>NIS-ASSE-3</v>
      </c>
      <c r="G129" s="631" t="str">
        <f t="shared" ca="1" si="23"/>
        <v>NIS-ASSE-30</v>
      </c>
    </row>
    <row r="130" spans="1:7" x14ac:dyDescent="0.25">
      <c r="A130" t="s">
        <v>145</v>
      </c>
      <c r="B130" s="551">
        <f>VLOOKUP(A130,Data!C:E,3,FALSE)</f>
        <v>3</v>
      </c>
      <c r="C130" s="1286" t="str">
        <f>IF(NIS2_valinta!F216&lt;&gt;"","X","")</f>
        <v/>
      </c>
      <c r="D130" s="551" t="str">
        <f t="shared" si="21"/>
        <v/>
      </c>
      <c r="E130" s="551">
        <f ca="1">VLOOKUP(A130,Data!C:I,7,FALSE)</f>
        <v>1</v>
      </c>
      <c r="F130" s="631" t="str">
        <f t="shared" si="22"/>
        <v>3</v>
      </c>
      <c r="G130" s="631" t="str">
        <f t="shared" ca="1" si="23"/>
        <v>31</v>
      </c>
    </row>
    <row r="131" spans="1:7" x14ac:dyDescent="0.25">
      <c r="A131" t="s">
        <v>362</v>
      </c>
      <c r="B131" s="551">
        <f>VLOOKUP(A131,Data!C:E,3,FALSE)</f>
        <v>1</v>
      </c>
      <c r="C131" s="1286" t="str">
        <f>IF(NIS2_valinta!F217&lt;&gt;"","X","")</f>
        <v>X</v>
      </c>
      <c r="D131" s="551" t="str">
        <f t="shared" ref="D131:D194" si="24">IF(C131="","",CONCATENATE("NIS-",MID(A131,1,4),"-"))</f>
        <v>NIS-CRIT-</v>
      </c>
      <c r="E131" s="551">
        <f ca="1">VLOOKUP(A131,Data!C:I,7,FALSE)</f>
        <v>1</v>
      </c>
      <c r="F131" s="631" t="str">
        <f t="shared" ref="F131:F194" si="25">CONCATENATE($D131,$B131)</f>
        <v>NIS-CRIT-1</v>
      </c>
      <c r="G131" s="631" t="str">
        <f t="shared" ref="G131:G194" ca="1" si="26">_xlfn.IFNA(CONCATENATE(F131,$E131),CONCATENATE(F131,$E131,0))</f>
        <v>NIS-CRIT-11</v>
      </c>
    </row>
    <row r="132" spans="1:7" x14ac:dyDescent="0.25">
      <c r="A132" t="s">
        <v>363</v>
      </c>
      <c r="B132" s="551">
        <f>VLOOKUP(A132,Data!C:E,3,FALSE)</f>
        <v>1</v>
      </c>
      <c r="C132" s="1286" t="str">
        <f>IF(NIS2_valinta!F218&lt;&gt;"","X","")</f>
        <v>X</v>
      </c>
      <c r="D132" s="551" t="str">
        <f t="shared" si="24"/>
        <v>NIS-CRIT-</v>
      </c>
      <c r="E132" s="551">
        <f ca="1">VLOOKUP(A132,Data!C:I,7,FALSE)</f>
        <v>1</v>
      </c>
      <c r="F132" s="631" t="str">
        <f t="shared" si="25"/>
        <v>NIS-CRIT-1</v>
      </c>
      <c r="G132" s="631" t="str">
        <f t="shared" ca="1" si="26"/>
        <v>NIS-CRIT-11</v>
      </c>
    </row>
    <row r="133" spans="1:7" x14ac:dyDescent="0.25">
      <c r="A133" t="s">
        <v>364</v>
      </c>
      <c r="B133" s="551">
        <f>VLOOKUP(A133,Data!C:E,3,FALSE)</f>
        <v>1</v>
      </c>
      <c r="C133" s="1286" t="str">
        <f>IF(NIS2_valinta!F219&lt;&gt;"","X","")</f>
        <v>X</v>
      </c>
      <c r="D133" s="551" t="str">
        <f t="shared" si="24"/>
        <v>NIS-CRIT-</v>
      </c>
      <c r="E133" s="551">
        <f ca="1">VLOOKUP(A133,Data!C:I,7,FALSE)</f>
        <v>1</v>
      </c>
      <c r="F133" s="631" t="str">
        <f t="shared" si="25"/>
        <v>NIS-CRIT-1</v>
      </c>
      <c r="G133" s="631" t="str">
        <f t="shared" ca="1" si="26"/>
        <v>NIS-CRIT-11</v>
      </c>
    </row>
    <row r="134" spans="1:7" x14ac:dyDescent="0.25">
      <c r="A134" t="s">
        <v>365</v>
      </c>
      <c r="B134" s="551">
        <f>VLOOKUP(A134,Data!C:E,3,FALSE)</f>
        <v>1</v>
      </c>
      <c r="C134" s="1286" t="str">
        <f>IF(NIS2_valinta!F220&lt;&gt;"","X","")</f>
        <v>X</v>
      </c>
      <c r="D134" s="551" t="str">
        <f t="shared" si="24"/>
        <v>NIS-CRIT-</v>
      </c>
      <c r="E134" s="551">
        <f ca="1">VLOOKUP(A134,Data!C:I,7,FALSE)</f>
        <v>0</v>
      </c>
      <c r="F134" s="631" t="str">
        <f t="shared" si="25"/>
        <v>NIS-CRIT-1</v>
      </c>
      <c r="G134" s="631" t="str">
        <f t="shared" ca="1" si="26"/>
        <v>NIS-CRIT-10</v>
      </c>
    </row>
    <row r="135" spans="1:7" x14ac:dyDescent="0.25">
      <c r="A135" t="s">
        <v>366</v>
      </c>
      <c r="B135" s="551">
        <f>VLOOKUP(A135,Data!C:E,3,FALSE)</f>
        <v>2</v>
      </c>
      <c r="C135" s="1286" t="str">
        <f>IF(NIS2_valinta!F221&lt;&gt;"","X","")</f>
        <v>X</v>
      </c>
      <c r="D135" s="551" t="str">
        <f t="shared" si="24"/>
        <v>NIS-CRIT-</v>
      </c>
      <c r="E135" s="551">
        <f ca="1">VLOOKUP(A135,Data!C:I,7,FALSE)</f>
        <v>1</v>
      </c>
      <c r="F135" s="631" t="str">
        <f t="shared" si="25"/>
        <v>NIS-CRIT-2</v>
      </c>
      <c r="G135" s="631" t="str">
        <f t="shared" ca="1" si="26"/>
        <v>NIS-CRIT-21</v>
      </c>
    </row>
    <row r="136" spans="1:7" x14ac:dyDescent="0.25">
      <c r="A136" t="s">
        <v>367</v>
      </c>
      <c r="B136" s="551">
        <f>VLOOKUP(A136,Data!C:E,3,FALSE)</f>
        <v>2</v>
      </c>
      <c r="C136" s="1286" t="str">
        <f>IF(NIS2_valinta!F222&lt;&gt;"","X","")</f>
        <v>X</v>
      </c>
      <c r="D136" s="551" t="str">
        <f t="shared" si="24"/>
        <v>NIS-CRIT-</v>
      </c>
      <c r="E136" s="551">
        <f ca="1">VLOOKUP(A136,Data!C:I,7,FALSE)</f>
        <v>1</v>
      </c>
      <c r="F136" s="631" t="str">
        <f t="shared" si="25"/>
        <v>NIS-CRIT-2</v>
      </c>
      <c r="G136" s="631" t="str">
        <f t="shared" ca="1" si="26"/>
        <v>NIS-CRIT-21</v>
      </c>
    </row>
    <row r="137" spans="1:7" x14ac:dyDescent="0.25">
      <c r="A137" t="s">
        <v>368</v>
      </c>
      <c r="B137" s="551">
        <f>VLOOKUP(A137,Data!C:E,3,FALSE)</f>
        <v>2</v>
      </c>
      <c r="C137" s="1286" t="str">
        <f>IF(NIS2_valinta!F223&lt;&gt;"","X","")</f>
        <v/>
      </c>
      <c r="D137" s="551" t="str">
        <f t="shared" si="24"/>
        <v/>
      </c>
      <c r="E137" s="551">
        <f ca="1">VLOOKUP(A137,Data!C:I,7,FALSE)</f>
        <v>0</v>
      </c>
      <c r="F137" s="631" t="str">
        <f t="shared" si="25"/>
        <v>2</v>
      </c>
      <c r="G137" s="631" t="str">
        <f t="shared" ca="1" si="26"/>
        <v>20</v>
      </c>
    </row>
    <row r="138" spans="1:7" x14ac:dyDescent="0.25">
      <c r="A138" t="s">
        <v>369</v>
      </c>
      <c r="B138" s="551">
        <f>VLOOKUP(A138,Data!C:E,3,FALSE)</f>
        <v>3</v>
      </c>
      <c r="C138" s="1286" t="str">
        <f>IF(NIS2_valinta!F224&lt;&gt;"","X","")</f>
        <v/>
      </c>
      <c r="D138" s="551" t="str">
        <f t="shared" si="24"/>
        <v/>
      </c>
      <c r="E138" s="551">
        <f ca="1">VLOOKUP(A138,Data!C:I,7,FALSE)</f>
        <v>0</v>
      </c>
      <c r="F138" s="631" t="str">
        <f t="shared" si="25"/>
        <v>3</v>
      </c>
      <c r="G138" s="631" t="str">
        <f t="shared" ca="1" si="26"/>
        <v>30</v>
      </c>
    </row>
    <row r="139" spans="1:7" x14ac:dyDescent="0.25">
      <c r="A139" t="s">
        <v>370</v>
      </c>
      <c r="B139" s="551">
        <f>VLOOKUP(A139,Data!C:E,3,FALSE)</f>
        <v>1</v>
      </c>
      <c r="C139" s="1286" t="str">
        <f>IF(NIS2_valinta!F225&lt;&gt;"","X","")</f>
        <v>X</v>
      </c>
      <c r="D139" s="551" t="str">
        <f t="shared" si="24"/>
        <v>NIS-CRIT-</v>
      </c>
      <c r="E139" s="551">
        <f ca="1">VLOOKUP(A139,Data!C:I,7,FALSE)</f>
        <v>1</v>
      </c>
      <c r="F139" s="631" t="str">
        <f t="shared" si="25"/>
        <v>NIS-CRIT-1</v>
      </c>
      <c r="G139" s="631" t="str">
        <f t="shared" ca="1" si="26"/>
        <v>NIS-CRIT-11</v>
      </c>
    </row>
    <row r="140" spans="1:7" x14ac:dyDescent="0.25">
      <c r="A140" t="s">
        <v>371</v>
      </c>
      <c r="B140" s="551">
        <f>VLOOKUP(A140,Data!C:E,3,FALSE)</f>
        <v>1</v>
      </c>
      <c r="C140" s="1286" t="str">
        <f>IF(NIS2_valinta!F226&lt;&gt;"","X","")</f>
        <v>X</v>
      </c>
      <c r="D140" s="551" t="str">
        <f t="shared" si="24"/>
        <v>NIS-CRIT-</v>
      </c>
      <c r="E140" s="551">
        <f ca="1">VLOOKUP(A140,Data!C:I,7,FALSE)</f>
        <v>1</v>
      </c>
      <c r="F140" s="631" t="str">
        <f t="shared" si="25"/>
        <v>NIS-CRIT-1</v>
      </c>
      <c r="G140" s="631" t="str">
        <f t="shared" ca="1" si="26"/>
        <v>NIS-CRIT-11</v>
      </c>
    </row>
    <row r="141" spans="1:7" x14ac:dyDescent="0.25">
      <c r="A141" t="s">
        <v>372</v>
      </c>
      <c r="B141" s="551">
        <f>VLOOKUP(A141,Data!C:E,3,FALSE)</f>
        <v>2</v>
      </c>
      <c r="C141" s="1286" t="str">
        <f>IF(NIS2_valinta!F227&lt;&gt;"","X","")</f>
        <v/>
      </c>
      <c r="D141" s="551" t="str">
        <f t="shared" si="24"/>
        <v/>
      </c>
      <c r="E141" s="551">
        <f ca="1">VLOOKUP(A141,Data!C:I,7,FALSE)</f>
        <v>0</v>
      </c>
      <c r="F141" s="631" t="str">
        <f t="shared" si="25"/>
        <v>2</v>
      </c>
      <c r="G141" s="631" t="str">
        <f t="shared" ca="1" si="26"/>
        <v>20</v>
      </c>
    </row>
    <row r="142" spans="1:7" x14ac:dyDescent="0.25">
      <c r="A142" t="s">
        <v>373</v>
      </c>
      <c r="B142" s="551">
        <f>VLOOKUP(A142,Data!C:E,3,FALSE)</f>
        <v>2</v>
      </c>
      <c r="C142" s="1286" t="str">
        <f>IF(NIS2_valinta!F228&lt;&gt;"","X","")</f>
        <v/>
      </c>
      <c r="D142" s="551" t="str">
        <f t="shared" si="24"/>
        <v/>
      </c>
      <c r="E142" s="551">
        <f ca="1">VLOOKUP(A142,Data!C:I,7,FALSE)</f>
        <v>0</v>
      </c>
      <c r="F142" s="631" t="str">
        <f t="shared" si="25"/>
        <v>2</v>
      </c>
      <c r="G142" s="631" t="str">
        <f t="shared" ca="1" si="26"/>
        <v>20</v>
      </c>
    </row>
    <row r="143" spans="1:7" x14ac:dyDescent="0.25">
      <c r="A143" t="s">
        <v>374</v>
      </c>
      <c r="B143" s="551">
        <f>VLOOKUP(A143,Data!C:E,3,FALSE)</f>
        <v>2</v>
      </c>
      <c r="C143" s="1286" t="str">
        <f>IF(NIS2_valinta!F229&lt;&gt;"","X","")</f>
        <v/>
      </c>
      <c r="D143" s="551" t="str">
        <f t="shared" si="24"/>
        <v/>
      </c>
      <c r="E143" s="551">
        <f ca="1">VLOOKUP(A143,Data!C:I,7,FALSE)</f>
        <v>0</v>
      </c>
      <c r="F143" s="631" t="str">
        <f t="shared" si="25"/>
        <v>2</v>
      </c>
      <c r="G143" s="631" t="str">
        <f t="shared" ca="1" si="26"/>
        <v>20</v>
      </c>
    </row>
    <row r="144" spans="1:7" x14ac:dyDescent="0.25">
      <c r="A144" t="s">
        <v>375</v>
      </c>
      <c r="B144" s="551">
        <f>VLOOKUP(A144,Data!C:E,3,FALSE)</f>
        <v>2</v>
      </c>
      <c r="C144" s="1286" t="str">
        <f>IF(NIS2_valinta!F230&lt;&gt;"","X","")</f>
        <v/>
      </c>
      <c r="D144" s="551" t="str">
        <f t="shared" si="24"/>
        <v/>
      </c>
      <c r="E144" s="551">
        <f ca="1">VLOOKUP(A144,Data!C:I,7,FALSE)</f>
        <v>0</v>
      </c>
      <c r="F144" s="631" t="str">
        <f t="shared" si="25"/>
        <v>2</v>
      </c>
      <c r="G144" s="631" t="str">
        <f t="shared" ca="1" si="26"/>
        <v>20</v>
      </c>
    </row>
    <row r="145" spans="1:7" x14ac:dyDescent="0.25">
      <c r="A145" t="s">
        <v>376</v>
      </c>
      <c r="B145" s="551">
        <f>VLOOKUP(A145,Data!C:E,3,FALSE)</f>
        <v>2</v>
      </c>
      <c r="C145" s="1286" t="str">
        <f>IF(NIS2_valinta!F231&lt;&gt;"","X","")</f>
        <v/>
      </c>
      <c r="D145" s="551" t="str">
        <f t="shared" si="24"/>
        <v/>
      </c>
      <c r="E145" s="551">
        <f ca="1">VLOOKUP(A145,Data!C:I,7,FALSE)</f>
        <v>0</v>
      </c>
      <c r="F145" s="631" t="str">
        <f t="shared" si="25"/>
        <v>2</v>
      </c>
      <c r="G145" s="631" t="str">
        <f t="shared" ca="1" si="26"/>
        <v>20</v>
      </c>
    </row>
    <row r="146" spans="1:7" x14ac:dyDescent="0.25">
      <c r="A146" t="s">
        <v>377</v>
      </c>
      <c r="B146" s="551">
        <f>VLOOKUP(A146,Data!C:E,3,FALSE)</f>
        <v>2</v>
      </c>
      <c r="C146" s="1286" t="str">
        <f>IF(NIS2_valinta!F232&lt;&gt;"","X","")</f>
        <v/>
      </c>
      <c r="D146" s="551" t="str">
        <f t="shared" si="24"/>
        <v/>
      </c>
      <c r="E146" s="551">
        <f ca="1">VLOOKUP(A146,Data!C:I,7,FALSE)</f>
        <v>0</v>
      </c>
      <c r="F146" s="631" t="str">
        <f t="shared" si="25"/>
        <v>2</v>
      </c>
      <c r="G146" s="631" t="str">
        <f t="shared" ca="1" si="26"/>
        <v>20</v>
      </c>
    </row>
    <row r="147" spans="1:7" x14ac:dyDescent="0.25">
      <c r="A147" t="s">
        <v>378</v>
      </c>
      <c r="B147" s="551">
        <f>VLOOKUP(A147,Data!C:E,3,FALSE)</f>
        <v>2</v>
      </c>
      <c r="C147" s="1286" t="str">
        <f>IF(NIS2_valinta!F233&lt;&gt;"","X","")</f>
        <v/>
      </c>
      <c r="D147" s="551" t="str">
        <f t="shared" si="24"/>
        <v/>
      </c>
      <c r="E147" s="551">
        <f ca="1">VLOOKUP(A147,Data!C:I,7,FALSE)</f>
        <v>0</v>
      </c>
      <c r="F147" s="631" t="str">
        <f t="shared" si="25"/>
        <v>2</v>
      </c>
      <c r="G147" s="631" t="str">
        <f t="shared" ca="1" si="26"/>
        <v>20</v>
      </c>
    </row>
    <row r="148" spans="1:7" x14ac:dyDescent="0.25">
      <c r="A148" t="s">
        <v>379</v>
      </c>
      <c r="B148" s="551">
        <f>VLOOKUP(A148,Data!C:E,3,FALSE)</f>
        <v>3</v>
      </c>
      <c r="C148" s="1286" t="str">
        <f>IF(NIS2_valinta!F234&lt;&gt;"","X","")</f>
        <v/>
      </c>
      <c r="D148" s="551" t="str">
        <f t="shared" si="24"/>
        <v/>
      </c>
      <c r="E148" s="551">
        <f ca="1">VLOOKUP(A148,Data!C:I,7,FALSE)</f>
        <v>0</v>
      </c>
      <c r="F148" s="631" t="str">
        <f t="shared" si="25"/>
        <v>3</v>
      </c>
      <c r="G148" s="631" t="str">
        <f t="shared" ca="1" si="26"/>
        <v>30</v>
      </c>
    </row>
    <row r="149" spans="1:7" x14ac:dyDescent="0.25">
      <c r="A149" t="s">
        <v>380</v>
      </c>
      <c r="B149" s="551">
        <f>VLOOKUP(A149,Data!C:E,3,FALSE)</f>
        <v>3</v>
      </c>
      <c r="C149" s="1286" t="str">
        <f>IF(NIS2_valinta!F235&lt;&gt;"","X","")</f>
        <v/>
      </c>
      <c r="D149" s="551" t="str">
        <f t="shared" si="24"/>
        <v/>
      </c>
      <c r="E149" s="551">
        <f ca="1">VLOOKUP(A149,Data!C:I,7,FALSE)</f>
        <v>0</v>
      </c>
      <c r="F149" s="631" t="str">
        <f t="shared" si="25"/>
        <v>3</v>
      </c>
      <c r="G149" s="631" t="str">
        <f t="shared" ca="1" si="26"/>
        <v>30</v>
      </c>
    </row>
    <row r="150" spans="1:7" x14ac:dyDescent="0.25">
      <c r="A150" t="s">
        <v>381</v>
      </c>
      <c r="B150" s="551">
        <f>VLOOKUP(A150,Data!C:E,3,FALSE)</f>
        <v>1</v>
      </c>
      <c r="C150" s="1286" t="str">
        <f>IF(NIS2_valinta!F236&lt;&gt;"","X","")</f>
        <v>X</v>
      </c>
      <c r="D150" s="551" t="str">
        <f t="shared" si="24"/>
        <v>NIS-CRIT-</v>
      </c>
      <c r="E150" s="551">
        <f ca="1">VLOOKUP(A150,Data!C:I,7,FALSE)</f>
        <v>1</v>
      </c>
      <c r="F150" s="631" t="str">
        <f t="shared" si="25"/>
        <v>NIS-CRIT-1</v>
      </c>
      <c r="G150" s="631" t="str">
        <f t="shared" ca="1" si="26"/>
        <v>NIS-CRIT-11</v>
      </c>
    </row>
    <row r="151" spans="1:7" x14ac:dyDescent="0.25">
      <c r="A151" t="s">
        <v>382</v>
      </c>
      <c r="B151" s="551">
        <f>VLOOKUP(A151,Data!C:E,3,FALSE)</f>
        <v>1</v>
      </c>
      <c r="C151" s="1286" t="str">
        <f>IF(NIS2_valinta!F237&lt;&gt;"","X","")</f>
        <v>X</v>
      </c>
      <c r="D151" s="551" t="str">
        <f t="shared" si="24"/>
        <v>NIS-CRIT-</v>
      </c>
      <c r="E151" s="551">
        <f ca="1">VLOOKUP(A151,Data!C:I,7,FALSE)</f>
        <v>1</v>
      </c>
      <c r="F151" s="631" t="str">
        <f t="shared" si="25"/>
        <v>NIS-CRIT-1</v>
      </c>
      <c r="G151" s="631" t="str">
        <f t="shared" ca="1" si="26"/>
        <v>NIS-CRIT-11</v>
      </c>
    </row>
    <row r="152" spans="1:7" x14ac:dyDescent="0.25">
      <c r="A152" t="s">
        <v>383</v>
      </c>
      <c r="B152" s="551">
        <f>VLOOKUP(A152,Data!C:E,3,FALSE)</f>
        <v>1</v>
      </c>
      <c r="C152" s="1286" t="str">
        <f>IF(NIS2_valinta!F238&lt;&gt;"","X","")</f>
        <v>X</v>
      </c>
      <c r="D152" s="551" t="str">
        <f t="shared" si="24"/>
        <v>NIS-CRIT-</v>
      </c>
      <c r="E152" s="551">
        <f ca="1">VLOOKUP(A152,Data!C:I,7,FALSE)</f>
        <v>1</v>
      </c>
      <c r="F152" s="631" t="str">
        <f t="shared" si="25"/>
        <v>NIS-CRIT-1</v>
      </c>
      <c r="G152" s="631" t="str">
        <f t="shared" ca="1" si="26"/>
        <v>NIS-CRIT-11</v>
      </c>
    </row>
    <row r="153" spans="1:7" x14ac:dyDescent="0.25">
      <c r="A153" t="s">
        <v>384</v>
      </c>
      <c r="B153" s="551">
        <f>VLOOKUP(A153,Data!C:E,3,FALSE)</f>
        <v>1</v>
      </c>
      <c r="C153" s="1286" t="str">
        <f>IF(NIS2_valinta!F239&lt;&gt;"","X","")</f>
        <v>X</v>
      </c>
      <c r="D153" s="551" t="str">
        <f t="shared" si="24"/>
        <v>NIS-CRIT-</v>
      </c>
      <c r="E153" s="551">
        <f ca="1">VLOOKUP(A153,Data!C:I,7,FALSE)</f>
        <v>1</v>
      </c>
      <c r="F153" s="631" t="str">
        <f t="shared" si="25"/>
        <v>NIS-CRIT-1</v>
      </c>
      <c r="G153" s="631" t="str">
        <f t="shared" ca="1" si="26"/>
        <v>NIS-CRIT-11</v>
      </c>
    </row>
    <row r="154" spans="1:7" x14ac:dyDescent="0.25">
      <c r="A154" t="s">
        <v>385</v>
      </c>
      <c r="B154" s="551">
        <f>VLOOKUP(A154,Data!C:E,3,FALSE)</f>
        <v>2</v>
      </c>
      <c r="C154" s="1286" t="str">
        <f>IF(NIS2_valinta!F240&lt;&gt;"","X","")</f>
        <v/>
      </c>
      <c r="D154" s="551" t="str">
        <f t="shared" si="24"/>
        <v/>
      </c>
      <c r="E154" s="551">
        <f ca="1">VLOOKUP(A154,Data!C:I,7,FALSE)</f>
        <v>0</v>
      </c>
      <c r="F154" s="631" t="str">
        <f t="shared" si="25"/>
        <v>2</v>
      </c>
      <c r="G154" s="631" t="str">
        <f t="shared" ca="1" si="26"/>
        <v>20</v>
      </c>
    </row>
    <row r="155" spans="1:7" x14ac:dyDescent="0.25">
      <c r="A155" t="s">
        <v>386</v>
      </c>
      <c r="B155" s="551">
        <f>VLOOKUP(A155,Data!C:E,3,FALSE)</f>
        <v>2</v>
      </c>
      <c r="C155" s="1286" t="str">
        <f>IF(NIS2_valinta!F241&lt;&gt;"","X","")</f>
        <v/>
      </c>
      <c r="D155" s="551" t="str">
        <f t="shared" si="24"/>
        <v/>
      </c>
      <c r="E155" s="551">
        <f ca="1">VLOOKUP(A155,Data!C:I,7,FALSE)</f>
        <v>0</v>
      </c>
      <c r="F155" s="631" t="str">
        <f t="shared" si="25"/>
        <v>2</v>
      </c>
      <c r="G155" s="631" t="str">
        <f t="shared" ca="1" si="26"/>
        <v>20</v>
      </c>
    </row>
    <row r="156" spans="1:7" x14ac:dyDescent="0.25">
      <c r="A156" t="s">
        <v>387</v>
      </c>
      <c r="B156" s="551">
        <f>VLOOKUP(A156,Data!C:E,3,FALSE)</f>
        <v>3</v>
      </c>
      <c r="C156" s="1286" t="str">
        <f>IF(NIS2_valinta!F242&lt;&gt;"","X","")</f>
        <v/>
      </c>
      <c r="D156" s="551" t="str">
        <f t="shared" si="24"/>
        <v/>
      </c>
      <c r="E156" s="551">
        <f ca="1">VLOOKUP(A156,Data!C:I,7,FALSE)</f>
        <v>1</v>
      </c>
      <c r="F156" s="631" t="str">
        <f t="shared" si="25"/>
        <v>3</v>
      </c>
      <c r="G156" s="631" t="str">
        <f t="shared" ca="1" si="26"/>
        <v>31</v>
      </c>
    </row>
    <row r="157" spans="1:7" x14ac:dyDescent="0.25">
      <c r="A157" t="s">
        <v>388</v>
      </c>
      <c r="B157" s="551">
        <f>VLOOKUP(A157,Data!C:E,3,FALSE)</f>
        <v>3</v>
      </c>
      <c r="C157" s="1286" t="str">
        <f>IF(NIS2_valinta!F243&lt;&gt;"","X","")</f>
        <v/>
      </c>
      <c r="D157" s="551" t="str">
        <f t="shared" si="24"/>
        <v/>
      </c>
      <c r="E157" s="551">
        <f ca="1">VLOOKUP(A157,Data!C:I,7,FALSE)</f>
        <v>0</v>
      </c>
      <c r="F157" s="631" t="str">
        <f t="shared" si="25"/>
        <v>3</v>
      </c>
      <c r="G157" s="631" t="str">
        <f t="shared" ca="1" si="26"/>
        <v>30</v>
      </c>
    </row>
    <row r="158" spans="1:7" x14ac:dyDescent="0.25">
      <c r="A158" t="s">
        <v>336</v>
      </c>
      <c r="B158" s="551">
        <f>VLOOKUP(A158,Data!C:E,3,FALSE)</f>
        <v>1</v>
      </c>
      <c r="C158" s="1286" t="str">
        <f>IF(NIS2_valinta!F244&lt;&gt;"","X","")</f>
        <v>X</v>
      </c>
      <c r="D158" s="551" t="str">
        <f t="shared" si="24"/>
        <v>NIS-PROG-</v>
      </c>
      <c r="E158" s="551">
        <f ca="1">VLOOKUP(A158,Data!C:I,7,FALSE)</f>
        <v>1</v>
      </c>
      <c r="F158" s="631" t="str">
        <f t="shared" si="25"/>
        <v>NIS-PROG-1</v>
      </c>
      <c r="G158" s="631" t="str">
        <f t="shared" ca="1" si="26"/>
        <v>NIS-PROG-11</v>
      </c>
    </row>
    <row r="159" spans="1:7" x14ac:dyDescent="0.25">
      <c r="A159" t="s">
        <v>337</v>
      </c>
      <c r="B159" s="551">
        <f>VLOOKUP(A159,Data!C:E,3,FALSE)</f>
        <v>2</v>
      </c>
      <c r="C159" s="1286" t="str">
        <f>IF(NIS2_valinta!F245&lt;&gt;"","X","")</f>
        <v>X</v>
      </c>
      <c r="D159" s="551" t="str">
        <f t="shared" si="24"/>
        <v>NIS-PROG-</v>
      </c>
      <c r="E159" s="551">
        <f ca="1">VLOOKUP(A159,Data!C:I,7,FALSE)</f>
        <v>0</v>
      </c>
      <c r="F159" s="631" t="str">
        <f t="shared" si="25"/>
        <v>NIS-PROG-2</v>
      </c>
      <c r="G159" s="631" t="str">
        <f t="shared" ca="1" si="26"/>
        <v>NIS-PROG-20</v>
      </c>
    </row>
    <row r="160" spans="1:7" x14ac:dyDescent="0.25">
      <c r="A160" t="s">
        <v>338</v>
      </c>
      <c r="B160" s="551">
        <f>VLOOKUP(A160,Data!C:E,3,FALSE)</f>
        <v>2</v>
      </c>
      <c r="C160" s="1286" t="str">
        <f>IF(NIS2_valinta!F246&lt;&gt;"","X","")</f>
        <v>X</v>
      </c>
      <c r="D160" s="551" t="str">
        <f t="shared" si="24"/>
        <v>NIS-PROG-</v>
      </c>
      <c r="E160" s="551">
        <f ca="1">VLOOKUP(A160,Data!C:I,7,FALSE)</f>
        <v>0</v>
      </c>
      <c r="F160" s="631" t="str">
        <f t="shared" si="25"/>
        <v>NIS-PROG-2</v>
      </c>
      <c r="G160" s="631" t="str">
        <f t="shared" ca="1" si="26"/>
        <v>NIS-PROG-20</v>
      </c>
    </row>
    <row r="161" spans="1:7" x14ac:dyDescent="0.25">
      <c r="A161" t="s">
        <v>339</v>
      </c>
      <c r="B161" s="551">
        <f>VLOOKUP(A161,Data!C:E,3,FALSE)</f>
        <v>2</v>
      </c>
      <c r="C161" s="1286" t="str">
        <f>IF(NIS2_valinta!F247&lt;&gt;"","X","")</f>
        <v>X</v>
      </c>
      <c r="D161" s="551" t="str">
        <f t="shared" si="24"/>
        <v>NIS-PROG-</v>
      </c>
      <c r="E161" s="551">
        <f ca="1">VLOOKUP(A161,Data!C:I,7,FALSE)</f>
        <v>1</v>
      </c>
      <c r="F161" s="631" t="str">
        <f t="shared" si="25"/>
        <v>NIS-PROG-2</v>
      </c>
      <c r="G161" s="631" t="str">
        <f t="shared" ca="1" si="26"/>
        <v>NIS-PROG-21</v>
      </c>
    </row>
    <row r="162" spans="1:7" x14ac:dyDescent="0.25">
      <c r="A162" t="s">
        <v>340</v>
      </c>
      <c r="B162" s="551">
        <f>VLOOKUP(A162,Data!C:E,3,FALSE)</f>
        <v>2</v>
      </c>
      <c r="C162" s="1286" t="str">
        <f>IF(NIS2_valinta!F248&lt;&gt;"","X","")</f>
        <v>X</v>
      </c>
      <c r="D162" s="551" t="str">
        <f t="shared" si="24"/>
        <v>NIS-PROG-</v>
      </c>
      <c r="E162" s="551">
        <f ca="1">VLOOKUP(A162,Data!C:I,7,FALSE)</f>
        <v>0</v>
      </c>
      <c r="F162" s="631" t="str">
        <f t="shared" si="25"/>
        <v>NIS-PROG-2</v>
      </c>
      <c r="G162" s="631" t="str">
        <f t="shared" ca="1" si="26"/>
        <v>NIS-PROG-20</v>
      </c>
    </row>
    <row r="163" spans="1:7" x14ac:dyDescent="0.25">
      <c r="A163" t="s">
        <v>341</v>
      </c>
      <c r="B163" s="551">
        <f>VLOOKUP(A163,Data!C:E,3,FALSE)</f>
        <v>2</v>
      </c>
      <c r="C163" s="1286" t="str">
        <f>IF(NIS2_valinta!F249&lt;&gt;"","X","")</f>
        <v>X</v>
      </c>
      <c r="D163" s="551" t="str">
        <f t="shared" si="24"/>
        <v>NIS-PROG-</v>
      </c>
      <c r="E163" s="551">
        <f ca="1">VLOOKUP(A163,Data!C:I,7,FALSE)</f>
        <v>1</v>
      </c>
      <c r="F163" s="631" t="str">
        <f t="shared" si="25"/>
        <v>NIS-PROG-2</v>
      </c>
      <c r="G163" s="631" t="str">
        <f t="shared" ca="1" si="26"/>
        <v>NIS-PROG-21</v>
      </c>
    </row>
    <row r="164" spans="1:7" x14ac:dyDescent="0.25">
      <c r="A164" t="s">
        <v>342</v>
      </c>
      <c r="B164" s="551">
        <f>VLOOKUP(A164,Data!C:E,3,FALSE)</f>
        <v>2</v>
      </c>
      <c r="C164" s="1286" t="str">
        <f>IF(NIS2_valinta!F250&lt;&gt;"","X","")</f>
        <v>X</v>
      </c>
      <c r="D164" s="551" t="str">
        <f t="shared" si="24"/>
        <v>NIS-PROG-</v>
      </c>
      <c r="E164" s="551">
        <f ca="1">VLOOKUP(A164,Data!C:I,7,FALSE)</f>
        <v>0</v>
      </c>
      <c r="F164" s="631" t="str">
        <f t="shared" si="25"/>
        <v>NIS-PROG-2</v>
      </c>
      <c r="G164" s="631" t="str">
        <f t="shared" ca="1" si="26"/>
        <v>NIS-PROG-20</v>
      </c>
    </row>
    <row r="165" spans="1:7" x14ac:dyDescent="0.25">
      <c r="A165" t="s">
        <v>343</v>
      </c>
      <c r="B165" s="551">
        <f>VLOOKUP(A165,Data!C:E,3,FALSE)</f>
        <v>3</v>
      </c>
      <c r="C165" s="1286" t="str">
        <f>IF(NIS2_valinta!F251&lt;&gt;"","X","")</f>
        <v/>
      </c>
      <c r="D165" s="551" t="str">
        <f t="shared" si="24"/>
        <v/>
      </c>
      <c r="E165" s="551">
        <f ca="1">VLOOKUP(A165,Data!C:I,7,FALSE)</f>
        <v>0</v>
      </c>
      <c r="F165" s="631" t="str">
        <f t="shared" si="25"/>
        <v>3</v>
      </c>
      <c r="G165" s="631" t="str">
        <f t="shared" ca="1" si="26"/>
        <v>30</v>
      </c>
    </row>
    <row r="166" spans="1:7" x14ac:dyDescent="0.25">
      <c r="A166" t="s">
        <v>344</v>
      </c>
      <c r="B166" s="551">
        <f>VLOOKUP(A166,Data!C:E,3,FALSE)</f>
        <v>1</v>
      </c>
      <c r="C166" s="1286" t="str">
        <f>IF(NIS2_valinta!F252&lt;&gt;"","X","")</f>
        <v>X</v>
      </c>
      <c r="D166" s="551" t="str">
        <f t="shared" si="24"/>
        <v>NIS-PROG-</v>
      </c>
      <c r="E166" s="551">
        <f ca="1">VLOOKUP(A166,Data!C:I,7,FALSE)</f>
        <v>1</v>
      </c>
      <c r="F166" s="631" t="str">
        <f t="shared" si="25"/>
        <v>NIS-PROG-1</v>
      </c>
      <c r="G166" s="631" t="str">
        <f t="shared" ca="1" si="26"/>
        <v>NIS-PROG-11</v>
      </c>
    </row>
    <row r="167" spans="1:7" x14ac:dyDescent="0.25">
      <c r="A167" t="s">
        <v>345</v>
      </c>
      <c r="B167" s="551">
        <f>VLOOKUP(A167,Data!C:E,3,FALSE)</f>
        <v>2</v>
      </c>
      <c r="C167" s="1286" t="str">
        <f>IF(NIS2_valinta!F253&lt;&gt;"","X","")</f>
        <v>X</v>
      </c>
      <c r="D167" s="551" t="str">
        <f t="shared" si="24"/>
        <v>NIS-PROG-</v>
      </c>
      <c r="E167" s="551">
        <f ca="1">VLOOKUP(A167,Data!C:I,7,FALSE)</f>
        <v>1</v>
      </c>
      <c r="F167" s="631" t="str">
        <f t="shared" si="25"/>
        <v>NIS-PROG-2</v>
      </c>
      <c r="G167" s="631" t="str">
        <f t="shared" ca="1" si="26"/>
        <v>NIS-PROG-21</v>
      </c>
    </row>
    <row r="168" spans="1:7" x14ac:dyDescent="0.25">
      <c r="A168" t="s">
        <v>346</v>
      </c>
      <c r="B168" s="551">
        <f>VLOOKUP(A168,Data!C:E,3,FALSE)</f>
        <v>2</v>
      </c>
      <c r="C168" s="1286" t="str">
        <f>IF(NIS2_valinta!F254&lt;&gt;"","X","")</f>
        <v/>
      </c>
      <c r="D168" s="551" t="str">
        <f t="shared" si="24"/>
        <v/>
      </c>
      <c r="E168" s="551">
        <f ca="1">VLOOKUP(A168,Data!C:I,7,FALSE)</f>
        <v>0</v>
      </c>
      <c r="F168" s="631" t="str">
        <f t="shared" si="25"/>
        <v>2</v>
      </c>
      <c r="G168" s="631" t="str">
        <f t="shared" ca="1" si="26"/>
        <v>20</v>
      </c>
    </row>
    <row r="169" spans="1:7" x14ac:dyDescent="0.25">
      <c r="A169" t="s">
        <v>347</v>
      </c>
      <c r="B169" s="551">
        <f>VLOOKUP(A169,Data!C:E,3,FALSE)</f>
        <v>2</v>
      </c>
      <c r="C169" s="1286" t="str">
        <f>IF(NIS2_valinta!F255&lt;&gt;"","X","")</f>
        <v>X</v>
      </c>
      <c r="D169" s="551" t="str">
        <f t="shared" si="24"/>
        <v>NIS-PROG-</v>
      </c>
      <c r="E169" s="551">
        <f ca="1">VLOOKUP(A169,Data!C:I,7,FALSE)</f>
        <v>1</v>
      </c>
      <c r="F169" s="631" t="str">
        <f t="shared" si="25"/>
        <v>NIS-PROG-2</v>
      </c>
      <c r="G169" s="631" t="str">
        <f t="shared" ca="1" si="26"/>
        <v>NIS-PROG-21</v>
      </c>
    </row>
    <row r="170" spans="1:7" x14ac:dyDescent="0.25">
      <c r="A170" t="s">
        <v>348</v>
      </c>
      <c r="B170" s="551">
        <f>VLOOKUP(A170,Data!C:E,3,FALSE)</f>
        <v>2</v>
      </c>
      <c r="C170" s="1286" t="str">
        <f>IF(NIS2_valinta!F256&lt;&gt;"","X","")</f>
        <v>X</v>
      </c>
      <c r="D170" s="551" t="str">
        <f t="shared" si="24"/>
        <v>NIS-PROG-</v>
      </c>
      <c r="E170" s="551">
        <f ca="1">VLOOKUP(A170,Data!C:I,7,FALSE)</f>
        <v>1</v>
      </c>
      <c r="F170" s="631" t="str">
        <f t="shared" si="25"/>
        <v>NIS-PROG-2</v>
      </c>
      <c r="G170" s="631" t="str">
        <f t="shared" ca="1" si="26"/>
        <v>NIS-PROG-21</v>
      </c>
    </row>
    <row r="171" spans="1:7" x14ac:dyDescent="0.25">
      <c r="A171" t="s">
        <v>349</v>
      </c>
      <c r="B171" s="551">
        <f>VLOOKUP(A171,Data!C:E,3,FALSE)</f>
        <v>2</v>
      </c>
      <c r="C171" s="1286" t="str">
        <f>IF(NIS2_valinta!F257&lt;&gt;"","X","")</f>
        <v>X</v>
      </c>
      <c r="D171" s="551" t="str">
        <f t="shared" si="24"/>
        <v>NIS-PROG-</v>
      </c>
      <c r="E171" s="551">
        <f ca="1">VLOOKUP(A171,Data!C:I,7,FALSE)</f>
        <v>0</v>
      </c>
      <c r="F171" s="631" t="str">
        <f t="shared" si="25"/>
        <v>NIS-PROG-2</v>
      </c>
      <c r="G171" s="631" t="str">
        <f t="shared" ca="1" si="26"/>
        <v>NIS-PROG-20</v>
      </c>
    </row>
    <row r="172" spans="1:7" x14ac:dyDescent="0.25">
      <c r="A172" t="s">
        <v>350</v>
      </c>
      <c r="B172" s="551">
        <f>VLOOKUP(A172,Data!C:E,3,FALSE)</f>
        <v>3</v>
      </c>
      <c r="C172" s="1286" t="str">
        <f>IF(NIS2_valinta!F258&lt;&gt;"","X","")</f>
        <v/>
      </c>
      <c r="D172" s="551" t="str">
        <f t="shared" si="24"/>
        <v/>
      </c>
      <c r="E172" s="551">
        <f ca="1">VLOOKUP(A172,Data!C:I,7,FALSE)</f>
        <v>1</v>
      </c>
      <c r="F172" s="631" t="str">
        <f t="shared" si="25"/>
        <v>3</v>
      </c>
      <c r="G172" s="631" t="str">
        <f t="shared" ca="1" si="26"/>
        <v>31</v>
      </c>
    </row>
    <row r="173" spans="1:7" x14ac:dyDescent="0.25">
      <c r="A173" t="s">
        <v>351</v>
      </c>
      <c r="B173" s="551">
        <f>VLOOKUP(A173,Data!C:E,3,FALSE)</f>
        <v>3</v>
      </c>
      <c r="C173" s="1286" t="str">
        <f>IF(NIS2_valinta!F259&lt;&gt;"","X","")</f>
        <v>X</v>
      </c>
      <c r="D173" s="551" t="str">
        <f t="shared" si="24"/>
        <v>NIS-PROG-</v>
      </c>
      <c r="E173" s="551">
        <f ca="1">VLOOKUP(A173,Data!C:I,7,FALSE)</f>
        <v>1</v>
      </c>
      <c r="F173" s="631" t="str">
        <f t="shared" si="25"/>
        <v>NIS-PROG-3</v>
      </c>
      <c r="G173" s="631" t="str">
        <f t="shared" ca="1" si="26"/>
        <v>NIS-PROG-31</v>
      </c>
    </row>
    <row r="174" spans="1:7" x14ac:dyDescent="0.25">
      <c r="A174" t="s">
        <v>352</v>
      </c>
      <c r="B174" s="551">
        <f>VLOOKUP(A174,Data!C:E,3,FALSE)</f>
        <v>3</v>
      </c>
      <c r="C174" s="1286" t="str">
        <f>IF(NIS2_valinta!F260&lt;&gt;"","X","")</f>
        <v>X</v>
      </c>
      <c r="D174" s="551" t="str">
        <f t="shared" si="24"/>
        <v>NIS-PROG-</v>
      </c>
      <c r="E174" s="551">
        <f ca="1">VLOOKUP(A174,Data!C:I,7,FALSE)</f>
        <v>1</v>
      </c>
      <c r="F174" s="631" t="str">
        <f t="shared" si="25"/>
        <v>NIS-PROG-3</v>
      </c>
      <c r="G174" s="631" t="str">
        <f t="shared" ca="1" si="26"/>
        <v>NIS-PROG-31</v>
      </c>
    </row>
    <row r="175" spans="1:7" x14ac:dyDescent="0.25">
      <c r="A175" t="s">
        <v>353</v>
      </c>
      <c r="B175" s="551">
        <f>VLOOKUP(A175,Data!C:E,3,FALSE)</f>
        <v>3</v>
      </c>
      <c r="C175" s="1286" t="str">
        <f>IF(NIS2_valinta!F261&lt;&gt;"","X","")</f>
        <v/>
      </c>
      <c r="D175" s="551" t="str">
        <f t="shared" si="24"/>
        <v/>
      </c>
      <c r="E175" s="551">
        <f ca="1">VLOOKUP(A175,Data!C:I,7,FALSE)</f>
        <v>0</v>
      </c>
      <c r="F175" s="631" t="str">
        <f t="shared" si="25"/>
        <v>3</v>
      </c>
      <c r="G175" s="631" t="str">
        <f t="shared" ca="1" si="26"/>
        <v>30</v>
      </c>
    </row>
    <row r="176" spans="1:7" x14ac:dyDescent="0.25">
      <c r="A176" t="s">
        <v>355</v>
      </c>
      <c r="B176" s="551">
        <f>VLOOKUP(A176,Data!C:E,3,FALSE)</f>
        <v>2</v>
      </c>
      <c r="C176" s="1286" t="str">
        <f>IF(NIS2_valinta!F262&lt;&gt;"","X","")</f>
        <v/>
      </c>
      <c r="D176" s="551" t="str">
        <f t="shared" si="24"/>
        <v/>
      </c>
      <c r="E176" s="551">
        <f ca="1">VLOOKUP(A176,Data!C:I,7,FALSE)</f>
        <v>0</v>
      </c>
      <c r="F176" s="631" t="str">
        <f t="shared" si="25"/>
        <v>2</v>
      </c>
      <c r="G176" s="631" t="str">
        <f t="shared" ca="1" si="26"/>
        <v>20</v>
      </c>
    </row>
    <row r="177" spans="1:7" x14ac:dyDescent="0.25">
      <c r="A177" t="s">
        <v>356</v>
      </c>
      <c r="B177" s="551">
        <f>VLOOKUP(A177,Data!C:E,3,FALSE)</f>
        <v>2</v>
      </c>
      <c r="C177" s="1286" t="str">
        <f>IF(NIS2_valinta!F263&lt;&gt;"","X","")</f>
        <v/>
      </c>
      <c r="D177" s="551" t="str">
        <f t="shared" si="24"/>
        <v/>
      </c>
      <c r="E177" s="551">
        <f ca="1">VLOOKUP(A177,Data!C:I,7,FALSE)</f>
        <v>0</v>
      </c>
      <c r="F177" s="631" t="str">
        <f t="shared" si="25"/>
        <v>2</v>
      </c>
      <c r="G177" s="631" t="str">
        <f t="shared" ca="1" si="26"/>
        <v>20</v>
      </c>
    </row>
    <row r="178" spans="1:7" x14ac:dyDescent="0.25">
      <c r="A178" t="s">
        <v>357</v>
      </c>
      <c r="B178" s="551">
        <f>VLOOKUP(A178,Data!C:E,3,FALSE)</f>
        <v>3</v>
      </c>
      <c r="C178" s="1286" t="str">
        <f>IF(NIS2_valinta!F264&lt;&gt;"","X","")</f>
        <v>X</v>
      </c>
      <c r="D178" s="551" t="str">
        <f t="shared" si="24"/>
        <v>NIS-PROG-</v>
      </c>
      <c r="E178" s="551">
        <f ca="1">VLOOKUP(A178,Data!C:I,7,FALSE)</f>
        <v>1</v>
      </c>
      <c r="F178" s="631" t="str">
        <f t="shared" si="25"/>
        <v>NIS-PROG-3</v>
      </c>
      <c r="G178" s="631" t="str">
        <f t="shared" ca="1" si="26"/>
        <v>NIS-PROG-31</v>
      </c>
    </row>
    <row r="179" spans="1:7" x14ac:dyDescent="0.25">
      <c r="A179" t="s">
        <v>358</v>
      </c>
      <c r="B179" s="551">
        <f>VLOOKUP(A179,Data!C:E,3,FALSE)</f>
        <v>3</v>
      </c>
      <c r="C179" s="1286" t="str">
        <f>IF(NIS2_valinta!F265&lt;&gt;"","X","")</f>
        <v>X</v>
      </c>
      <c r="D179" s="551" t="str">
        <f t="shared" si="24"/>
        <v>NIS-PROG-</v>
      </c>
      <c r="E179" s="551">
        <f ca="1">VLOOKUP(A179,Data!C:I,7,FALSE)</f>
        <v>0</v>
      </c>
      <c r="F179" s="631" t="str">
        <f t="shared" si="25"/>
        <v>NIS-PROG-3</v>
      </c>
      <c r="G179" s="631" t="str">
        <f t="shared" ca="1" si="26"/>
        <v>NIS-PROG-30</v>
      </c>
    </row>
    <row r="180" spans="1:7" x14ac:dyDescent="0.25">
      <c r="A180" t="s">
        <v>359</v>
      </c>
      <c r="B180" s="551">
        <f>VLOOKUP(A180,Data!C:E,3,FALSE)</f>
        <v>3</v>
      </c>
      <c r="C180" s="1286" t="str">
        <f>IF(NIS2_valinta!F266&lt;&gt;"","X","")</f>
        <v>X</v>
      </c>
      <c r="D180" s="551" t="str">
        <f t="shared" si="24"/>
        <v>NIS-PROG-</v>
      </c>
      <c r="E180" s="551">
        <f ca="1">VLOOKUP(A180,Data!C:I,7,FALSE)</f>
        <v>1</v>
      </c>
      <c r="F180" s="631" t="str">
        <f t="shared" si="25"/>
        <v>NIS-PROG-3</v>
      </c>
      <c r="G180" s="631" t="str">
        <f t="shared" ca="1" si="26"/>
        <v>NIS-PROG-31</v>
      </c>
    </row>
    <row r="181" spans="1:7" x14ac:dyDescent="0.25">
      <c r="A181" t="s">
        <v>360</v>
      </c>
      <c r="B181" s="551">
        <f>VLOOKUP(A181,Data!C:E,3,FALSE)</f>
        <v>3</v>
      </c>
      <c r="C181" s="1286" t="str">
        <f>IF(NIS2_valinta!F267&lt;&gt;"","X","")</f>
        <v/>
      </c>
      <c r="D181" s="551" t="str">
        <f t="shared" si="24"/>
        <v/>
      </c>
      <c r="E181" s="551">
        <f ca="1">VLOOKUP(A181,Data!C:I,7,FALSE)</f>
        <v>0</v>
      </c>
      <c r="F181" s="631" t="str">
        <f t="shared" si="25"/>
        <v>3</v>
      </c>
      <c r="G181" s="631" t="str">
        <f t="shared" ca="1" si="26"/>
        <v>30</v>
      </c>
    </row>
    <row r="182" spans="1:7" x14ac:dyDescent="0.25">
      <c r="A182" t="s">
        <v>240</v>
      </c>
      <c r="B182" s="551">
        <f>VLOOKUP(A182,Data!C:E,3,FALSE)</f>
        <v>1</v>
      </c>
      <c r="C182" s="1286" t="str">
        <f>IF(NIS2_valinta!F268&lt;&gt;"","X","")</f>
        <v>X</v>
      </c>
      <c r="D182" s="551" t="str">
        <f t="shared" si="24"/>
        <v>NIS-RESP-</v>
      </c>
      <c r="E182" s="551">
        <f ca="1">VLOOKUP(A182,Data!C:I,7,FALSE)</f>
        <v>0</v>
      </c>
      <c r="F182" s="631" t="str">
        <f t="shared" si="25"/>
        <v>NIS-RESP-1</v>
      </c>
      <c r="G182" s="631" t="str">
        <f t="shared" ca="1" si="26"/>
        <v>NIS-RESP-10</v>
      </c>
    </row>
    <row r="183" spans="1:7" x14ac:dyDescent="0.25">
      <c r="A183" t="s">
        <v>241</v>
      </c>
      <c r="B183" s="551">
        <f>VLOOKUP(A183,Data!C:E,3,FALSE)</f>
        <v>2</v>
      </c>
      <c r="C183" s="1286" t="str">
        <f>IF(NIS2_valinta!F269&lt;&gt;"","X","")</f>
        <v>X</v>
      </c>
      <c r="D183" s="551" t="str">
        <f t="shared" si="24"/>
        <v>NIS-RESP-</v>
      </c>
      <c r="E183" s="551">
        <f ca="1">VLOOKUP(A183,Data!C:I,7,FALSE)</f>
        <v>0</v>
      </c>
      <c r="F183" s="631" t="str">
        <f t="shared" si="25"/>
        <v>NIS-RESP-2</v>
      </c>
      <c r="G183" s="631" t="str">
        <f t="shared" ca="1" si="26"/>
        <v>NIS-RESP-20</v>
      </c>
    </row>
    <row r="184" spans="1:7" x14ac:dyDescent="0.25">
      <c r="A184" t="s">
        <v>242</v>
      </c>
      <c r="B184" s="551">
        <f>VLOOKUP(A184,Data!C:E,3,FALSE)</f>
        <v>2</v>
      </c>
      <c r="C184" s="1286" t="str">
        <f>IF(NIS2_valinta!F270&lt;&gt;"","X","")</f>
        <v>X</v>
      </c>
      <c r="D184" s="551" t="str">
        <f t="shared" si="24"/>
        <v>NIS-RESP-</v>
      </c>
      <c r="E184" s="551">
        <f ca="1">VLOOKUP(A184,Data!C:I,7,FALSE)</f>
        <v>1</v>
      </c>
      <c r="F184" s="631" t="str">
        <f t="shared" si="25"/>
        <v>NIS-RESP-2</v>
      </c>
      <c r="G184" s="631" t="str">
        <f t="shared" ca="1" si="26"/>
        <v>NIS-RESP-21</v>
      </c>
    </row>
    <row r="185" spans="1:7" x14ac:dyDescent="0.25">
      <c r="A185" t="s">
        <v>243</v>
      </c>
      <c r="B185" s="551">
        <f>VLOOKUP(A185,Data!C:E,3,FALSE)</f>
        <v>3</v>
      </c>
      <c r="C185" s="1286" t="str">
        <f>IF(NIS2_valinta!F271&lt;&gt;"","X","")</f>
        <v>X</v>
      </c>
      <c r="D185" s="551" t="str">
        <f t="shared" si="24"/>
        <v>NIS-RESP-</v>
      </c>
      <c r="E185" s="551">
        <f ca="1">VLOOKUP(A185,Data!C:I,7,FALSE)</f>
        <v>1</v>
      </c>
      <c r="F185" s="631" t="str">
        <f t="shared" si="25"/>
        <v>NIS-RESP-3</v>
      </c>
      <c r="G185" s="631" t="str">
        <f t="shared" ca="1" si="26"/>
        <v>NIS-RESP-31</v>
      </c>
    </row>
    <row r="186" spans="1:7" x14ac:dyDescent="0.25">
      <c r="A186" t="s">
        <v>244</v>
      </c>
      <c r="B186" s="551">
        <f>VLOOKUP(A186,Data!C:E,3,FALSE)</f>
        <v>3</v>
      </c>
      <c r="C186" s="1286" t="str">
        <f>IF(NIS2_valinta!F272&lt;&gt;"","X","")</f>
        <v/>
      </c>
      <c r="D186" s="551" t="str">
        <f t="shared" si="24"/>
        <v/>
      </c>
      <c r="E186" s="551">
        <f ca="1">VLOOKUP(A186,Data!C:I,7,FALSE)</f>
        <v>0</v>
      </c>
      <c r="F186" s="631" t="str">
        <f t="shared" si="25"/>
        <v>3</v>
      </c>
      <c r="G186" s="631" t="str">
        <f t="shared" ca="1" si="26"/>
        <v>30</v>
      </c>
    </row>
    <row r="187" spans="1:7" x14ac:dyDescent="0.25">
      <c r="A187" t="s">
        <v>245</v>
      </c>
      <c r="B187" s="551">
        <f>VLOOKUP(A187,Data!C:E,3,FALSE)</f>
        <v>3</v>
      </c>
      <c r="C187" s="1286" t="str">
        <f>IF(NIS2_valinta!F273&lt;&gt;"","X","")</f>
        <v>X</v>
      </c>
      <c r="D187" s="551" t="str">
        <f t="shared" si="24"/>
        <v>NIS-RESP-</v>
      </c>
      <c r="E187" s="551">
        <f ca="1">VLOOKUP(A187,Data!C:I,7,FALSE)</f>
        <v>1</v>
      </c>
      <c r="F187" s="631" t="str">
        <f t="shared" si="25"/>
        <v>NIS-RESP-3</v>
      </c>
      <c r="G187" s="631" t="str">
        <f t="shared" ca="1" si="26"/>
        <v>NIS-RESP-31</v>
      </c>
    </row>
    <row r="188" spans="1:7" x14ac:dyDescent="0.25">
      <c r="A188" t="s">
        <v>246</v>
      </c>
      <c r="B188" s="551">
        <f>VLOOKUP(A188,Data!C:E,3,FALSE)</f>
        <v>1</v>
      </c>
      <c r="C188" s="1286" t="str">
        <f>IF(NIS2_valinta!F274&lt;&gt;"","X","")</f>
        <v>X</v>
      </c>
      <c r="D188" s="551" t="str">
        <f t="shared" si="24"/>
        <v>NIS-RESP-</v>
      </c>
      <c r="E188" s="551">
        <f ca="1">VLOOKUP(A188,Data!C:I,7,FALSE)</f>
        <v>1</v>
      </c>
      <c r="F188" s="631" t="str">
        <f t="shared" si="25"/>
        <v>NIS-RESP-1</v>
      </c>
      <c r="G188" s="631" t="str">
        <f t="shared" ca="1" si="26"/>
        <v>NIS-RESP-11</v>
      </c>
    </row>
    <row r="189" spans="1:7" x14ac:dyDescent="0.25">
      <c r="A189" t="s">
        <v>247</v>
      </c>
      <c r="B189" s="551">
        <f>VLOOKUP(A189,Data!C:E,3,FALSE)</f>
        <v>1</v>
      </c>
      <c r="C189" s="1286" t="str">
        <f>IF(NIS2_valinta!F275&lt;&gt;"","X","")</f>
        <v>X</v>
      </c>
      <c r="D189" s="551" t="str">
        <f t="shared" si="24"/>
        <v>NIS-RESP-</v>
      </c>
      <c r="E189" s="551">
        <f ca="1">VLOOKUP(A189,Data!C:I,7,FALSE)</f>
        <v>0</v>
      </c>
      <c r="F189" s="631" t="str">
        <f t="shared" si="25"/>
        <v>NIS-RESP-1</v>
      </c>
      <c r="G189" s="631" t="str">
        <f t="shared" ca="1" si="26"/>
        <v>NIS-RESP-10</v>
      </c>
    </row>
    <row r="190" spans="1:7" x14ac:dyDescent="0.25">
      <c r="A190" t="s">
        <v>248</v>
      </c>
      <c r="B190" s="551">
        <f>VLOOKUP(A190,Data!C:E,3,FALSE)</f>
        <v>2</v>
      </c>
      <c r="C190" s="1286" t="str">
        <f>IF(NIS2_valinta!F276&lt;&gt;"","X","")</f>
        <v>X</v>
      </c>
      <c r="D190" s="551" t="str">
        <f t="shared" si="24"/>
        <v>NIS-RESP-</v>
      </c>
      <c r="E190" s="551">
        <f ca="1">VLOOKUP(A190,Data!C:I,7,FALSE)</f>
        <v>1</v>
      </c>
      <c r="F190" s="631" t="str">
        <f t="shared" si="25"/>
        <v>NIS-RESP-2</v>
      </c>
      <c r="G190" s="631" t="str">
        <f t="shared" ca="1" si="26"/>
        <v>NIS-RESP-21</v>
      </c>
    </row>
    <row r="191" spans="1:7" x14ac:dyDescent="0.25">
      <c r="A191" t="s">
        <v>249</v>
      </c>
      <c r="B191" s="551">
        <f>VLOOKUP(A191,Data!C:E,3,FALSE)</f>
        <v>2</v>
      </c>
      <c r="C191" s="1286" t="str">
        <f>IF(NIS2_valinta!F277&lt;&gt;"","X","")</f>
        <v>X</v>
      </c>
      <c r="D191" s="551" t="str">
        <f t="shared" si="24"/>
        <v>NIS-RESP-</v>
      </c>
      <c r="E191" s="551">
        <f ca="1">VLOOKUP(A191,Data!C:I,7,FALSE)</f>
        <v>0</v>
      </c>
      <c r="F191" s="631" t="str">
        <f t="shared" si="25"/>
        <v>NIS-RESP-2</v>
      </c>
      <c r="G191" s="631" t="str">
        <f t="shared" ca="1" si="26"/>
        <v>NIS-RESP-20</v>
      </c>
    </row>
    <row r="192" spans="1:7" x14ac:dyDescent="0.25">
      <c r="A192" t="s">
        <v>250</v>
      </c>
      <c r="B192" s="551">
        <f>VLOOKUP(A192,Data!C:E,3,FALSE)</f>
        <v>2</v>
      </c>
      <c r="C192" s="1286" t="str">
        <f>IF(NIS2_valinta!F278&lt;&gt;"","X","")</f>
        <v>X</v>
      </c>
      <c r="D192" s="551" t="str">
        <f t="shared" si="24"/>
        <v>NIS-RESP-</v>
      </c>
      <c r="E192" s="551">
        <f ca="1">VLOOKUP(A192,Data!C:I,7,FALSE)</f>
        <v>0</v>
      </c>
      <c r="F192" s="631" t="str">
        <f t="shared" si="25"/>
        <v>NIS-RESP-2</v>
      </c>
      <c r="G192" s="631" t="str">
        <f t="shared" ca="1" si="26"/>
        <v>NIS-RESP-20</v>
      </c>
    </row>
    <row r="193" spans="1:7" x14ac:dyDescent="0.25">
      <c r="A193" t="s">
        <v>251</v>
      </c>
      <c r="B193" s="551">
        <f>VLOOKUP(A193,Data!C:E,3,FALSE)</f>
        <v>2</v>
      </c>
      <c r="C193" s="1286" t="str">
        <f>IF(NIS2_valinta!F279&lt;&gt;"","X","")</f>
        <v>X</v>
      </c>
      <c r="D193" s="551" t="str">
        <f t="shared" si="24"/>
        <v>NIS-RESP-</v>
      </c>
      <c r="E193" s="551">
        <f ca="1">VLOOKUP(A193,Data!C:I,7,FALSE)</f>
        <v>1</v>
      </c>
      <c r="F193" s="631" t="str">
        <f t="shared" si="25"/>
        <v>NIS-RESP-2</v>
      </c>
      <c r="G193" s="631" t="str">
        <f t="shared" ca="1" si="26"/>
        <v>NIS-RESP-21</v>
      </c>
    </row>
    <row r="194" spans="1:7" x14ac:dyDescent="0.25">
      <c r="A194" t="s">
        <v>252</v>
      </c>
      <c r="B194" s="551">
        <f>VLOOKUP(A194,Data!C:E,3,FALSE)</f>
        <v>2</v>
      </c>
      <c r="C194" s="1286" t="str">
        <f>IF(NIS2_valinta!F280&lt;&gt;"","X","")</f>
        <v>X</v>
      </c>
      <c r="D194" s="551" t="str">
        <f t="shared" si="24"/>
        <v>NIS-RESP-</v>
      </c>
      <c r="E194" s="551">
        <f ca="1">VLOOKUP(A194,Data!C:I,7,FALSE)</f>
        <v>1</v>
      </c>
      <c r="F194" s="631" t="str">
        <f t="shared" si="25"/>
        <v>NIS-RESP-2</v>
      </c>
      <c r="G194" s="631" t="str">
        <f t="shared" ca="1" si="26"/>
        <v>NIS-RESP-21</v>
      </c>
    </row>
    <row r="195" spans="1:7" x14ac:dyDescent="0.25">
      <c r="A195" t="s">
        <v>253</v>
      </c>
      <c r="B195" s="551">
        <f>VLOOKUP(A195,Data!C:E,3,FALSE)</f>
        <v>3</v>
      </c>
      <c r="C195" s="1286" t="str">
        <f>IF(NIS2_valinta!F281&lt;&gt;"","X","")</f>
        <v/>
      </c>
      <c r="D195" s="551" t="str">
        <f t="shared" ref="D195:D258" si="27">IF(C195="","",CONCATENATE("NIS-",MID(A195,1,4),"-"))</f>
        <v/>
      </c>
      <c r="E195" s="551">
        <f ca="1">VLOOKUP(A195,Data!C:I,7,FALSE)</f>
        <v>0</v>
      </c>
      <c r="F195" s="631" t="str">
        <f t="shared" ref="F195:F258" si="28">CONCATENATE($D195,$B195)</f>
        <v>3</v>
      </c>
      <c r="G195" s="631" t="str">
        <f t="shared" ref="G195:G258" ca="1" si="29">_xlfn.IFNA(CONCATENATE(F195,$E195),CONCATENATE(F195,$E195,0))</f>
        <v>30</v>
      </c>
    </row>
    <row r="196" spans="1:7" x14ac:dyDescent="0.25">
      <c r="A196" t="s">
        <v>254</v>
      </c>
      <c r="B196" s="551">
        <f>VLOOKUP(A196,Data!C:E,3,FALSE)</f>
        <v>3</v>
      </c>
      <c r="C196" s="1286" t="str">
        <f>IF(NIS2_valinta!F282&lt;&gt;"","X","")</f>
        <v/>
      </c>
      <c r="D196" s="551" t="str">
        <f t="shared" si="27"/>
        <v/>
      </c>
      <c r="E196" s="551">
        <f ca="1">VLOOKUP(A196,Data!C:I,7,FALSE)</f>
        <v>1</v>
      </c>
      <c r="F196" s="631" t="str">
        <f t="shared" si="28"/>
        <v>3</v>
      </c>
      <c r="G196" s="631" t="str">
        <f t="shared" ca="1" si="29"/>
        <v>31</v>
      </c>
    </row>
    <row r="197" spans="1:7" x14ac:dyDescent="0.25">
      <c r="A197" t="s">
        <v>255</v>
      </c>
      <c r="B197" s="551">
        <f>VLOOKUP(A197,Data!C:E,3,FALSE)</f>
        <v>1</v>
      </c>
      <c r="C197" s="1286" t="str">
        <f>IF(NIS2_valinta!F283&lt;&gt;"","X","")</f>
        <v>X</v>
      </c>
      <c r="D197" s="551" t="str">
        <f t="shared" si="27"/>
        <v>NIS-RESP-</v>
      </c>
      <c r="E197" s="551">
        <f ca="1">VLOOKUP(A197,Data!C:I,7,FALSE)</f>
        <v>1</v>
      </c>
      <c r="F197" s="631" t="str">
        <f t="shared" si="28"/>
        <v>NIS-RESP-1</v>
      </c>
      <c r="G197" s="631" t="str">
        <f t="shared" ca="1" si="29"/>
        <v>NIS-RESP-11</v>
      </c>
    </row>
    <row r="198" spans="1:7" x14ac:dyDescent="0.25">
      <c r="A198" t="s">
        <v>256</v>
      </c>
      <c r="B198" s="551">
        <f>VLOOKUP(A198,Data!C:E,3,FALSE)</f>
        <v>1</v>
      </c>
      <c r="C198" s="1286" t="str">
        <f>IF(NIS2_valinta!F284&lt;&gt;"","X","")</f>
        <v>X</v>
      </c>
      <c r="D198" s="551" t="str">
        <f t="shared" si="27"/>
        <v>NIS-RESP-</v>
      </c>
      <c r="E198" s="551">
        <f ca="1">VLOOKUP(A198,Data!C:I,7,FALSE)</f>
        <v>1</v>
      </c>
      <c r="F198" s="631" t="str">
        <f t="shared" si="28"/>
        <v>NIS-RESP-1</v>
      </c>
      <c r="G198" s="631" t="str">
        <f t="shared" ca="1" si="29"/>
        <v>NIS-RESP-11</v>
      </c>
    </row>
    <row r="199" spans="1:7" x14ac:dyDescent="0.25">
      <c r="A199" t="s">
        <v>257</v>
      </c>
      <c r="B199" s="551">
        <f>VLOOKUP(A199,Data!C:E,3,FALSE)</f>
        <v>1</v>
      </c>
      <c r="C199" s="1286" t="str">
        <f>IF(NIS2_valinta!F285&lt;&gt;"","X","")</f>
        <v>X</v>
      </c>
      <c r="D199" s="551" t="str">
        <f t="shared" si="27"/>
        <v>NIS-RESP-</v>
      </c>
      <c r="E199" s="551">
        <f ca="1">VLOOKUP(A199,Data!C:I,7,FALSE)</f>
        <v>1</v>
      </c>
      <c r="F199" s="631" t="str">
        <f t="shared" si="28"/>
        <v>NIS-RESP-1</v>
      </c>
      <c r="G199" s="631" t="str">
        <f t="shared" ca="1" si="29"/>
        <v>NIS-RESP-11</v>
      </c>
    </row>
    <row r="200" spans="1:7" x14ac:dyDescent="0.25">
      <c r="A200" t="s">
        <v>258</v>
      </c>
      <c r="B200" s="551">
        <f>VLOOKUP(A200,Data!C:E,3,FALSE)</f>
        <v>2</v>
      </c>
      <c r="C200" s="1286" t="str">
        <f>IF(NIS2_valinta!F286&lt;&gt;"","X","")</f>
        <v>X</v>
      </c>
      <c r="D200" s="551" t="str">
        <f t="shared" si="27"/>
        <v>NIS-RESP-</v>
      </c>
      <c r="E200" s="551">
        <f ca="1">VLOOKUP(A200,Data!C:I,7,FALSE)</f>
        <v>1</v>
      </c>
      <c r="F200" s="631" t="str">
        <f t="shared" si="28"/>
        <v>NIS-RESP-2</v>
      </c>
      <c r="G200" s="631" t="str">
        <f t="shared" ca="1" si="29"/>
        <v>NIS-RESP-21</v>
      </c>
    </row>
    <row r="201" spans="1:7" x14ac:dyDescent="0.25">
      <c r="A201" t="s">
        <v>259</v>
      </c>
      <c r="B201" s="551">
        <f>VLOOKUP(A201,Data!C:E,3,FALSE)</f>
        <v>2</v>
      </c>
      <c r="C201" s="1286" t="str">
        <f>IF(NIS2_valinta!F287&lt;&gt;"","X","")</f>
        <v>X</v>
      </c>
      <c r="D201" s="551" t="str">
        <f t="shared" si="27"/>
        <v>NIS-RESP-</v>
      </c>
      <c r="E201" s="551">
        <f ca="1">VLOOKUP(A201,Data!C:I,7,FALSE)</f>
        <v>1</v>
      </c>
      <c r="F201" s="631" t="str">
        <f t="shared" si="28"/>
        <v>NIS-RESP-2</v>
      </c>
      <c r="G201" s="631" t="str">
        <f t="shared" ca="1" si="29"/>
        <v>NIS-RESP-21</v>
      </c>
    </row>
    <row r="202" spans="1:7" x14ac:dyDescent="0.25">
      <c r="A202" t="s">
        <v>260</v>
      </c>
      <c r="B202" s="551">
        <f>VLOOKUP(A202,Data!C:E,3,FALSE)</f>
        <v>2</v>
      </c>
      <c r="C202" s="1286" t="str">
        <f>IF(NIS2_valinta!F288&lt;&gt;"","X","")</f>
        <v>X</v>
      </c>
      <c r="D202" s="551" t="str">
        <f t="shared" si="27"/>
        <v>NIS-RESP-</v>
      </c>
      <c r="E202" s="551">
        <f ca="1">VLOOKUP(A202,Data!C:I,7,FALSE)</f>
        <v>0</v>
      </c>
      <c r="F202" s="631" t="str">
        <f t="shared" si="28"/>
        <v>NIS-RESP-2</v>
      </c>
      <c r="G202" s="631" t="str">
        <f t="shared" ca="1" si="29"/>
        <v>NIS-RESP-20</v>
      </c>
    </row>
    <row r="203" spans="1:7" x14ac:dyDescent="0.25">
      <c r="A203" t="s">
        <v>261</v>
      </c>
      <c r="B203" s="551">
        <f>VLOOKUP(A203,Data!C:E,3,FALSE)</f>
        <v>2</v>
      </c>
      <c r="C203" s="1286" t="str">
        <f>IF(NIS2_valinta!F289&lt;&gt;"","X","")</f>
        <v>X</v>
      </c>
      <c r="D203" s="551" t="str">
        <f t="shared" si="27"/>
        <v>NIS-RESP-</v>
      </c>
      <c r="E203" s="551">
        <f ca="1">VLOOKUP(A203,Data!C:I,7,FALSE)</f>
        <v>1</v>
      </c>
      <c r="F203" s="631" t="str">
        <f t="shared" si="28"/>
        <v>NIS-RESP-2</v>
      </c>
      <c r="G203" s="631" t="str">
        <f t="shared" ca="1" si="29"/>
        <v>NIS-RESP-21</v>
      </c>
    </row>
    <row r="204" spans="1:7" x14ac:dyDescent="0.25">
      <c r="A204" t="s">
        <v>262</v>
      </c>
      <c r="B204" s="551">
        <f>VLOOKUP(A204,Data!C:E,3,FALSE)</f>
        <v>2</v>
      </c>
      <c r="C204" s="1286" t="str">
        <f>IF(NIS2_valinta!F290&lt;&gt;"","X","")</f>
        <v>X</v>
      </c>
      <c r="D204" s="551" t="str">
        <f t="shared" si="27"/>
        <v>NIS-RESP-</v>
      </c>
      <c r="E204" s="551">
        <f ca="1">VLOOKUP(A204,Data!C:I,7,FALSE)</f>
        <v>0</v>
      </c>
      <c r="F204" s="631" t="str">
        <f t="shared" si="28"/>
        <v>NIS-RESP-2</v>
      </c>
      <c r="G204" s="631" t="str">
        <f t="shared" ca="1" si="29"/>
        <v>NIS-RESP-20</v>
      </c>
    </row>
    <row r="205" spans="1:7" x14ac:dyDescent="0.25">
      <c r="A205" t="s">
        <v>263</v>
      </c>
      <c r="B205" s="551">
        <f>VLOOKUP(A205,Data!C:E,3,FALSE)</f>
        <v>3</v>
      </c>
      <c r="C205" s="1286" t="str">
        <f>IF(NIS2_valinta!F291&lt;&gt;"","X","")</f>
        <v>X</v>
      </c>
      <c r="D205" s="551" t="str">
        <f t="shared" si="27"/>
        <v>NIS-RESP-</v>
      </c>
      <c r="E205" s="551">
        <f ca="1">VLOOKUP(A205,Data!C:I,7,FALSE)</f>
        <v>1</v>
      </c>
      <c r="F205" s="631" t="str">
        <f t="shared" si="28"/>
        <v>NIS-RESP-3</v>
      </c>
      <c r="G205" s="631" t="str">
        <f t="shared" ca="1" si="29"/>
        <v>NIS-RESP-31</v>
      </c>
    </row>
    <row r="206" spans="1:7" x14ac:dyDescent="0.25">
      <c r="A206" t="s">
        <v>265</v>
      </c>
      <c r="B206" s="551">
        <f>VLOOKUP(A206,Data!C:E,3,FALSE)</f>
        <v>3</v>
      </c>
      <c r="C206" s="1286" t="str">
        <f>IF(NIS2_valinta!F292&lt;&gt;"","X","")</f>
        <v>X</v>
      </c>
      <c r="D206" s="551" t="str">
        <f t="shared" si="27"/>
        <v>NIS-RESP-</v>
      </c>
      <c r="E206" s="551">
        <f ca="1">VLOOKUP(A206,Data!C:I,7,FALSE)</f>
        <v>0</v>
      </c>
      <c r="F206" s="631" t="str">
        <f t="shared" si="28"/>
        <v>NIS-RESP-3</v>
      </c>
      <c r="G206" s="631" t="str">
        <f t="shared" ca="1" si="29"/>
        <v>NIS-RESP-30</v>
      </c>
    </row>
    <row r="207" spans="1:7" x14ac:dyDescent="0.25">
      <c r="A207" t="s">
        <v>943</v>
      </c>
      <c r="B207" s="551">
        <f>VLOOKUP(A207,Data!C:E,3,FALSE)</f>
        <v>3</v>
      </c>
      <c r="C207" s="1286" t="str">
        <f>IF(NIS2_valinta!F293&lt;&gt;"","X","")</f>
        <v>X</v>
      </c>
      <c r="D207" s="551" t="str">
        <f t="shared" si="27"/>
        <v>NIS-RESP-</v>
      </c>
      <c r="E207" s="551">
        <f ca="1">VLOOKUP(A207,Data!C:I,7,FALSE)</f>
        <v>1</v>
      </c>
      <c r="F207" s="631" t="str">
        <f t="shared" si="28"/>
        <v>NIS-RESP-3</v>
      </c>
      <c r="G207" s="631" t="str">
        <f t="shared" ca="1" si="29"/>
        <v>NIS-RESP-31</v>
      </c>
    </row>
    <row r="208" spans="1:7" x14ac:dyDescent="0.25">
      <c r="A208" t="s">
        <v>2538</v>
      </c>
      <c r="B208" s="551">
        <f>VLOOKUP(A208,Data!C:E,3,FALSE)</f>
        <v>3</v>
      </c>
      <c r="C208" s="1286" t="str">
        <f>IF(NIS2_valinta!F294&lt;&gt;"","X","")</f>
        <v/>
      </c>
      <c r="D208" s="551" t="str">
        <f t="shared" si="27"/>
        <v/>
      </c>
      <c r="E208" s="551">
        <f ca="1">VLOOKUP(A208,Data!C:I,7,FALSE)</f>
        <v>1</v>
      </c>
      <c r="F208" s="631" t="str">
        <f t="shared" si="28"/>
        <v>3</v>
      </c>
      <c r="G208" s="631" t="str">
        <f t="shared" ca="1" si="29"/>
        <v>31</v>
      </c>
    </row>
    <row r="209" spans="1:7" x14ac:dyDescent="0.25">
      <c r="A209" t="s">
        <v>267</v>
      </c>
      <c r="B209" s="551">
        <f>VLOOKUP(A209,Data!C:E,3,FALSE)</f>
        <v>1</v>
      </c>
      <c r="C209" s="1286" t="str">
        <f>IF(NIS2_valinta!F295&lt;&gt;"","X","")</f>
        <v>X</v>
      </c>
      <c r="D209" s="551" t="str">
        <f t="shared" si="27"/>
        <v>NIS-RESP-</v>
      </c>
      <c r="E209" s="551">
        <f ca="1">VLOOKUP(A209,Data!C:I,7,FALSE)</f>
        <v>1</v>
      </c>
      <c r="F209" s="631" t="str">
        <f t="shared" si="28"/>
        <v>NIS-RESP-1</v>
      </c>
      <c r="G209" s="631" t="str">
        <f t="shared" ca="1" si="29"/>
        <v>NIS-RESP-11</v>
      </c>
    </row>
    <row r="210" spans="1:7" x14ac:dyDescent="0.25">
      <c r="A210" t="s">
        <v>268</v>
      </c>
      <c r="B210" s="551">
        <f>VLOOKUP(A210,Data!C:E,3,FALSE)</f>
        <v>1</v>
      </c>
      <c r="C210" s="1286" t="str">
        <f>IF(NIS2_valinta!F296&lt;&gt;"","X","")</f>
        <v>X</v>
      </c>
      <c r="D210" s="551" t="str">
        <f t="shared" si="27"/>
        <v>NIS-RESP-</v>
      </c>
      <c r="E210" s="551">
        <f ca="1">VLOOKUP(A210,Data!C:I,7,FALSE)</f>
        <v>1</v>
      </c>
      <c r="F210" s="631" t="str">
        <f t="shared" si="28"/>
        <v>NIS-RESP-1</v>
      </c>
      <c r="G210" s="631" t="str">
        <f t="shared" ca="1" si="29"/>
        <v>NIS-RESP-11</v>
      </c>
    </row>
    <row r="211" spans="1:7" x14ac:dyDescent="0.25">
      <c r="A211" t="s">
        <v>269</v>
      </c>
      <c r="B211" s="551">
        <f>VLOOKUP(A211,Data!C:E,3,FALSE)</f>
        <v>1</v>
      </c>
      <c r="C211" s="1286" t="str">
        <f>IF(NIS2_valinta!F297&lt;&gt;"","X","")</f>
        <v>X</v>
      </c>
      <c r="D211" s="551" t="str">
        <f t="shared" si="27"/>
        <v>NIS-RESP-</v>
      </c>
      <c r="E211" s="551">
        <f ca="1">VLOOKUP(A211,Data!C:I,7,FALSE)</f>
        <v>1</v>
      </c>
      <c r="F211" s="631" t="str">
        <f t="shared" si="28"/>
        <v>NIS-RESP-1</v>
      </c>
      <c r="G211" s="631" t="str">
        <f t="shared" ca="1" si="29"/>
        <v>NIS-RESP-11</v>
      </c>
    </row>
    <row r="212" spans="1:7" x14ac:dyDescent="0.25">
      <c r="A212" t="s">
        <v>270</v>
      </c>
      <c r="B212" s="551">
        <f>VLOOKUP(A212,Data!C:E,3,FALSE)</f>
        <v>2</v>
      </c>
      <c r="C212" s="1286" t="str">
        <f>IF(NIS2_valinta!F298&lt;&gt;"","X","")</f>
        <v>X</v>
      </c>
      <c r="D212" s="551" t="str">
        <f t="shared" si="27"/>
        <v>NIS-RESP-</v>
      </c>
      <c r="E212" s="551">
        <f ca="1">VLOOKUP(A212,Data!C:I,7,FALSE)</f>
        <v>1</v>
      </c>
      <c r="F212" s="631" t="str">
        <f t="shared" si="28"/>
        <v>NIS-RESP-2</v>
      </c>
      <c r="G212" s="631" t="str">
        <f t="shared" ca="1" si="29"/>
        <v>NIS-RESP-21</v>
      </c>
    </row>
    <row r="213" spans="1:7" x14ac:dyDescent="0.25">
      <c r="A213" t="s">
        <v>271</v>
      </c>
      <c r="B213" s="551">
        <f>VLOOKUP(A213,Data!C:E,3,FALSE)</f>
        <v>2</v>
      </c>
      <c r="C213" s="1286" t="str">
        <f>IF(NIS2_valinta!F299&lt;&gt;"","X","")</f>
        <v>X</v>
      </c>
      <c r="D213" s="551" t="str">
        <f t="shared" si="27"/>
        <v>NIS-RESP-</v>
      </c>
      <c r="E213" s="551">
        <f ca="1">VLOOKUP(A213,Data!C:I,7,FALSE)</f>
        <v>1</v>
      </c>
      <c r="F213" s="631" t="str">
        <f t="shared" si="28"/>
        <v>NIS-RESP-2</v>
      </c>
      <c r="G213" s="631" t="str">
        <f t="shared" ca="1" si="29"/>
        <v>NIS-RESP-21</v>
      </c>
    </row>
    <row r="214" spans="1:7" x14ac:dyDescent="0.25">
      <c r="A214" t="s">
        <v>272</v>
      </c>
      <c r="B214" s="551">
        <f>VLOOKUP(A214,Data!C:E,3,FALSE)</f>
        <v>2</v>
      </c>
      <c r="C214" s="1286" t="str">
        <f>IF(NIS2_valinta!F300&lt;&gt;"","X","")</f>
        <v>X</v>
      </c>
      <c r="D214" s="551" t="str">
        <f t="shared" si="27"/>
        <v>NIS-RESP-</v>
      </c>
      <c r="E214" s="551">
        <f ca="1">VLOOKUP(A214,Data!C:I,7,FALSE)</f>
        <v>0</v>
      </c>
      <c r="F214" s="631" t="str">
        <f t="shared" si="28"/>
        <v>NIS-RESP-2</v>
      </c>
      <c r="G214" s="631" t="str">
        <f t="shared" ca="1" si="29"/>
        <v>NIS-RESP-20</v>
      </c>
    </row>
    <row r="215" spans="1:7" x14ac:dyDescent="0.25">
      <c r="A215" t="s">
        <v>273</v>
      </c>
      <c r="B215" s="551">
        <f>VLOOKUP(A215,Data!C:E,3,FALSE)</f>
        <v>2</v>
      </c>
      <c r="C215" s="1286" t="str">
        <f>IF(NIS2_valinta!F301&lt;&gt;"","X","")</f>
        <v>X</v>
      </c>
      <c r="D215" s="551" t="str">
        <f t="shared" si="27"/>
        <v>NIS-RESP-</v>
      </c>
      <c r="E215" s="551">
        <f ca="1">VLOOKUP(A215,Data!C:I,7,FALSE)</f>
        <v>1</v>
      </c>
      <c r="F215" s="631" t="str">
        <f t="shared" si="28"/>
        <v>NIS-RESP-2</v>
      </c>
      <c r="G215" s="631" t="str">
        <f t="shared" ca="1" si="29"/>
        <v>NIS-RESP-21</v>
      </c>
    </row>
    <row r="216" spans="1:7" x14ac:dyDescent="0.25">
      <c r="A216" t="s">
        <v>944</v>
      </c>
      <c r="B216" s="551">
        <f>VLOOKUP(A216,Data!C:E,3,FALSE)</f>
        <v>2</v>
      </c>
      <c r="C216" s="1286" t="str">
        <f>IF(NIS2_valinta!F302&lt;&gt;"","X","")</f>
        <v>X</v>
      </c>
      <c r="D216" s="551" t="str">
        <f t="shared" si="27"/>
        <v>NIS-RESP-</v>
      </c>
      <c r="E216" s="551">
        <f ca="1">VLOOKUP(A216,Data!C:I,7,FALSE)</f>
        <v>0</v>
      </c>
      <c r="F216" s="631" t="str">
        <f t="shared" si="28"/>
        <v>NIS-RESP-2</v>
      </c>
      <c r="G216" s="631" t="str">
        <f t="shared" ca="1" si="29"/>
        <v>NIS-RESP-20</v>
      </c>
    </row>
    <row r="217" spans="1:7" x14ac:dyDescent="0.25">
      <c r="A217" t="s">
        <v>945</v>
      </c>
      <c r="B217" s="551">
        <f>VLOOKUP(A217,Data!C:E,3,FALSE)</f>
        <v>2</v>
      </c>
      <c r="C217" s="1286" t="str">
        <f>IF(NIS2_valinta!F303&lt;&gt;"","X","")</f>
        <v>X</v>
      </c>
      <c r="D217" s="551" t="str">
        <f t="shared" si="27"/>
        <v>NIS-RESP-</v>
      </c>
      <c r="E217" s="551">
        <f ca="1">VLOOKUP(A217,Data!C:I,7,FALSE)</f>
        <v>1</v>
      </c>
      <c r="F217" s="631" t="str">
        <f t="shared" si="28"/>
        <v>NIS-RESP-2</v>
      </c>
      <c r="G217" s="631" t="str">
        <f t="shared" ca="1" si="29"/>
        <v>NIS-RESP-21</v>
      </c>
    </row>
    <row r="218" spans="1:7" x14ac:dyDescent="0.25">
      <c r="A218" t="s">
        <v>946</v>
      </c>
      <c r="B218" s="551">
        <f>VLOOKUP(A218,Data!C:E,3,FALSE)</f>
        <v>2</v>
      </c>
      <c r="C218" s="1286" t="str">
        <f>IF(NIS2_valinta!F304&lt;&gt;"","X","")</f>
        <v>X</v>
      </c>
      <c r="D218" s="551" t="str">
        <f t="shared" si="27"/>
        <v>NIS-RESP-</v>
      </c>
      <c r="E218" s="551">
        <f ca="1">VLOOKUP(A218,Data!C:I,7,FALSE)</f>
        <v>0</v>
      </c>
      <c r="F218" s="631" t="str">
        <f t="shared" si="28"/>
        <v>NIS-RESP-2</v>
      </c>
      <c r="G218" s="631" t="str">
        <f t="shared" ca="1" si="29"/>
        <v>NIS-RESP-20</v>
      </c>
    </row>
    <row r="219" spans="1:7" x14ac:dyDescent="0.25">
      <c r="A219" t="s">
        <v>947</v>
      </c>
      <c r="B219" s="551">
        <f>VLOOKUP(A219,Data!C:E,3,FALSE)</f>
        <v>2</v>
      </c>
      <c r="C219" s="1286" t="str">
        <f>IF(NIS2_valinta!F305&lt;&gt;"","X","")</f>
        <v>X</v>
      </c>
      <c r="D219" s="551" t="str">
        <f t="shared" si="27"/>
        <v>NIS-RESP-</v>
      </c>
      <c r="E219" s="551">
        <f ca="1">VLOOKUP(A219,Data!C:I,7,FALSE)</f>
        <v>1</v>
      </c>
      <c r="F219" s="631" t="str">
        <f t="shared" si="28"/>
        <v>NIS-RESP-2</v>
      </c>
      <c r="G219" s="631" t="str">
        <f t="shared" ca="1" si="29"/>
        <v>NIS-RESP-21</v>
      </c>
    </row>
    <row r="220" spans="1:7" x14ac:dyDescent="0.25">
      <c r="A220" t="s">
        <v>948</v>
      </c>
      <c r="B220" s="551">
        <f>VLOOKUP(A220,Data!C:E,3,FALSE)</f>
        <v>2</v>
      </c>
      <c r="C220" s="1286" t="str">
        <f>IF(NIS2_valinta!F306&lt;&gt;"","X","")</f>
        <v/>
      </c>
      <c r="D220" s="551" t="str">
        <f t="shared" si="27"/>
        <v/>
      </c>
      <c r="E220" s="551">
        <f ca="1">VLOOKUP(A220,Data!C:I,7,FALSE)</f>
        <v>0</v>
      </c>
      <c r="F220" s="631" t="str">
        <f t="shared" si="28"/>
        <v>2</v>
      </c>
      <c r="G220" s="631" t="str">
        <f t="shared" ca="1" si="29"/>
        <v>20</v>
      </c>
    </row>
    <row r="221" spans="1:7" x14ac:dyDescent="0.25">
      <c r="A221" t="s">
        <v>949</v>
      </c>
      <c r="B221" s="551">
        <f>VLOOKUP(A221,Data!C:E,3,FALSE)</f>
        <v>3</v>
      </c>
      <c r="C221" s="1286" t="str">
        <f>IF(NIS2_valinta!F307&lt;&gt;"","X","")</f>
        <v/>
      </c>
      <c r="D221" s="551" t="str">
        <f t="shared" si="27"/>
        <v/>
      </c>
      <c r="E221" s="551">
        <f ca="1">VLOOKUP(A221,Data!C:I,7,FALSE)</f>
        <v>0</v>
      </c>
      <c r="F221" s="631" t="str">
        <f t="shared" si="28"/>
        <v>3</v>
      </c>
      <c r="G221" s="631" t="str">
        <f t="shared" ca="1" si="29"/>
        <v>30</v>
      </c>
    </row>
    <row r="222" spans="1:7" x14ac:dyDescent="0.25">
      <c r="A222" t="s">
        <v>950</v>
      </c>
      <c r="B222" s="551">
        <f>VLOOKUP(A222,Data!C:E,3,FALSE)</f>
        <v>3</v>
      </c>
      <c r="C222" s="1286" t="str">
        <f>IF(NIS2_valinta!F308&lt;&gt;"","X","")</f>
        <v>X</v>
      </c>
      <c r="D222" s="551" t="str">
        <f t="shared" si="27"/>
        <v>NIS-RESP-</v>
      </c>
      <c r="E222" s="551">
        <f ca="1">VLOOKUP(A222,Data!C:I,7,FALSE)</f>
        <v>1</v>
      </c>
      <c r="F222" s="631" t="str">
        <f t="shared" si="28"/>
        <v>NIS-RESP-3</v>
      </c>
      <c r="G222" s="631" t="str">
        <f t="shared" ca="1" si="29"/>
        <v>NIS-RESP-31</v>
      </c>
    </row>
    <row r="223" spans="1:7" x14ac:dyDescent="0.25">
      <c r="A223" t="s">
        <v>951</v>
      </c>
      <c r="B223" s="551">
        <f>VLOOKUP(A223,Data!C:E,3,FALSE)</f>
        <v>3</v>
      </c>
      <c r="C223" s="1286" t="str">
        <f>IF(NIS2_valinta!F309&lt;&gt;"","X","")</f>
        <v>X</v>
      </c>
      <c r="D223" s="551" t="str">
        <f t="shared" si="27"/>
        <v>NIS-RESP-</v>
      </c>
      <c r="E223" s="551">
        <f ca="1">VLOOKUP(A223,Data!C:I,7,FALSE)</f>
        <v>0</v>
      </c>
      <c r="F223" s="631" t="str">
        <f t="shared" si="28"/>
        <v>NIS-RESP-3</v>
      </c>
      <c r="G223" s="631" t="str">
        <f t="shared" ca="1" si="29"/>
        <v>NIS-RESP-30</v>
      </c>
    </row>
    <row r="224" spans="1:7" x14ac:dyDescent="0.25">
      <c r="A224" t="s">
        <v>952</v>
      </c>
      <c r="B224" s="551">
        <f>VLOOKUP(A224,Data!C:E,3,FALSE)</f>
        <v>3</v>
      </c>
      <c r="C224" s="1286" t="str">
        <f>IF(NIS2_valinta!F310&lt;&gt;"","X","")</f>
        <v>X</v>
      </c>
      <c r="D224" s="551" t="str">
        <f t="shared" si="27"/>
        <v>NIS-RESP-</v>
      </c>
      <c r="E224" s="551">
        <f ca="1">VLOOKUP(A224,Data!C:I,7,FALSE)</f>
        <v>1</v>
      </c>
      <c r="F224" s="631" t="str">
        <f t="shared" si="28"/>
        <v>NIS-RESP-3</v>
      </c>
      <c r="G224" s="631" t="str">
        <f t="shared" ca="1" si="29"/>
        <v>NIS-RESP-31</v>
      </c>
    </row>
    <row r="225" spans="1:7" x14ac:dyDescent="0.25">
      <c r="A225" t="s">
        <v>954</v>
      </c>
      <c r="B225" s="551">
        <f>VLOOKUP(A225,Data!C:E,3,FALSE)</f>
        <v>2</v>
      </c>
      <c r="C225" s="1286" t="str">
        <f>IF(NIS2_valinta!F311&lt;&gt;"","X","")</f>
        <v>X</v>
      </c>
      <c r="D225" s="551" t="str">
        <f t="shared" si="27"/>
        <v>NIS-RESP-</v>
      </c>
      <c r="E225" s="551">
        <f ca="1">VLOOKUP(A225,Data!C:I,7,FALSE)</f>
        <v>1</v>
      </c>
      <c r="F225" s="631" t="str">
        <f t="shared" si="28"/>
        <v>NIS-RESP-2</v>
      </c>
      <c r="G225" s="631" t="str">
        <f t="shared" ca="1" si="29"/>
        <v>NIS-RESP-21</v>
      </c>
    </row>
    <row r="226" spans="1:7" x14ac:dyDescent="0.25">
      <c r="A226" t="s">
        <v>955</v>
      </c>
      <c r="B226" s="551">
        <f>VLOOKUP(A226,Data!C:E,3,FALSE)</f>
        <v>2</v>
      </c>
      <c r="C226" s="1286" t="str">
        <f>IF(NIS2_valinta!F312&lt;&gt;"","X","")</f>
        <v>X</v>
      </c>
      <c r="D226" s="551" t="str">
        <f t="shared" si="27"/>
        <v>NIS-RESP-</v>
      </c>
      <c r="E226" s="551">
        <f ca="1">VLOOKUP(A226,Data!C:I,7,FALSE)</f>
        <v>0</v>
      </c>
      <c r="F226" s="631" t="str">
        <f t="shared" si="28"/>
        <v>NIS-RESP-2</v>
      </c>
      <c r="G226" s="631" t="str">
        <f t="shared" ca="1" si="29"/>
        <v>NIS-RESP-20</v>
      </c>
    </row>
    <row r="227" spans="1:7" x14ac:dyDescent="0.25">
      <c r="A227" t="s">
        <v>956</v>
      </c>
      <c r="B227" s="551">
        <f>VLOOKUP(A227,Data!C:E,3,FALSE)</f>
        <v>3</v>
      </c>
      <c r="C227" s="1286" t="str">
        <f>IF(NIS2_valinta!F313&lt;&gt;"","X","")</f>
        <v>X</v>
      </c>
      <c r="D227" s="551" t="str">
        <f t="shared" si="27"/>
        <v>NIS-RESP-</v>
      </c>
      <c r="E227" s="551">
        <f ca="1">VLOOKUP(A227,Data!C:I,7,FALSE)</f>
        <v>1</v>
      </c>
      <c r="F227" s="631" t="str">
        <f t="shared" si="28"/>
        <v>NIS-RESP-3</v>
      </c>
      <c r="G227" s="631" t="str">
        <f t="shared" ca="1" si="29"/>
        <v>NIS-RESP-31</v>
      </c>
    </row>
    <row r="228" spans="1:7" x14ac:dyDescent="0.25">
      <c r="A228" t="s">
        <v>957</v>
      </c>
      <c r="B228" s="551">
        <f>VLOOKUP(A228,Data!C:E,3,FALSE)</f>
        <v>3</v>
      </c>
      <c r="C228" s="1286" t="str">
        <f>IF(NIS2_valinta!F314&lt;&gt;"","X","")</f>
        <v>X</v>
      </c>
      <c r="D228" s="551" t="str">
        <f t="shared" si="27"/>
        <v>NIS-RESP-</v>
      </c>
      <c r="E228" s="551">
        <f ca="1">VLOOKUP(A228,Data!C:I,7,FALSE)</f>
        <v>1</v>
      </c>
      <c r="F228" s="631" t="str">
        <f t="shared" si="28"/>
        <v>NIS-RESP-3</v>
      </c>
      <c r="G228" s="631" t="str">
        <f t="shared" ca="1" si="29"/>
        <v>NIS-RESP-31</v>
      </c>
    </row>
    <row r="229" spans="1:7" x14ac:dyDescent="0.25">
      <c r="A229" t="s">
        <v>958</v>
      </c>
      <c r="B229" s="551">
        <f>VLOOKUP(A229,Data!C:E,3,FALSE)</f>
        <v>3</v>
      </c>
      <c r="C229" s="1286" t="str">
        <f>IF(NIS2_valinta!F315&lt;&gt;"","X","")</f>
        <v>X</v>
      </c>
      <c r="D229" s="551" t="str">
        <f t="shared" si="27"/>
        <v>NIS-RESP-</v>
      </c>
      <c r="E229" s="551">
        <f ca="1">VLOOKUP(A229,Data!C:I,7,FALSE)</f>
        <v>0</v>
      </c>
      <c r="F229" s="631" t="str">
        <f t="shared" si="28"/>
        <v>NIS-RESP-3</v>
      </c>
      <c r="G229" s="631" t="str">
        <f t="shared" ca="1" si="29"/>
        <v>NIS-RESP-30</v>
      </c>
    </row>
    <row r="230" spans="1:7" x14ac:dyDescent="0.25">
      <c r="A230" t="s">
        <v>959</v>
      </c>
      <c r="B230" s="551">
        <f>VLOOKUP(A230,Data!C:E,3,FALSE)</f>
        <v>3</v>
      </c>
      <c r="C230" s="1286" t="str">
        <f>IF(NIS2_valinta!F316&lt;&gt;"","X","")</f>
        <v/>
      </c>
      <c r="D230" s="551" t="str">
        <f t="shared" si="27"/>
        <v/>
      </c>
      <c r="E230" s="551">
        <f ca="1">VLOOKUP(A230,Data!C:I,7,FALSE)</f>
        <v>1</v>
      </c>
      <c r="F230" s="631" t="str">
        <f t="shared" si="28"/>
        <v>3</v>
      </c>
      <c r="G230" s="631" t="str">
        <f t="shared" ca="1" si="29"/>
        <v>31</v>
      </c>
    </row>
    <row r="231" spans="1:7" x14ac:dyDescent="0.25">
      <c r="A231" t="s">
        <v>41</v>
      </c>
      <c r="B231" s="551">
        <f>VLOOKUP(A231,Data!C:E,3,FALSE)</f>
        <v>1</v>
      </c>
      <c r="C231" s="1286" t="str">
        <f>IF(NIS2_valinta!F317&lt;&gt;"","X","")</f>
        <v>X</v>
      </c>
      <c r="D231" s="551" t="str">
        <f t="shared" si="27"/>
        <v>NIS-RISK-</v>
      </c>
      <c r="E231" s="551">
        <f ca="1">VLOOKUP(A231,Data!C:I,7,FALSE)</f>
        <v>1</v>
      </c>
      <c r="F231" s="631" t="str">
        <f t="shared" si="28"/>
        <v>NIS-RISK-1</v>
      </c>
      <c r="G231" s="631" t="str">
        <f t="shared" ca="1" si="29"/>
        <v>NIS-RISK-11</v>
      </c>
    </row>
    <row r="232" spans="1:7" x14ac:dyDescent="0.25">
      <c r="A232" t="s">
        <v>42</v>
      </c>
      <c r="B232" s="551">
        <f>VLOOKUP(A232,Data!C:E,3,FALSE)</f>
        <v>2</v>
      </c>
      <c r="C232" s="1286" t="str">
        <f>IF(NIS2_valinta!F318&lt;&gt;"","X","")</f>
        <v>X</v>
      </c>
      <c r="D232" s="551" t="str">
        <f t="shared" si="27"/>
        <v>NIS-RISK-</v>
      </c>
      <c r="E232" s="551">
        <f ca="1">VLOOKUP(A232,Data!C:I,7,FALSE)</f>
        <v>0</v>
      </c>
      <c r="F232" s="631" t="str">
        <f t="shared" si="28"/>
        <v>NIS-RISK-2</v>
      </c>
      <c r="G232" s="631" t="str">
        <f t="shared" ca="1" si="29"/>
        <v>NIS-RISK-20</v>
      </c>
    </row>
    <row r="233" spans="1:7" x14ac:dyDescent="0.25">
      <c r="A233" t="s">
        <v>43</v>
      </c>
      <c r="B233" s="551">
        <f>VLOOKUP(A233,Data!C:E,3,FALSE)</f>
        <v>2</v>
      </c>
      <c r="C233" s="1286" t="str">
        <f>IF(NIS2_valinta!F319&lt;&gt;"","X","")</f>
        <v>X</v>
      </c>
      <c r="D233" s="551" t="str">
        <f t="shared" si="27"/>
        <v>NIS-RISK-</v>
      </c>
      <c r="E233" s="551">
        <f ca="1">VLOOKUP(A233,Data!C:I,7,FALSE)</f>
        <v>1</v>
      </c>
      <c r="F233" s="631" t="str">
        <f t="shared" si="28"/>
        <v>NIS-RISK-2</v>
      </c>
      <c r="G233" s="631" t="str">
        <f t="shared" ca="1" si="29"/>
        <v>NIS-RISK-21</v>
      </c>
    </row>
    <row r="234" spans="1:7" x14ac:dyDescent="0.25">
      <c r="A234" t="s">
        <v>45</v>
      </c>
      <c r="B234" s="551">
        <f>VLOOKUP(A234,Data!C:E,3,FALSE)</f>
        <v>2</v>
      </c>
      <c r="C234" s="1286" t="str">
        <f>IF(NIS2_valinta!F320&lt;&gt;"","X","")</f>
        <v>X</v>
      </c>
      <c r="D234" s="551" t="str">
        <f t="shared" si="27"/>
        <v>NIS-RISK-</v>
      </c>
      <c r="E234" s="551">
        <f ca="1">VLOOKUP(A234,Data!C:I,7,FALSE)</f>
        <v>1</v>
      </c>
      <c r="F234" s="631" t="str">
        <f t="shared" si="28"/>
        <v>NIS-RISK-2</v>
      </c>
      <c r="G234" s="631" t="str">
        <f t="shared" ca="1" si="29"/>
        <v>NIS-RISK-21</v>
      </c>
    </row>
    <row r="235" spans="1:7" x14ac:dyDescent="0.25">
      <c r="A235" t="s">
        <v>47</v>
      </c>
      <c r="B235" s="551">
        <f>VLOOKUP(A235,Data!C:E,3,FALSE)</f>
        <v>2</v>
      </c>
      <c r="C235" s="1286" t="str">
        <f>IF(NIS2_valinta!F321&lt;&gt;"","X","")</f>
        <v>X</v>
      </c>
      <c r="D235" s="551" t="str">
        <f t="shared" si="27"/>
        <v>NIS-RISK-</v>
      </c>
      <c r="E235" s="551">
        <f ca="1">VLOOKUP(A235,Data!C:I,7,FALSE)</f>
        <v>0</v>
      </c>
      <c r="F235" s="631" t="str">
        <f t="shared" si="28"/>
        <v>NIS-RISK-2</v>
      </c>
      <c r="G235" s="631" t="str">
        <f t="shared" ca="1" si="29"/>
        <v>NIS-RISK-20</v>
      </c>
    </row>
    <row r="236" spans="1:7" x14ac:dyDescent="0.25">
      <c r="A236" t="s">
        <v>49</v>
      </c>
      <c r="B236" s="551">
        <f>VLOOKUP(A236,Data!C:E,3,FALSE)</f>
        <v>2</v>
      </c>
      <c r="C236" s="1286" t="str">
        <f>IF(NIS2_valinta!F322&lt;&gt;"","X","")</f>
        <v>X</v>
      </c>
      <c r="D236" s="551" t="str">
        <f t="shared" si="27"/>
        <v>NIS-RISK-</v>
      </c>
      <c r="E236" s="551">
        <f ca="1">VLOOKUP(A236,Data!C:I,7,FALSE)</f>
        <v>0</v>
      </c>
      <c r="F236" s="631" t="str">
        <f t="shared" si="28"/>
        <v>NIS-RISK-2</v>
      </c>
      <c r="G236" s="631" t="str">
        <f t="shared" ca="1" si="29"/>
        <v>NIS-RISK-20</v>
      </c>
    </row>
    <row r="237" spans="1:7" x14ac:dyDescent="0.25">
      <c r="A237" t="s">
        <v>51</v>
      </c>
      <c r="B237" s="551">
        <f>VLOOKUP(A237,Data!C:E,3,FALSE)</f>
        <v>3</v>
      </c>
      <c r="C237" s="1286" t="str">
        <f>IF(NIS2_valinta!F323&lt;&gt;"","X","")</f>
        <v>X</v>
      </c>
      <c r="D237" s="551" t="str">
        <f t="shared" si="27"/>
        <v>NIS-RISK-</v>
      </c>
      <c r="E237" s="551">
        <f ca="1">VLOOKUP(A237,Data!C:I,7,FALSE)</f>
        <v>0</v>
      </c>
      <c r="F237" s="631" t="str">
        <f t="shared" si="28"/>
        <v>NIS-RISK-3</v>
      </c>
      <c r="G237" s="631" t="str">
        <f t="shared" ca="1" si="29"/>
        <v>NIS-RISK-30</v>
      </c>
    </row>
    <row r="238" spans="1:7" x14ac:dyDescent="0.25">
      <c r="A238" t="s">
        <v>53</v>
      </c>
      <c r="B238" s="551">
        <f>VLOOKUP(A238,Data!C:E,3,FALSE)</f>
        <v>3</v>
      </c>
      <c r="C238" s="1286" t="str">
        <f>IF(NIS2_valinta!F324&lt;&gt;"","X","")</f>
        <v>X</v>
      </c>
      <c r="D238" s="551" t="str">
        <f t="shared" si="27"/>
        <v>NIS-RISK-</v>
      </c>
      <c r="E238" s="551">
        <f ca="1">VLOOKUP(A238,Data!C:I,7,FALSE)</f>
        <v>1</v>
      </c>
      <c r="F238" s="631" t="str">
        <f t="shared" si="28"/>
        <v>NIS-RISK-3</v>
      </c>
      <c r="G238" s="631" t="str">
        <f t="shared" ca="1" si="29"/>
        <v>NIS-RISK-31</v>
      </c>
    </row>
    <row r="239" spans="1:7" x14ac:dyDescent="0.25">
      <c r="A239" t="s">
        <v>58</v>
      </c>
      <c r="B239" s="551">
        <f>VLOOKUP(A239,Data!C:E,3,FALSE)</f>
        <v>1</v>
      </c>
      <c r="C239" s="1286" t="str">
        <f>IF(NIS2_valinta!F325&lt;&gt;"","X","")</f>
        <v>X</v>
      </c>
      <c r="D239" s="551" t="str">
        <f t="shared" si="27"/>
        <v>NIS-RISK-</v>
      </c>
      <c r="E239" s="551">
        <f ca="1">VLOOKUP(A239,Data!C:I,7,FALSE)</f>
        <v>1</v>
      </c>
      <c r="F239" s="631" t="str">
        <f t="shared" si="28"/>
        <v>NIS-RISK-1</v>
      </c>
      <c r="G239" s="631" t="str">
        <f t="shared" ca="1" si="29"/>
        <v>NIS-RISK-11</v>
      </c>
    </row>
    <row r="240" spans="1:7" x14ac:dyDescent="0.25">
      <c r="A240" t="s">
        <v>60</v>
      </c>
      <c r="B240" s="551">
        <f>VLOOKUP(A240,Data!C:E,3,FALSE)</f>
        <v>2</v>
      </c>
      <c r="C240" s="1286" t="str">
        <f>IF(NIS2_valinta!F326&lt;&gt;"","X","")</f>
        <v>X</v>
      </c>
      <c r="D240" s="551" t="str">
        <f t="shared" si="27"/>
        <v>NIS-RISK-</v>
      </c>
      <c r="E240" s="551">
        <f ca="1">VLOOKUP(A240,Data!C:I,7,FALSE)</f>
        <v>0</v>
      </c>
      <c r="F240" s="631" t="str">
        <f t="shared" si="28"/>
        <v>NIS-RISK-2</v>
      </c>
      <c r="G240" s="631" t="str">
        <f t="shared" ca="1" si="29"/>
        <v>NIS-RISK-20</v>
      </c>
    </row>
    <row r="241" spans="1:7" x14ac:dyDescent="0.25">
      <c r="A241" t="s">
        <v>62</v>
      </c>
      <c r="B241" s="551">
        <f>VLOOKUP(A241,Data!C:E,3,FALSE)</f>
        <v>2</v>
      </c>
      <c r="C241" s="1286" t="str">
        <f>IF(NIS2_valinta!F327&lt;&gt;"","X","")</f>
        <v/>
      </c>
      <c r="D241" s="551" t="str">
        <f t="shared" si="27"/>
        <v/>
      </c>
      <c r="E241" s="551">
        <f ca="1">VLOOKUP(A241,Data!C:I,7,FALSE)</f>
        <v>1</v>
      </c>
      <c r="F241" s="631" t="str">
        <f t="shared" si="28"/>
        <v>2</v>
      </c>
      <c r="G241" s="631" t="str">
        <f t="shared" ca="1" si="29"/>
        <v>21</v>
      </c>
    </row>
    <row r="242" spans="1:7" x14ac:dyDescent="0.25">
      <c r="A242" t="s">
        <v>65</v>
      </c>
      <c r="B242" s="551">
        <f>VLOOKUP(A242,Data!C:E,3,FALSE)</f>
        <v>2</v>
      </c>
      <c r="C242" s="1286" t="str">
        <f>IF(NIS2_valinta!F328&lt;&gt;"","X","")</f>
        <v/>
      </c>
      <c r="D242" s="551" t="str">
        <f t="shared" si="27"/>
        <v/>
      </c>
      <c r="E242" s="551">
        <f ca="1">VLOOKUP(A242,Data!C:I,7,FALSE)</f>
        <v>1</v>
      </c>
      <c r="F242" s="631" t="str">
        <f t="shared" si="28"/>
        <v>2</v>
      </c>
      <c r="G242" s="631" t="str">
        <f t="shared" ca="1" si="29"/>
        <v>21</v>
      </c>
    </row>
    <row r="243" spans="1:7" x14ac:dyDescent="0.25">
      <c r="A243" t="s">
        <v>68</v>
      </c>
      <c r="B243" s="551">
        <f>VLOOKUP(A243,Data!C:E,3,FALSE)</f>
        <v>2</v>
      </c>
      <c r="C243" s="1286" t="str">
        <f>IF(NIS2_valinta!F329&lt;&gt;"","X","")</f>
        <v/>
      </c>
      <c r="D243" s="551" t="str">
        <f t="shared" si="27"/>
        <v/>
      </c>
      <c r="E243" s="551">
        <f ca="1">VLOOKUP(A243,Data!C:I,7,FALSE)</f>
        <v>0</v>
      </c>
      <c r="F243" s="631" t="str">
        <f t="shared" si="28"/>
        <v>2</v>
      </c>
      <c r="G243" s="631" t="str">
        <f t="shared" ca="1" si="29"/>
        <v>20</v>
      </c>
    </row>
    <row r="244" spans="1:7" x14ac:dyDescent="0.25">
      <c r="A244" t="s">
        <v>914</v>
      </c>
      <c r="B244" s="551">
        <f>VLOOKUP(A244,Data!C:E,3,FALSE)</f>
        <v>2</v>
      </c>
      <c r="C244" s="1286" t="str">
        <f>IF(NIS2_valinta!F330&lt;&gt;"","X","")</f>
        <v/>
      </c>
      <c r="D244" s="551" t="str">
        <f t="shared" si="27"/>
        <v/>
      </c>
      <c r="E244" s="551">
        <f ca="1">VLOOKUP(A244,Data!C:I,7,FALSE)</f>
        <v>1</v>
      </c>
      <c r="F244" s="631" t="str">
        <f t="shared" si="28"/>
        <v>2</v>
      </c>
      <c r="G244" s="631" t="str">
        <f t="shared" ca="1" si="29"/>
        <v>21</v>
      </c>
    </row>
    <row r="245" spans="1:7" x14ac:dyDescent="0.25">
      <c r="A245" t="s">
        <v>915</v>
      </c>
      <c r="B245" s="551">
        <f>VLOOKUP(A245,Data!C:E,3,FALSE)</f>
        <v>2</v>
      </c>
      <c r="C245" s="1286" t="str">
        <f>IF(NIS2_valinta!F331&lt;&gt;"","X","")</f>
        <v>X</v>
      </c>
      <c r="D245" s="551" t="str">
        <f t="shared" si="27"/>
        <v>NIS-RISK-</v>
      </c>
      <c r="E245" s="551">
        <f ca="1">VLOOKUP(A245,Data!C:I,7,FALSE)</f>
        <v>1</v>
      </c>
      <c r="F245" s="631" t="str">
        <f t="shared" si="28"/>
        <v>NIS-RISK-2</v>
      </c>
      <c r="G245" s="631" t="str">
        <f t="shared" ca="1" si="29"/>
        <v>NIS-RISK-21</v>
      </c>
    </row>
    <row r="246" spans="1:7" x14ac:dyDescent="0.25">
      <c r="A246" t="s">
        <v>916</v>
      </c>
      <c r="B246" s="551">
        <f>VLOOKUP(A246,Data!C:E,3,FALSE)</f>
        <v>3</v>
      </c>
      <c r="C246" s="1286" t="str">
        <f>IF(NIS2_valinta!F332&lt;&gt;"","X","")</f>
        <v/>
      </c>
      <c r="D246" s="551" t="str">
        <f t="shared" si="27"/>
        <v/>
      </c>
      <c r="E246" s="551">
        <f ca="1">VLOOKUP(A246,Data!C:I,7,FALSE)</f>
        <v>0</v>
      </c>
      <c r="F246" s="631" t="str">
        <f t="shared" si="28"/>
        <v>3</v>
      </c>
      <c r="G246" s="631" t="str">
        <f t="shared" ca="1" si="29"/>
        <v>30</v>
      </c>
    </row>
    <row r="247" spans="1:7" x14ac:dyDescent="0.25">
      <c r="A247" t="s">
        <v>917</v>
      </c>
      <c r="B247" s="551">
        <f>VLOOKUP(A247,Data!C:E,3,FALSE)</f>
        <v>3</v>
      </c>
      <c r="C247" s="1286" t="str">
        <f>IF(NIS2_valinta!F333&lt;&gt;"","X","")</f>
        <v>X</v>
      </c>
      <c r="D247" s="551" t="str">
        <f t="shared" si="27"/>
        <v>NIS-RISK-</v>
      </c>
      <c r="E247" s="551">
        <f ca="1">VLOOKUP(A247,Data!C:I,7,FALSE)</f>
        <v>0</v>
      </c>
      <c r="F247" s="631" t="str">
        <f t="shared" si="28"/>
        <v>NIS-RISK-3</v>
      </c>
      <c r="G247" s="631" t="str">
        <f t="shared" ca="1" si="29"/>
        <v>NIS-RISK-30</v>
      </c>
    </row>
    <row r="248" spans="1:7" x14ac:dyDescent="0.25">
      <c r="A248" t="s">
        <v>918</v>
      </c>
      <c r="B248" s="551">
        <f>VLOOKUP(A248,Data!C:E,3,FALSE)</f>
        <v>3</v>
      </c>
      <c r="C248" s="1286" t="str">
        <f>IF(NIS2_valinta!F334&lt;&gt;"","X","")</f>
        <v>X</v>
      </c>
      <c r="D248" s="551" t="str">
        <f t="shared" si="27"/>
        <v>NIS-RISK-</v>
      </c>
      <c r="E248" s="551">
        <f ca="1">VLOOKUP(A248,Data!C:I,7,FALSE)</f>
        <v>0</v>
      </c>
      <c r="F248" s="631" t="str">
        <f t="shared" si="28"/>
        <v>NIS-RISK-3</v>
      </c>
      <c r="G248" s="631" t="str">
        <f t="shared" ca="1" si="29"/>
        <v>NIS-RISK-30</v>
      </c>
    </row>
    <row r="249" spans="1:7" x14ac:dyDescent="0.25">
      <c r="A249" t="s">
        <v>919</v>
      </c>
      <c r="B249" s="551">
        <f>VLOOKUP(A249,Data!C:E,3,FALSE)</f>
        <v>3</v>
      </c>
      <c r="C249" s="1286" t="str">
        <f>IF(NIS2_valinta!F335&lt;&gt;"","X","")</f>
        <v>X</v>
      </c>
      <c r="D249" s="551" t="str">
        <f t="shared" si="27"/>
        <v>NIS-RISK-</v>
      </c>
      <c r="E249" s="551">
        <f ca="1">VLOOKUP(A249,Data!C:I,7,FALSE)</f>
        <v>0</v>
      </c>
      <c r="F249" s="631" t="str">
        <f t="shared" si="28"/>
        <v>NIS-RISK-3</v>
      </c>
      <c r="G249" s="631" t="str">
        <f t="shared" ca="1" si="29"/>
        <v>NIS-RISK-30</v>
      </c>
    </row>
    <row r="250" spans="1:7" x14ac:dyDescent="0.25">
      <c r="A250" t="s">
        <v>920</v>
      </c>
      <c r="B250" s="551">
        <f>VLOOKUP(A250,Data!C:E,3,FALSE)</f>
        <v>3</v>
      </c>
      <c r="C250" s="1286" t="str">
        <f>IF(NIS2_valinta!F336&lt;&gt;"","X","")</f>
        <v/>
      </c>
      <c r="D250" s="551" t="str">
        <f t="shared" si="27"/>
        <v/>
      </c>
      <c r="E250" s="551">
        <f ca="1">VLOOKUP(A250,Data!C:I,7,FALSE)</f>
        <v>0</v>
      </c>
      <c r="F250" s="631" t="str">
        <f t="shared" si="28"/>
        <v>3</v>
      </c>
      <c r="G250" s="631" t="str">
        <f t="shared" ca="1" si="29"/>
        <v>30</v>
      </c>
    </row>
    <row r="251" spans="1:7" x14ac:dyDescent="0.25">
      <c r="A251" t="s">
        <v>921</v>
      </c>
      <c r="B251" s="551">
        <f>VLOOKUP(A251,Data!C:E,3,FALSE)</f>
        <v>3</v>
      </c>
      <c r="C251" s="1286" t="str">
        <f>IF(NIS2_valinta!F337&lt;&gt;"","X","")</f>
        <v>X</v>
      </c>
      <c r="D251" s="551" t="str">
        <f t="shared" si="27"/>
        <v>NIS-RISK-</v>
      </c>
      <c r="E251" s="551">
        <f ca="1">VLOOKUP(A251,Data!C:I,7,FALSE)</f>
        <v>0</v>
      </c>
      <c r="F251" s="631" t="str">
        <f t="shared" si="28"/>
        <v>NIS-RISK-3</v>
      </c>
      <c r="G251" s="631" t="str">
        <f t="shared" ca="1" si="29"/>
        <v>NIS-RISK-30</v>
      </c>
    </row>
    <row r="252" spans="1:7" x14ac:dyDescent="0.25">
      <c r="A252" t="s">
        <v>70</v>
      </c>
      <c r="B252" s="551">
        <f>VLOOKUP(A252,Data!C:E,3,FALSE)</f>
        <v>1</v>
      </c>
      <c r="C252" s="1286" t="str">
        <f>IF(NIS2_valinta!F338&lt;&gt;"","X","")</f>
        <v>X</v>
      </c>
      <c r="D252" s="551" t="str">
        <f t="shared" si="27"/>
        <v>NIS-RISK-</v>
      </c>
      <c r="E252" s="551">
        <f ca="1">VLOOKUP(A252,Data!C:I,7,FALSE)</f>
        <v>1</v>
      </c>
      <c r="F252" s="631" t="str">
        <f t="shared" si="28"/>
        <v>NIS-RISK-1</v>
      </c>
      <c r="G252" s="631" t="str">
        <f t="shared" ca="1" si="29"/>
        <v>NIS-RISK-11</v>
      </c>
    </row>
    <row r="253" spans="1:7" x14ac:dyDescent="0.25">
      <c r="A253" t="s">
        <v>72</v>
      </c>
      <c r="B253" s="551">
        <f>VLOOKUP(A253,Data!C:E,3,FALSE)</f>
        <v>2</v>
      </c>
      <c r="C253" s="1286" t="str">
        <f>IF(NIS2_valinta!F339&lt;&gt;"","X","")</f>
        <v>X</v>
      </c>
      <c r="D253" s="551" t="str">
        <f t="shared" si="27"/>
        <v>NIS-RISK-</v>
      </c>
      <c r="E253" s="551">
        <f ca="1">VLOOKUP(A253,Data!C:I,7,FALSE)</f>
        <v>0</v>
      </c>
      <c r="F253" s="631" t="str">
        <f t="shared" si="28"/>
        <v>NIS-RISK-2</v>
      </c>
      <c r="G253" s="631" t="str">
        <f t="shared" ca="1" si="29"/>
        <v>NIS-RISK-20</v>
      </c>
    </row>
    <row r="254" spans="1:7" x14ac:dyDescent="0.25">
      <c r="A254" t="s">
        <v>75</v>
      </c>
      <c r="B254" s="551">
        <f>VLOOKUP(A254,Data!C:E,3,FALSE)</f>
        <v>2</v>
      </c>
      <c r="C254" s="1286" t="str">
        <f>IF(NIS2_valinta!F340&lt;&gt;"","X","")</f>
        <v>X</v>
      </c>
      <c r="D254" s="551" t="str">
        <f t="shared" si="27"/>
        <v>NIS-RISK-</v>
      </c>
      <c r="E254" s="551">
        <f ca="1">VLOOKUP(A254,Data!C:I,7,FALSE)</f>
        <v>0</v>
      </c>
      <c r="F254" s="631" t="str">
        <f t="shared" si="28"/>
        <v>NIS-RISK-2</v>
      </c>
      <c r="G254" s="631" t="str">
        <f t="shared" ca="1" si="29"/>
        <v>NIS-RISK-20</v>
      </c>
    </row>
    <row r="255" spans="1:7" x14ac:dyDescent="0.25">
      <c r="A255" t="s">
        <v>78</v>
      </c>
      <c r="B255" s="551">
        <f>VLOOKUP(A255,Data!C:E,3,FALSE)</f>
        <v>2</v>
      </c>
      <c r="C255" s="1286" t="str">
        <f>IF(NIS2_valinta!F341&lt;&gt;"","X","")</f>
        <v>X</v>
      </c>
      <c r="D255" s="551" t="str">
        <f t="shared" si="27"/>
        <v>NIS-RISK-</v>
      </c>
      <c r="E255" s="551">
        <f ca="1">VLOOKUP(A255,Data!C:I,7,FALSE)</f>
        <v>1</v>
      </c>
      <c r="F255" s="631" t="str">
        <f t="shared" si="28"/>
        <v>NIS-RISK-2</v>
      </c>
      <c r="G255" s="631" t="str">
        <f t="shared" ca="1" si="29"/>
        <v>NIS-RISK-21</v>
      </c>
    </row>
    <row r="256" spans="1:7" x14ac:dyDescent="0.25">
      <c r="A256" t="s">
        <v>80</v>
      </c>
      <c r="B256" s="551">
        <f>VLOOKUP(A256,Data!C:E,3,FALSE)</f>
        <v>2</v>
      </c>
      <c r="C256" s="1286" t="str">
        <f>IF(NIS2_valinta!F342&lt;&gt;"","X","")</f>
        <v/>
      </c>
      <c r="D256" s="551" t="str">
        <f t="shared" si="27"/>
        <v/>
      </c>
      <c r="E256" s="551">
        <f ca="1">VLOOKUP(A256,Data!C:I,7,FALSE)</f>
        <v>0</v>
      </c>
      <c r="F256" s="631" t="str">
        <f t="shared" si="28"/>
        <v>2</v>
      </c>
      <c r="G256" s="631" t="str">
        <f t="shared" ca="1" si="29"/>
        <v>20</v>
      </c>
    </row>
    <row r="257" spans="1:7" x14ac:dyDescent="0.25">
      <c r="A257" t="s">
        <v>82</v>
      </c>
      <c r="B257" s="551">
        <f>VLOOKUP(A257,Data!C:E,3,FALSE)</f>
        <v>2</v>
      </c>
      <c r="C257" s="1286" t="str">
        <f>IF(NIS2_valinta!F343&lt;&gt;"","X","")</f>
        <v/>
      </c>
      <c r="D257" s="551" t="str">
        <f t="shared" si="27"/>
        <v/>
      </c>
      <c r="E257" s="551">
        <f ca="1">VLOOKUP(A257,Data!C:I,7,FALSE)</f>
        <v>0</v>
      </c>
      <c r="F257" s="631" t="str">
        <f t="shared" si="28"/>
        <v>2</v>
      </c>
      <c r="G257" s="631" t="str">
        <f t="shared" ca="1" si="29"/>
        <v>20</v>
      </c>
    </row>
    <row r="258" spans="1:7" x14ac:dyDescent="0.25">
      <c r="A258" t="s">
        <v>84</v>
      </c>
      <c r="B258" s="551">
        <f>VLOOKUP(A258,Data!C:E,3,FALSE)</f>
        <v>3</v>
      </c>
      <c r="C258" s="1286" t="str">
        <f>IF(NIS2_valinta!F344&lt;&gt;"","X","")</f>
        <v/>
      </c>
      <c r="D258" s="551" t="str">
        <f t="shared" si="27"/>
        <v/>
      </c>
      <c r="E258" s="551">
        <f ca="1">VLOOKUP(A258,Data!C:I,7,FALSE)</f>
        <v>0</v>
      </c>
      <c r="F258" s="631" t="str">
        <f t="shared" si="28"/>
        <v>3</v>
      </c>
      <c r="G258" s="631" t="str">
        <f t="shared" ca="1" si="29"/>
        <v>30</v>
      </c>
    </row>
    <row r="259" spans="1:7" x14ac:dyDescent="0.25">
      <c r="A259" t="s">
        <v>922</v>
      </c>
      <c r="B259" s="551">
        <f>VLOOKUP(A259,Data!C:E,3,FALSE)</f>
        <v>1</v>
      </c>
      <c r="C259" s="1286" t="str">
        <f>IF(NIS2_valinta!F345&lt;&gt;"","X","")</f>
        <v>X</v>
      </c>
      <c r="D259" s="551" t="str">
        <f t="shared" ref="D259:D322" si="30">IF(C259="","",CONCATENATE("NIS-",MID(A259,1,4),"-"))</f>
        <v>NIS-RISK-</v>
      </c>
      <c r="E259" s="551">
        <f ca="1">VLOOKUP(A259,Data!C:I,7,FALSE)</f>
        <v>1</v>
      </c>
      <c r="F259" s="631" t="str">
        <f t="shared" ref="F259:F322" si="31">CONCATENATE($D259,$B259)</f>
        <v>NIS-RISK-1</v>
      </c>
      <c r="G259" s="631" t="str">
        <f t="shared" ref="G259:G322" ca="1" si="32">_xlfn.IFNA(CONCATENATE(F259,$E259),CONCATENATE(F259,$E259,0))</f>
        <v>NIS-RISK-11</v>
      </c>
    </row>
    <row r="260" spans="1:7" x14ac:dyDescent="0.25">
      <c r="A260" t="s">
        <v>923</v>
      </c>
      <c r="B260" s="551">
        <f>VLOOKUP(A260,Data!C:E,3,FALSE)</f>
        <v>2</v>
      </c>
      <c r="C260" s="1286" t="str">
        <f>IF(NIS2_valinta!F346&lt;&gt;"","X","")</f>
        <v>X</v>
      </c>
      <c r="D260" s="551" t="str">
        <f t="shared" si="30"/>
        <v>NIS-RISK-</v>
      </c>
      <c r="E260" s="551">
        <f ca="1">VLOOKUP(A260,Data!C:I,7,FALSE)</f>
        <v>0</v>
      </c>
      <c r="F260" s="631" t="str">
        <f t="shared" si="31"/>
        <v>NIS-RISK-2</v>
      </c>
      <c r="G260" s="631" t="str">
        <f t="shared" ca="1" si="32"/>
        <v>NIS-RISK-20</v>
      </c>
    </row>
    <row r="261" spans="1:7" x14ac:dyDescent="0.25">
      <c r="A261" t="s">
        <v>924</v>
      </c>
      <c r="B261" s="551">
        <f>VLOOKUP(A261,Data!C:E,3,FALSE)</f>
        <v>3</v>
      </c>
      <c r="C261" s="1286" t="str">
        <f>IF(NIS2_valinta!F347&lt;&gt;"","X","")</f>
        <v/>
      </c>
      <c r="D261" s="551" t="str">
        <f t="shared" si="30"/>
        <v/>
      </c>
      <c r="E261" s="551">
        <f ca="1">VLOOKUP(A261,Data!C:I,7,FALSE)</f>
        <v>0</v>
      </c>
      <c r="F261" s="631" t="str">
        <f t="shared" si="31"/>
        <v>3</v>
      </c>
      <c r="G261" s="631" t="str">
        <f t="shared" ca="1" si="32"/>
        <v>30</v>
      </c>
    </row>
    <row r="262" spans="1:7" x14ac:dyDescent="0.25">
      <c r="A262" t="s">
        <v>925</v>
      </c>
      <c r="B262" s="551">
        <f>VLOOKUP(A262,Data!C:E,3,FALSE)</f>
        <v>3</v>
      </c>
      <c r="C262" s="1286" t="str">
        <f>IF(NIS2_valinta!F348&lt;&gt;"","X","")</f>
        <v>X</v>
      </c>
      <c r="D262" s="551" t="str">
        <f t="shared" si="30"/>
        <v>NIS-RISK-</v>
      </c>
      <c r="E262" s="551">
        <f ca="1">VLOOKUP(A262,Data!C:I,7,FALSE)</f>
        <v>0</v>
      </c>
      <c r="F262" s="631" t="str">
        <f t="shared" si="31"/>
        <v>NIS-RISK-3</v>
      </c>
      <c r="G262" s="631" t="str">
        <f t="shared" ca="1" si="32"/>
        <v>NIS-RISK-30</v>
      </c>
    </row>
    <row r="263" spans="1:7" x14ac:dyDescent="0.25">
      <c r="A263" t="s">
        <v>926</v>
      </c>
      <c r="B263" s="551">
        <f>VLOOKUP(A263,Data!C:E,3,FALSE)</f>
        <v>3</v>
      </c>
      <c r="C263" s="1286" t="str">
        <f>IF(NIS2_valinta!F349&lt;&gt;"","X","")</f>
        <v/>
      </c>
      <c r="D263" s="551" t="str">
        <f t="shared" si="30"/>
        <v/>
      </c>
      <c r="E263" s="551">
        <f ca="1">VLOOKUP(A263,Data!C:I,7,FALSE)</f>
        <v>1</v>
      </c>
      <c r="F263" s="631" t="str">
        <f t="shared" si="31"/>
        <v>3</v>
      </c>
      <c r="G263" s="631" t="str">
        <f t="shared" ca="1" si="32"/>
        <v>31</v>
      </c>
    </row>
    <row r="264" spans="1:7" x14ac:dyDescent="0.25">
      <c r="A264" t="s">
        <v>927</v>
      </c>
      <c r="B264" s="551">
        <f>VLOOKUP(A264,Data!C:E,3,FALSE)</f>
        <v>2</v>
      </c>
      <c r="C264" s="1286" t="str">
        <f>IF(NIS2_valinta!F350&lt;&gt;"","X","")</f>
        <v>X</v>
      </c>
      <c r="D264" s="551" t="str">
        <f t="shared" si="30"/>
        <v>NIS-RISK-</v>
      </c>
      <c r="E264" s="551">
        <f ca="1">VLOOKUP(A264,Data!C:I,7,FALSE)</f>
        <v>1</v>
      </c>
      <c r="F264" s="631" t="str">
        <f t="shared" si="31"/>
        <v>NIS-RISK-2</v>
      </c>
      <c r="G264" s="631" t="str">
        <f t="shared" ca="1" si="32"/>
        <v>NIS-RISK-21</v>
      </c>
    </row>
    <row r="265" spans="1:7" x14ac:dyDescent="0.25">
      <c r="A265" t="s">
        <v>928</v>
      </c>
      <c r="B265" s="551">
        <f>VLOOKUP(A265,Data!C:E,3,FALSE)</f>
        <v>2</v>
      </c>
      <c r="C265" s="1286" t="str">
        <f>IF(NIS2_valinta!F351&lt;&gt;"","X","")</f>
        <v/>
      </c>
      <c r="D265" s="551" t="str">
        <f t="shared" si="30"/>
        <v/>
      </c>
      <c r="E265" s="551">
        <f ca="1">VLOOKUP(A265,Data!C:I,7,FALSE)</f>
        <v>1</v>
      </c>
      <c r="F265" s="631" t="str">
        <f t="shared" si="31"/>
        <v>2</v>
      </c>
      <c r="G265" s="631" t="str">
        <f t="shared" ca="1" si="32"/>
        <v>21</v>
      </c>
    </row>
    <row r="266" spans="1:7" x14ac:dyDescent="0.25">
      <c r="A266" t="s">
        <v>929</v>
      </c>
      <c r="B266" s="551">
        <f>VLOOKUP(A266,Data!C:E,3,FALSE)</f>
        <v>3</v>
      </c>
      <c r="C266" s="1286" t="str">
        <f>IF(NIS2_valinta!F352&lt;&gt;"","X","")</f>
        <v>X</v>
      </c>
      <c r="D266" s="551" t="str">
        <f t="shared" si="30"/>
        <v>NIS-RISK-</v>
      </c>
      <c r="E266" s="551">
        <f ca="1">VLOOKUP(A266,Data!C:I,7,FALSE)</f>
        <v>1</v>
      </c>
      <c r="F266" s="631" t="str">
        <f t="shared" si="31"/>
        <v>NIS-RISK-3</v>
      </c>
      <c r="G266" s="631" t="str">
        <f t="shared" ca="1" si="32"/>
        <v>NIS-RISK-31</v>
      </c>
    </row>
    <row r="267" spans="1:7" x14ac:dyDescent="0.25">
      <c r="A267" t="s">
        <v>930</v>
      </c>
      <c r="B267" s="551">
        <f>VLOOKUP(A267,Data!C:E,3,FALSE)</f>
        <v>3</v>
      </c>
      <c r="C267" s="1286" t="str">
        <f>IF(NIS2_valinta!F353&lt;&gt;"","X","")</f>
        <v>X</v>
      </c>
      <c r="D267" s="551" t="str">
        <f t="shared" si="30"/>
        <v>NIS-RISK-</v>
      </c>
      <c r="E267" s="551">
        <f ca="1">VLOOKUP(A267,Data!C:I,7,FALSE)</f>
        <v>0</v>
      </c>
      <c r="F267" s="631" t="str">
        <f t="shared" si="31"/>
        <v>NIS-RISK-3</v>
      </c>
      <c r="G267" s="631" t="str">
        <f t="shared" ca="1" si="32"/>
        <v>NIS-RISK-30</v>
      </c>
    </row>
    <row r="268" spans="1:7" x14ac:dyDescent="0.25">
      <c r="A268" t="s">
        <v>931</v>
      </c>
      <c r="B268" s="551">
        <f>VLOOKUP(A268,Data!C:E,3,FALSE)</f>
        <v>3</v>
      </c>
      <c r="C268" s="1286" t="str">
        <f>IF(NIS2_valinta!F354&lt;&gt;"","X","")</f>
        <v>X</v>
      </c>
      <c r="D268" s="551" t="str">
        <f t="shared" si="30"/>
        <v>NIS-RISK-</v>
      </c>
      <c r="E268" s="551">
        <f ca="1">VLOOKUP(A268,Data!C:I,7,FALSE)</f>
        <v>1</v>
      </c>
      <c r="F268" s="631" t="str">
        <f t="shared" si="31"/>
        <v>NIS-RISK-3</v>
      </c>
      <c r="G268" s="631" t="str">
        <f t="shared" ca="1" si="32"/>
        <v>NIS-RISK-31</v>
      </c>
    </row>
    <row r="269" spans="1:7" x14ac:dyDescent="0.25">
      <c r="A269" t="s">
        <v>932</v>
      </c>
      <c r="B269" s="551">
        <f>VLOOKUP(A269,Data!C:E,3,FALSE)</f>
        <v>3</v>
      </c>
      <c r="C269" s="1286" t="str">
        <f>IF(NIS2_valinta!F355&lt;&gt;"","X","")</f>
        <v/>
      </c>
      <c r="D269" s="551" t="str">
        <f t="shared" si="30"/>
        <v/>
      </c>
      <c r="E269" s="551">
        <f ca="1">VLOOKUP(A269,Data!C:I,7,FALSE)</f>
        <v>0</v>
      </c>
      <c r="F269" s="631" t="str">
        <f t="shared" si="31"/>
        <v>3</v>
      </c>
      <c r="G269" s="631" t="str">
        <f t="shared" ca="1" si="32"/>
        <v>30</v>
      </c>
    </row>
    <row r="270" spans="1:7" x14ac:dyDescent="0.25">
      <c r="A270" t="s">
        <v>211</v>
      </c>
      <c r="B270" s="551">
        <f>VLOOKUP(A270,Data!C:E,3,FALSE)</f>
        <v>1</v>
      </c>
      <c r="C270" s="1286" t="str">
        <f>IF(NIS2_valinta!F356&lt;&gt;"","X","")</f>
        <v>X</v>
      </c>
      <c r="D270" s="551" t="str">
        <f t="shared" si="30"/>
        <v>NIS-SITU-</v>
      </c>
      <c r="E270" s="551">
        <f ca="1">VLOOKUP(A270,Data!C:I,7,FALSE)</f>
        <v>1</v>
      </c>
      <c r="F270" s="631" t="str">
        <f t="shared" si="31"/>
        <v>NIS-SITU-1</v>
      </c>
      <c r="G270" s="631" t="str">
        <f t="shared" ca="1" si="32"/>
        <v>NIS-SITU-11</v>
      </c>
    </row>
    <row r="271" spans="1:7" x14ac:dyDescent="0.25">
      <c r="A271" t="s">
        <v>212</v>
      </c>
      <c r="B271" s="551">
        <f>VLOOKUP(A271,Data!C:E,3,FALSE)</f>
        <v>2</v>
      </c>
      <c r="C271" s="1286" t="str">
        <f>IF(NIS2_valinta!F357&lt;&gt;"","X","")</f>
        <v>X</v>
      </c>
      <c r="D271" s="551" t="str">
        <f t="shared" si="30"/>
        <v>NIS-SITU-</v>
      </c>
      <c r="E271" s="551">
        <f ca="1">VLOOKUP(A271,Data!C:I,7,FALSE)</f>
        <v>1</v>
      </c>
      <c r="F271" s="631" t="str">
        <f t="shared" si="31"/>
        <v>NIS-SITU-2</v>
      </c>
      <c r="G271" s="631" t="str">
        <f t="shared" ca="1" si="32"/>
        <v>NIS-SITU-21</v>
      </c>
    </row>
    <row r="272" spans="1:7" x14ac:dyDescent="0.25">
      <c r="A272" t="s">
        <v>213</v>
      </c>
      <c r="B272" s="551">
        <f>VLOOKUP(A272,Data!C:E,3,FALSE)</f>
        <v>2</v>
      </c>
      <c r="C272" s="1286" t="str">
        <f>IF(NIS2_valinta!F358&lt;&gt;"","X","")</f>
        <v>X</v>
      </c>
      <c r="D272" s="551" t="str">
        <f t="shared" si="30"/>
        <v>NIS-SITU-</v>
      </c>
      <c r="E272" s="551">
        <f ca="1">VLOOKUP(A272,Data!C:I,7,FALSE)</f>
        <v>0</v>
      </c>
      <c r="F272" s="631" t="str">
        <f t="shared" si="31"/>
        <v>NIS-SITU-2</v>
      </c>
      <c r="G272" s="631" t="str">
        <f t="shared" ca="1" si="32"/>
        <v>NIS-SITU-20</v>
      </c>
    </row>
    <row r="273" spans="1:7" x14ac:dyDescent="0.25">
      <c r="A273" t="s">
        <v>214</v>
      </c>
      <c r="B273" s="551">
        <f>VLOOKUP(A273,Data!C:E,3,FALSE)</f>
        <v>2</v>
      </c>
      <c r="C273" s="1286" t="str">
        <f>IF(NIS2_valinta!F359&lt;&gt;"","X","")</f>
        <v>X</v>
      </c>
      <c r="D273" s="551" t="str">
        <f t="shared" si="30"/>
        <v>NIS-SITU-</v>
      </c>
      <c r="E273" s="551">
        <f ca="1">VLOOKUP(A273,Data!C:I,7,FALSE)</f>
        <v>1</v>
      </c>
      <c r="F273" s="631" t="str">
        <f t="shared" si="31"/>
        <v>NIS-SITU-2</v>
      </c>
      <c r="G273" s="631" t="str">
        <f t="shared" ca="1" si="32"/>
        <v>NIS-SITU-21</v>
      </c>
    </row>
    <row r="274" spans="1:7" x14ac:dyDescent="0.25">
      <c r="A274" t="s">
        <v>942</v>
      </c>
      <c r="B274" s="551">
        <f>VLOOKUP(A274,Data!C:E,3,FALSE)</f>
        <v>2</v>
      </c>
      <c r="C274" s="1286" t="str">
        <f>IF(NIS2_valinta!F360&lt;&gt;"","X","")</f>
        <v/>
      </c>
      <c r="D274" s="551" t="str">
        <f t="shared" si="30"/>
        <v/>
      </c>
      <c r="E274" s="551">
        <f ca="1">VLOOKUP(A274,Data!C:I,7,FALSE)</f>
        <v>1</v>
      </c>
      <c r="F274" s="631" t="str">
        <f t="shared" si="31"/>
        <v>2</v>
      </c>
      <c r="G274" s="631" t="str">
        <f t="shared" ca="1" si="32"/>
        <v>21</v>
      </c>
    </row>
    <row r="275" spans="1:7" x14ac:dyDescent="0.25">
      <c r="A275" t="s">
        <v>2539</v>
      </c>
      <c r="B275" s="551">
        <f>VLOOKUP(A275,Data!C:E,3,FALSE)</f>
        <v>3</v>
      </c>
      <c r="C275" s="1286" t="str">
        <f>IF(NIS2_valinta!F361&lt;&gt;"","X","")</f>
        <v/>
      </c>
      <c r="D275" s="551" t="str">
        <f t="shared" si="30"/>
        <v/>
      </c>
      <c r="E275" s="551">
        <f ca="1">VLOOKUP(A275,Data!C:I,7,FALSE)</f>
        <v>1</v>
      </c>
      <c r="F275" s="631" t="str">
        <f t="shared" si="31"/>
        <v>3</v>
      </c>
      <c r="G275" s="631" t="str">
        <f t="shared" ca="1" si="32"/>
        <v>31</v>
      </c>
    </row>
    <row r="276" spans="1:7" x14ac:dyDescent="0.25">
      <c r="A276" t="s">
        <v>215</v>
      </c>
      <c r="B276" s="551">
        <f>VLOOKUP(A276,Data!C:E,3,FALSE)</f>
        <v>1</v>
      </c>
      <c r="C276" s="1286" t="str">
        <f>IF(NIS2_valinta!F362&lt;&gt;"","X","")</f>
        <v>X</v>
      </c>
      <c r="D276" s="551" t="str">
        <f t="shared" si="30"/>
        <v>NIS-SITU-</v>
      </c>
      <c r="E276" s="551">
        <f ca="1">VLOOKUP(A276,Data!C:I,7,FALSE)</f>
        <v>1</v>
      </c>
      <c r="F276" s="631" t="str">
        <f t="shared" si="31"/>
        <v>NIS-SITU-1</v>
      </c>
      <c r="G276" s="631" t="str">
        <f t="shared" ca="1" si="32"/>
        <v>NIS-SITU-11</v>
      </c>
    </row>
    <row r="277" spans="1:7" x14ac:dyDescent="0.25">
      <c r="A277" t="s">
        <v>216</v>
      </c>
      <c r="B277" s="551">
        <f>VLOOKUP(A277,Data!C:E,3,FALSE)</f>
        <v>1</v>
      </c>
      <c r="C277" s="1286" t="str">
        <f>IF(NIS2_valinta!F363&lt;&gt;"","X","")</f>
        <v>X</v>
      </c>
      <c r="D277" s="551" t="str">
        <f t="shared" si="30"/>
        <v>NIS-SITU-</v>
      </c>
      <c r="E277" s="551">
        <f ca="1">VLOOKUP(A277,Data!C:I,7,FALSE)</f>
        <v>1</v>
      </c>
      <c r="F277" s="631" t="str">
        <f t="shared" si="31"/>
        <v>NIS-SITU-1</v>
      </c>
      <c r="G277" s="631" t="str">
        <f t="shared" ca="1" si="32"/>
        <v>NIS-SITU-11</v>
      </c>
    </row>
    <row r="278" spans="1:7" x14ac:dyDescent="0.25">
      <c r="A278" t="s">
        <v>217</v>
      </c>
      <c r="B278" s="551">
        <f>VLOOKUP(A278,Data!C:E,3,FALSE)</f>
        <v>2</v>
      </c>
      <c r="C278" s="1286" t="str">
        <f>IF(NIS2_valinta!F364&lt;&gt;"","X","")</f>
        <v>X</v>
      </c>
      <c r="D278" s="551" t="str">
        <f t="shared" si="30"/>
        <v>NIS-SITU-</v>
      </c>
      <c r="E278" s="551">
        <f ca="1">VLOOKUP(A278,Data!C:I,7,FALSE)</f>
        <v>1</v>
      </c>
      <c r="F278" s="631" t="str">
        <f t="shared" si="31"/>
        <v>NIS-SITU-2</v>
      </c>
      <c r="G278" s="631" t="str">
        <f t="shared" ca="1" si="32"/>
        <v>NIS-SITU-21</v>
      </c>
    </row>
    <row r="279" spans="1:7" x14ac:dyDescent="0.25">
      <c r="A279" t="s">
        <v>218</v>
      </c>
      <c r="B279" s="551">
        <f>VLOOKUP(A279,Data!C:E,3,FALSE)</f>
        <v>2</v>
      </c>
      <c r="C279" s="1286" t="str">
        <f>IF(NIS2_valinta!F365&lt;&gt;"","X","")</f>
        <v/>
      </c>
      <c r="D279" s="551" t="str">
        <f t="shared" si="30"/>
        <v/>
      </c>
      <c r="E279" s="551">
        <f ca="1">VLOOKUP(A279,Data!C:I,7,FALSE)</f>
        <v>1</v>
      </c>
      <c r="F279" s="631" t="str">
        <f t="shared" si="31"/>
        <v>2</v>
      </c>
      <c r="G279" s="631" t="str">
        <f t="shared" ca="1" si="32"/>
        <v>21</v>
      </c>
    </row>
    <row r="280" spans="1:7" x14ac:dyDescent="0.25">
      <c r="A280" t="s">
        <v>219</v>
      </c>
      <c r="B280" s="551">
        <f>VLOOKUP(A280,Data!C:E,3,FALSE)</f>
        <v>2</v>
      </c>
      <c r="C280" s="1286" t="str">
        <f>IF(NIS2_valinta!F366&lt;&gt;"","X","")</f>
        <v/>
      </c>
      <c r="D280" s="551" t="str">
        <f t="shared" si="30"/>
        <v/>
      </c>
      <c r="E280" s="551">
        <f ca="1">VLOOKUP(A280,Data!C:I,7,FALSE)</f>
        <v>1</v>
      </c>
      <c r="F280" s="631" t="str">
        <f t="shared" si="31"/>
        <v>2</v>
      </c>
      <c r="G280" s="631" t="str">
        <f t="shared" ca="1" si="32"/>
        <v>21</v>
      </c>
    </row>
    <row r="281" spans="1:7" x14ac:dyDescent="0.25">
      <c r="A281" t="s">
        <v>220</v>
      </c>
      <c r="B281" s="551">
        <f>VLOOKUP(A281,Data!C:E,3,FALSE)</f>
        <v>2</v>
      </c>
      <c r="C281" s="1286" t="str">
        <f>IF(NIS2_valinta!F367&lt;&gt;"","X","")</f>
        <v/>
      </c>
      <c r="D281" s="551" t="str">
        <f t="shared" si="30"/>
        <v/>
      </c>
      <c r="E281" s="551">
        <f ca="1">VLOOKUP(A281,Data!C:I,7,FALSE)</f>
        <v>0</v>
      </c>
      <c r="F281" s="631" t="str">
        <f t="shared" si="31"/>
        <v>2</v>
      </c>
      <c r="G281" s="631" t="str">
        <f t="shared" ca="1" si="32"/>
        <v>20</v>
      </c>
    </row>
    <row r="282" spans="1:7" x14ac:dyDescent="0.25">
      <c r="A282" t="s">
        <v>221</v>
      </c>
      <c r="B282" s="551">
        <f>VLOOKUP(A282,Data!C:E,3,FALSE)</f>
        <v>3</v>
      </c>
      <c r="C282" s="1286" t="str">
        <f>IF(NIS2_valinta!F368&lt;&gt;"","X","")</f>
        <v>X</v>
      </c>
      <c r="D282" s="551" t="str">
        <f t="shared" si="30"/>
        <v>NIS-SITU-</v>
      </c>
      <c r="E282" s="551">
        <f ca="1">VLOOKUP(A282,Data!C:I,7,FALSE)</f>
        <v>1</v>
      </c>
      <c r="F282" s="631" t="str">
        <f t="shared" si="31"/>
        <v>NIS-SITU-3</v>
      </c>
      <c r="G282" s="631" t="str">
        <f t="shared" ca="1" si="32"/>
        <v>NIS-SITU-31</v>
      </c>
    </row>
    <row r="283" spans="1:7" x14ac:dyDescent="0.25">
      <c r="A283" t="s">
        <v>222</v>
      </c>
      <c r="B283" s="551">
        <f>VLOOKUP(A283,Data!C:E,3,FALSE)</f>
        <v>3</v>
      </c>
      <c r="C283" s="1286" t="str">
        <f>IF(NIS2_valinta!F369&lt;&gt;"","X","")</f>
        <v/>
      </c>
      <c r="D283" s="551" t="str">
        <f t="shared" si="30"/>
        <v/>
      </c>
      <c r="E283" s="551">
        <f ca="1">VLOOKUP(A283,Data!C:I,7,FALSE)</f>
        <v>1</v>
      </c>
      <c r="F283" s="631" t="str">
        <f t="shared" si="31"/>
        <v>3</v>
      </c>
      <c r="G283" s="631" t="str">
        <f t="shared" ca="1" si="32"/>
        <v>31</v>
      </c>
    </row>
    <row r="284" spans="1:7" x14ac:dyDescent="0.25">
      <c r="A284" t="s">
        <v>223</v>
      </c>
      <c r="B284" s="551">
        <f>VLOOKUP(A284,Data!C:E,3,FALSE)</f>
        <v>3</v>
      </c>
      <c r="C284" s="1286" t="str">
        <f>IF(NIS2_valinta!F370&lt;&gt;"","X","")</f>
        <v/>
      </c>
      <c r="D284" s="551" t="str">
        <f t="shared" si="30"/>
        <v/>
      </c>
      <c r="E284" s="551">
        <f ca="1">VLOOKUP(A284,Data!C:I,7,FALSE)</f>
        <v>0</v>
      </c>
      <c r="F284" s="631" t="str">
        <f t="shared" si="31"/>
        <v>3</v>
      </c>
      <c r="G284" s="631" t="str">
        <f t="shared" ca="1" si="32"/>
        <v>30</v>
      </c>
    </row>
    <row r="285" spans="1:7" x14ac:dyDescent="0.25">
      <c r="A285" t="s">
        <v>225</v>
      </c>
      <c r="B285" s="551">
        <f>VLOOKUP(A285,Data!C:E,3,FALSE)</f>
        <v>2</v>
      </c>
      <c r="C285" s="1286" t="str">
        <f>IF(NIS2_valinta!F371&lt;&gt;"","X","")</f>
        <v>X</v>
      </c>
      <c r="D285" s="551" t="str">
        <f t="shared" si="30"/>
        <v>NIS-SITU-</v>
      </c>
      <c r="E285" s="551">
        <f ca="1">VLOOKUP(A285,Data!C:I,7,FALSE)</f>
        <v>1</v>
      </c>
      <c r="F285" s="631" t="str">
        <f t="shared" si="31"/>
        <v>NIS-SITU-2</v>
      </c>
      <c r="G285" s="631" t="str">
        <f t="shared" ca="1" si="32"/>
        <v>NIS-SITU-21</v>
      </c>
    </row>
    <row r="286" spans="1:7" x14ac:dyDescent="0.25">
      <c r="A286" t="s">
        <v>226</v>
      </c>
      <c r="B286" s="551">
        <f>VLOOKUP(A286,Data!C:E,3,FALSE)</f>
        <v>2</v>
      </c>
      <c r="C286" s="1286" t="str">
        <f>IF(NIS2_valinta!F372&lt;&gt;"","X","")</f>
        <v/>
      </c>
      <c r="D286" s="551" t="str">
        <f t="shared" si="30"/>
        <v/>
      </c>
      <c r="E286" s="551">
        <f ca="1">VLOOKUP(A286,Data!C:I,7,FALSE)</f>
        <v>1</v>
      </c>
      <c r="F286" s="631" t="str">
        <f t="shared" si="31"/>
        <v>2</v>
      </c>
      <c r="G286" s="631" t="str">
        <f t="shared" ca="1" si="32"/>
        <v>21</v>
      </c>
    </row>
    <row r="287" spans="1:7" x14ac:dyDescent="0.25">
      <c r="A287" t="s">
        <v>227</v>
      </c>
      <c r="B287" s="551">
        <f>VLOOKUP(A287,Data!C:E,3,FALSE)</f>
        <v>2</v>
      </c>
      <c r="C287" s="1286" t="str">
        <f>IF(NIS2_valinta!F373&lt;&gt;"","X","")</f>
        <v>X</v>
      </c>
      <c r="D287" s="551" t="str">
        <f t="shared" si="30"/>
        <v>NIS-SITU-</v>
      </c>
      <c r="E287" s="551">
        <f ca="1">VLOOKUP(A287,Data!C:I,7,FALSE)</f>
        <v>1</v>
      </c>
      <c r="F287" s="631" t="str">
        <f t="shared" si="31"/>
        <v>NIS-SITU-2</v>
      </c>
      <c r="G287" s="631" t="str">
        <f t="shared" ca="1" si="32"/>
        <v>NIS-SITU-21</v>
      </c>
    </row>
    <row r="288" spans="1:7" x14ac:dyDescent="0.25">
      <c r="A288" t="s">
        <v>228</v>
      </c>
      <c r="B288" s="551">
        <f>VLOOKUP(A288,Data!C:E,3,FALSE)</f>
        <v>3</v>
      </c>
      <c r="C288" s="1286" t="str">
        <f>IF(NIS2_valinta!F374&lt;&gt;"","X","")</f>
        <v>X</v>
      </c>
      <c r="D288" s="551" t="str">
        <f t="shared" si="30"/>
        <v>NIS-SITU-</v>
      </c>
      <c r="E288" s="551">
        <f ca="1">VLOOKUP(A288,Data!C:I,7,FALSE)</f>
        <v>0</v>
      </c>
      <c r="F288" s="631" t="str">
        <f t="shared" si="31"/>
        <v>NIS-SITU-3</v>
      </c>
      <c r="G288" s="631" t="str">
        <f t="shared" ca="1" si="32"/>
        <v>NIS-SITU-30</v>
      </c>
    </row>
    <row r="289" spans="1:7" x14ac:dyDescent="0.25">
      <c r="A289" t="s">
        <v>229</v>
      </c>
      <c r="B289" s="551">
        <f>VLOOKUP(A289,Data!C:E,3,FALSE)</f>
        <v>3</v>
      </c>
      <c r="C289" s="1286" t="str">
        <f>IF(NIS2_valinta!F375&lt;&gt;"","X","")</f>
        <v>X</v>
      </c>
      <c r="D289" s="551" t="str">
        <f t="shared" si="30"/>
        <v>NIS-SITU-</v>
      </c>
      <c r="E289" s="551">
        <f ca="1">VLOOKUP(A289,Data!C:I,7,FALSE)</f>
        <v>1</v>
      </c>
      <c r="F289" s="631" t="str">
        <f t="shared" si="31"/>
        <v>NIS-SITU-3</v>
      </c>
      <c r="G289" s="631" t="str">
        <f t="shared" ca="1" si="32"/>
        <v>NIS-SITU-31</v>
      </c>
    </row>
    <row r="290" spans="1:7" x14ac:dyDescent="0.25">
      <c r="A290" t="s">
        <v>230</v>
      </c>
      <c r="B290" s="551">
        <f>VLOOKUP(A290,Data!C:E,3,FALSE)</f>
        <v>3</v>
      </c>
      <c r="C290" s="1286" t="str">
        <f>IF(NIS2_valinta!F376&lt;&gt;"","X","")</f>
        <v>X</v>
      </c>
      <c r="D290" s="551" t="str">
        <f t="shared" si="30"/>
        <v>NIS-SITU-</v>
      </c>
      <c r="E290" s="551">
        <f ca="1">VLOOKUP(A290,Data!C:I,7,FALSE)</f>
        <v>1</v>
      </c>
      <c r="F290" s="631" t="str">
        <f t="shared" si="31"/>
        <v>NIS-SITU-3</v>
      </c>
      <c r="G290" s="631" t="str">
        <f t="shared" ca="1" si="32"/>
        <v>NIS-SITU-31</v>
      </c>
    </row>
    <row r="291" spans="1:7" x14ac:dyDescent="0.25">
      <c r="A291" t="s">
        <v>231</v>
      </c>
      <c r="B291" s="551">
        <f>VLOOKUP(A291,Data!C:E,3,FALSE)</f>
        <v>3</v>
      </c>
      <c r="C291" s="1286" t="str">
        <f>IF(NIS2_valinta!F377&lt;&gt;"","X","")</f>
        <v>X</v>
      </c>
      <c r="D291" s="551" t="str">
        <f t="shared" si="30"/>
        <v>NIS-SITU-</v>
      </c>
      <c r="E291" s="551">
        <f ca="1">VLOOKUP(A291,Data!C:I,7,FALSE)</f>
        <v>0</v>
      </c>
      <c r="F291" s="631" t="str">
        <f t="shared" si="31"/>
        <v>NIS-SITU-3</v>
      </c>
      <c r="G291" s="631" t="str">
        <f t="shared" ca="1" si="32"/>
        <v>NIS-SITU-30</v>
      </c>
    </row>
    <row r="292" spans="1:7" x14ac:dyDescent="0.25">
      <c r="A292" t="s">
        <v>233</v>
      </c>
      <c r="B292" s="551">
        <f>VLOOKUP(A292,Data!C:E,3,FALSE)</f>
        <v>2</v>
      </c>
      <c r="C292" s="1286" t="str">
        <f>IF(NIS2_valinta!F378&lt;&gt;"","X","")</f>
        <v/>
      </c>
      <c r="D292" s="551" t="str">
        <f t="shared" si="30"/>
        <v/>
      </c>
      <c r="E292" s="551">
        <f ca="1">VLOOKUP(A292,Data!C:I,7,FALSE)</f>
        <v>0</v>
      </c>
      <c r="F292" s="631" t="str">
        <f t="shared" si="31"/>
        <v>2</v>
      </c>
      <c r="G292" s="631" t="str">
        <f t="shared" ca="1" si="32"/>
        <v>20</v>
      </c>
    </row>
    <row r="293" spans="1:7" x14ac:dyDescent="0.25">
      <c r="A293" t="s">
        <v>234</v>
      </c>
      <c r="B293" s="551">
        <f>VLOOKUP(A293,Data!C:E,3,FALSE)</f>
        <v>2</v>
      </c>
      <c r="C293" s="1286" t="str">
        <f>IF(NIS2_valinta!F379&lt;&gt;"","X","")</f>
        <v/>
      </c>
      <c r="D293" s="551" t="str">
        <f t="shared" si="30"/>
        <v/>
      </c>
      <c r="E293" s="551">
        <f ca="1">VLOOKUP(A293,Data!C:I,7,FALSE)</f>
        <v>1</v>
      </c>
      <c r="F293" s="631" t="str">
        <f t="shared" si="31"/>
        <v>2</v>
      </c>
      <c r="G293" s="631" t="str">
        <f t="shared" ca="1" si="32"/>
        <v>21</v>
      </c>
    </row>
    <row r="294" spans="1:7" x14ac:dyDescent="0.25">
      <c r="A294" t="s">
        <v>235</v>
      </c>
      <c r="B294" s="551">
        <f>VLOOKUP(A294,Data!C:E,3,FALSE)</f>
        <v>3</v>
      </c>
      <c r="C294" s="1286" t="str">
        <f>IF(NIS2_valinta!F380&lt;&gt;"","X","")</f>
        <v>X</v>
      </c>
      <c r="D294" s="551" t="str">
        <f t="shared" si="30"/>
        <v>NIS-SITU-</v>
      </c>
      <c r="E294" s="551">
        <f ca="1">VLOOKUP(A294,Data!C:I,7,FALSE)</f>
        <v>1</v>
      </c>
      <c r="F294" s="631" t="str">
        <f t="shared" si="31"/>
        <v>NIS-SITU-3</v>
      </c>
      <c r="G294" s="631" t="str">
        <f t="shared" ca="1" si="32"/>
        <v>NIS-SITU-31</v>
      </c>
    </row>
    <row r="295" spans="1:7" x14ac:dyDescent="0.25">
      <c r="A295" t="s">
        <v>236</v>
      </c>
      <c r="B295" s="551">
        <f>VLOOKUP(A295,Data!C:E,3,FALSE)</f>
        <v>3</v>
      </c>
      <c r="C295" s="1286" t="str">
        <f>IF(NIS2_valinta!F381&lt;&gt;"","X","")</f>
        <v>X</v>
      </c>
      <c r="D295" s="551" t="str">
        <f t="shared" si="30"/>
        <v>NIS-SITU-</v>
      </c>
      <c r="E295" s="551">
        <f ca="1">VLOOKUP(A295,Data!C:I,7,FALSE)</f>
        <v>0</v>
      </c>
      <c r="F295" s="631" t="str">
        <f t="shared" si="31"/>
        <v>NIS-SITU-3</v>
      </c>
      <c r="G295" s="631" t="str">
        <f t="shared" ca="1" si="32"/>
        <v>NIS-SITU-30</v>
      </c>
    </row>
    <row r="296" spans="1:7" x14ac:dyDescent="0.25">
      <c r="A296" t="s">
        <v>237</v>
      </c>
      <c r="B296" s="551">
        <f>VLOOKUP(A296,Data!C:E,3,FALSE)</f>
        <v>3</v>
      </c>
      <c r="C296" s="1286" t="str">
        <f>IF(NIS2_valinta!F382&lt;&gt;"","X","")</f>
        <v>X</v>
      </c>
      <c r="D296" s="551" t="str">
        <f t="shared" si="30"/>
        <v>NIS-SITU-</v>
      </c>
      <c r="E296" s="551">
        <f ca="1">VLOOKUP(A296,Data!C:I,7,FALSE)</f>
        <v>1</v>
      </c>
      <c r="F296" s="631" t="str">
        <f t="shared" si="31"/>
        <v>NIS-SITU-3</v>
      </c>
      <c r="G296" s="631" t="str">
        <f t="shared" ca="1" si="32"/>
        <v>NIS-SITU-31</v>
      </c>
    </row>
    <row r="297" spans="1:7" x14ac:dyDescent="0.25">
      <c r="A297" t="s">
        <v>238</v>
      </c>
      <c r="B297" s="551">
        <f>VLOOKUP(A297,Data!C:E,3,FALSE)</f>
        <v>3</v>
      </c>
      <c r="C297" s="1286" t="str">
        <f>IF(NIS2_valinta!F383&lt;&gt;"","X","")</f>
        <v/>
      </c>
      <c r="D297" s="551" t="str">
        <f t="shared" si="30"/>
        <v/>
      </c>
      <c r="E297" s="551">
        <f ca="1">VLOOKUP(A297,Data!C:I,7,FALSE)</f>
        <v>1</v>
      </c>
      <c r="F297" s="631" t="str">
        <f t="shared" si="31"/>
        <v>3</v>
      </c>
      <c r="G297" s="631" t="str">
        <f t="shared" ca="1" si="32"/>
        <v>31</v>
      </c>
    </row>
    <row r="298" spans="1:7" x14ac:dyDescent="0.25">
      <c r="A298" t="s">
        <v>2544</v>
      </c>
      <c r="B298" s="551">
        <f>VLOOKUP(A298,Data!C:E,3,FALSE)</f>
        <v>1</v>
      </c>
      <c r="C298" s="1286" t="str">
        <f>IF(NIS2_valinta!F384&lt;&gt;"","X","")</f>
        <v>X</v>
      </c>
      <c r="D298" s="551" t="str">
        <f t="shared" si="30"/>
        <v>NIS-THIR-</v>
      </c>
      <c r="E298" s="551">
        <f ca="1">VLOOKUP(A298,Data!C:I,7,FALSE)</f>
        <v>1</v>
      </c>
      <c r="F298" s="631" t="str">
        <f t="shared" si="31"/>
        <v>NIS-THIR-1</v>
      </c>
      <c r="G298" s="631" t="str">
        <f t="shared" ca="1" si="32"/>
        <v>NIS-THIR-11</v>
      </c>
    </row>
    <row r="299" spans="1:7" x14ac:dyDescent="0.25">
      <c r="A299" t="s">
        <v>2545</v>
      </c>
      <c r="B299" s="551">
        <f>VLOOKUP(A299,Data!C:E,3,FALSE)</f>
        <v>1</v>
      </c>
      <c r="C299" s="1286" t="str">
        <f>IF(NIS2_valinta!F385&lt;&gt;"","X","")</f>
        <v>X</v>
      </c>
      <c r="D299" s="551" t="str">
        <f t="shared" si="30"/>
        <v>NIS-THIR-</v>
      </c>
      <c r="E299" s="551">
        <f ca="1">VLOOKUP(A299,Data!C:I,7,FALSE)</f>
        <v>1</v>
      </c>
      <c r="F299" s="631" t="str">
        <f t="shared" si="31"/>
        <v>NIS-THIR-1</v>
      </c>
      <c r="G299" s="631" t="str">
        <f t="shared" ca="1" si="32"/>
        <v>NIS-THIR-11</v>
      </c>
    </row>
    <row r="300" spans="1:7" x14ac:dyDescent="0.25">
      <c r="A300" t="s">
        <v>2546</v>
      </c>
      <c r="B300" s="551">
        <f>VLOOKUP(A300,Data!C:E,3,FALSE)</f>
        <v>2</v>
      </c>
      <c r="C300" s="1286" t="str">
        <f>IF(NIS2_valinta!F386&lt;&gt;"","X","")</f>
        <v>X</v>
      </c>
      <c r="D300" s="551" t="str">
        <f t="shared" si="30"/>
        <v>NIS-THIR-</v>
      </c>
      <c r="E300" s="551">
        <f ca="1">VLOOKUP(A300,Data!C:I,7,FALSE)</f>
        <v>0</v>
      </c>
      <c r="F300" s="631" t="str">
        <f t="shared" si="31"/>
        <v>NIS-THIR-2</v>
      </c>
      <c r="G300" s="631" t="str">
        <f t="shared" ca="1" si="32"/>
        <v>NIS-THIR-20</v>
      </c>
    </row>
    <row r="301" spans="1:7" x14ac:dyDescent="0.25">
      <c r="A301" t="s">
        <v>2547</v>
      </c>
      <c r="B301" s="551">
        <f>VLOOKUP(A301,Data!C:E,3,FALSE)</f>
        <v>2</v>
      </c>
      <c r="C301" s="1286" t="str">
        <f>IF(NIS2_valinta!F387&lt;&gt;"","X","")</f>
        <v>X</v>
      </c>
      <c r="D301" s="551" t="str">
        <f t="shared" si="30"/>
        <v>NIS-THIR-</v>
      </c>
      <c r="E301" s="551">
        <f ca="1">VLOOKUP(A301,Data!C:I,7,FALSE)</f>
        <v>1</v>
      </c>
      <c r="F301" s="631" t="str">
        <f t="shared" si="31"/>
        <v>NIS-THIR-2</v>
      </c>
      <c r="G301" s="631" t="str">
        <f t="shared" ca="1" si="32"/>
        <v>NIS-THIR-21</v>
      </c>
    </row>
    <row r="302" spans="1:7" x14ac:dyDescent="0.25">
      <c r="A302" t="s">
        <v>2548</v>
      </c>
      <c r="B302" s="551">
        <f>VLOOKUP(A302,Data!C:E,3,FALSE)</f>
        <v>2</v>
      </c>
      <c r="C302" s="1286" t="str">
        <f>IF(NIS2_valinta!F388&lt;&gt;"","X","")</f>
        <v/>
      </c>
      <c r="D302" s="551" t="str">
        <f t="shared" si="30"/>
        <v/>
      </c>
      <c r="E302" s="551">
        <f ca="1">VLOOKUP(A302,Data!C:I,7,FALSE)</f>
        <v>0</v>
      </c>
      <c r="F302" s="631" t="str">
        <f t="shared" si="31"/>
        <v>2</v>
      </c>
      <c r="G302" s="631" t="str">
        <f t="shared" ca="1" si="32"/>
        <v>20</v>
      </c>
    </row>
    <row r="303" spans="1:7" x14ac:dyDescent="0.25">
      <c r="A303" t="s">
        <v>2549</v>
      </c>
      <c r="B303" s="551">
        <f>VLOOKUP(A303,Data!C:E,3,FALSE)</f>
        <v>3</v>
      </c>
      <c r="C303" s="1286" t="str">
        <f>IF(NIS2_valinta!F389&lt;&gt;"","X","")</f>
        <v>X</v>
      </c>
      <c r="D303" s="551" t="str">
        <f t="shared" si="30"/>
        <v>NIS-THIR-</v>
      </c>
      <c r="E303" s="551">
        <f ca="1">VLOOKUP(A303,Data!C:I,7,FALSE)</f>
        <v>1</v>
      </c>
      <c r="F303" s="631" t="str">
        <f t="shared" si="31"/>
        <v>NIS-THIR-3</v>
      </c>
      <c r="G303" s="631" t="str">
        <f t="shared" ca="1" si="32"/>
        <v>NIS-THIR-31</v>
      </c>
    </row>
    <row r="304" spans="1:7" x14ac:dyDescent="0.25">
      <c r="A304" t="s">
        <v>2552</v>
      </c>
      <c r="B304" s="551">
        <f>VLOOKUP(A304,Data!C:E,3,FALSE)</f>
        <v>1</v>
      </c>
      <c r="C304" s="1286" t="str">
        <f>IF(NIS2_valinta!F390&lt;&gt;"","X","")</f>
        <v>X</v>
      </c>
      <c r="D304" s="551" t="str">
        <f t="shared" si="30"/>
        <v>NIS-THIR-</v>
      </c>
      <c r="E304" s="551">
        <f ca="1">VLOOKUP(A304,Data!C:I,7,FALSE)</f>
        <v>1</v>
      </c>
      <c r="F304" s="631" t="str">
        <f t="shared" si="31"/>
        <v>NIS-THIR-1</v>
      </c>
      <c r="G304" s="631" t="str">
        <f t="shared" ca="1" si="32"/>
        <v>NIS-THIR-11</v>
      </c>
    </row>
    <row r="305" spans="1:7" x14ac:dyDescent="0.25">
      <c r="A305" t="s">
        <v>2553</v>
      </c>
      <c r="B305" s="551">
        <f>VLOOKUP(A305,Data!C:E,3,FALSE)</f>
        <v>1</v>
      </c>
      <c r="C305" s="1286" t="str">
        <f>IF(NIS2_valinta!F391&lt;&gt;"","X","")</f>
        <v>X</v>
      </c>
      <c r="D305" s="551" t="str">
        <f t="shared" si="30"/>
        <v>NIS-THIR-</v>
      </c>
      <c r="E305" s="551">
        <f ca="1">VLOOKUP(A305,Data!C:I,7,FALSE)</f>
        <v>1</v>
      </c>
      <c r="F305" s="631" t="str">
        <f t="shared" si="31"/>
        <v>NIS-THIR-1</v>
      </c>
      <c r="G305" s="631" t="str">
        <f t="shared" ca="1" si="32"/>
        <v>NIS-THIR-11</v>
      </c>
    </row>
    <row r="306" spans="1:7" x14ac:dyDescent="0.25">
      <c r="A306" t="s">
        <v>2554</v>
      </c>
      <c r="B306" s="551">
        <f>VLOOKUP(A306,Data!C:E,3,FALSE)</f>
        <v>2</v>
      </c>
      <c r="C306" s="1286" t="str">
        <f>IF(NIS2_valinta!F392&lt;&gt;"","X","")</f>
        <v>X</v>
      </c>
      <c r="D306" s="551" t="str">
        <f t="shared" si="30"/>
        <v>NIS-THIR-</v>
      </c>
      <c r="E306" s="551">
        <f ca="1">VLOOKUP(A306,Data!C:I,7,FALSE)</f>
        <v>1</v>
      </c>
      <c r="F306" s="631" t="str">
        <f t="shared" si="31"/>
        <v>NIS-THIR-2</v>
      </c>
      <c r="G306" s="631" t="str">
        <f t="shared" ca="1" si="32"/>
        <v>NIS-THIR-21</v>
      </c>
    </row>
    <row r="307" spans="1:7" x14ac:dyDescent="0.25">
      <c r="A307" t="s">
        <v>2555</v>
      </c>
      <c r="B307" s="551">
        <f>VLOOKUP(A307,Data!C:E,3,FALSE)</f>
        <v>2</v>
      </c>
      <c r="C307" s="1286" t="str">
        <f>IF(NIS2_valinta!F393&lt;&gt;"","X","")</f>
        <v>X</v>
      </c>
      <c r="D307" s="551" t="str">
        <f t="shared" si="30"/>
        <v>NIS-THIR-</v>
      </c>
      <c r="E307" s="551">
        <f ca="1">VLOOKUP(A307,Data!C:I,7,FALSE)</f>
        <v>0</v>
      </c>
      <c r="F307" s="631" t="str">
        <f t="shared" si="31"/>
        <v>NIS-THIR-2</v>
      </c>
      <c r="G307" s="631" t="str">
        <f t="shared" ca="1" si="32"/>
        <v>NIS-THIR-20</v>
      </c>
    </row>
    <row r="308" spans="1:7" x14ac:dyDescent="0.25">
      <c r="A308" t="s">
        <v>2556</v>
      </c>
      <c r="B308" s="551">
        <f>VLOOKUP(A308,Data!C:E,3,FALSE)</f>
        <v>2</v>
      </c>
      <c r="C308" s="1286" t="str">
        <f>IF(NIS2_valinta!F394&lt;&gt;"","X","")</f>
        <v/>
      </c>
      <c r="D308" s="551" t="str">
        <f t="shared" si="30"/>
        <v/>
      </c>
      <c r="E308" s="551">
        <f ca="1">VLOOKUP(A308,Data!C:I,7,FALSE)</f>
        <v>1</v>
      </c>
      <c r="F308" s="631" t="str">
        <f t="shared" si="31"/>
        <v>2</v>
      </c>
      <c r="G308" s="631" t="str">
        <f t="shared" ca="1" si="32"/>
        <v>21</v>
      </c>
    </row>
    <row r="309" spans="1:7" x14ac:dyDescent="0.25">
      <c r="A309" t="s">
        <v>2557</v>
      </c>
      <c r="B309" s="551">
        <f>VLOOKUP(A309,Data!C:E,3,FALSE)</f>
        <v>2</v>
      </c>
      <c r="C309" s="1286" t="str">
        <f>IF(NIS2_valinta!F395&lt;&gt;"","X","")</f>
        <v>X</v>
      </c>
      <c r="D309" s="551" t="str">
        <f t="shared" si="30"/>
        <v>NIS-THIR-</v>
      </c>
      <c r="E309" s="551">
        <f ca="1">VLOOKUP(A309,Data!C:I,7,FALSE)</f>
        <v>0</v>
      </c>
      <c r="F309" s="631" t="str">
        <f t="shared" si="31"/>
        <v>NIS-THIR-2</v>
      </c>
      <c r="G309" s="631" t="str">
        <f t="shared" ca="1" si="32"/>
        <v>NIS-THIR-20</v>
      </c>
    </row>
    <row r="310" spans="1:7" x14ac:dyDescent="0.25">
      <c r="A310" t="s">
        <v>2558</v>
      </c>
      <c r="B310" s="551">
        <f>VLOOKUP(A310,Data!C:E,3,FALSE)</f>
        <v>2</v>
      </c>
      <c r="C310" s="1286" t="str">
        <f>IF(NIS2_valinta!F396&lt;&gt;"","X","")</f>
        <v>X</v>
      </c>
      <c r="D310" s="551" t="str">
        <f t="shared" si="30"/>
        <v>NIS-THIR-</v>
      </c>
      <c r="E310" s="551">
        <f ca="1">VLOOKUP(A310,Data!C:I,7,FALSE)</f>
        <v>1</v>
      </c>
      <c r="F310" s="631" t="str">
        <f t="shared" si="31"/>
        <v>NIS-THIR-2</v>
      </c>
      <c r="G310" s="631" t="str">
        <f t="shared" ca="1" si="32"/>
        <v>NIS-THIR-21</v>
      </c>
    </row>
    <row r="311" spans="1:7" x14ac:dyDescent="0.25">
      <c r="A311" t="s">
        <v>2559</v>
      </c>
      <c r="B311" s="551">
        <f>VLOOKUP(A311,Data!C:E,3,FALSE)</f>
        <v>3</v>
      </c>
      <c r="C311" s="1286" t="str">
        <f>IF(NIS2_valinta!F397&lt;&gt;"","X","")</f>
        <v>X</v>
      </c>
      <c r="D311" s="551" t="str">
        <f t="shared" si="30"/>
        <v>NIS-THIR-</v>
      </c>
      <c r="E311" s="551">
        <f ca="1">VLOOKUP(A311,Data!C:I,7,FALSE)</f>
        <v>1</v>
      </c>
      <c r="F311" s="631" t="str">
        <f t="shared" si="31"/>
        <v>NIS-THIR-3</v>
      </c>
      <c r="G311" s="631" t="str">
        <f t="shared" ca="1" si="32"/>
        <v>NIS-THIR-31</v>
      </c>
    </row>
    <row r="312" spans="1:7" x14ac:dyDescent="0.25">
      <c r="A312" t="s">
        <v>2560</v>
      </c>
      <c r="B312" s="551">
        <f>VLOOKUP(A312,Data!C:E,3,FALSE)</f>
        <v>3</v>
      </c>
      <c r="C312" s="1286" t="str">
        <f>IF(NIS2_valinta!F398&lt;&gt;"","X","")</f>
        <v/>
      </c>
      <c r="D312" s="551" t="str">
        <f t="shared" si="30"/>
        <v/>
      </c>
      <c r="E312" s="551">
        <f ca="1">VLOOKUP(A312,Data!C:I,7,FALSE)</f>
        <v>0</v>
      </c>
      <c r="F312" s="631" t="str">
        <f t="shared" si="31"/>
        <v>3</v>
      </c>
      <c r="G312" s="631" t="str">
        <f t="shared" ca="1" si="32"/>
        <v>30</v>
      </c>
    </row>
    <row r="313" spans="1:7" x14ac:dyDescent="0.25">
      <c r="A313" t="s">
        <v>2561</v>
      </c>
      <c r="B313" s="551">
        <f>VLOOKUP(A313,Data!C:E,3,FALSE)</f>
        <v>3</v>
      </c>
      <c r="C313" s="1286" t="str">
        <f>IF(NIS2_valinta!F399&lt;&gt;"","X","")</f>
        <v/>
      </c>
      <c r="D313" s="551" t="str">
        <f t="shared" si="30"/>
        <v/>
      </c>
      <c r="E313" s="551">
        <f ca="1">VLOOKUP(A313,Data!C:I,7,FALSE)</f>
        <v>1</v>
      </c>
      <c r="F313" s="631" t="str">
        <f t="shared" si="31"/>
        <v>3</v>
      </c>
      <c r="G313" s="631" t="str">
        <f t="shared" ca="1" si="32"/>
        <v>31</v>
      </c>
    </row>
    <row r="314" spans="1:7" x14ac:dyDescent="0.25">
      <c r="A314" t="s">
        <v>2562</v>
      </c>
      <c r="B314" s="551">
        <f>VLOOKUP(A314,Data!C:E,3,FALSE)</f>
        <v>3</v>
      </c>
      <c r="C314" s="1286" t="str">
        <f>IF(NIS2_valinta!F400&lt;&gt;"","X","")</f>
        <v/>
      </c>
      <c r="D314" s="551" t="str">
        <f t="shared" si="30"/>
        <v/>
      </c>
      <c r="E314" s="551">
        <f ca="1">VLOOKUP(A314,Data!C:I,7,FALSE)</f>
        <v>0</v>
      </c>
      <c r="F314" s="631" t="str">
        <f t="shared" si="31"/>
        <v>3</v>
      </c>
      <c r="G314" s="631" t="str">
        <f t="shared" ca="1" si="32"/>
        <v>30</v>
      </c>
    </row>
    <row r="315" spans="1:7" x14ac:dyDescent="0.25">
      <c r="A315" t="s">
        <v>2563</v>
      </c>
      <c r="B315" s="551">
        <f>VLOOKUP(A315,Data!C:E,3,FALSE)</f>
        <v>3</v>
      </c>
      <c r="C315" s="1286" t="str">
        <f>IF(NIS2_valinta!F401&lt;&gt;"","X","")</f>
        <v>X</v>
      </c>
      <c r="D315" s="551" t="str">
        <f t="shared" si="30"/>
        <v>NIS-THIR-</v>
      </c>
      <c r="E315" s="551">
        <f ca="1">VLOOKUP(A315,Data!C:I,7,FALSE)</f>
        <v>0</v>
      </c>
      <c r="F315" s="631" t="str">
        <f t="shared" si="31"/>
        <v>NIS-THIR-3</v>
      </c>
      <c r="G315" s="631" t="str">
        <f t="shared" ca="1" si="32"/>
        <v>NIS-THIR-30</v>
      </c>
    </row>
    <row r="316" spans="1:7" x14ac:dyDescent="0.25">
      <c r="A316" t="s">
        <v>2564</v>
      </c>
      <c r="B316" s="551">
        <f>VLOOKUP(A316,Data!C:E,3,FALSE)</f>
        <v>3</v>
      </c>
      <c r="C316" s="1286" t="str">
        <f>IF(NIS2_valinta!F402&lt;&gt;"","X","")</f>
        <v/>
      </c>
      <c r="D316" s="551" t="str">
        <f t="shared" si="30"/>
        <v/>
      </c>
      <c r="E316" s="551">
        <f ca="1">VLOOKUP(A316,Data!C:I,7,FALSE)</f>
        <v>0</v>
      </c>
      <c r="F316" s="631" t="str">
        <f t="shared" si="31"/>
        <v>3</v>
      </c>
      <c r="G316" s="631" t="str">
        <f t="shared" ca="1" si="32"/>
        <v>30</v>
      </c>
    </row>
    <row r="317" spans="1:7" x14ac:dyDescent="0.25">
      <c r="A317" t="s">
        <v>2567</v>
      </c>
      <c r="B317" s="551">
        <f>VLOOKUP(A317,Data!C:E,3,FALSE)</f>
        <v>2</v>
      </c>
      <c r="C317" s="1286" t="str">
        <f>IF(NIS2_valinta!F403&lt;&gt;"","X","")</f>
        <v>X</v>
      </c>
      <c r="D317" s="551" t="str">
        <f t="shared" si="30"/>
        <v>NIS-THIR-</v>
      </c>
      <c r="E317" s="551">
        <f ca="1">VLOOKUP(A317,Data!C:I,7,FALSE)</f>
        <v>0</v>
      </c>
      <c r="F317" s="631" t="str">
        <f t="shared" si="31"/>
        <v>NIS-THIR-2</v>
      </c>
      <c r="G317" s="631" t="str">
        <f t="shared" ca="1" si="32"/>
        <v>NIS-THIR-20</v>
      </c>
    </row>
    <row r="318" spans="1:7" x14ac:dyDescent="0.25">
      <c r="A318" t="s">
        <v>2568</v>
      </c>
      <c r="B318" s="551">
        <f>VLOOKUP(A318,Data!C:E,3,FALSE)</f>
        <v>2</v>
      </c>
      <c r="C318" s="1286" t="str">
        <f>IF(NIS2_valinta!F404&lt;&gt;"","X","")</f>
        <v/>
      </c>
      <c r="D318" s="551" t="str">
        <f t="shared" si="30"/>
        <v/>
      </c>
      <c r="E318" s="551">
        <f ca="1">VLOOKUP(A318,Data!C:I,7,FALSE)</f>
        <v>1</v>
      </c>
      <c r="F318" s="631" t="str">
        <f t="shared" si="31"/>
        <v>2</v>
      </c>
      <c r="G318" s="631" t="str">
        <f t="shared" ca="1" si="32"/>
        <v>21</v>
      </c>
    </row>
    <row r="319" spans="1:7" x14ac:dyDescent="0.25">
      <c r="A319" t="s">
        <v>2569</v>
      </c>
      <c r="B319" s="551">
        <f>VLOOKUP(A319,Data!C:E,3,FALSE)</f>
        <v>3</v>
      </c>
      <c r="C319" s="1286" t="str">
        <f>IF(NIS2_valinta!F405&lt;&gt;"","X","")</f>
        <v>X</v>
      </c>
      <c r="D319" s="551" t="str">
        <f t="shared" si="30"/>
        <v>NIS-THIR-</v>
      </c>
      <c r="E319" s="551">
        <f ca="1">VLOOKUP(A319,Data!C:I,7,FALSE)</f>
        <v>1</v>
      </c>
      <c r="F319" s="631" t="str">
        <f t="shared" si="31"/>
        <v>NIS-THIR-3</v>
      </c>
      <c r="G319" s="631" t="str">
        <f t="shared" ca="1" si="32"/>
        <v>NIS-THIR-31</v>
      </c>
    </row>
    <row r="320" spans="1:7" x14ac:dyDescent="0.25">
      <c r="A320" t="s">
        <v>2570</v>
      </c>
      <c r="B320" s="551">
        <f>VLOOKUP(A320,Data!C:E,3,FALSE)</f>
        <v>3</v>
      </c>
      <c r="C320" s="1286" t="str">
        <f>IF(NIS2_valinta!F406&lt;&gt;"","X","")</f>
        <v>X</v>
      </c>
      <c r="D320" s="551" t="str">
        <f t="shared" si="30"/>
        <v>NIS-THIR-</v>
      </c>
      <c r="E320" s="551">
        <f ca="1">VLOOKUP(A320,Data!C:I,7,FALSE)</f>
        <v>0</v>
      </c>
      <c r="F320" s="631" t="str">
        <f t="shared" si="31"/>
        <v>NIS-THIR-3</v>
      </c>
      <c r="G320" s="631" t="str">
        <f t="shared" ca="1" si="32"/>
        <v>NIS-THIR-30</v>
      </c>
    </row>
    <row r="321" spans="1:7" x14ac:dyDescent="0.25">
      <c r="A321" t="s">
        <v>2571</v>
      </c>
      <c r="B321" s="551">
        <f>VLOOKUP(A321,Data!C:E,3,FALSE)</f>
        <v>3</v>
      </c>
      <c r="C321" s="1286" t="str">
        <f>IF(NIS2_valinta!F407&lt;&gt;"","X","")</f>
        <v>X</v>
      </c>
      <c r="D321" s="551" t="str">
        <f t="shared" si="30"/>
        <v>NIS-THIR-</v>
      </c>
      <c r="E321" s="551">
        <f ca="1">VLOOKUP(A321,Data!C:I,7,FALSE)</f>
        <v>1</v>
      </c>
      <c r="F321" s="631" t="str">
        <f t="shared" si="31"/>
        <v>NIS-THIR-3</v>
      </c>
      <c r="G321" s="631" t="str">
        <f t="shared" ca="1" si="32"/>
        <v>NIS-THIR-31</v>
      </c>
    </row>
    <row r="322" spans="1:7" x14ac:dyDescent="0.25">
      <c r="A322" t="s">
        <v>2572</v>
      </c>
      <c r="B322" s="551">
        <f>VLOOKUP(A322,Data!C:E,3,FALSE)</f>
        <v>3</v>
      </c>
      <c r="C322" s="1286" t="str">
        <f>IF(NIS2_valinta!F408&lt;&gt;"","X","")</f>
        <v>X</v>
      </c>
      <c r="D322" s="551" t="str">
        <f t="shared" si="30"/>
        <v>NIS-THIR-</v>
      </c>
      <c r="E322" s="551">
        <f ca="1">VLOOKUP(A322,Data!C:I,7,FALSE)</f>
        <v>0</v>
      </c>
      <c r="F322" s="631" t="str">
        <f t="shared" si="31"/>
        <v>NIS-THIR-3</v>
      </c>
      <c r="G322" s="631" t="str">
        <f t="shared" ca="1" si="32"/>
        <v>NIS-THIR-30</v>
      </c>
    </row>
    <row r="323" spans="1:7" x14ac:dyDescent="0.25">
      <c r="A323" t="s">
        <v>175</v>
      </c>
      <c r="B323" s="551">
        <f>VLOOKUP(A323,Data!C:E,3,FALSE)</f>
        <v>1</v>
      </c>
      <c r="C323" s="1286" t="str">
        <f>IF(NIS2_valinta!F409&lt;&gt;"","X","")</f>
        <v>X</v>
      </c>
      <c r="D323" s="551" t="str">
        <f t="shared" ref="D323:D384" si="33">IF(C323="","",CONCATENATE("NIS-",MID(A323,1,4),"-"))</f>
        <v>NIS-THRE-</v>
      </c>
      <c r="E323" s="551">
        <f ca="1">VLOOKUP(A323,Data!C:I,7,FALSE)</f>
        <v>0</v>
      </c>
      <c r="F323" s="631" t="str">
        <f t="shared" ref="F323:F384" si="34">CONCATENATE($D323,$B323)</f>
        <v>NIS-THRE-1</v>
      </c>
      <c r="G323" s="631" t="str">
        <f t="shared" ref="G323:G384" ca="1" si="35">_xlfn.IFNA(CONCATENATE(F323,$E323),CONCATENATE(F323,$E323,0))</f>
        <v>NIS-THRE-10</v>
      </c>
    </row>
    <row r="324" spans="1:7" x14ac:dyDescent="0.25">
      <c r="A324" t="s">
        <v>176</v>
      </c>
      <c r="B324" s="551">
        <f>VLOOKUP(A324,Data!C:E,3,FALSE)</f>
        <v>1</v>
      </c>
      <c r="C324" s="1286" t="str">
        <f>IF(NIS2_valinta!F410&lt;&gt;"","X","")</f>
        <v>X</v>
      </c>
      <c r="D324" s="551" t="str">
        <f t="shared" si="33"/>
        <v>NIS-THRE-</v>
      </c>
      <c r="E324" s="551">
        <f ca="1">VLOOKUP(A324,Data!C:I,7,FALSE)</f>
        <v>0</v>
      </c>
      <c r="F324" s="631" t="str">
        <f t="shared" si="34"/>
        <v>NIS-THRE-1</v>
      </c>
      <c r="G324" s="631" t="str">
        <f t="shared" ca="1" si="35"/>
        <v>NIS-THRE-10</v>
      </c>
    </row>
    <row r="325" spans="1:7" x14ac:dyDescent="0.25">
      <c r="A325" t="s">
        <v>177</v>
      </c>
      <c r="B325" s="551">
        <f>VLOOKUP(A325,Data!C:E,3,FALSE)</f>
        <v>1</v>
      </c>
      <c r="C325" s="1286" t="str">
        <f>IF(NIS2_valinta!F411&lt;&gt;"","X","")</f>
        <v>X</v>
      </c>
      <c r="D325" s="551" t="str">
        <f t="shared" si="33"/>
        <v>NIS-THRE-</v>
      </c>
      <c r="E325" s="551">
        <f ca="1">VLOOKUP(A325,Data!C:I,7,FALSE)</f>
        <v>1</v>
      </c>
      <c r="F325" s="631" t="str">
        <f t="shared" si="34"/>
        <v>NIS-THRE-1</v>
      </c>
      <c r="G325" s="631" t="str">
        <f t="shared" ca="1" si="35"/>
        <v>NIS-THRE-11</v>
      </c>
    </row>
    <row r="326" spans="1:7" x14ac:dyDescent="0.25">
      <c r="A326" t="s">
        <v>178</v>
      </c>
      <c r="B326" s="551">
        <f>VLOOKUP(A326,Data!C:E,3,FALSE)</f>
        <v>1</v>
      </c>
      <c r="C326" s="1286" t="str">
        <f>IF(NIS2_valinta!F412&lt;&gt;"","X","")</f>
        <v>X</v>
      </c>
      <c r="D326" s="551" t="str">
        <f t="shared" si="33"/>
        <v>NIS-THRE-</v>
      </c>
      <c r="E326" s="551">
        <f ca="1">VLOOKUP(A326,Data!C:I,7,FALSE)</f>
        <v>1</v>
      </c>
      <c r="F326" s="631" t="str">
        <f t="shared" si="34"/>
        <v>NIS-THRE-1</v>
      </c>
      <c r="G326" s="631" t="str">
        <f t="shared" ca="1" si="35"/>
        <v>NIS-THRE-11</v>
      </c>
    </row>
    <row r="327" spans="1:7" x14ac:dyDescent="0.25">
      <c r="A327" t="s">
        <v>179</v>
      </c>
      <c r="B327" s="551">
        <f>VLOOKUP(A327,Data!C:E,3,FALSE)</f>
        <v>2</v>
      </c>
      <c r="C327" s="1286" t="str">
        <f>IF(NIS2_valinta!F413&lt;&gt;"","X","")</f>
        <v>X</v>
      </c>
      <c r="D327" s="551" t="str">
        <f t="shared" si="33"/>
        <v>NIS-THRE-</v>
      </c>
      <c r="E327" s="551">
        <f ca="1">VLOOKUP(A327,Data!C:I,7,FALSE)</f>
        <v>1</v>
      </c>
      <c r="F327" s="631" t="str">
        <f t="shared" si="34"/>
        <v>NIS-THRE-2</v>
      </c>
      <c r="G327" s="631" t="str">
        <f t="shared" ca="1" si="35"/>
        <v>NIS-THRE-21</v>
      </c>
    </row>
    <row r="328" spans="1:7" x14ac:dyDescent="0.25">
      <c r="A328" t="s">
        <v>180</v>
      </c>
      <c r="B328" s="551">
        <f>VLOOKUP(A328,Data!C:E,3,FALSE)</f>
        <v>2</v>
      </c>
      <c r="C328" s="1286" t="str">
        <f>IF(NIS2_valinta!F414&lt;&gt;"","X","")</f>
        <v>X</v>
      </c>
      <c r="D328" s="551" t="str">
        <f t="shared" si="33"/>
        <v>NIS-THRE-</v>
      </c>
      <c r="E328" s="551">
        <f ca="1">VLOOKUP(A328,Data!C:I,7,FALSE)</f>
        <v>1</v>
      </c>
      <c r="F328" s="631" t="str">
        <f t="shared" si="34"/>
        <v>NIS-THRE-2</v>
      </c>
      <c r="G328" s="631" t="str">
        <f t="shared" ca="1" si="35"/>
        <v>NIS-THRE-21</v>
      </c>
    </row>
    <row r="329" spans="1:7" x14ac:dyDescent="0.25">
      <c r="A329" t="s">
        <v>181</v>
      </c>
      <c r="B329" s="551">
        <f>VLOOKUP(A329,Data!C:E,3,FALSE)</f>
        <v>2</v>
      </c>
      <c r="C329" s="1286" t="str">
        <f>IF(NIS2_valinta!F415&lt;&gt;"","X","")</f>
        <v>X</v>
      </c>
      <c r="D329" s="551" t="str">
        <f t="shared" si="33"/>
        <v>NIS-THRE-</v>
      </c>
      <c r="E329" s="551">
        <f ca="1">VLOOKUP(A329,Data!C:I,7,FALSE)</f>
        <v>1</v>
      </c>
      <c r="F329" s="631" t="str">
        <f t="shared" si="34"/>
        <v>NIS-THRE-2</v>
      </c>
      <c r="G329" s="631" t="str">
        <f t="shared" ca="1" si="35"/>
        <v>NIS-THRE-21</v>
      </c>
    </row>
    <row r="330" spans="1:7" x14ac:dyDescent="0.25">
      <c r="A330" t="s">
        <v>182</v>
      </c>
      <c r="B330" s="551">
        <f>VLOOKUP(A330,Data!C:E,3,FALSE)</f>
        <v>2</v>
      </c>
      <c r="C330" s="1286" t="str">
        <f>IF(NIS2_valinta!F416&lt;&gt;"","X","")</f>
        <v>X</v>
      </c>
      <c r="D330" s="551" t="str">
        <f t="shared" si="33"/>
        <v>NIS-THRE-</v>
      </c>
      <c r="E330" s="551">
        <f ca="1">VLOOKUP(A330,Data!C:I,7,FALSE)</f>
        <v>1</v>
      </c>
      <c r="F330" s="631" t="str">
        <f t="shared" si="34"/>
        <v>NIS-THRE-2</v>
      </c>
      <c r="G330" s="631" t="str">
        <f t="shared" ca="1" si="35"/>
        <v>NIS-THRE-21</v>
      </c>
    </row>
    <row r="331" spans="1:7" x14ac:dyDescent="0.25">
      <c r="A331" t="s">
        <v>183</v>
      </c>
      <c r="B331" s="551">
        <f>VLOOKUP(A331,Data!C:E,3,FALSE)</f>
        <v>2</v>
      </c>
      <c r="C331" s="1286" t="str">
        <f>IF(NIS2_valinta!F417&lt;&gt;"","X","")</f>
        <v>X</v>
      </c>
      <c r="D331" s="551" t="str">
        <f t="shared" si="33"/>
        <v>NIS-THRE-</v>
      </c>
      <c r="E331" s="551">
        <f ca="1">VLOOKUP(A331,Data!C:I,7,FALSE)</f>
        <v>1</v>
      </c>
      <c r="F331" s="631" t="str">
        <f t="shared" si="34"/>
        <v>NIS-THRE-2</v>
      </c>
      <c r="G331" s="631" t="str">
        <f t="shared" ca="1" si="35"/>
        <v>NIS-THRE-21</v>
      </c>
    </row>
    <row r="332" spans="1:7" x14ac:dyDescent="0.25">
      <c r="A332" t="s">
        <v>184</v>
      </c>
      <c r="B332" s="551">
        <f>VLOOKUP(A332,Data!C:E,3,FALSE)</f>
        <v>3</v>
      </c>
      <c r="C332" s="1286" t="str">
        <f>IF(NIS2_valinta!F418&lt;&gt;"","X","")</f>
        <v>X</v>
      </c>
      <c r="D332" s="551" t="str">
        <f t="shared" si="33"/>
        <v>NIS-THRE-</v>
      </c>
      <c r="E332" s="551">
        <f ca="1">VLOOKUP(A332,Data!C:I,7,FALSE)</f>
        <v>0</v>
      </c>
      <c r="F332" s="631" t="str">
        <f t="shared" si="34"/>
        <v>NIS-THRE-3</v>
      </c>
      <c r="G332" s="631" t="str">
        <f t="shared" ca="1" si="35"/>
        <v>NIS-THRE-30</v>
      </c>
    </row>
    <row r="333" spans="1:7" x14ac:dyDescent="0.25">
      <c r="A333" t="s">
        <v>185</v>
      </c>
      <c r="B333" s="551">
        <f>VLOOKUP(A333,Data!C:E,3,FALSE)</f>
        <v>3</v>
      </c>
      <c r="C333" s="1286" t="str">
        <f>IF(NIS2_valinta!F419&lt;&gt;"","X","")</f>
        <v/>
      </c>
      <c r="D333" s="551" t="str">
        <f t="shared" si="33"/>
        <v/>
      </c>
      <c r="E333" s="551">
        <f ca="1">VLOOKUP(A333,Data!C:I,7,FALSE)</f>
        <v>0</v>
      </c>
      <c r="F333" s="631" t="str">
        <f t="shared" si="34"/>
        <v>3</v>
      </c>
      <c r="G333" s="631" t="str">
        <f t="shared" ca="1" si="35"/>
        <v>30</v>
      </c>
    </row>
    <row r="334" spans="1:7" x14ac:dyDescent="0.25">
      <c r="A334" t="s">
        <v>187</v>
      </c>
      <c r="B334" s="551">
        <f>VLOOKUP(A334,Data!C:E,3,FALSE)</f>
        <v>3</v>
      </c>
      <c r="C334" s="1286" t="str">
        <f>IF(NIS2_valinta!F420&lt;&gt;"","X","")</f>
        <v>X</v>
      </c>
      <c r="D334" s="551" t="str">
        <f t="shared" si="33"/>
        <v>NIS-THRE-</v>
      </c>
      <c r="E334" s="551">
        <f ca="1">VLOOKUP(A334,Data!C:I,7,FALSE)</f>
        <v>0</v>
      </c>
      <c r="F334" s="631" t="str">
        <f t="shared" si="34"/>
        <v>NIS-THRE-3</v>
      </c>
      <c r="G334" s="631" t="str">
        <f t="shared" ca="1" si="35"/>
        <v>NIS-THRE-30</v>
      </c>
    </row>
    <row r="335" spans="1:7" x14ac:dyDescent="0.25">
      <c r="A335" t="s">
        <v>2573</v>
      </c>
      <c r="B335" s="551">
        <f>VLOOKUP(A335,Data!C:E,3,FALSE)</f>
        <v>3</v>
      </c>
      <c r="C335" s="1286" t="str">
        <f>IF(NIS2_valinta!F421&lt;&gt;"","X","")</f>
        <v>X</v>
      </c>
      <c r="D335" s="551" t="str">
        <f t="shared" si="33"/>
        <v>NIS-THRE-</v>
      </c>
      <c r="E335" s="551">
        <f ca="1">VLOOKUP(A335,Data!C:I,7,FALSE)</f>
        <v>1</v>
      </c>
      <c r="F335" s="631" t="str">
        <f t="shared" si="34"/>
        <v>NIS-THRE-3</v>
      </c>
      <c r="G335" s="631" t="str">
        <f t="shared" ca="1" si="35"/>
        <v>NIS-THRE-31</v>
      </c>
    </row>
    <row r="336" spans="1:7" x14ac:dyDescent="0.25">
      <c r="A336" t="s">
        <v>189</v>
      </c>
      <c r="B336" s="551">
        <f>VLOOKUP(A336,Data!C:E,3,FALSE)</f>
        <v>1</v>
      </c>
      <c r="C336" s="1286" t="str">
        <f>IF(NIS2_valinta!F422&lt;&gt;"","X","")</f>
        <v>X</v>
      </c>
      <c r="D336" s="551" t="str">
        <f t="shared" si="33"/>
        <v>NIS-THRE-</v>
      </c>
      <c r="E336" s="551">
        <f ca="1">VLOOKUP(A336,Data!C:I,7,FALSE)</f>
        <v>1</v>
      </c>
      <c r="F336" s="631" t="str">
        <f t="shared" si="34"/>
        <v>NIS-THRE-1</v>
      </c>
      <c r="G336" s="631" t="str">
        <f t="shared" ca="1" si="35"/>
        <v>NIS-THRE-11</v>
      </c>
    </row>
    <row r="337" spans="1:7" x14ac:dyDescent="0.25">
      <c r="A337" t="s">
        <v>190</v>
      </c>
      <c r="B337" s="551">
        <f>VLOOKUP(A337,Data!C:E,3,FALSE)</f>
        <v>1</v>
      </c>
      <c r="C337" s="1286" t="str">
        <f>IF(NIS2_valinta!F423&lt;&gt;"","X","")</f>
        <v>X</v>
      </c>
      <c r="D337" s="551" t="str">
        <f t="shared" si="33"/>
        <v>NIS-THRE-</v>
      </c>
      <c r="E337" s="551">
        <f ca="1">VLOOKUP(A337,Data!C:I,7,FALSE)</f>
        <v>1</v>
      </c>
      <c r="F337" s="631" t="str">
        <f t="shared" si="34"/>
        <v>NIS-THRE-1</v>
      </c>
      <c r="G337" s="631" t="str">
        <f t="shared" ca="1" si="35"/>
        <v>NIS-THRE-11</v>
      </c>
    </row>
    <row r="338" spans="1:7" x14ac:dyDescent="0.25">
      <c r="A338" t="s">
        <v>191</v>
      </c>
      <c r="B338" s="551">
        <f>VLOOKUP(A338,Data!C:E,3,FALSE)</f>
        <v>1</v>
      </c>
      <c r="C338" s="1286" t="str">
        <f>IF(NIS2_valinta!F424&lt;&gt;"","X","")</f>
        <v>X</v>
      </c>
      <c r="D338" s="551" t="str">
        <f t="shared" si="33"/>
        <v>NIS-THRE-</v>
      </c>
      <c r="E338" s="551">
        <f ca="1">VLOOKUP(A338,Data!C:I,7,FALSE)</f>
        <v>1</v>
      </c>
      <c r="F338" s="631" t="str">
        <f t="shared" si="34"/>
        <v>NIS-THRE-1</v>
      </c>
      <c r="G338" s="631" t="str">
        <f t="shared" ca="1" si="35"/>
        <v>NIS-THRE-11</v>
      </c>
    </row>
    <row r="339" spans="1:7" x14ac:dyDescent="0.25">
      <c r="A339" t="s">
        <v>192</v>
      </c>
      <c r="B339" s="551">
        <f>VLOOKUP(A339,Data!C:E,3,FALSE)</f>
        <v>1</v>
      </c>
      <c r="C339" s="1286" t="str">
        <f>IF(NIS2_valinta!F425&lt;&gt;"","X","")</f>
        <v>X</v>
      </c>
      <c r="D339" s="551" t="str">
        <f t="shared" si="33"/>
        <v>NIS-THRE-</v>
      </c>
      <c r="E339" s="551">
        <f ca="1">VLOOKUP(A339,Data!C:I,7,FALSE)</f>
        <v>1</v>
      </c>
      <c r="F339" s="631" t="str">
        <f t="shared" si="34"/>
        <v>NIS-THRE-1</v>
      </c>
      <c r="G339" s="631" t="str">
        <f t="shared" ca="1" si="35"/>
        <v>NIS-THRE-11</v>
      </c>
    </row>
    <row r="340" spans="1:7" x14ac:dyDescent="0.25">
      <c r="A340" t="s">
        <v>193</v>
      </c>
      <c r="B340" s="551">
        <f>VLOOKUP(A340,Data!C:E,3,FALSE)</f>
        <v>2</v>
      </c>
      <c r="C340" s="1286" t="str">
        <f>IF(NIS2_valinta!F426&lt;&gt;"","X","")</f>
        <v>X</v>
      </c>
      <c r="D340" s="551" t="str">
        <f t="shared" si="33"/>
        <v>NIS-THRE-</v>
      </c>
      <c r="E340" s="551">
        <f ca="1">VLOOKUP(A340,Data!C:I,7,FALSE)</f>
        <v>0</v>
      </c>
      <c r="F340" s="631" t="str">
        <f t="shared" si="34"/>
        <v>NIS-THRE-2</v>
      </c>
      <c r="G340" s="631" t="str">
        <f t="shared" ca="1" si="35"/>
        <v>NIS-THRE-20</v>
      </c>
    </row>
    <row r="341" spans="1:7" x14ac:dyDescent="0.25">
      <c r="A341" t="s">
        <v>194</v>
      </c>
      <c r="B341" s="551">
        <f>VLOOKUP(A341,Data!C:E,3,FALSE)</f>
        <v>2</v>
      </c>
      <c r="C341" s="1286" t="str">
        <f>IF(NIS2_valinta!F427&lt;&gt;"","X","")</f>
        <v/>
      </c>
      <c r="D341" s="551" t="str">
        <f t="shared" si="33"/>
        <v/>
      </c>
      <c r="E341" s="551">
        <f ca="1">VLOOKUP(A341,Data!C:I,7,FALSE)</f>
        <v>1</v>
      </c>
      <c r="F341" s="631" t="str">
        <f t="shared" si="34"/>
        <v>2</v>
      </c>
      <c r="G341" s="631" t="str">
        <f t="shared" ca="1" si="35"/>
        <v>21</v>
      </c>
    </row>
    <row r="342" spans="1:7" x14ac:dyDescent="0.25">
      <c r="A342" t="s">
        <v>195</v>
      </c>
      <c r="B342" s="551">
        <f>VLOOKUP(A342,Data!C:E,3,FALSE)</f>
        <v>2</v>
      </c>
      <c r="C342" s="1286" t="str">
        <f>IF(NIS2_valinta!F428&lt;&gt;"","X","")</f>
        <v>X</v>
      </c>
      <c r="D342" s="551" t="str">
        <f t="shared" si="33"/>
        <v>NIS-THRE-</v>
      </c>
      <c r="E342" s="551">
        <f ca="1">VLOOKUP(A342,Data!C:I,7,FALSE)</f>
        <v>1</v>
      </c>
      <c r="F342" s="631" t="str">
        <f t="shared" si="34"/>
        <v>NIS-THRE-2</v>
      </c>
      <c r="G342" s="631" t="str">
        <f t="shared" ca="1" si="35"/>
        <v>NIS-THRE-21</v>
      </c>
    </row>
    <row r="343" spans="1:7" x14ac:dyDescent="0.25">
      <c r="A343" t="s">
        <v>196</v>
      </c>
      <c r="B343" s="551">
        <f>VLOOKUP(A343,Data!C:E,3,FALSE)</f>
        <v>2</v>
      </c>
      <c r="C343" s="1286" t="str">
        <f>IF(NIS2_valinta!F429&lt;&gt;"","X","")</f>
        <v>X</v>
      </c>
      <c r="D343" s="551" t="str">
        <f t="shared" si="33"/>
        <v>NIS-THRE-</v>
      </c>
      <c r="E343" s="551">
        <f ca="1">VLOOKUP(A343,Data!C:I,7,FALSE)</f>
        <v>0</v>
      </c>
      <c r="F343" s="631" t="str">
        <f t="shared" si="34"/>
        <v>NIS-THRE-2</v>
      </c>
      <c r="G343" s="631" t="str">
        <f t="shared" ca="1" si="35"/>
        <v>NIS-THRE-20</v>
      </c>
    </row>
    <row r="344" spans="1:7" x14ac:dyDescent="0.25">
      <c r="A344" t="s">
        <v>197</v>
      </c>
      <c r="B344" s="551">
        <f>VLOOKUP(A344,Data!C:E,3,FALSE)</f>
        <v>3</v>
      </c>
      <c r="C344" s="1286" t="str">
        <f>IF(NIS2_valinta!F430&lt;&gt;"","X","")</f>
        <v/>
      </c>
      <c r="D344" s="551" t="str">
        <f t="shared" si="33"/>
        <v/>
      </c>
      <c r="E344" s="551">
        <f ca="1">VLOOKUP(A344,Data!C:I,7,FALSE)</f>
        <v>0</v>
      </c>
      <c r="F344" s="631" t="str">
        <f t="shared" si="34"/>
        <v>3</v>
      </c>
      <c r="G344" s="631" t="str">
        <f t="shared" ca="1" si="35"/>
        <v>30</v>
      </c>
    </row>
    <row r="345" spans="1:7" x14ac:dyDescent="0.25">
      <c r="A345" t="s">
        <v>199</v>
      </c>
      <c r="B345" s="551">
        <f>VLOOKUP(A345,Data!C:E,3,FALSE)</f>
        <v>3</v>
      </c>
      <c r="C345" s="1286" t="str">
        <f>IF(NIS2_valinta!F431&lt;&gt;"","X","")</f>
        <v/>
      </c>
      <c r="D345" s="551" t="str">
        <f t="shared" si="33"/>
        <v/>
      </c>
      <c r="E345" s="551">
        <f ca="1">VLOOKUP(A345,Data!C:I,7,FALSE)</f>
        <v>0</v>
      </c>
      <c r="F345" s="631" t="str">
        <f t="shared" si="34"/>
        <v>3</v>
      </c>
      <c r="G345" s="631" t="str">
        <f t="shared" ca="1" si="35"/>
        <v>30</v>
      </c>
    </row>
    <row r="346" spans="1:7" x14ac:dyDescent="0.25">
      <c r="A346" t="s">
        <v>201</v>
      </c>
      <c r="B346" s="551">
        <f>VLOOKUP(A346,Data!C:E,3,FALSE)</f>
        <v>3</v>
      </c>
      <c r="C346" s="1286" t="str">
        <f>IF(NIS2_valinta!F432&lt;&gt;"","X","")</f>
        <v>X</v>
      </c>
      <c r="D346" s="551" t="str">
        <f t="shared" si="33"/>
        <v>NIS-THRE-</v>
      </c>
      <c r="E346" s="551">
        <f ca="1">VLOOKUP(A346,Data!C:I,7,FALSE)</f>
        <v>1</v>
      </c>
      <c r="F346" s="631" t="str">
        <f t="shared" si="34"/>
        <v>NIS-THRE-3</v>
      </c>
      <c r="G346" s="631" t="str">
        <f t="shared" ca="1" si="35"/>
        <v>NIS-THRE-31</v>
      </c>
    </row>
    <row r="347" spans="1:7" x14ac:dyDescent="0.25">
      <c r="A347" t="s">
        <v>205</v>
      </c>
      <c r="B347" s="551">
        <f>VLOOKUP(A347,Data!C:E,3,FALSE)</f>
        <v>2</v>
      </c>
      <c r="C347" s="1286" t="str">
        <f>IF(NIS2_valinta!F433&lt;&gt;"","X","")</f>
        <v>X</v>
      </c>
      <c r="D347" s="551" t="str">
        <f t="shared" si="33"/>
        <v>NIS-THRE-</v>
      </c>
      <c r="E347" s="551">
        <f ca="1">VLOOKUP(A347,Data!C:I,7,FALSE)</f>
        <v>0</v>
      </c>
      <c r="F347" s="631" t="str">
        <f t="shared" si="34"/>
        <v>NIS-THRE-2</v>
      </c>
      <c r="G347" s="631" t="str">
        <f t="shared" ca="1" si="35"/>
        <v>NIS-THRE-20</v>
      </c>
    </row>
    <row r="348" spans="1:7" x14ac:dyDescent="0.25">
      <c r="A348" t="s">
        <v>206</v>
      </c>
      <c r="B348" s="551">
        <f>VLOOKUP(A348,Data!C:E,3,FALSE)</f>
        <v>2</v>
      </c>
      <c r="C348" s="1286" t="str">
        <f>IF(NIS2_valinta!F434&lt;&gt;"","X","")</f>
        <v/>
      </c>
      <c r="D348" s="551" t="str">
        <f t="shared" si="33"/>
        <v/>
      </c>
      <c r="E348" s="551">
        <f ca="1">VLOOKUP(A348,Data!C:I,7,FALSE)</f>
        <v>0</v>
      </c>
      <c r="F348" s="631" t="str">
        <f t="shared" si="34"/>
        <v>2</v>
      </c>
      <c r="G348" s="631" t="str">
        <f t="shared" ca="1" si="35"/>
        <v>20</v>
      </c>
    </row>
    <row r="349" spans="1:7" x14ac:dyDescent="0.25">
      <c r="A349" t="s">
        <v>207</v>
      </c>
      <c r="B349" s="551">
        <f>VLOOKUP(A349,Data!C:E,3,FALSE)</f>
        <v>3</v>
      </c>
      <c r="C349" s="1286" t="str">
        <f>IF(NIS2_valinta!F435&lt;&gt;"","X","")</f>
        <v>X</v>
      </c>
      <c r="D349" s="551" t="str">
        <f t="shared" si="33"/>
        <v>NIS-THRE-</v>
      </c>
      <c r="E349" s="551">
        <f ca="1">VLOOKUP(A349,Data!C:I,7,FALSE)</f>
        <v>0</v>
      </c>
      <c r="F349" s="631" t="str">
        <f t="shared" si="34"/>
        <v>NIS-THRE-3</v>
      </c>
      <c r="G349" s="631" t="str">
        <f t="shared" ca="1" si="35"/>
        <v>NIS-THRE-30</v>
      </c>
    </row>
    <row r="350" spans="1:7" x14ac:dyDescent="0.25">
      <c r="A350" t="s">
        <v>208</v>
      </c>
      <c r="B350" s="551">
        <f>VLOOKUP(A350,Data!C:E,3,FALSE)</f>
        <v>3</v>
      </c>
      <c r="C350" s="1286" t="str">
        <f>IF(NIS2_valinta!F436&lt;&gt;"","X","")</f>
        <v>X</v>
      </c>
      <c r="D350" s="551" t="str">
        <f t="shared" si="33"/>
        <v>NIS-THRE-</v>
      </c>
      <c r="E350" s="551">
        <f ca="1">VLOOKUP(A350,Data!C:I,7,FALSE)</f>
        <v>1</v>
      </c>
      <c r="F350" s="631" t="str">
        <f t="shared" si="34"/>
        <v>NIS-THRE-3</v>
      </c>
      <c r="G350" s="631" t="str">
        <f t="shared" ca="1" si="35"/>
        <v>NIS-THRE-31</v>
      </c>
    </row>
    <row r="351" spans="1:7" x14ac:dyDescent="0.25">
      <c r="A351" t="s">
        <v>209</v>
      </c>
      <c r="B351" s="551">
        <f>VLOOKUP(A351,Data!C:E,3,FALSE)</f>
        <v>3</v>
      </c>
      <c r="C351" s="1286" t="str">
        <f>IF(NIS2_valinta!F437&lt;&gt;"","X","")</f>
        <v>X</v>
      </c>
      <c r="D351" s="551" t="str">
        <f t="shared" si="33"/>
        <v>NIS-THRE-</v>
      </c>
      <c r="E351" s="551">
        <f ca="1">VLOOKUP(A351,Data!C:I,7,FALSE)</f>
        <v>1</v>
      </c>
      <c r="F351" s="631" t="str">
        <f t="shared" si="34"/>
        <v>NIS-THRE-3</v>
      </c>
      <c r="G351" s="631" t="str">
        <f t="shared" ca="1" si="35"/>
        <v>NIS-THRE-31</v>
      </c>
    </row>
    <row r="352" spans="1:7" x14ac:dyDescent="0.25">
      <c r="A352" t="s">
        <v>210</v>
      </c>
      <c r="B352" s="551">
        <f>VLOOKUP(A352,Data!C:E,3,FALSE)</f>
        <v>3</v>
      </c>
      <c r="C352" s="1286" t="str">
        <f>IF(NIS2_valinta!F438&lt;&gt;"","X","")</f>
        <v/>
      </c>
      <c r="D352" s="551" t="str">
        <f t="shared" si="33"/>
        <v/>
      </c>
      <c r="E352" s="551">
        <f ca="1">VLOOKUP(A352,Data!C:I,7,FALSE)</f>
        <v>1</v>
      </c>
      <c r="F352" s="631" t="str">
        <f t="shared" si="34"/>
        <v>3</v>
      </c>
      <c r="G352" s="631" t="str">
        <f t="shared" ca="1" si="35"/>
        <v>31</v>
      </c>
    </row>
    <row r="353" spans="1:7" x14ac:dyDescent="0.25">
      <c r="A353" t="s">
        <v>274</v>
      </c>
      <c r="B353" s="551">
        <f>VLOOKUP(A353,Data!C:E,3,FALSE)</f>
        <v>1</v>
      </c>
      <c r="C353" s="1286" t="str">
        <f>IF(NIS2_valinta!F439&lt;&gt;"","X","")</f>
        <v>X</v>
      </c>
      <c r="D353" s="551" t="str">
        <f t="shared" si="33"/>
        <v>NIS-WORK-</v>
      </c>
      <c r="E353" s="551">
        <f ca="1">VLOOKUP(A353,Data!C:I,7,FALSE)</f>
        <v>1</v>
      </c>
      <c r="F353" s="631" t="str">
        <f t="shared" si="34"/>
        <v>NIS-WORK-1</v>
      </c>
      <c r="G353" s="631" t="str">
        <f t="shared" ca="1" si="35"/>
        <v>NIS-WORK-11</v>
      </c>
    </row>
    <row r="354" spans="1:7" x14ac:dyDescent="0.25">
      <c r="A354" t="s">
        <v>275</v>
      </c>
      <c r="B354" s="551">
        <f>VLOOKUP(A354,Data!C:E,3,FALSE)</f>
        <v>1</v>
      </c>
      <c r="C354" s="1286" t="str">
        <f>IF(NIS2_valinta!F440&lt;&gt;"","X","")</f>
        <v>X</v>
      </c>
      <c r="D354" s="551" t="str">
        <f t="shared" si="33"/>
        <v>NIS-WORK-</v>
      </c>
      <c r="E354" s="551">
        <f ca="1">VLOOKUP(A354,Data!C:I,7,FALSE)</f>
        <v>1</v>
      </c>
      <c r="F354" s="631" t="str">
        <f t="shared" si="34"/>
        <v>NIS-WORK-1</v>
      </c>
      <c r="G354" s="631" t="str">
        <f t="shared" ca="1" si="35"/>
        <v>NIS-WORK-11</v>
      </c>
    </row>
    <row r="355" spans="1:7" x14ac:dyDescent="0.25">
      <c r="A355" t="s">
        <v>276</v>
      </c>
      <c r="B355" s="551">
        <f>VLOOKUP(A355,Data!C:E,3,FALSE)</f>
        <v>2</v>
      </c>
      <c r="C355" s="1286" t="str">
        <f>IF(NIS2_valinta!F441&lt;&gt;"","X","")</f>
        <v>X</v>
      </c>
      <c r="D355" s="551" t="str">
        <f t="shared" si="33"/>
        <v>NIS-WORK-</v>
      </c>
      <c r="E355" s="551">
        <f ca="1">VLOOKUP(A355,Data!C:I,7,FALSE)</f>
        <v>1</v>
      </c>
      <c r="F355" s="631" t="str">
        <f t="shared" si="34"/>
        <v>NIS-WORK-2</v>
      </c>
      <c r="G355" s="631" t="str">
        <f t="shared" ca="1" si="35"/>
        <v>NIS-WORK-21</v>
      </c>
    </row>
    <row r="356" spans="1:7" x14ac:dyDescent="0.25">
      <c r="A356" t="s">
        <v>277</v>
      </c>
      <c r="B356" s="551">
        <f>VLOOKUP(A356,Data!C:E,3,FALSE)</f>
        <v>2</v>
      </c>
      <c r="C356" s="1286" t="str">
        <f>IF(NIS2_valinta!F442&lt;&gt;"","X","")</f>
        <v>X</v>
      </c>
      <c r="D356" s="551" t="str">
        <f t="shared" si="33"/>
        <v>NIS-WORK-</v>
      </c>
      <c r="E356" s="551">
        <f ca="1">VLOOKUP(A356,Data!C:I,7,FALSE)</f>
        <v>0</v>
      </c>
      <c r="F356" s="631" t="str">
        <f t="shared" si="34"/>
        <v>NIS-WORK-2</v>
      </c>
      <c r="G356" s="631" t="str">
        <f t="shared" ca="1" si="35"/>
        <v>NIS-WORK-20</v>
      </c>
    </row>
    <row r="357" spans="1:7" x14ac:dyDescent="0.25">
      <c r="A357" t="s">
        <v>278</v>
      </c>
      <c r="B357" s="551">
        <f>VLOOKUP(A357,Data!C:E,3,FALSE)</f>
        <v>2</v>
      </c>
      <c r="C357" s="1286" t="str">
        <f>IF(NIS2_valinta!F443&lt;&gt;"","X","")</f>
        <v>X</v>
      </c>
      <c r="D357" s="551" t="str">
        <f t="shared" si="33"/>
        <v>NIS-WORK-</v>
      </c>
      <c r="E357" s="551">
        <f ca="1">VLOOKUP(A357,Data!C:I,7,FALSE)</f>
        <v>1</v>
      </c>
      <c r="F357" s="631" t="str">
        <f t="shared" si="34"/>
        <v>NIS-WORK-2</v>
      </c>
      <c r="G357" s="631" t="str">
        <f t="shared" ca="1" si="35"/>
        <v>NIS-WORK-21</v>
      </c>
    </row>
    <row r="358" spans="1:7" x14ac:dyDescent="0.25">
      <c r="A358" t="s">
        <v>279</v>
      </c>
      <c r="B358" s="551">
        <f>VLOOKUP(A358,Data!C:E,3,FALSE)</f>
        <v>3</v>
      </c>
      <c r="C358" s="1286" t="str">
        <f>IF(NIS2_valinta!F444&lt;&gt;"","X","")</f>
        <v>X</v>
      </c>
      <c r="D358" s="551" t="str">
        <f t="shared" si="33"/>
        <v>NIS-WORK-</v>
      </c>
      <c r="E358" s="551">
        <f ca="1">VLOOKUP(A358,Data!C:I,7,FALSE)</f>
        <v>0</v>
      </c>
      <c r="F358" s="631" t="str">
        <f t="shared" si="34"/>
        <v>NIS-WORK-3</v>
      </c>
      <c r="G358" s="631" t="str">
        <f t="shared" ca="1" si="35"/>
        <v>NIS-WORK-30</v>
      </c>
    </row>
    <row r="359" spans="1:7" x14ac:dyDescent="0.25">
      <c r="A359" t="s">
        <v>2574</v>
      </c>
      <c r="B359" s="551">
        <f>VLOOKUP(A359,Data!C:E,3,FALSE)</f>
        <v>3</v>
      </c>
      <c r="C359" s="1286" t="str">
        <f>IF(NIS2_valinta!F445&lt;&gt;"","X","")</f>
        <v>X</v>
      </c>
      <c r="D359" s="551" t="str">
        <f t="shared" si="33"/>
        <v>NIS-WORK-</v>
      </c>
      <c r="E359" s="551">
        <f ca="1">VLOOKUP(A359,Data!C:I,7,FALSE)</f>
        <v>0</v>
      </c>
      <c r="F359" s="631" t="str">
        <f t="shared" si="34"/>
        <v>NIS-WORK-3</v>
      </c>
      <c r="G359" s="631" t="str">
        <f t="shared" ca="1" si="35"/>
        <v>NIS-WORK-30</v>
      </c>
    </row>
    <row r="360" spans="1:7" x14ac:dyDescent="0.25">
      <c r="A360" t="s">
        <v>280</v>
      </c>
      <c r="B360" s="551">
        <f>VLOOKUP(A360,Data!C:E,3,FALSE)</f>
        <v>1</v>
      </c>
      <c r="C360" s="1286" t="str">
        <f>IF(NIS2_valinta!F446&lt;&gt;"","X","")</f>
        <v>X</v>
      </c>
      <c r="D360" s="551" t="str">
        <f t="shared" si="33"/>
        <v>NIS-WORK-</v>
      </c>
      <c r="E360" s="551">
        <f ca="1">VLOOKUP(A360,Data!C:I,7,FALSE)</f>
        <v>1</v>
      </c>
      <c r="F360" s="631" t="str">
        <f t="shared" si="34"/>
        <v>NIS-WORK-1</v>
      </c>
      <c r="G360" s="631" t="str">
        <f t="shared" ca="1" si="35"/>
        <v>NIS-WORK-11</v>
      </c>
    </row>
    <row r="361" spans="1:7" x14ac:dyDescent="0.25">
      <c r="A361" t="s">
        <v>281</v>
      </c>
      <c r="B361" s="551">
        <f>VLOOKUP(A361,Data!C:E,3,FALSE)</f>
        <v>2</v>
      </c>
      <c r="C361" s="1286" t="str">
        <f>IF(NIS2_valinta!F447&lt;&gt;"","X","")</f>
        <v>X</v>
      </c>
      <c r="D361" s="551" t="str">
        <f t="shared" si="33"/>
        <v>NIS-WORK-</v>
      </c>
      <c r="E361" s="551">
        <f ca="1">VLOOKUP(A361,Data!C:I,7,FALSE)</f>
        <v>0</v>
      </c>
      <c r="F361" s="631" t="str">
        <f t="shared" si="34"/>
        <v>NIS-WORK-2</v>
      </c>
      <c r="G361" s="631" t="str">
        <f t="shared" ca="1" si="35"/>
        <v>NIS-WORK-20</v>
      </c>
    </row>
    <row r="362" spans="1:7" x14ac:dyDescent="0.25">
      <c r="A362" t="s">
        <v>282</v>
      </c>
      <c r="B362" s="551">
        <f>VLOOKUP(A362,Data!C:E,3,FALSE)</f>
        <v>2</v>
      </c>
      <c r="C362" s="1286" t="str">
        <f>IF(NIS2_valinta!F448&lt;&gt;"","X","")</f>
        <v>X</v>
      </c>
      <c r="D362" s="551" t="str">
        <f t="shared" si="33"/>
        <v>NIS-WORK-</v>
      </c>
      <c r="E362" s="551">
        <f ca="1">VLOOKUP(A362,Data!C:I,7,FALSE)</f>
        <v>1</v>
      </c>
      <c r="F362" s="631" t="str">
        <f t="shared" si="34"/>
        <v>NIS-WORK-2</v>
      </c>
      <c r="G362" s="631" t="str">
        <f t="shared" ca="1" si="35"/>
        <v>NIS-WORK-21</v>
      </c>
    </row>
    <row r="363" spans="1:7" x14ac:dyDescent="0.25">
      <c r="A363" t="s">
        <v>283</v>
      </c>
      <c r="B363" s="551">
        <f>VLOOKUP(A363,Data!C:E,3,FALSE)</f>
        <v>2</v>
      </c>
      <c r="C363" s="1286" t="str">
        <f>IF(NIS2_valinta!F449&lt;&gt;"","X","")</f>
        <v>X</v>
      </c>
      <c r="D363" s="551" t="str">
        <f t="shared" si="33"/>
        <v>NIS-WORK-</v>
      </c>
      <c r="E363" s="551">
        <f ca="1">VLOOKUP(A363,Data!C:I,7,FALSE)</f>
        <v>0</v>
      </c>
      <c r="F363" s="631" t="str">
        <f t="shared" si="34"/>
        <v>NIS-WORK-2</v>
      </c>
      <c r="G363" s="631" t="str">
        <f t="shared" ca="1" si="35"/>
        <v>NIS-WORK-20</v>
      </c>
    </row>
    <row r="364" spans="1:7" x14ac:dyDescent="0.25">
      <c r="A364" t="s">
        <v>284</v>
      </c>
      <c r="B364" s="551">
        <f>VLOOKUP(A364,Data!C:E,3,FALSE)</f>
        <v>3</v>
      </c>
      <c r="C364" s="1286" t="str">
        <f>IF(NIS2_valinta!F450&lt;&gt;"","X","")</f>
        <v/>
      </c>
      <c r="D364" s="551" t="str">
        <f t="shared" si="33"/>
        <v/>
      </c>
      <c r="E364" s="551">
        <f ca="1">VLOOKUP(A364,Data!C:I,7,FALSE)</f>
        <v>1</v>
      </c>
      <c r="F364" s="631" t="str">
        <f t="shared" si="34"/>
        <v>3</v>
      </c>
      <c r="G364" s="631" t="str">
        <f t="shared" ca="1" si="35"/>
        <v>31</v>
      </c>
    </row>
    <row r="365" spans="1:7" x14ac:dyDescent="0.25">
      <c r="A365" t="s">
        <v>285</v>
      </c>
      <c r="B365" s="551">
        <f>VLOOKUP(A365,Data!C:E,3,FALSE)</f>
        <v>3</v>
      </c>
      <c r="C365" s="1286" t="str">
        <f>IF(NIS2_valinta!F451&lt;&gt;"","X","")</f>
        <v/>
      </c>
      <c r="D365" s="551" t="str">
        <f t="shared" si="33"/>
        <v/>
      </c>
      <c r="E365" s="551">
        <f ca="1">VLOOKUP(A365,Data!C:I,7,FALSE)</f>
        <v>0</v>
      </c>
      <c r="F365" s="631" t="str">
        <f t="shared" si="34"/>
        <v>3</v>
      </c>
      <c r="G365" s="631" t="str">
        <f t="shared" ca="1" si="35"/>
        <v>30</v>
      </c>
    </row>
    <row r="366" spans="1:7" x14ac:dyDescent="0.25">
      <c r="A366" t="s">
        <v>2575</v>
      </c>
      <c r="B366" s="551">
        <f>VLOOKUP(A366,Data!C:E,3,FALSE)</f>
        <v>3</v>
      </c>
      <c r="C366" s="1286" t="str">
        <f>IF(NIS2_valinta!F452&lt;&gt;"","X","")</f>
        <v/>
      </c>
      <c r="D366" s="551" t="str">
        <f t="shared" si="33"/>
        <v/>
      </c>
      <c r="E366" s="551">
        <f ca="1">VLOOKUP(A366,Data!C:I,7,FALSE)</f>
        <v>1</v>
      </c>
      <c r="F366" s="631" t="str">
        <f t="shared" si="34"/>
        <v>3</v>
      </c>
      <c r="G366" s="631" t="str">
        <f t="shared" ca="1" si="35"/>
        <v>31</v>
      </c>
    </row>
    <row r="367" spans="1:7" x14ac:dyDescent="0.25">
      <c r="A367" t="s">
        <v>286</v>
      </c>
      <c r="B367" s="551">
        <f>VLOOKUP(A367,Data!C:E,3,FALSE)</f>
        <v>1</v>
      </c>
      <c r="C367" s="1286" t="str">
        <f>IF(NIS2_valinta!F453&lt;&gt;"","X","")</f>
        <v>X</v>
      </c>
      <c r="D367" s="551" t="str">
        <f t="shared" si="33"/>
        <v>NIS-WORK-</v>
      </c>
      <c r="E367" s="551">
        <f ca="1">VLOOKUP(A367,Data!C:I,7,FALSE)</f>
        <v>1</v>
      </c>
      <c r="F367" s="631" t="str">
        <f t="shared" si="34"/>
        <v>NIS-WORK-1</v>
      </c>
      <c r="G367" s="631" t="str">
        <f t="shared" ca="1" si="35"/>
        <v>NIS-WORK-11</v>
      </c>
    </row>
    <row r="368" spans="1:7" x14ac:dyDescent="0.25">
      <c r="A368" t="s">
        <v>287</v>
      </c>
      <c r="B368" s="551">
        <f>VLOOKUP(A368,Data!C:E,3,FALSE)</f>
        <v>1</v>
      </c>
      <c r="C368" s="1286" t="str">
        <f>IF(NIS2_valinta!F454&lt;&gt;"","X","")</f>
        <v>X</v>
      </c>
      <c r="D368" s="551" t="str">
        <f t="shared" si="33"/>
        <v>NIS-WORK-</v>
      </c>
      <c r="E368" s="551">
        <f ca="1">VLOOKUP(A368,Data!C:I,7,FALSE)</f>
        <v>1</v>
      </c>
      <c r="F368" s="631" t="str">
        <f t="shared" si="34"/>
        <v>NIS-WORK-1</v>
      </c>
      <c r="G368" s="631" t="str">
        <f t="shared" ca="1" si="35"/>
        <v>NIS-WORK-11</v>
      </c>
    </row>
    <row r="369" spans="1:7" x14ac:dyDescent="0.25">
      <c r="A369" t="s">
        <v>288</v>
      </c>
      <c r="B369" s="551">
        <f>VLOOKUP(A369,Data!C:E,3,FALSE)</f>
        <v>2</v>
      </c>
      <c r="C369" s="1286" t="str">
        <f>IF(NIS2_valinta!F455&lt;&gt;"","X","")</f>
        <v>X</v>
      </c>
      <c r="D369" s="551" t="str">
        <f t="shared" si="33"/>
        <v>NIS-WORK-</v>
      </c>
      <c r="E369" s="551">
        <f ca="1">VLOOKUP(A369,Data!C:I,7,FALSE)</f>
        <v>1</v>
      </c>
      <c r="F369" s="631" t="str">
        <f t="shared" si="34"/>
        <v>NIS-WORK-2</v>
      </c>
      <c r="G369" s="631" t="str">
        <f t="shared" ca="1" si="35"/>
        <v>NIS-WORK-21</v>
      </c>
    </row>
    <row r="370" spans="1:7" x14ac:dyDescent="0.25">
      <c r="A370" t="s">
        <v>289</v>
      </c>
      <c r="B370" s="551">
        <f>VLOOKUP(A370,Data!C:E,3,FALSE)</f>
        <v>2</v>
      </c>
      <c r="C370" s="1286" t="str">
        <f>IF(NIS2_valinta!F456&lt;&gt;"","X","")</f>
        <v>X</v>
      </c>
      <c r="D370" s="551" t="str">
        <f t="shared" si="33"/>
        <v>NIS-WORK-</v>
      </c>
      <c r="E370" s="551">
        <f ca="1">VLOOKUP(A370,Data!C:I,7,FALSE)</f>
        <v>0</v>
      </c>
      <c r="F370" s="631" t="str">
        <f t="shared" si="34"/>
        <v>NIS-WORK-2</v>
      </c>
      <c r="G370" s="631" t="str">
        <f t="shared" ca="1" si="35"/>
        <v>NIS-WORK-20</v>
      </c>
    </row>
    <row r="371" spans="1:7" x14ac:dyDescent="0.25">
      <c r="A371" t="s">
        <v>290</v>
      </c>
      <c r="B371" s="551">
        <f>VLOOKUP(A371,Data!C:E,3,FALSE)</f>
        <v>3</v>
      </c>
      <c r="C371" s="1286" t="str">
        <f>IF(NIS2_valinta!F457&lt;&gt;"","X","")</f>
        <v>X</v>
      </c>
      <c r="D371" s="551" t="str">
        <f t="shared" si="33"/>
        <v>NIS-WORK-</v>
      </c>
      <c r="E371" s="551">
        <f ca="1">VLOOKUP(A371,Data!C:I,7,FALSE)</f>
        <v>1</v>
      </c>
      <c r="F371" s="631" t="str">
        <f t="shared" si="34"/>
        <v>NIS-WORK-3</v>
      </c>
      <c r="G371" s="631" t="str">
        <f t="shared" ca="1" si="35"/>
        <v>NIS-WORK-31</v>
      </c>
    </row>
    <row r="372" spans="1:7" x14ac:dyDescent="0.25">
      <c r="A372" t="s">
        <v>291</v>
      </c>
      <c r="B372" s="551">
        <f>VLOOKUP(A372,Data!C:E,3,FALSE)</f>
        <v>3</v>
      </c>
      <c r="C372" s="1286" t="str">
        <f>IF(NIS2_valinta!F458&lt;&gt;"","X","")</f>
        <v>X</v>
      </c>
      <c r="D372" s="551" t="str">
        <f t="shared" si="33"/>
        <v>NIS-WORK-</v>
      </c>
      <c r="E372" s="551">
        <f ca="1">VLOOKUP(A372,Data!C:I,7,FALSE)</f>
        <v>0</v>
      </c>
      <c r="F372" s="631" t="str">
        <f t="shared" si="34"/>
        <v>NIS-WORK-3</v>
      </c>
      <c r="G372" s="631" t="str">
        <f t="shared" ca="1" si="35"/>
        <v>NIS-WORK-30</v>
      </c>
    </row>
    <row r="373" spans="1:7" x14ac:dyDescent="0.25">
      <c r="A373" t="s">
        <v>292</v>
      </c>
      <c r="B373" s="551">
        <f>VLOOKUP(A373,Data!C:E,3,FALSE)</f>
        <v>1</v>
      </c>
      <c r="C373" s="1286" t="str">
        <f>IF(NIS2_valinta!F459&lt;&gt;"","X","")</f>
        <v>X</v>
      </c>
      <c r="D373" s="551" t="str">
        <f t="shared" si="33"/>
        <v>NIS-WORK-</v>
      </c>
      <c r="E373" s="551">
        <f ca="1">VLOOKUP(A373,Data!C:I,7,FALSE)</f>
        <v>1</v>
      </c>
      <c r="F373" s="631" t="str">
        <f t="shared" si="34"/>
        <v>NIS-WORK-1</v>
      </c>
      <c r="G373" s="631" t="str">
        <f t="shared" ca="1" si="35"/>
        <v>NIS-WORK-11</v>
      </c>
    </row>
    <row r="374" spans="1:7" x14ac:dyDescent="0.25">
      <c r="A374" t="s">
        <v>293</v>
      </c>
      <c r="B374" s="551">
        <f>VLOOKUP(A374,Data!C:E,3,FALSE)</f>
        <v>1</v>
      </c>
      <c r="C374" s="1286" t="str">
        <f>IF(NIS2_valinta!F460&lt;&gt;"","X","")</f>
        <v>X</v>
      </c>
      <c r="D374" s="551" t="str">
        <f t="shared" si="33"/>
        <v>NIS-WORK-</v>
      </c>
      <c r="E374" s="551">
        <f ca="1">VLOOKUP(A374,Data!C:I,7,FALSE)</f>
        <v>1</v>
      </c>
      <c r="F374" s="631" t="str">
        <f t="shared" si="34"/>
        <v>NIS-WORK-1</v>
      </c>
      <c r="G374" s="631" t="str">
        <f t="shared" ca="1" si="35"/>
        <v>NIS-WORK-11</v>
      </c>
    </row>
    <row r="375" spans="1:7" x14ac:dyDescent="0.25">
      <c r="A375" t="s">
        <v>294</v>
      </c>
      <c r="B375" s="551">
        <f>VLOOKUP(A375,Data!C:E,3,FALSE)</f>
        <v>2</v>
      </c>
      <c r="C375" s="1286" t="str">
        <f>IF(NIS2_valinta!F461&lt;&gt;"","X","")</f>
        <v>X</v>
      </c>
      <c r="D375" s="551" t="str">
        <f t="shared" si="33"/>
        <v>NIS-WORK-</v>
      </c>
      <c r="E375" s="551">
        <f ca="1">VLOOKUP(A375,Data!C:I,7,FALSE)</f>
        <v>0</v>
      </c>
      <c r="F375" s="631" t="str">
        <f t="shared" si="34"/>
        <v>NIS-WORK-2</v>
      </c>
      <c r="G375" s="631" t="str">
        <f t="shared" ca="1" si="35"/>
        <v>NIS-WORK-20</v>
      </c>
    </row>
    <row r="376" spans="1:7" x14ac:dyDescent="0.25">
      <c r="A376" t="s">
        <v>295</v>
      </c>
      <c r="B376" s="551">
        <f>VLOOKUP(A376,Data!C:E,3,FALSE)</f>
        <v>2</v>
      </c>
      <c r="C376" s="1286" t="str">
        <f>IF(NIS2_valinta!F462&lt;&gt;"","X","")</f>
        <v>X</v>
      </c>
      <c r="D376" s="551" t="str">
        <f t="shared" si="33"/>
        <v>NIS-WORK-</v>
      </c>
      <c r="E376" s="551">
        <f ca="1">VLOOKUP(A376,Data!C:I,7,FALSE)</f>
        <v>0</v>
      </c>
      <c r="F376" s="631" t="str">
        <f t="shared" si="34"/>
        <v>NIS-WORK-2</v>
      </c>
      <c r="G376" s="631" t="str">
        <f t="shared" ca="1" si="35"/>
        <v>NIS-WORK-20</v>
      </c>
    </row>
    <row r="377" spans="1:7" x14ac:dyDescent="0.25">
      <c r="A377" t="s">
        <v>296</v>
      </c>
      <c r="B377" s="551">
        <f>VLOOKUP(A377,Data!C:E,3,FALSE)</f>
        <v>3</v>
      </c>
      <c r="C377" s="1286" t="str">
        <f>IF(NIS2_valinta!F463&lt;&gt;"","X","")</f>
        <v/>
      </c>
      <c r="D377" s="551" t="str">
        <f t="shared" si="33"/>
        <v/>
      </c>
      <c r="E377" s="551">
        <f ca="1">VLOOKUP(A377,Data!C:I,7,FALSE)</f>
        <v>1</v>
      </c>
      <c r="F377" s="631" t="str">
        <f t="shared" si="34"/>
        <v>3</v>
      </c>
      <c r="G377" s="631" t="str">
        <f t="shared" ca="1" si="35"/>
        <v>31</v>
      </c>
    </row>
    <row r="378" spans="1:7" x14ac:dyDescent="0.25">
      <c r="A378" t="s">
        <v>2576</v>
      </c>
      <c r="B378" s="551">
        <f>VLOOKUP(A378,Data!C:E,3,FALSE)</f>
        <v>3</v>
      </c>
      <c r="C378" s="1286" t="str">
        <f>IF(NIS2_valinta!F464&lt;&gt;"","X","")</f>
        <v>X</v>
      </c>
      <c r="D378" s="551" t="str">
        <f t="shared" si="33"/>
        <v>NIS-WORK-</v>
      </c>
      <c r="E378" s="551">
        <f ca="1">VLOOKUP(A378,Data!C:I,7,FALSE)</f>
        <v>0</v>
      </c>
      <c r="F378" s="631" t="str">
        <f t="shared" si="34"/>
        <v>NIS-WORK-3</v>
      </c>
      <c r="G378" s="631" t="str">
        <f t="shared" ca="1" si="35"/>
        <v>NIS-WORK-30</v>
      </c>
    </row>
    <row r="379" spans="1:7" x14ac:dyDescent="0.25">
      <c r="A379" t="s">
        <v>297</v>
      </c>
      <c r="B379" s="551">
        <f>VLOOKUP(A379,Data!C:E,3,FALSE)</f>
        <v>2</v>
      </c>
      <c r="C379" s="1286" t="str">
        <f>IF(NIS2_valinta!F465&lt;&gt;"","X","")</f>
        <v>X</v>
      </c>
      <c r="D379" s="551" t="str">
        <f t="shared" si="33"/>
        <v>NIS-WORK-</v>
      </c>
      <c r="E379" s="551">
        <f ca="1">VLOOKUP(A379,Data!C:I,7,FALSE)</f>
        <v>1</v>
      </c>
      <c r="F379" s="631" t="str">
        <f t="shared" si="34"/>
        <v>NIS-WORK-2</v>
      </c>
      <c r="G379" s="631" t="str">
        <f t="shared" ca="1" si="35"/>
        <v>NIS-WORK-21</v>
      </c>
    </row>
    <row r="380" spans="1:7" x14ac:dyDescent="0.25">
      <c r="A380" t="s">
        <v>298</v>
      </c>
      <c r="B380" s="551">
        <f>VLOOKUP(A380,Data!C:E,3,FALSE)</f>
        <v>2</v>
      </c>
      <c r="C380" s="1286" t="str">
        <f>IF(NIS2_valinta!F466&lt;&gt;"","X","")</f>
        <v/>
      </c>
      <c r="D380" s="551" t="str">
        <f t="shared" si="33"/>
        <v/>
      </c>
      <c r="E380" s="551">
        <f ca="1">VLOOKUP(A380,Data!C:I,7,FALSE)</f>
        <v>0</v>
      </c>
      <c r="F380" s="631" t="str">
        <f t="shared" si="34"/>
        <v>2</v>
      </c>
      <c r="G380" s="631" t="str">
        <f t="shared" ca="1" si="35"/>
        <v>20</v>
      </c>
    </row>
    <row r="381" spans="1:7" x14ac:dyDescent="0.25">
      <c r="A381" t="s">
        <v>299</v>
      </c>
      <c r="B381" s="551">
        <f>VLOOKUP(A381,Data!C:E,3,FALSE)</f>
        <v>3</v>
      </c>
      <c r="C381" s="1286" t="str">
        <f>IF(NIS2_valinta!F467&lt;&gt;"","X","")</f>
        <v>X</v>
      </c>
      <c r="D381" s="551" t="str">
        <f t="shared" si="33"/>
        <v>NIS-WORK-</v>
      </c>
      <c r="E381" s="551">
        <f ca="1">VLOOKUP(A381,Data!C:I,7,FALSE)</f>
        <v>0</v>
      </c>
      <c r="F381" s="631" t="str">
        <f t="shared" si="34"/>
        <v>NIS-WORK-3</v>
      </c>
      <c r="G381" s="631" t="str">
        <f t="shared" ca="1" si="35"/>
        <v>NIS-WORK-30</v>
      </c>
    </row>
    <row r="382" spans="1:7" x14ac:dyDescent="0.25">
      <c r="A382" t="s">
        <v>300</v>
      </c>
      <c r="B382" s="551">
        <f>VLOOKUP(A382,Data!C:E,3,FALSE)</f>
        <v>3</v>
      </c>
      <c r="C382" s="1286" t="str">
        <f>IF(NIS2_valinta!F468&lt;&gt;"","X","")</f>
        <v/>
      </c>
      <c r="D382" s="551" t="str">
        <f t="shared" si="33"/>
        <v/>
      </c>
      <c r="E382" s="551">
        <f ca="1">VLOOKUP(A382,Data!C:I,7,FALSE)</f>
        <v>1</v>
      </c>
      <c r="F382" s="631" t="str">
        <f t="shared" si="34"/>
        <v>3</v>
      </c>
      <c r="G382" s="631" t="str">
        <f t="shared" ca="1" si="35"/>
        <v>31</v>
      </c>
    </row>
    <row r="383" spans="1:7" x14ac:dyDescent="0.25">
      <c r="A383" t="s">
        <v>301</v>
      </c>
      <c r="B383" s="551">
        <f>VLOOKUP(A383,Data!C:E,3,FALSE)</f>
        <v>3</v>
      </c>
      <c r="C383" s="1286" t="str">
        <f>IF(NIS2_valinta!F469&lt;&gt;"","X","")</f>
        <v/>
      </c>
      <c r="D383" s="551" t="str">
        <f t="shared" si="33"/>
        <v/>
      </c>
      <c r="E383" s="551">
        <f ca="1">VLOOKUP(A383,Data!C:I,7,FALSE)</f>
        <v>1</v>
      </c>
      <c r="F383" s="631" t="str">
        <f t="shared" si="34"/>
        <v>3</v>
      </c>
      <c r="G383" s="631" t="str">
        <f t="shared" ca="1" si="35"/>
        <v>31</v>
      </c>
    </row>
    <row r="384" spans="1:7" x14ac:dyDescent="0.25">
      <c r="A384" t="s">
        <v>302</v>
      </c>
      <c r="B384" s="551">
        <f>VLOOKUP(A384,Data!C:E,3,FALSE)</f>
        <v>3</v>
      </c>
      <c r="C384" s="1286" t="str">
        <f>IF(NIS2_valinta!F470&lt;&gt;"","X","")</f>
        <v/>
      </c>
      <c r="D384" s="551" t="str">
        <f t="shared" si="33"/>
        <v/>
      </c>
      <c r="E384" s="551">
        <f ca="1">VLOOKUP(A384,Data!C:I,7,FALSE)</f>
        <v>0</v>
      </c>
      <c r="F384" s="631" t="str">
        <f t="shared" si="34"/>
        <v>3</v>
      </c>
      <c r="G384" s="631" t="str">
        <f t="shared" ca="1" si="35"/>
        <v>30</v>
      </c>
    </row>
    <row r="385" spans="5:7" x14ac:dyDescent="0.25">
      <c r="E385" s="551"/>
      <c r="F385" s="631"/>
      <c r="G385" s="631"/>
    </row>
    <row r="386" spans="5:7" x14ac:dyDescent="0.25">
      <c r="E386" s="551"/>
      <c r="F386" s="631"/>
      <c r="G386" s="631"/>
    </row>
    <row r="387" spans="5:7" x14ac:dyDescent="0.25">
      <c r="E387" s="551"/>
      <c r="F387" s="631"/>
      <c r="G387" s="631"/>
    </row>
    <row r="388" spans="5:7" x14ac:dyDescent="0.25">
      <c r="E388" s="551"/>
      <c r="F388" s="631"/>
      <c r="G388" s="631"/>
    </row>
    <row r="389" spans="5:7" x14ac:dyDescent="0.25">
      <c r="E389" s="551"/>
      <c r="F389" s="631"/>
      <c r="G389" s="631"/>
    </row>
    <row r="390" spans="5:7" x14ac:dyDescent="0.25">
      <c r="E390" s="551"/>
      <c r="F390" s="631"/>
      <c r="G390" s="631"/>
    </row>
    <row r="391" spans="5:7" x14ac:dyDescent="0.25">
      <c r="E391" s="551"/>
      <c r="F391" s="631"/>
      <c r="G391" s="631"/>
    </row>
    <row r="392" spans="5:7" x14ac:dyDescent="0.25">
      <c r="E392" s="551"/>
      <c r="F392" s="631"/>
      <c r="G392" s="631"/>
    </row>
    <row r="393" spans="5:7" x14ac:dyDescent="0.25">
      <c r="E393" s="551"/>
      <c r="F393" s="631"/>
      <c r="G393" s="631"/>
    </row>
    <row r="394" spans="5:7" x14ac:dyDescent="0.25">
      <c r="E394" s="551"/>
      <c r="F394" s="631"/>
      <c r="G394" s="631"/>
    </row>
    <row r="395" spans="5:7" x14ac:dyDescent="0.25">
      <c r="E395" s="551"/>
      <c r="F395" s="631"/>
      <c r="G395" s="631"/>
    </row>
    <row r="396" spans="5:7" x14ac:dyDescent="0.25">
      <c r="E396" s="551"/>
      <c r="F396" s="631"/>
      <c r="G396" s="631"/>
    </row>
    <row r="397" spans="5:7" x14ac:dyDescent="0.25">
      <c r="E397" s="551"/>
      <c r="F397" s="631"/>
      <c r="G397" s="631"/>
    </row>
    <row r="398" spans="5:7" x14ac:dyDescent="0.25">
      <c r="E398" s="551"/>
      <c r="F398" s="631"/>
      <c r="G398" s="631"/>
    </row>
    <row r="399" spans="5:7" x14ac:dyDescent="0.25">
      <c r="E399" s="551"/>
      <c r="F399" s="631"/>
      <c r="G399" s="631"/>
    </row>
    <row r="400" spans="5:7" x14ac:dyDescent="0.25">
      <c r="E400" s="551"/>
      <c r="F400" s="631"/>
      <c r="G400" s="631"/>
    </row>
    <row r="401" spans="5:7" x14ac:dyDescent="0.25">
      <c r="E401" s="551"/>
      <c r="F401" s="631"/>
      <c r="G401" s="631"/>
    </row>
    <row r="402" spans="5:7" x14ac:dyDescent="0.25">
      <c r="E402" s="551"/>
      <c r="F402" s="631"/>
      <c r="G402" s="631"/>
    </row>
    <row r="403" spans="5:7" x14ac:dyDescent="0.25">
      <c r="E403" s="551"/>
      <c r="F403" s="631"/>
      <c r="G403" s="631"/>
    </row>
    <row r="404" spans="5:7" x14ac:dyDescent="0.25">
      <c r="E404" s="551"/>
      <c r="F404" s="631"/>
      <c r="G404" s="631"/>
    </row>
    <row r="405" spans="5:7" x14ac:dyDescent="0.25">
      <c r="E405" s="551"/>
      <c r="F405" s="631"/>
      <c r="G405" s="631"/>
    </row>
    <row r="406" spans="5:7" x14ac:dyDescent="0.25">
      <c r="E406" s="551"/>
      <c r="F406" s="631"/>
      <c r="G406" s="631"/>
    </row>
    <row r="407" spans="5:7" x14ac:dyDescent="0.25">
      <c r="E407" s="551"/>
      <c r="F407" s="631"/>
      <c r="G407" s="631"/>
    </row>
    <row r="408" spans="5:7" x14ac:dyDescent="0.25">
      <c r="E408" s="551"/>
      <c r="F408" s="631"/>
      <c r="G408" s="631"/>
    </row>
    <row r="409" spans="5:7" x14ac:dyDescent="0.25">
      <c r="E409" s="551"/>
      <c r="F409" s="631"/>
      <c r="G409" s="631"/>
    </row>
    <row r="410" spans="5:7" x14ac:dyDescent="0.25">
      <c r="E410" s="551"/>
      <c r="F410" s="631"/>
      <c r="G410" s="631"/>
    </row>
    <row r="411" spans="5:7" x14ac:dyDescent="0.25">
      <c r="E411" s="551"/>
      <c r="F411" s="631"/>
      <c r="G411" s="631"/>
    </row>
    <row r="412" spans="5:7" x14ac:dyDescent="0.25">
      <c r="E412" s="551"/>
      <c r="F412" s="631"/>
      <c r="G412" s="631"/>
    </row>
    <row r="413" spans="5:7" x14ac:dyDescent="0.25">
      <c r="E413" s="551"/>
      <c r="F413" s="631"/>
      <c r="G413" s="631"/>
    </row>
    <row r="414" spans="5:7" x14ac:dyDescent="0.25">
      <c r="E414" s="551"/>
      <c r="F414" s="631"/>
      <c r="G414" s="631"/>
    </row>
    <row r="415" spans="5:7" x14ac:dyDescent="0.25">
      <c r="E415" s="551"/>
      <c r="F415" s="631"/>
      <c r="G415" s="631"/>
    </row>
    <row r="416" spans="5:7" x14ac:dyDescent="0.25">
      <c r="E416" s="551"/>
      <c r="F416" s="631"/>
      <c r="G416" s="631"/>
    </row>
    <row r="417" spans="5:7" x14ac:dyDescent="0.25">
      <c r="E417" s="551"/>
      <c r="F417" s="631"/>
      <c r="G417" s="631"/>
    </row>
    <row r="418" spans="5:7" x14ac:dyDescent="0.25">
      <c r="E418" s="551"/>
      <c r="F418" s="631"/>
      <c r="G418" s="631"/>
    </row>
    <row r="419" spans="5:7" x14ac:dyDescent="0.25">
      <c r="E419" s="551"/>
      <c r="F419" s="631"/>
      <c r="G419" s="631"/>
    </row>
    <row r="420" spans="5:7" x14ac:dyDescent="0.25">
      <c r="E420" s="551"/>
      <c r="F420" s="631"/>
      <c r="G420" s="631"/>
    </row>
    <row r="421" spans="5:7" x14ac:dyDescent="0.25">
      <c r="E421" s="551"/>
      <c r="F421" s="631"/>
      <c r="G421" s="631"/>
    </row>
    <row r="422" spans="5:7" x14ac:dyDescent="0.25">
      <c r="E422" s="551"/>
      <c r="F422" s="631"/>
      <c r="G422" s="631"/>
    </row>
    <row r="423" spans="5:7" x14ac:dyDescent="0.25">
      <c r="E423" s="551"/>
      <c r="F423" s="631"/>
      <c r="G423" s="631"/>
    </row>
    <row r="424" spans="5:7" x14ac:dyDescent="0.25">
      <c r="E424" s="551"/>
      <c r="F424" s="631"/>
      <c r="G424" s="631"/>
    </row>
    <row r="425" spans="5:7" x14ac:dyDescent="0.25">
      <c r="E425" s="551"/>
      <c r="F425" s="631"/>
      <c r="G425" s="631"/>
    </row>
    <row r="426" spans="5:7" x14ac:dyDescent="0.25">
      <c r="E426" s="551"/>
      <c r="F426" s="631"/>
      <c r="G426" s="631"/>
    </row>
    <row r="427" spans="5:7" x14ac:dyDescent="0.25">
      <c r="E427" s="551"/>
      <c r="F427" s="631"/>
      <c r="G427" s="631"/>
    </row>
    <row r="428" spans="5:7" x14ac:dyDescent="0.25">
      <c r="E428" s="551"/>
      <c r="F428" s="631"/>
      <c r="G428" s="631"/>
    </row>
    <row r="429" spans="5:7" x14ac:dyDescent="0.25">
      <c r="E429" s="551"/>
      <c r="F429" s="631"/>
      <c r="G429" s="631"/>
    </row>
    <row r="430" spans="5:7" x14ac:dyDescent="0.25">
      <c r="E430" s="551"/>
      <c r="F430" s="631"/>
      <c r="G430" s="631"/>
    </row>
    <row r="431" spans="5:7" x14ac:dyDescent="0.25">
      <c r="E431" s="551"/>
      <c r="F431" s="631"/>
      <c r="G431" s="631"/>
    </row>
    <row r="432" spans="5:7" x14ac:dyDescent="0.25">
      <c r="E432" s="551"/>
      <c r="F432" s="631"/>
      <c r="G432" s="631"/>
    </row>
    <row r="433" spans="5:7" x14ac:dyDescent="0.25">
      <c r="E433" s="551"/>
      <c r="F433" s="631"/>
      <c r="G433" s="631"/>
    </row>
    <row r="434" spans="5:7" x14ac:dyDescent="0.25">
      <c r="E434" s="551"/>
      <c r="F434" s="631"/>
      <c r="G434" s="631"/>
    </row>
    <row r="435" spans="5:7" x14ac:dyDescent="0.25">
      <c r="E435" s="551"/>
      <c r="F435" s="631"/>
      <c r="G435" s="631"/>
    </row>
    <row r="436" spans="5:7" x14ac:dyDescent="0.25">
      <c r="E436" s="551"/>
      <c r="F436" s="631"/>
      <c r="G436" s="631"/>
    </row>
    <row r="437" spans="5:7" x14ac:dyDescent="0.25">
      <c r="E437" s="551"/>
      <c r="F437" s="631"/>
      <c r="G437" s="631"/>
    </row>
    <row r="438" spans="5:7" x14ac:dyDescent="0.25">
      <c r="E438" s="551"/>
      <c r="F438" s="631"/>
      <c r="G438" s="631"/>
    </row>
    <row r="439" spans="5:7" x14ac:dyDescent="0.25">
      <c r="E439" s="551"/>
      <c r="F439" s="631"/>
      <c r="G439" s="631"/>
    </row>
    <row r="440" spans="5:7" x14ac:dyDescent="0.25">
      <c r="E440" s="551"/>
      <c r="F440" s="631"/>
      <c r="G440" s="631"/>
    </row>
    <row r="441" spans="5:7" x14ac:dyDescent="0.25">
      <c r="E441" s="551"/>
      <c r="F441" s="631"/>
      <c r="G441" s="631"/>
    </row>
    <row r="442" spans="5:7" x14ac:dyDescent="0.25">
      <c r="E442" s="551"/>
      <c r="F442" s="631"/>
      <c r="G442" s="631"/>
    </row>
    <row r="443" spans="5:7" x14ac:dyDescent="0.25">
      <c r="E443" s="551"/>
      <c r="F443" s="631"/>
      <c r="G443" s="631"/>
    </row>
    <row r="444" spans="5:7" x14ac:dyDescent="0.25">
      <c r="E444" s="551"/>
      <c r="F444" s="631"/>
      <c r="G444" s="631"/>
    </row>
    <row r="445" spans="5:7" x14ac:dyDescent="0.25">
      <c r="E445" s="551"/>
      <c r="F445" s="631"/>
      <c r="G445" s="631"/>
    </row>
    <row r="446" spans="5:7" x14ac:dyDescent="0.25">
      <c r="E446" s="551"/>
      <c r="F446" s="631"/>
      <c r="G446" s="631"/>
    </row>
    <row r="447" spans="5:7" x14ac:dyDescent="0.25">
      <c r="E447" s="551"/>
      <c r="F447" s="631"/>
      <c r="G447" s="631"/>
    </row>
    <row r="448" spans="5:7" x14ac:dyDescent="0.25">
      <c r="E448" s="551"/>
      <c r="F448" s="631"/>
      <c r="G448" s="631"/>
    </row>
    <row r="449" spans="5:7" x14ac:dyDescent="0.25">
      <c r="E449" s="551"/>
      <c r="F449" s="631"/>
      <c r="G449" s="631"/>
    </row>
    <row r="450" spans="5:7" x14ac:dyDescent="0.25">
      <c r="E450" s="551"/>
      <c r="F450" s="631"/>
      <c r="G450" s="631"/>
    </row>
    <row r="451" spans="5:7" x14ac:dyDescent="0.25">
      <c r="E451" s="551"/>
      <c r="F451" s="631"/>
      <c r="G451" s="631"/>
    </row>
    <row r="452" spans="5:7" x14ac:dyDescent="0.25">
      <c r="E452" s="551"/>
      <c r="F452" s="631"/>
      <c r="G452" s="631"/>
    </row>
    <row r="453" spans="5:7" x14ac:dyDescent="0.25">
      <c r="E453" s="551"/>
      <c r="F453" s="631"/>
      <c r="G453" s="631"/>
    </row>
    <row r="454" spans="5:7" x14ac:dyDescent="0.25">
      <c r="E454" s="551"/>
      <c r="F454" s="631"/>
      <c r="G454" s="631"/>
    </row>
    <row r="455" spans="5:7" x14ac:dyDescent="0.25">
      <c r="E455" s="551"/>
      <c r="F455" s="631"/>
      <c r="G455" s="631"/>
    </row>
    <row r="456" spans="5:7" x14ac:dyDescent="0.25">
      <c r="E456" s="551"/>
      <c r="F456" s="631"/>
      <c r="G456" s="631"/>
    </row>
    <row r="457" spans="5:7" x14ac:dyDescent="0.25">
      <c r="E457" s="551"/>
      <c r="F457" s="631"/>
      <c r="G457" s="631"/>
    </row>
    <row r="458" spans="5:7" x14ac:dyDescent="0.25">
      <c r="E458" s="551"/>
      <c r="F458" s="631"/>
      <c r="G458" s="631"/>
    </row>
    <row r="459" spans="5:7" x14ac:dyDescent="0.25">
      <c r="E459" s="551"/>
      <c r="F459" s="631"/>
      <c r="G459" s="631"/>
    </row>
    <row r="460" spans="5:7" x14ac:dyDescent="0.25">
      <c r="E460" s="551"/>
      <c r="F460" s="631"/>
      <c r="G460" s="631"/>
    </row>
    <row r="461" spans="5:7" x14ac:dyDescent="0.25">
      <c r="E461" s="551"/>
      <c r="F461" s="631"/>
      <c r="G461" s="631"/>
    </row>
    <row r="462" spans="5:7" x14ac:dyDescent="0.25">
      <c r="E462" s="551"/>
      <c r="F462" s="631"/>
      <c r="G462" s="631"/>
    </row>
    <row r="463" spans="5:7" x14ac:dyDescent="0.25">
      <c r="E463" s="551"/>
      <c r="F463" s="631"/>
      <c r="G463" s="631"/>
    </row>
    <row r="464" spans="5:7" x14ac:dyDescent="0.25">
      <c r="E464" s="551"/>
      <c r="F464" s="631"/>
      <c r="G464" s="631"/>
    </row>
    <row r="465" spans="5:7" x14ac:dyDescent="0.25">
      <c r="E465" s="551"/>
      <c r="F465" s="631"/>
      <c r="G465" s="631"/>
    </row>
    <row r="466" spans="5:7" x14ac:dyDescent="0.25">
      <c r="E466" s="551"/>
      <c r="F466" s="631"/>
      <c r="G466" s="631"/>
    </row>
    <row r="467" spans="5:7" x14ac:dyDescent="0.25">
      <c r="E467" s="551"/>
      <c r="F467" s="631"/>
      <c r="G467" s="631"/>
    </row>
    <row r="468" spans="5:7" x14ac:dyDescent="0.25">
      <c r="E468" s="551"/>
      <c r="F468" s="631"/>
      <c r="G468" s="631"/>
    </row>
    <row r="469" spans="5:7" x14ac:dyDescent="0.25">
      <c r="E469" s="551"/>
      <c r="F469" s="631"/>
      <c r="G469" s="631"/>
    </row>
    <row r="470" spans="5:7" x14ac:dyDescent="0.25">
      <c r="E470" s="551"/>
      <c r="F470" s="631"/>
      <c r="G470" s="631"/>
    </row>
    <row r="471" spans="5:7" x14ac:dyDescent="0.25">
      <c r="E471" s="551"/>
      <c r="F471" s="631"/>
      <c r="G471" s="631"/>
    </row>
    <row r="472" spans="5:7" x14ac:dyDescent="0.25">
      <c r="E472" s="551"/>
      <c r="F472" s="631"/>
      <c r="G472" s="631"/>
    </row>
    <row r="473" spans="5:7" x14ac:dyDescent="0.25">
      <c r="E473" s="551"/>
      <c r="F473" s="631"/>
      <c r="G473" s="631"/>
    </row>
    <row r="474" spans="5:7" x14ac:dyDescent="0.25">
      <c r="E474" s="551"/>
      <c r="F474" s="631"/>
      <c r="G474" s="631"/>
    </row>
    <row r="475" spans="5:7" x14ac:dyDescent="0.25">
      <c r="E475" s="551"/>
      <c r="F475" s="631"/>
      <c r="G475" s="631"/>
    </row>
    <row r="476" spans="5:7" x14ac:dyDescent="0.25">
      <c r="E476" s="551"/>
      <c r="F476" s="631"/>
      <c r="G476" s="631"/>
    </row>
    <row r="477" spans="5:7" x14ac:dyDescent="0.25">
      <c r="E477" s="551"/>
      <c r="F477" s="631"/>
      <c r="G477" s="631"/>
    </row>
    <row r="478" spans="5:7" x14ac:dyDescent="0.25">
      <c r="E478" s="551"/>
      <c r="F478" s="631"/>
      <c r="G478" s="631"/>
    </row>
    <row r="479" spans="5:7" x14ac:dyDescent="0.25">
      <c r="E479" s="551"/>
      <c r="F479" s="631"/>
      <c r="G479" s="631"/>
    </row>
    <row r="480" spans="5:7" x14ac:dyDescent="0.25">
      <c r="E480" s="551"/>
      <c r="F480" s="631"/>
      <c r="G480" s="631"/>
    </row>
    <row r="481" spans="5:7" x14ac:dyDescent="0.25">
      <c r="E481" s="551"/>
      <c r="F481" s="631"/>
      <c r="G481" s="631"/>
    </row>
    <row r="482" spans="5:7" x14ac:dyDescent="0.25">
      <c r="E482" s="551"/>
      <c r="F482" s="631"/>
      <c r="G482" s="631"/>
    </row>
    <row r="483" spans="5:7" x14ac:dyDescent="0.25">
      <c r="E483" s="551"/>
      <c r="F483" s="631"/>
      <c r="G483" s="631"/>
    </row>
    <row r="484" spans="5:7" x14ac:dyDescent="0.25">
      <c r="E484" s="551"/>
      <c r="F484" s="631"/>
      <c r="G484" s="631"/>
    </row>
    <row r="485" spans="5:7" x14ac:dyDescent="0.25">
      <c r="E485" s="551"/>
      <c r="F485" s="631"/>
      <c r="G485" s="631"/>
    </row>
    <row r="486" spans="5:7" x14ac:dyDescent="0.25">
      <c r="E486" s="551"/>
      <c r="F486" s="631"/>
      <c r="G486" s="631"/>
    </row>
    <row r="487" spans="5:7" x14ac:dyDescent="0.25">
      <c r="E487" s="551"/>
      <c r="F487" s="631"/>
      <c r="G487" s="631"/>
    </row>
    <row r="488" spans="5:7" x14ac:dyDescent="0.25">
      <c r="E488" s="551"/>
      <c r="F488" s="631"/>
      <c r="G488" s="631"/>
    </row>
    <row r="489" spans="5:7" x14ac:dyDescent="0.25">
      <c r="E489" s="551"/>
      <c r="F489" s="631"/>
      <c r="G489" s="631"/>
    </row>
    <row r="490" spans="5:7" x14ac:dyDescent="0.25">
      <c r="E490" s="551"/>
      <c r="F490" s="631"/>
      <c r="G490" s="631"/>
    </row>
    <row r="491" spans="5:7" x14ac:dyDescent="0.25">
      <c r="E491" s="551"/>
      <c r="F491" s="631"/>
      <c r="G491" s="631"/>
    </row>
    <row r="492" spans="5:7" x14ac:dyDescent="0.25">
      <c r="E492" s="551"/>
      <c r="F492" s="631"/>
      <c r="G492" s="631"/>
    </row>
    <row r="493" spans="5:7" x14ac:dyDescent="0.25">
      <c r="E493" s="551"/>
      <c r="F493" s="631"/>
      <c r="G493" s="631"/>
    </row>
    <row r="494" spans="5:7" x14ac:dyDescent="0.25">
      <c r="E494" s="551"/>
      <c r="F494" s="631"/>
      <c r="G494" s="631"/>
    </row>
    <row r="495" spans="5:7" x14ac:dyDescent="0.25">
      <c r="E495" s="551"/>
      <c r="F495" s="631"/>
      <c r="G495" s="631"/>
    </row>
    <row r="496" spans="5:7" x14ac:dyDescent="0.25">
      <c r="E496" s="551"/>
      <c r="F496" s="631"/>
      <c r="G496" s="631"/>
    </row>
    <row r="497" spans="5:7" x14ac:dyDescent="0.25">
      <c r="E497" s="551"/>
      <c r="F497" s="631"/>
      <c r="G497" s="631"/>
    </row>
    <row r="498" spans="5:7" x14ac:dyDescent="0.25">
      <c r="E498" s="551"/>
      <c r="F498" s="631"/>
      <c r="G498" s="631"/>
    </row>
    <row r="499" spans="5:7" x14ac:dyDescent="0.25">
      <c r="E499" s="551"/>
      <c r="F499" s="631"/>
      <c r="G499" s="631"/>
    </row>
    <row r="500" spans="5:7" x14ac:dyDescent="0.25">
      <c r="E500" s="551"/>
      <c r="F500" s="631"/>
      <c r="G500" s="631"/>
    </row>
    <row r="501" spans="5:7" x14ac:dyDescent="0.25">
      <c r="E501" s="551"/>
      <c r="F501" s="631"/>
      <c r="G501" s="631"/>
    </row>
    <row r="502" spans="5:7" x14ac:dyDescent="0.25">
      <c r="E502" s="551"/>
      <c r="F502" s="631"/>
      <c r="G502" s="631"/>
    </row>
    <row r="503" spans="5:7" x14ac:dyDescent="0.25">
      <c r="E503" s="551"/>
      <c r="F503" s="631"/>
      <c r="G503" s="631"/>
    </row>
    <row r="504" spans="5:7" x14ac:dyDescent="0.25">
      <c r="E504" s="551"/>
      <c r="F504" s="631"/>
      <c r="G504" s="631"/>
    </row>
    <row r="505" spans="5:7" x14ac:dyDescent="0.25">
      <c r="E505" s="551"/>
      <c r="F505" s="631"/>
      <c r="G505" s="631"/>
    </row>
    <row r="506" spans="5:7" x14ac:dyDescent="0.25">
      <c r="E506" s="551"/>
      <c r="F506" s="631"/>
      <c r="G506" s="631"/>
    </row>
    <row r="507" spans="5:7" x14ac:dyDescent="0.25">
      <c r="E507" s="551"/>
      <c r="F507" s="631"/>
      <c r="G507" s="631"/>
    </row>
    <row r="508" spans="5:7" x14ac:dyDescent="0.25">
      <c r="E508" s="551"/>
      <c r="F508" s="631"/>
      <c r="G508" s="631"/>
    </row>
    <row r="509" spans="5:7" x14ac:dyDescent="0.25">
      <c r="E509" s="551"/>
      <c r="F509" s="631"/>
      <c r="G509" s="631"/>
    </row>
    <row r="510" spans="5:7" x14ac:dyDescent="0.25">
      <c r="E510" s="551"/>
      <c r="F510" s="631"/>
      <c r="G510" s="631"/>
    </row>
    <row r="511" spans="5:7" x14ac:dyDescent="0.25">
      <c r="E511" s="551"/>
      <c r="F511" s="631"/>
      <c r="G511" s="631"/>
    </row>
    <row r="512" spans="5:7" x14ac:dyDescent="0.25">
      <c r="E512" s="551"/>
      <c r="F512" s="631"/>
      <c r="G512" s="631"/>
    </row>
    <row r="513" spans="5:7" x14ac:dyDescent="0.25">
      <c r="E513" s="551"/>
      <c r="F513" s="631"/>
      <c r="G513" s="631"/>
    </row>
    <row r="514" spans="5:7" x14ac:dyDescent="0.25">
      <c r="E514" s="551"/>
      <c r="F514" s="631"/>
      <c r="G514" s="631"/>
    </row>
    <row r="515" spans="5:7" x14ac:dyDescent="0.25">
      <c r="E515" s="551"/>
      <c r="F515" s="631"/>
      <c r="G515" s="631"/>
    </row>
    <row r="516" spans="5:7" x14ac:dyDescent="0.25">
      <c r="E516" s="551"/>
      <c r="F516" s="631"/>
      <c r="G516" s="631"/>
    </row>
    <row r="517" spans="5:7" x14ac:dyDescent="0.25">
      <c r="E517" s="551"/>
      <c r="F517" s="631"/>
      <c r="G517" s="631"/>
    </row>
    <row r="518" spans="5:7" x14ac:dyDescent="0.25">
      <c r="E518" s="551"/>
      <c r="F518" s="631"/>
      <c r="G518" s="631"/>
    </row>
    <row r="519" spans="5:7" x14ac:dyDescent="0.25">
      <c r="E519" s="551"/>
      <c r="F519" s="631"/>
      <c r="G519" s="631"/>
    </row>
    <row r="520" spans="5:7" x14ac:dyDescent="0.25">
      <c r="E520" s="551"/>
      <c r="F520" s="631"/>
      <c r="G520" s="631"/>
    </row>
    <row r="521" spans="5:7" x14ac:dyDescent="0.25">
      <c r="E521" s="551"/>
      <c r="F521" s="631"/>
      <c r="G521" s="631"/>
    </row>
    <row r="522" spans="5:7" x14ac:dyDescent="0.25">
      <c r="E522" s="551"/>
      <c r="F522" s="631"/>
      <c r="G522" s="631"/>
    </row>
    <row r="523" spans="5:7" x14ac:dyDescent="0.25">
      <c r="E523" s="551"/>
      <c r="F523" s="631"/>
      <c r="G523" s="631"/>
    </row>
    <row r="524" spans="5:7" x14ac:dyDescent="0.25">
      <c r="E524" s="551"/>
      <c r="F524" s="631"/>
      <c r="G524" s="631"/>
    </row>
    <row r="525" spans="5:7" x14ac:dyDescent="0.25">
      <c r="E525" s="551"/>
      <c r="F525" s="631"/>
      <c r="G525" s="631"/>
    </row>
    <row r="526" spans="5:7" x14ac:dyDescent="0.25">
      <c r="E526" s="551"/>
      <c r="F526" s="631"/>
      <c r="G526" s="631"/>
    </row>
    <row r="527" spans="5:7" x14ac:dyDescent="0.25">
      <c r="E527" s="551"/>
      <c r="F527" s="631"/>
      <c r="G527" s="631"/>
    </row>
    <row r="528" spans="5:7" x14ac:dyDescent="0.25">
      <c r="E528" s="551"/>
      <c r="F528" s="631"/>
      <c r="G528" s="631"/>
    </row>
    <row r="529" spans="5:7" x14ac:dyDescent="0.25">
      <c r="E529" s="551"/>
      <c r="F529" s="631"/>
      <c r="G529" s="631"/>
    </row>
    <row r="530" spans="5:7" x14ac:dyDescent="0.25">
      <c r="E530" s="551"/>
      <c r="F530" s="631"/>
      <c r="G530" s="631"/>
    </row>
    <row r="531" spans="5:7" x14ac:dyDescent="0.25">
      <c r="E531" s="551"/>
      <c r="F531" s="631"/>
      <c r="G531" s="631"/>
    </row>
    <row r="532" spans="5:7" x14ac:dyDescent="0.25">
      <c r="E532" s="551"/>
      <c r="F532" s="631"/>
      <c r="G532" s="631"/>
    </row>
    <row r="533" spans="5:7" x14ac:dyDescent="0.25">
      <c r="E533" s="551"/>
      <c r="F533" s="631"/>
      <c r="G533" s="631"/>
    </row>
    <row r="534" spans="5:7" x14ac:dyDescent="0.25">
      <c r="E534" s="551"/>
      <c r="F534" s="631"/>
      <c r="G534" s="631"/>
    </row>
    <row r="535" spans="5:7" x14ac:dyDescent="0.25">
      <c r="E535" s="551"/>
      <c r="F535" s="631"/>
      <c r="G535" s="631"/>
    </row>
    <row r="536" spans="5:7" x14ac:dyDescent="0.25">
      <c r="E536" s="551"/>
      <c r="F536" s="631"/>
      <c r="G536" s="631"/>
    </row>
    <row r="537" spans="5:7" x14ac:dyDescent="0.25">
      <c r="E537" s="551"/>
      <c r="F537" s="631"/>
      <c r="G537" s="631"/>
    </row>
    <row r="538" spans="5:7" x14ac:dyDescent="0.25">
      <c r="E538" s="551"/>
      <c r="F538" s="631"/>
      <c r="G538" s="631"/>
    </row>
    <row r="539" spans="5:7" x14ac:dyDescent="0.25">
      <c r="E539" s="551"/>
      <c r="F539" s="631"/>
      <c r="G539" s="631"/>
    </row>
    <row r="540" spans="5:7" x14ac:dyDescent="0.25">
      <c r="E540" s="551"/>
      <c r="F540" s="631"/>
      <c r="G540" s="631"/>
    </row>
    <row r="541" spans="5:7" x14ac:dyDescent="0.25">
      <c r="E541" s="551"/>
      <c r="F541" s="631"/>
      <c r="G541" s="631"/>
    </row>
    <row r="542" spans="5:7" x14ac:dyDescent="0.25">
      <c r="E542" s="551"/>
      <c r="F542" s="631"/>
      <c r="G542" s="631"/>
    </row>
    <row r="543" spans="5:7" x14ac:dyDescent="0.25">
      <c r="E543" s="551"/>
      <c r="F543" s="631"/>
      <c r="G543" s="631"/>
    </row>
    <row r="544" spans="5:7" x14ac:dyDescent="0.25">
      <c r="E544" s="551"/>
      <c r="F544" s="631"/>
      <c r="G544" s="631"/>
    </row>
    <row r="545" spans="5:7" x14ac:dyDescent="0.25">
      <c r="E545" s="551"/>
      <c r="F545" s="631"/>
      <c r="G545" s="631"/>
    </row>
    <row r="546" spans="5:7" x14ac:dyDescent="0.25">
      <c r="E546" s="551"/>
      <c r="F546" s="631"/>
      <c r="G546" s="631"/>
    </row>
    <row r="547" spans="5:7" x14ac:dyDescent="0.25">
      <c r="E547" s="551"/>
      <c r="F547" s="631"/>
      <c r="G547" s="631"/>
    </row>
    <row r="548" spans="5:7" x14ac:dyDescent="0.25">
      <c r="E548" s="551"/>
      <c r="F548" s="631"/>
      <c r="G548" s="631"/>
    </row>
    <row r="549" spans="5:7" x14ac:dyDescent="0.25">
      <c r="E549" s="551"/>
      <c r="F549" s="631"/>
      <c r="G549" s="631"/>
    </row>
    <row r="550" spans="5:7" x14ac:dyDescent="0.25">
      <c r="E550" s="551"/>
      <c r="F550" s="631"/>
      <c r="G550" s="631"/>
    </row>
    <row r="551" spans="5:7" x14ac:dyDescent="0.25">
      <c r="E551" s="551"/>
      <c r="F551" s="631"/>
      <c r="G551" s="631"/>
    </row>
    <row r="552" spans="5:7" x14ac:dyDescent="0.25">
      <c r="E552" s="551"/>
      <c r="F552" s="631"/>
      <c r="G552" s="631"/>
    </row>
    <row r="553" spans="5:7" x14ac:dyDescent="0.25">
      <c r="E553" s="551"/>
      <c r="F553" s="631"/>
      <c r="G553" s="631"/>
    </row>
    <row r="554" spans="5:7" x14ac:dyDescent="0.25">
      <c r="E554" s="551"/>
      <c r="F554" s="631"/>
      <c r="G554" s="631"/>
    </row>
    <row r="555" spans="5:7" x14ac:dyDescent="0.25">
      <c r="E555" s="551"/>
      <c r="F555" s="631"/>
      <c r="G555" s="631"/>
    </row>
    <row r="556" spans="5:7" x14ac:dyDescent="0.25">
      <c r="E556" s="551"/>
      <c r="F556" s="631"/>
      <c r="G556" s="631"/>
    </row>
    <row r="557" spans="5:7" x14ac:dyDescent="0.25">
      <c r="E557" s="551"/>
      <c r="F557" s="631"/>
      <c r="G557" s="631"/>
    </row>
    <row r="558" spans="5:7" x14ac:dyDescent="0.25">
      <c r="E558" s="551"/>
      <c r="F558" s="631"/>
      <c r="G558" s="631"/>
    </row>
    <row r="559" spans="5:7" x14ac:dyDescent="0.25">
      <c r="E559" s="551"/>
      <c r="F559" s="631"/>
      <c r="G559" s="631"/>
    </row>
    <row r="560" spans="5:7" x14ac:dyDescent="0.25">
      <c r="E560" s="551"/>
      <c r="F560" s="631"/>
      <c r="G560" s="631"/>
    </row>
    <row r="561" spans="5:7" x14ac:dyDescent="0.25">
      <c r="E561" s="551"/>
      <c r="F561" s="631"/>
      <c r="G561" s="631"/>
    </row>
    <row r="562" spans="5:7" x14ac:dyDescent="0.25">
      <c r="E562" s="551"/>
      <c r="F562" s="631"/>
      <c r="G562" s="631"/>
    </row>
    <row r="563" spans="5:7" x14ac:dyDescent="0.25">
      <c r="E563" s="551"/>
      <c r="F563" s="631"/>
      <c r="G563" s="631"/>
    </row>
    <row r="564" spans="5:7" x14ac:dyDescent="0.25">
      <c r="E564" s="551"/>
      <c r="F564" s="631"/>
      <c r="G564" s="631"/>
    </row>
    <row r="565" spans="5:7" x14ac:dyDescent="0.25">
      <c r="E565" s="551"/>
      <c r="F565" s="631"/>
      <c r="G565" s="631"/>
    </row>
    <row r="566" spans="5:7" x14ac:dyDescent="0.25">
      <c r="E566" s="551"/>
      <c r="F566" s="631"/>
      <c r="G566" s="631"/>
    </row>
    <row r="567" spans="5:7" x14ac:dyDescent="0.25">
      <c r="E567" s="551"/>
      <c r="F567" s="631"/>
      <c r="G567" s="631"/>
    </row>
    <row r="568" spans="5:7" x14ac:dyDescent="0.25">
      <c r="E568" s="551"/>
      <c r="F568" s="631"/>
      <c r="G568" s="631"/>
    </row>
    <row r="569" spans="5:7" x14ac:dyDescent="0.25">
      <c r="E569" s="551"/>
      <c r="F569" s="631"/>
      <c r="G569" s="631"/>
    </row>
    <row r="570" spans="5:7" x14ac:dyDescent="0.25">
      <c r="E570" s="551"/>
      <c r="F570" s="631"/>
      <c r="G570" s="631"/>
    </row>
    <row r="571" spans="5:7" x14ac:dyDescent="0.25">
      <c r="E571" s="551"/>
      <c r="F571" s="631"/>
      <c r="G571" s="631"/>
    </row>
    <row r="572" spans="5:7" x14ac:dyDescent="0.25">
      <c r="E572" s="551"/>
      <c r="F572" s="631"/>
      <c r="G572" s="631"/>
    </row>
    <row r="573" spans="5:7" x14ac:dyDescent="0.25">
      <c r="E573" s="551"/>
      <c r="F573" s="631"/>
      <c r="G573" s="631"/>
    </row>
    <row r="574" spans="5:7" x14ac:dyDescent="0.25">
      <c r="E574" s="551"/>
      <c r="F574" s="631"/>
      <c r="G574" s="631"/>
    </row>
    <row r="575" spans="5:7" x14ac:dyDescent="0.25">
      <c r="E575" s="551"/>
      <c r="F575" s="631"/>
      <c r="G575" s="631"/>
    </row>
    <row r="576" spans="5:7" x14ac:dyDescent="0.25">
      <c r="E576" s="551"/>
      <c r="F576" s="631"/>
      <c r="G576" s="631"/>
    </row>
    <row r="577" spans="5:7" x14ac:dyDescent="0.25">
      <c r="E577" s="551"/>
      <c r="F577" s="631"/>
      <c r="G577" s="631"/>
    </row>
    <row r="578" spans="5:7" x14ac:dyDescent="0.25">
      <c r="E578" s="551"/>
      <c r="F578" s="631"/>
      <c r="G578" s="631"/>
    </row>
    <row r="579" spans="5:7" x14ac:dyDescent="0.25">
      <c r="E579" s="551"/>
      <c r="F579" s="631"/>
      <c r="G579" s="631"/>
    </row>
    <row r="580" spans="5:7" x14ac:dyDescent="0.25">
      <c r="E580" s="551"/>
      <c r="F580" s="631"/>
      <c r="G580" s="631"/>
    </row>
    <row r="581" spans="5:7" x14ac:dyDescent="0.25">
      <c r="E581" s="551"/>
      <c r="F581" s="631"/>
      <c r="G581" s="631"/>
    </row>
    <row r="582" spans="5:7" x14ac:dyDescent="0.25">
      <c r="E582" s="551"/>
      <c r="F582" s="631"/>
      <c r="G582" s="631"/>
    </row>
    <row r="583" spans="5:7" x14ac:dyDescent="0.25">
      <c r="E583" s="551"/>
      <c r="F583" s="631"/>
      <c r="G583" s="631"/>
    </row>
    <row r="584" spans="5:7" x14ac:dyDescent="0.25">
      <c r="E584" s="551"/>
      <c r="F584" s="631"/>
      <c r="G584" s="631"/>
    </row>
    <row r="585" spans="5:7" x14ac:dyDescent="0.25">
      <c r="E585" s="551"/>
      <c r="F585" s="631"/>
      <c r="G585" s="631"/>
    </row>
    <row r="586" spans="5:7" x14ac:dyDescent="0.25">
      <c r="E586" s="551"/>
      <c r="F586" s="631"/>
      <c r="G586" s="631"/>
    </row>
    <row r="587" spans="5:7" x14ac:dyDescent="0.25">
      <c r="E587" s="551"/>
      <c r="F587" s="631"/>
      <c r="G587" s="631"/>
    </row>
    <row r="588" spans="5:7" x14ac:dyDescent="0.25">
      <c r="E588" s="551"/>
      <c r="F588" s="631"/>
      <c r="G588" s="631"/>
    </row>
    <row r="589" spans="5:7" x14ac:dyDescent="0.25">
      <c r="E589" s="551"/>
      <c r="F589" s="631"/>
      <c r="G589" s="631"/>
    </row>
    <row r="590" spans="5:7" x14ac:dyDescent="0.25">
      <c r="E590" s="551"/>
      <c r="F590" s="631"/>
      <c r="G590" s="631"/>
    </row>
    <row r="591" spans="5:7" x14ac:dyDescent="0.25">
      <c r="E591" s="551"/>
      <c r="F591" s="631"/>
      <c r="G591" s="631"/>
    </row>
    <row r="592" spans="5:7" x14ac:dyDescent="0.25">
      <c r="E592" s="551"/>
      <c r="F592" s="631"/>
      <c r="G592" s="631"/>
    </row>
    <row r="593" spans="5:7" x14ac:dyDescent="0.25">
      <c r="E593" s="551"/>
      <c r="F593" s="631"/>
      <c r="G593" s="631"/>
    </row>
    <row r="594" spans="5:7" x14ac:dyDescent="0.25">
      <c r="E594" s="551"/>
      <c r="F594" s="631"/>
      <c r="G594" s="631"/>
    </row>
    <row r="595" spans="5:7" x14ac:dyDescent="0.25">
      <c r="E595" s="551"/>
      <c r="F595" s="631"/>
      <c r="G595" s="631"/>
    </row>
    <row r="596" spans="5:7" x14ac:dyDescent="0.25">
      <c r="E596" s="551"/>
      <c r="F596" s="631"/>
      <c r="G596" s="631"/>
    </row>
    <row r="597" spans="5:7" x14ac:dyDescent="0.25">
      <c r="E597" s="551"/>
      <c r="F597" s="631"/>
      <c r="G597" s="631"/>
    </row>
    <row r="598" spans="5:7" x14ac:dyDescent="0.25">
      <c r="E598" s="551"/>
      <c r="F598" s="631"/>
      <c r="G598" s="631"/>
    </row>
    <row r="599" spans="5:7" x14ac:dyDescent="0.25">
      <c r="E599" s="551"/>
      <c r="F599" s="631"/>
      <c r="G599" s="631"/>
    </row>
    <row r="600" spans="5:7" x14ac:dyDescent="0.25">
      <c r="E600" s="551"/>
      <c r="F600" s="631"/>
      <c r="G600" s="631"/>
    </row>
    <row r="601" spans="5:7" x14ac:dyDescent="0.25">
      <c r="E601" s="551"/>
      <c r="F601" s="631"/>
      <c r="G601" s="631"/>
    </row>
    <row r="602" spans="5:7" x14ac:dyDescent="0.25">
      <c r="E602" s="551"/>
      <c r="F602" s="631"/>
      <c r="G602" s="631"/>
    </row>
    <row r="603" spans="5:7" x14ac:dyDescent="0.25">
      <c r="E603" s="551"/>
      <c r="F603" s="631"/>
      <c r="G603" s="631"/>
    </row>
    <row r="604" spans="5:7" x14ac:dyDescent="0.25">
      <c r="E604" s="551"/>
      <c r="F604" s="631"/>
      <c r="G604" s="631"/>
    </row>
    <row r="605" spans="5:7" x14ac:dyDescent="0.25">
      <c r="E605" s="551"/>
      <c r="F605" s="631"/>
      <c r="G605" s="631"/>
    </row>
    <row r="606" spans="5:7" x14ac:dyDescent="0.25">
      <c r="E606" s="551"/>
      <c r="F606" s="631"/>
      <c r="G606" s="631"/>
    </row>
    <row r="607" spans="5:7" x14ac:dyDescent="0.25">
      <c r="E607" s="551"/>
      <c r="F607" s="631"/>
      <c r="G607" s="631"/>
    </row>
    <row r="608" spans="5:7" x14ac:dyDescent="0.25">
      <c r="E608" s="551"/>
      <c r="F608" s="631"/>
      <c r="G608" s="631"/>
    </row>
    <row r="609" spans="5:7" x14ac:dyDescent="0.25">
      <c r="E609" s="551"/>
      <c r="F609" s="631"/>
      <c r="G609" s="631"/>
    </row>
    <row r="610" spans="5:7" x14ac:dyDescent="0.25">
      <c r="E610" s="551"/>
      <c r="F610" s="631"/>
      <c r="G610" s="631"/>
    </row>
    <row r="611" spans="5:7" x14ac:dyDescent="0.25">
      <c r="E611" s="551"/>
      <c r="F611" s="631"/>
      <c r="G611" s="631"/>
    </row>
    <row r="612" spans="5:7" x14ac:dyDescent="0.25">
      <c r="E612" s="551"/>
      <c r="F612" s="631"/>
      <c r="G612" s="631"/>
    </row>
    <row r="613" spans="5:7" x14ac:dyDescent="0.25">
      <c r="E613" s="551"/>
      <c r="F613" s="631"/>
      <c r="G613" s="631"/>
    </row>
    <row r="614" spans="5:7" x14ac:dyDescent="0.25">
      <c r="E614" s="551"/>
      <c r="F614" s="631"/>
      <c r="G614" s="631"/>
    </row>
    <row r="615" spans="5:7" x14ac:dyDescent="0.25">
      <c r="E615" s="551"/>
      <c r="F615" s="631"/>
      <c r="G615" s="631"/>
    </row>
    <row r="616" spans="5:7" x14ac:dyDescent="0.25">
      <c r="E616" s="551"/>
      <c r="F616" s="631"/>
      <c r="G616" s="631"/>
    </row>
    <row r="617" spans="5:7" x14ac:dyDescent="0.25">
      <c r="E617" s="551"/>
      <c r="F617" s="631"/>
      <c r="G617" s="631"/>
    </row>
    <row r="618" spans="5:7" x14ac:dyDescent="0.25">
      <c r="E618" s="551"/>
      <c r="F618" s="631"/>
      <c r="G618" s="631"/>
    </row>
    <row r="619" spans="5:7" x14ac:dyDescent="0.25">
      <c r="E619" s="551"/>
      <c r="F619" s="631"/>
      <c r="G619" s="631"/>
    </row>
    <row r="620" spans="5:7" x14ac:dyDescent="0.25">
      <c r="E620" s="551"/>
      <c r="F620" s="631"/>
      <c r="G620" s="631"/>
    </row>
    <row r="621" spans="5:7" x14ac:dyDescent="0.25">
      <c r="E621" s="551"/>
      <c r="F621" s="631"/>
      <c r="G621" s="631"/>
    </row>
    <row r="622" spans="5:7" x14ac:dyDescent="0.25">
      <c r="E622" s="551"/>
      <c r="F622" s="631"/>
      <c r="G622" s="631"/>
    </row>
    <row r="623" spans="5:7" x14ac:dyDescent="0.25">
      <c r="E623" s="551"/>
      <c r="F623" s="631"/>
      <c r="G623" s="631"/>
    </row>
    <row r="624" spans="5:7" x14ac:dyDescent="0.25">
      <c r="E624" s="551"/>
      <c r="F624" s="631"/>
      <c r="G624" s="631"/>
    </row>
    <row r="625" spans="5:7" x14ac:dyDescent="0.25">
      <c r="E625" s="551"/>
      <c r="F625" s="631"/>
      <c r="G625" s="631"/>
    </row>
    <row r="626" spans="5:7" x14ac:dyDescent="0.25">
      <c r="E626" s="551"/>
      <c r="F626" s="631"/>
      <c r="G626" s="631"/>
    </row>
    <row r="627" spans="5:7" x14ac:dyDescent="0.25">
      <c r="E627" s="551"/>
      <c r="F627" s="631"/>
      <c r="G627" s="631"/>
    </row>
    <row r="628" spans="5:7" x14ac:dyDescent="0.25">
      <c r="E628" s="551"/>
      <c r="F628" s="631"/>
      <c r="G628" s="631"/>
    </row>
    <row r="629" spans="5:7" x14ac:dyDescent="0.25">
      <c r="E629" s="551"/>
      <c r="F629" s="631"/>
      <c r="G629" s="631"/>
    </row>
    <row r="630" spans="5:7" x14ac:dyDescent="0.25">
      <c r="E630" s="551"/>
      <c r="F630" s="631"/>
      <c r="G630" s="631"/>
    </row>
    <row r="631" spans="5:7" x14ac:dyDescent="0.25">
      <c r="E631" s="551"/>
      <c r="F631" s="631"/>
      <c r="G631" s="631"/>
    </row>
    <row r="632" spans="5:7" x14ac:dyDescent="0.25">
      <c r="E632" s="551"/>
      <c r="F632" s="631"/>
      <c r="G632" s="631"/>
    </row>
    <row r="633" spans="5:7" x14ac:dyDescent="0.25">
      <c r="E633" s="551"/>
      <c r="F633" s="631"/>
      <c r="G633" s="631"/>
    </row>
    <row r="634" spans="5:7" x14ac:dyDescent="0.25">
      <c r="E634" s="551"/>
      <c r="F634" s="631"/>
      <c r="G634" s="631"/>
    </row>
    <row r="635" spans="5:7" x14ac:dyDescent="0.25">
      <c r="E635" s="551"/>
      <c r="F635" s="631"/>
      <c r="G635" s="631"/>
    </row>
    <row r="636" spans="5:7" x14ac:dyDescent="0.25">
      <c r="E636" s="551"/>
      <c r="F636" s="631"/>
      <c r="G636" s="631"/>
    </row>
    <row r="637" spans="5:7" x14ac:dyDescent="0.25">
      <c r="E637" s="551"/>
      <c r="F637" s="631"/>
      <c r="G637" s="631"/>
    </row>
    <row r="638" spans="5:7" x14ac:dyDescent="0.25">
      <c r="E638" s="551"/>
      <c r="F638" s="631"/>
      <c r="G638" s="631"/>
    </row>
    <row r="639" spans="5:7" x14ac:dyDescent="0.25">
      <c r="E639" s="551"/>
      <c r="F639" s="631"/>
      <c r="G639" s="631"/>
    </row>
    <row r="640" spans="5:7" x14ac:dyDescent="0.25">
      <c r="E640" s="551"/>
      <c r="F640" s="631"/>
      <c r="G640" s="631"/>
    </row>
    <row r="641" spans="5:7" x14ac:dyDescent="0.25">
      <c r="E641" s="551"/>
      <c r="F641" s="631"/>
      <c r="G641" s="631"/>
    </row>
    <row r="642" spans="5:7" x14ac:dyDescent="0.25">
      <c r="E642" s="551"/>
      <c r="F642" s="631"/>
      <c r="G642" s="631"/>
    </row>
    <row r="643" spans="5:7" x14ac:dyDescent="0.25">
      <c r="E643" s="551"/>
      <c r="F643" s="631"/>
      <c r="G643" s="631"/>
    </row>
    <row r="644" spans="5:7" x14ac:dyDescent="0.25">
      <c r="E644" s="551"/>
      <c r="F644" s="631"/>
      <c r="G644" s="631"/>
    </row>
    <row r="645" spans="5:7" x14ac:dyDescent="0.25">
      <c r="E645" s="551"/>
      <c r="F645" s="631"/>
      <c r="G645" s="631"/>
    </row>
    <row r="646" spans="5:7" x14ac:dyDescent="0.25">
      <c r="E646" s="551"/>
      <c r="F646" s="631"/>
      <c r="G646" s="631"/>
    </row>
    <row r="647" spans="5:7" x14ac:dyDescent="0.25">
      <c r="E647" s="551"/>
      <c r="F647" s="631"/>
      <c r="G647" s="631"/>
    </row>
    <row r="648" spans="5:7" x14ac:dyDescent="0.25">
      <c r="E648" s="551"/>
      <c r="F648" s="631"/>
      <c r="G648" s="631"/>
    </row>
    <row r="649" spans="5:7" x14ac:dyDescent="0.25">
      <c r="E649" s="551"/>
      <c r="F649" s="631"/>
      <c r="G649" s="631"/>
    </row>
    <row r="650" spans="5:7" x14ac:dyDescent="0.25">
      <c r="E650" s="551"/>
      <c r="F650" s="631"/>
      <c r="G650" s="631"/>
    </row>
    <row r="651" spans="5:7" x14ac:dyDescent="0.25">
      <c r="E651" s="551"/>
      <c r="F651" s="631"/>
      <c r="G651" s="631"/>
    </row>
    <row r="652" spans="5:7" x14ac:dyDescent="0.25">
      <c r="E652" s="551"/>
      <c r="F652" s="631"/>
      <c r="G652" s="631"/>
    </row>
    <row r="653" spans="5:7" x14ac:dyDescent="0.25">
      <c r="E653" s="551"/>
      <c r="F653" s="631"/>
      <c r="G653" s="631"/>
    </row>
    <row r="654" spans="5:7" x14ac:dyDescent="0.25">
      <c r="E654" s="551"/>
      <c r="F654" s="631"/>
      <c r="G654" s="631"/>
    </row>
    <row r="655" spans="5:7" x14ac:dyDescent="0.25">
      <c r="E655" s="551"/>
      <c r="F655" s="631"/>
      <c r="G655" s="631"/>
    </row>
    <row r="656" spans="5:7" x14ac:dyDescent="0.25">
      <c r="E656" s="551"/>
      <c r="F656" s="631"/>
      <c r="G656" s="631"/>
    </row>
    <row r="657" spans="5:7" x14ac:dyDescent="0.25">
      <c r="E657" s="551"/>
      <c r="F657" s="631"/>
      <c r="G657" s="631"/>
    </row>
    <row r="658" spans="5:7" x14ac:dyDescent="0.25">
      <c r="E658" s="551"/>
      <c r="F658" s="631"/>
      <c r="G658" s="631"/>
    </row>
    <row r="659" spans="5:7" x14ac:dyDescent="0.25">
      <c r="E659" s="551"/>
      <c r="F659" s="631"/>
      <c r="G659" s="631"/>
    </row>
    <row r="660" spans="5:7" x14ac:dyDescent="0.25">
      <c r="E660" s="551"/>
      <c r="F660" s="631"/>
      <c r="G660" s="631"/>
    </row>
    <row r="661" spans="5:7" x14ac:dyDescent="0.25">
      <c r="E661" s="551"/>
      <c r="F661" s="631"/>
      <c r="G661" s="631"/>
    </row>
    <row r="662" spans="5:7" x14ac:dyDescent="0.25">
      <c r="E662" s="551"/>
      <c r="F662" s="631"/>
      <c r="G662" s="631"/>
    </row>
    <row r="663" spans="5:7" x14ac:dyDescent="0.25">
      <c r="E663" s="551"/>
      <c r="F663" s="631"/>
      <c r="G663" s="631"/>
    </row>
    <row r="664" spans="5:7" x14ac:dyDescent="0.25">
      <c r="E664" s="551"/>
      <c r="F664" s="631"/>
      <c r="G664" s="631"/>
    </row>
    <row r="665" spans="5:7" x14ac:dyDescent="0.25">
      <c r="E665" s="551"/>
      <c r="F665" s="631"/>
      <c r="G665" s="631"/>
    </row>
    <row r="666" spans="5:7" x14ac:dyDescent="0.25">
      <c r="E666" s="551"/>
      <c r="F666" s="631"/>
      <c r="G666" s="631"/>
    </row>
    <row r="667" spans="5:7" x14ac:dyDescent="0.25">
      <c r="E667" s="551"/>
      <c r="F667" s="631"/>
      <c r="G667" s="631"/>
    </row>
    <row r="668" spans="5:7" x14ac:dyDescent="0.25">
      <c r="E668" s="551"/>
      <c r="F668" s="631"/>
      <c r="G668" s="631"/>
    </row>
    <row r="669" spans="5:7" x14ac:dyDescent="0.25">
      <c r="E669" s="551"/>
      <c r="F669" s="631"/>
      <c r="G669" s="631"/>
    </row>
    <row r="670" spans="5:7" x14ac:dyDescent="0.25">
      <c r="E670" s="551"/>
      <c r="F670" s="631"/>
      <c r="G670" s="631"/>
    </row>
    <row r="671" spans="5:7" x14ac:dyDescent="0.25">
      <c r="E671" s="551"/>
      <c r="F671" s="631"/>
      <c r="G671" s="631"/>
    </row>
    <row r="672" spans="5:7" x14ac:dyDescent="0.25">
      <c r="E672" s="551"/>
      <c r="F672" s="631"/>
      <c r="G672" s="631"/>
    </row>
    <row r="673" spans="5:7" x14ac:dyDescent="0.25">
      <c r="E673" s="551"/>
      <c r="F673" s="631"/>
      <c r="G673" s="631"/>
    </row>
    <row r="674" spans="5:7" x14ac:dyDescent="0.25">
      <c r="E674" s="551"/>
      <c r="F674" s="631"/>
      <c r="G674" s="631"/>
    </row>
    <row r="675" spans="5:7" x14ac:dyDescent="0.25">
      <c r="E675" s="551"/>
      <c r="F675" s="631"/>
      <c r="G675" s="631"/>
    </row>
    <row r="676" spans="5:7" x14ac:dyDescent="0.25">
      <c r="E676" s="551"/>
      <c r="F676" s="631"/>
      <c r="G676" s="631"/>
    </row>
    <row r="677" spans="5:7" x14ac:dyDescent="0.25">
      <c r="E677" s="551"/>
      <c r="F677" s="631"/>
      <c r="G677" s="631"/>
    </row>
    <row r="678" spans="5:7" x14ac:dyDescent="0.25">
      <c r="E678" s="551"/>
      <c r="F678" s="631"/>
      <c r="G678" s="631"/>
    </row>
    <row r="679" spans="5:7" x14ac:dyDescent="0.25">
      <c r="E679" s="551"/>
      <c r="F679" s="631"/>
      <c r="G679" s="631"/>
    </row>
    <row r="680" spans="5:7" x14ac:dyDescent="0.25">
      <c r="E680" s="551"/>
      <c r="F680" s="631"/>
      <c r="G680" s="631"/>
    </row>
    <row r="681" spans="5:7" x14ac:dyDescent="0.25">
      <c r="E681" s="551"/>
      <c r="F681" s="631"/>
      <c r="G681" s="631"/>
    </row>
    <row r="682" spans="5:7" x14ac:dyDescent="0.25">
      <c r="E682" s="551"/>
      <c r="F682" s="631"/>
      <c r="G682" s="631"/>
    </row>
    <row r="683" spans="5:7" x14ac:dyDescent="0.25">
      <c r="E683" s="551"/>
      <c r="F683" s="631"/>
      <c r="G683" s="631"/>
    </row>
    <row r="684" spans="5:7" x14ac:dyDescent="0.25">
      <c r="E684" s="551"/>
      <c r="F684" s="631"/>
      <c r="G684" s="631"/>
    </row>
    <row r="685" spans="5:7" x14ac:dyDescent="0.25">
      <c r="E685" s="551"/>
      <c r="F685" s="631"/>
      <c r="G685" s="631"/>
    </row>
    <row r="686" spans="5:7" x14ac:dyDescent="0.25">
      <c r="E686" s="551"/>
      <c r="F686" s="631"/>
      <c r="G686" s="631"/>
    </row>
    <row r="687" spans="5:7" x14ac:dyDescent="0.25">
      <c r="E687" s="551"/>
      <c r="F687" s="631"/>
      <c r="G687" s="631"/>
    </row>
    <row r="688" spans="5:7" x14ac:dyDescent="0.25">
      <c r="E688" s="551"/>
      <c r="F688" s="631"/>
      <c r="G688" s="631"/>
    </row>
    <row r="689" spans="5:7" x14ac:dyDescent="0.25">
      <c r="E689" s="551"/>
      <c r="F689" s="631"/>
      <c r="G689" s="631"/>
    </row>
    <row r="690" spans="5:7" x14ac:dyDescent="0.25">
      <c r="E690" s="551"/>
      <c r="F690" s="631"/>
      <c r="G690" s="631"/>
    </row>
    <row r="691" spans="5:7" x14ac:dyDescent="0.25">
      <c r="E691" s="551"/>
      <c r="F691" s="631"/>
      <c r="G691" s="631"/>
    </row>
    <row r="692" spans="5:7" x14ac:dyDescent="0.25">
      <c r="E692" s="551"/>
      <c r="F692" s="631"/>
      <c r="G692" s="631"/>
    </row>
    <row r="693" spans="5:7" x14ac:dyDescent="0.25">
      <c r="E693" s="551"/>
      <c r="F693" s="631"/>
      <c r="G693" s="631"/>
    </row>
    <row r="694" spans="5:7" x14ac:dyDescent="0.25">
      <c r="E694" s="551"/>
      <c r="F694" s="631"/>
      <c r="G694" s="631"/>
    </row>
    <row r="695" spans="5:7" x14ac:dyDescent="0.25">
      <c r="E695" s="551"/>
      <c r="F695" s="631"/>
      <c r="G695" s="631"/>
    </row>
    <row r="696" spans="5:7" x14ac:dyDescent="0.25">
      <c r="E696" s="551"/>
      <c r="F696" s="631"/>
      <c r="G696" s="631"/>
    </row>
    <row r="697" spans="5:7" x14ac:dyDescent="0.25">
      <c r="E697" s="551"/>
      <c r="F697" s="631"/>
      <c r="G697" s="631"/>
    </row>
    <row r="698" spans="5:7" x14ac:dyDescent="0.25">
      <c r="E698" s="551"/>
      <c r="F698" s="631"/>
      <c r="G698" s="631"/>
    </row>
    <row r="699" spans="5:7" x14ac:dyDescent="0.25">
      <c r="E699" s="551"/>
      <c r="F699" s="631"/>
      <c r="G699" s="631"/>
    </row>
    <row r="700" spans="5:7" x14ac:dyDescent="0.25">
      <c r="E700" s="551"/>
      <c r="F700" s="631"/>
      <c r="G700" s="631"/>
    </row>
    <row r="701" spans="5:7" x14ac:dyDescent="0.25">
      <c r="E701" s="551"/>
      <c r="F701" s="631"/>
      <c r="G701" s="631"/>
    </row>
    <row r="702" spans="5:7" x14ac:dyDescent="0.25">
      <c r="E702" s="551"/>
      <c r="F702" s="631"/>
      <c r="G702" s="631"/>
    </row>
    <row r="703" spans="5:7" x14ac:dyDescent="0.25">
      <c r="E703" s="551"/>
      <c r="F703" s="631"/>
      <c r="G703" s="631"/>
    </row>
    <row r="704" spans="5:7" x14ac:dyDescent="0.25">
      <c r="E704" s="551"/>
      <c r="F704" s="631"/>
      <c r="G704" s="631"/>
    </row>
    <row r="705" spans="5:7" x14ac:dyDescent="0.25">
      <c r="E705" s="551"/>
      <c r="F705" s="631"/>
      <c r="G705" s="631"/>
    </row>
    <row r="706" spans="5:7" x14ac:dyDescent="0.25">
      <c r="E706" s="551"/>
      <c r="F706" s="631"/>
      <c r="G706" s="631"/>
    </row>
    <row r="707" spans="5:7" x14ac:dyDescent="0.25">
      <c r="E707" s="551"/>
      <c r="F707" s="631"/>
      <c r="G707" s="631"/>
    </row>
    <row r="708" spans="5:7" x14ac:dyDescent="0.25">
      <c r="E708" s="551"/>
      <c r="F708" s="631"/>
      <c r="G708" s="631"/>
    </row>
    <row r="709" spans="5:7" x14ac:dyDescent="0.25">
      <c r="E709" s="551"/>
      <c r="F709" s="631"/>
      <c r="G709" s="631"/>
    </row>
    <row r="710" spans="5:7" x14ac:dyDescent="0.25">
      <c r="E710" s="551"/>
      <c r="F710" s="631"/>
      <c r="G710" s="631"/>
    </row>
    <row r="711" spans="5:7" x14ac:dyDescent="0.25">
      <c r="E711" s="551"/>
      <c r="F711" s="631"/>
      <c r="G711" s="631"/>
    </row>
    <row r="712" spans="5:7" x14ac:dyDescent="0.25">
      <c r="E712" s="551"/>
      <c r="F712" s="631"/>
      <c r="G712" s="631"/>
    </row>
    <row r="713" spans="5:7" x14ac:dyDescent="0.25">
      <c r="E713" s="551"/>
      <c r="F713" s="631"/>
      <c r="G713" s="631"/>
    </row>
    <row r="714" spans="5:7" x14ac:dyDescent="0.25">
      <c r="E714" s="551"/>
      <c r="F714" s="631"/>
      <c r="G714" s="631"/>
    </row>
    <row r="715" spans="5:7" x14ac:dyDescent="0.25">
      <c r="E715" s="551"/>
      <c r="F715" s="631"/>
      <c r="G715" s="631"/>
    </row>
    <row r="716" spans="5:7" x14ac:dyDescent="0.25">
      <c r="E716" s="551"/>
      <c r="F716" s="631"/>
      <c r="G716" s="631"/>
    </row>
    <row r="717" spans="5:7" x14ac:dyDescent="0.25">
      <c r="E717" s="551"/>
      <c r="F717" s="631"/>
      <c r="G717" s="631"/>
    </row>
    <row r="718" spans="5:7" x14ac:dyDescent="0.25">
      <c r="E718" s="551"/>
      <c r="F718" s="631"/>
      <c r="G718" s="631"/>
    </row>
    <row r="719" spans="5:7" x14ac:dyDescent="0.25">
      <c r="E719" s="551"/>
      <c r="F719" s="631"/>
      <c r="G719" s="631"/>
    </row>
    <row r="720" spans="5:7" x14ac:dyDescent="0.25">
      <c r="E720" s="551"/>
      <c r="F720" s="631"/>
      <c r="G720" s="631"/>
    </row>
    <row r="721" spans="5:7" x14ac:dyDescent="0.25">
      <c r="E721" s="551"/>
      <c r="F721" s="631"/>
      <c r="G721" s="631"/>
    </row>
    <row r="722" spans="5:7" x14ac:dyDescent="0.25">
      <c r="E722" s="551"/>
      <c r="F722" s="631"/>
      <c r="G722" s="631"/>
    </row>
    <row r="723" spans="5:7" x14ac:dyDescent="0.25">
      <c r="E723" s="551"/>
      <c r="F723" s="631"/>
      <c r="G723" s="631"/>
    </row>
    <row r="724" spans="5:7" x14ac:dyDescent="0.25">
      <c r="E724" s="551"/>
      <c r="F724" s="631"/>
      <c r="G724" s="631"/>
    </row>
    <row r="725" spans="5:7" x14ac:dyDescent="0.25">
      <c r="E725" s="551"/>
      <c r="F725" s="631"/>
      <c r="G725" s="631"/>
    </row>
    <row r="726" spans="5:7" x14ac:dyDescent="0.25">
      <c r="E726" s="551"/>
      <c r="F726" s="631"/>
      <c r="G726" s="631"/>
    </row>
    <row r="727" spans="5:7" x14ac:dyDescent="0.25">
      <c r="E727" s="551"/>
      <c r="F727" s="631"/>
      <c r="G727" s="631"/>
    </row>
    <row r="728" spans="5:7" x14ac:dyDescent="0.25">
      <c r="E728" s="551"/>
      <c r="F728" s="631"/>
      <c r="G728" s="631"/>
    </row>
    <row r="729" spans="5:7" x14ac:dyDescent="0.25">
      <c r="E729" s="551"/>
      <c r="F729" s="631"/>
      <c r="G729" s="631"/>
    </row>
    <row r="730" spans="5:7" x14ac:dyDescent="0.25">
      <c r="E730" s="551"/>
      <c r="F730" s="631"/>
      <c r="G730" s="631"/>
    </row>
    <row r="731" spans="5:7" x14ac:dyDescent="0.25">
      <c r="E731" s="551"/>
      <c r="F731" s="631"/>
      <c r="G731" s="631"/>
    </row>
    <row r="732" spans="5:7" x14ac:dyDescent="0.25">
      <c r="E732" s="551"/>
      <c r="F732" s="631"/>
      <c r="G732" s="631"/>
    </row>
    <row r="733" spans="5:7" x14ac:dyDescent="0.25">
      <c r="E733" s="551"/>
      <c r="F733" s="631"/>
      <c r="G733" s="631"/>
    </row>
    <row r="734" spans="5:7" x14ac:dyDescent="0.25">
      <c r="E734" s="551"/>
      <c r="F734" s="631"/>
      <c r="G734" s="631"/>
    </row>
    <row r="735" spans="5:7" x14ac:dyDescent="0.25">
      <c r="E735" s="551"/>
      <c r="F735" s="631"/>
      <c r="G735" s="631"/>
    </row>
    <row r="736" spans="5:7" x14ac:dyDescent="0.25">
      <c r="E736" s="551"/>
      <c r="F736" s="631"/>
      <c r="G736" s="631"/>
    </row>
    <row r="737" spans="5:7" x14ac:dyDescent="0.25">
      <c r="E737" s="551"/>
      <c r="F737" s="631"/>
      <c r="G737" s="631"/>
    </row>
    <row r="738" spans="5:7" x14ac:dyDescent="0.25">
      <c r="E738" s="551"/>
      <c r="F738" s="631"/>
      <c r="G738" s="631"/>
    </row>
    <row r="739" spans="5:7" x14ac:dyDescent="0.25">
      <c r="E739" s="551"/>
      <c r="F739" s="631"/>
      <c r="G739" s="631"/>
    </row>
    <row r="740" spans="5:7" x14ac:dyDescent="0.25">
      <c r="E740" s="551"/>
      <c r="F740" s="631"/>
      <c r="G740" s="631"/>
    </row>
    <row r="741" spans="5:7" x14ac:dyDescent="0.25">
      <c r="E741" s="551"/>
      <c r="F741" s="631"/>
      <c r="G741" s="631"/>
    </row>
    <row r="742" spans="5:7" x14ac:dyDescent="0.25">
      <c r="E742" s="551"/>
      <c r="F742" s="631"/>
      <c r="G742" s="631"/>
    </row>
    <row r="743" spans="5:7" x14ac:dyDescent="0.25">
      <c r="E743" s="551"/>
      <c r="F743" s="631"/>
      <c r="G743" s="631"/>
    </row>
    <row r="744" spans="5:7" x14ac:dyDescent="0.25">
      <c r="E744" s="551"/>
      <c r="F744" s="631"/>
      <c r="G744" s="631"/>
    </row>
    <row r="745" spans="5:7" x14ac:dyDescent="0.25">
      <c r="E745" s="551"/>
      <c r="F745" s="631"/>
      <c r="G745" s="631"/>
    </row>
    <row r="746" spans="5:7" x14ac:dyDescent="0.25">
      <c r="E746" s="551"/>
      <c r="F746" s="631"/>
      <c r="G746" s="631"/>
    </row>
    <row r="747" spans="5:7" x14ac:dyDescent="0.25">
      <c r="E747" s="551"/>
      <c r="F747" s="631"/>
      <c r="G747" s="631"/>
    </row>
    <row r="748" spans="5:7" x14ac:dyDescent="0.25">
      <c r="E748" s="551"/>
      <c r="F748" s="631"/>
      <c r="G748" s="631"/>
    </row>
    <row r="749" spans="5:7" x14ac:dyDescent="0.25">
      <c r="E749" s="551"/>
      <c r="F749" s="631"/>
      <c r="G749" s="631"/>
    </row>
    <row r="750" spans="5:7" x14ac:dyDescent="0.25">
      <c r="E750" s="551"/>
      <c r="F750" s="631"/>
      <c r="G750" s="631"/>
    </row>
    <row r="751" spans="5:7" x14ac:dyDescent="0.25">
      <c r="E751" s="551"/>
      <c r="F751" s="631"/>
      <c r="G751" s="631"/>
    </row>
    <row r="752" spans="5:7" x14ac:dyDescent="0.25">
      <c r="E752" s="551"/>
      <c r="F752" s="631"/>
      <c r="G752" s="631"/>
    </row>
    <row r="753" spans="5:7" x14ac:dyDescent="0.25">
      <c r="E753" s="551"/>
      <c r="F753" s="631"/>
      <c r="G753" s="631"/>
    </row>
    <row r="754" spans="5:7" x14ac:dyDescent="0.25">
      <c r="E754" s="551"/>
      <c r="F754" s="631"/>
      <c r="G754" s="631"/>
    </row>
    <row r="755" spans="5:7" x14ac:dyDescent="0.25">
      <c r="E755" s="551"/>
      <c r="F755" s="631"/>
      <c r="G755" s="631"/>
    </row>
    <row r="756" spans="5:7" x14ac:dyDescent="0.25">
      <c r="E756" s="551"/>
      <c r="F756" s="631"/>
      <c r="G756" s="631"/>
    </row>
    <row r="757" spans="5:7" x14ac:dyDescent="0.25">
      <c r="E757" s="551"/>
      <c r="F757" s="631"/>
      <c r="G757" s="631"/>
    </row>
    <row r="758" spans="5:7" x14ac:dyDescent="0.25">
      <c r="E758" s="551"/>
      <c r="F758" s="631"/>
      <c r="G758" s="631"/>
    </row>
    <row r="759" spans="5:7" x14ac:dyDescent="0.25">
      <c r="E759" s="551"/>
      <c r="F759" s="631"/>
      <c r="G759" s="631"/>
    </row>
    <row r="760" spans="5:7" x14ac:dyDescent="0.25">
      <c r="E760" s="551"/>
      <c r="F760" s="631"/>
      <c r="G760" s="631"/>
    </row>
    <row r="761" spans="5:7" x14ac:dyDescent="0.25">
      <c r="E761" s="551"/>
      <c r="F761" s="631"/>
      <c r="G761" s="631"/>
    </row>
    <row r="762" spans="5:7" x14ac:dyDescent="0.25">
      <c r="E762" s="551"/>
      <c r="F762" s="631"/>
      <c r="G762" s="631"/>
    </row>
    <row r="763" spans="5:7" x14ac:dyDescent="0.25">
      <c r="E763" s="551"/>
      <c r="F763" s="631"/>
      <c r="G763" s="631"/>
    </row>
    <row r="764" spans="5:7" x14ac:dyDescent="0.25">
      <c r="E764" s="551"/>
      <c r="F764" s="631"/>
      <c r="G764" s="631"/>
    </row>
    <row r="765" spans="5:7" x14ac:dyDescent="0.25">
      <c r="E765" s="551"/>
      <c r="F765" s="631"/>
      <c r="G765" s="631"/>
    </row>
    <row r="766" spans="5:7" x14ac:dyDescent="0.25">
      <c r="E766" s="551"/>
      <c r="F766" s="631"/>
      <c r="G766" s="631"/>
    </row>
    <row r="767" spans="5:7" x14ac:dyDescent="0.25">
      <c r="E767" s="551"/>
      <c r="F767" s="631"/>
      <c r="G767" s="631"/>
    </row>
    <row r="768" spans="5:7" x14ac:dyDescent="0.25">
      <c r="E768" s="551"/>
      <c r="F768" s="631"/>
      <c r="G768" s="631"/>
    </row>
    <row r="769" spans="5:7" x14ac:dyDescent="0.25">
      <c r="E769" s="551"/>
      <c r="F769" s="631"/>
      <c r="G769" s="631"/>
    </row>
    <row r="770" spans="5:7" x14ac:dyDescent="0.25">
      <c r="E770" s="551"/>
      <c r="F770" s="631"/>
      <c r="G770" s="631"/>
    </row>
    <row r="771" spans="5:7" x14ac:dyDescent="0.25">
      <c r="E771" s="551"/>
      <c r="F771" s="631"/>
      <c r="G771" s="631"/>
    </row>
    <row r="772" spans="5:7" x14ac:dyDescent="0.25">
      <c r="E772" s="551"/>
      <c r="F772" s="631"/>
      <c r="G772" s="631"/>
    </row>
    <row r="773" spans="5:7" x14ac:dyDescent="0.25">
      <c r="E773" s="551"/>
      <c r="F773" s="631"/>
      <c r="G773" s="631"/>
    </row>
    <row r="774" spans="5:7" x14ac:dyDescent="0.25">
      <c r="E774" s="551"/>
      <c r="F774" s="631"/>
      <c r="G774" s="631"/>
    </row>
    <row r="775" spans="5:7" x14ac:dyDescent="0.25">
      <c r="E775" s="551"/>
      <c r="F775" s="631"/>
      <c r="G775" s="631"/>
    </row>
    <row r="776" spans="5:7" x14ac:dyDescent="0.25">
      <c r="E776" s="551"/>
      <c r="F776" s="631"/>
      <c r="G776" s="631"/>
    </row>
    <row r="777" spans="5:7" x14ac:dyDescent="0.25">
      <c r="E777" s="551"/>
      <c r="F777" s="631"/>
      <c r="G777" s="631"/>
    </row>
    <row r="778" spans="5:7" x14ac:dyDescent="0.25">
      <c r="E778" s="551"/>
      <c r="F778" s="631"/>
      <c r="G778" s="631"/>
    </row>
    <row r="779" spans="5:7" x14ac:dyDescent="0.25">
      <c r="E779" s="551"/>
      <c r="F779" s="631"/>
      <c r="G779" s="631"/>
    </row>
    <row r="780" spans="5:7" x14ac:dyDescent="0.25">
      <c r="E780" s="551"/>
      <c r="F780" s="631"/>
      <c r="G780" s="631"/>
    </row>
    <row r="781" spans="5:7" x14ac:dyDescent="0.25">
      <c r="E781" s="551"/>
      <c r="F781" s="631"/>
      <c r="G781" s="631"/>
    </row>
    <row r="782" spans="5:7" x14ac:dyDescent="0.25">
      <c r="E782" s="551"/>
      <c r="F782" s="631"/>
      <c r="G782" s="631"/>
    </row>
    <row r="783" spans="5:7" x14ac:dyDescent="0.25">
      <c r="E783" s="551"/>
      <c r="F783" s="631"/>
      <c r="G783" s="631"/>
    </row>
    <row r="784" spans="5:7" x14ac:dyDescent="0.25">
      <c r="E784" s="551"/>
      <c r="F784" s="631"/>
      <c r="G784" s="631"/>
    </row>
    <row r="785" spans="5:7" x14ac:dyDescent="0.25">
      <c r="E785" s="551"/>
      <c r="F785" s="631"/>
      <c r="G785" s="631"/>
    </row>
    <row r="786" spans="5:7" x14ac:dyDescent="0.25">
      <c r="E786" s="551"/>
      <c r="F786" s="631"/>
      <c r="G786" s="631"/>
    </row>
    <row r="787" spans="5:7" x14ac:dyDescent="0.25">
      <c r="E787" s="551"/>
      <c r="F787" s="631"/>
      <c r="G787" s="631"/>
    </row>
    <row r="788" spans="5:7" x14ac:dyDescent="0.25">
      <c r="E788" s="551"/>
      <c r="F788" s="631"/>
      <c r="G788" s="631"/>
    </row>
    <row r="789" spans="5:7" x14ac:dyDescent="0.25">
      <c r="E789" s="551"/>
      <c r="F789" s="631"/>
      <c r="G789" s="631"/>
    </row>
    <row r="790" spans="5:7" x14ac:dyDescent="0.25">
      <c r="E790" s="551"/>
      <c r="F790" s="631"/>
      <c r="G790" s="631"/>
    </row>
    <row r="791" spans="5:7" x14ac:dyDescent="0.25">
      <c r="E791" s="551"/>
      <c r="F791" s="631"/>
      <c r="G791" s="631"/>
    </row>
    <row r="792" spans="5:7" x14ac:dyDescent="0.25">
      <c r="E792" s="551"/>
      <c r="F792" s="631"/>
      <c r="G792" s="631"/>
    </row>
    <row r="793" spans="5:7" x14ac:dyDescent="0.25">
      <c r="E793" s="551"/>
      <c r="F793" s="631"/>
      <c r="G793" s="631"/>
    </row>
    <row r="794" spans="5:7" x14ac:dyDescent="0.25">
      <c r="E794" s="551"/>
      <c r="F794" s="631"/>
      <c r="G794" s="631"/>
    </row>
    <row r="795" spans="5:7" x14ac:dyDescent="0.25">
      <c r="E795" s="551"/>
      <c r="F795" s="631"/>
      <c r="G795" s="631"/>
    </row>
    <row r="796" spans="5:7" x14ac:dyDescent="0.25">
      <c r="E796" s="551"/>
      <c r="F796" s="631"/>
      <c r="G796" s="631"/>
    </row>
    <row r="797" spans="5:7" x14ac:dyDescent="0.25">
      <c r="E797" s="551"/>
      <c r="F797" s="631"/>
      <c r="G797" s="631"/>
    </row>
    <row r="798" spans="5:7" x14ac:dyDescent="0.25">
      <c r="E798" s="551"/>
      <c r="F798" s="631"/>
      <c r="G798" s="631"/>
    </row>
    <row r="799" spans="5:7" x14ac:dyDescent="0.25">
      <c r="E799" s="551"/>
      <c r="F799" s="631"/>
      <c r="G799" s="631"/>
    </row>
    <row r="800" spans="5:7" x14ac:dyDescent="0.25">
      <c r="E800" s="551"/>
      <c r="F800" s="631"/>
      <c r="G800" s="631"/>
    </row>
    <row r="801" spans="5:7" x14ac:dyDescent="0.25">
      <c r="E801" s="551"/>
      <c r="F801" s="631"/>
      <c r="G801" s="631"/>
    </row>
    <row r="802" spans="5:7" x14ac:dyDescent="0.25">
      <c r="E802" s="551"/>
      <c r="F802" s="631"/>
      <c r="G802" s="631"/>
    </row>
    <row r="803" spans="5:7" x14ac:dyDescent="0.25">
      <c r="E803" s="551"/>
      <c r="F803" s="631"/>
      <c r="G803" s="631"/>
    </row>
    <row r="804" spans="5:7" x14ac:dyDescent="0.25">
      <c r="E804" s="551"/>
      <c r="F804" s="631"/>
      <c r="G804" s="631"/>
    </row>
    <row r="805" spans="5:7" x14ac:dyDescent="0.25">
      <c r="E805" s="551"/>
      <c r="F805" s="631"/>
      <c r="G805" s="631"/>
    </row>
    <row r="806" spans="5:7" x14ac:dyDescent="0.25">
      <c r="E806" s="551"/>
      <c r="F806" s="631"/>
      <c r="G806" s="631"/>
    </row>
    <row r="807" spans="5:7" x14ac:dyDescent="0.25">
      <c r="E807" s="551"/>
      <c r="F807" s="631"/>
      <c r="G807" s="631"/>
    </row>
    <row r="808" spans="5:7" x14ac:dyDescent="0.25">
      <c r="E808" s="551"/>
      <c r="F808" s="631"/>
      <c r="G808" s="631"/>
    </row>
    <row r="809" spans="5:7" x14ac:dyDescent="0.25">
      <c r="E809" s="551"/>
      <c r="F809" s="631"/>
      <c r="G809" s="631"/>
    </row>
    <row r="810" spans="5:7" x14ac:dyDescent="0.25">
      <c r="E810" s="551"/>
      <c r="F810" s="631"/>
      <c r="G810" s="631"/>
    </row>
    <row r="811" spans="5:7" x14ac:dyDescent="0.25">
      <c r="E811" s="551"/>
      <c r="F811" s="631"/>
      <c r="G811" s="631"/>
    </row>
    <row r="812" spans="5:7" x14ac:dyDescent="0.25">
      <c r="E812" s="551"/>
      <c r="F812" s="631"/>
      <c r="G812" s="631"/>
    </row>
    <row r="813" spans="5:7" x14ac:dyDescent="0.25">
      <c r="E813" s="551"/>
      <c r="F813" s="631"/>
      <c r="G813" s="631"/>
    </row>
    <row r="814" spans="5:7" x14ac:dyDescent="0.25">
      <c r="E814" s="551"/>
      <c r="F814" s="631"/>
      <c r="G814" s="631"/>
    </row>
    <row r="815" spans="5:7" x14ac:dyDescent="0.25">
      <c r="E815" s="551"/>
      <c r="F815" s="631"/>
      <c r="G815" s="631"/>
    </row>
    <row r="816" spans="5:7" x14ac:dyDescent="0.25">
      <c r="E816" s="551"/>
      <c r="F816" s="631"/>
      <c r="G816" s="631"/>
    </row>
    <row r="817" spans="5:7" x14ac:dyDescent="0.25">
      <c r="E817" s="551"/>
      <c r="F817" s="631"/>
      <c r="G817" s="631"/>
    </row>
    <row r="818" spans="5:7" x14ac:dyDescent="0.25">
      <c r="E818" s="551"/>
      <c r="F818" s="631"/>
      <c r="G818" s="631"/>
    </row>
    <row r="819" spans="5:7" x14ac:dyDescent="0.25">
      <c r="E819" s="551"/>
      <c r="F819" s="631"/>
      <c r="G819" s="631"/>
    </row>
    <row r="820" spans="5:7" x14ac:dyDescent="0.25">
      <c r="E820" s="551"/>
      <c r="F820" s="631"/>
      <c r="G820" s="631"/>
    </row>
    <row r="821" spans="5:7" x14ac:dyDescent="0.25">
      <c r="E821" s="551"/>
      <c r="F821" s="631"/>
      <c r="G821" s="631"/>
    </row>
    <row r="822" spans="5:7" x14ac:dyDescent="0.25">
      <c r="E822" s="551"/>
      <c r="F822" s="631"/>
      <c r="G822" s="631"/>
    </row>
    <row r="823" spans="5:7" x14ac:dyDescent="0.25">
      <c r="E823" s="551"/>
      <c r="F823" s="631"/>
      <c r="G823" s="631"/>
    </row>
    <row r="824" spans="5:7" x14ac:dyDescent="0.25">
      <c r="E824" s="551"/>
      <c r="F824" s="631"/>
      <c r="G824" s="631"/>
    </row>
    <row r="825" spans="5:7" x14ac:dyDescent="0.25">
      <c r="E825" s="551"/>
      <c r="F825" s="631"/>
      <c r="G825" s="631"/>
    </row>
    <row r="826" spans="5:7" x14ac:dyDescent="0.25">
      <c r="E826" s="551"/>
      <c r="F826" s="631"/>
      <c r="G826" s="631"/>
    </row>
    <row r="827" spans="5:7" x14ac:dyDescent="0.25">
      <c r="E827" s="551"/>
      <c r="F827" s="631"/>
      <c r="G827" s="631"/>
    </row>
    <row r="828" spans="5:7" x14ac:dyDescent="0.25">
      <c r="E828" s="551"/>
      <c r="F828" s="631"/>
      <c r="G828" s="631"/>
    </row>
    <row r="829" spans="5:7" x14ac:dyDescent="0.25">
      <c r="E829" s="551"/>
      <c r="F829" s="631"/>
      <c r="G829" s="631"/>
    </row>
    <row r="830" spans="5:7" x14ac:dyDescent="0.25">
      <c r="E830" s="551"/>
      <c r="F830" s="631"/>
      <c r="G830" s="631"/>
    </row>
    <row r="831" spans="5:7" x14ac:dyDescent="0.25">
      <c r="E831" s="551"/>
      <c r="F831" s="631"/>
      <c r="G831" s="631"/>
    </row>
    <row r="832" spans="5:7" x14ac:dyDescent="0.25">
      <c r="E832" s="551"/>
      <c r="F832" s="631"/>
      <c r="G832" s="631"/>
    </row>
    <row r="833" spans="5:7" x14ac:dyDescent="0.25">
      <c r="E833" s="551"/>
      <c r="F833" s="631"/>
      <c r="G833" s="631"/>
    </row>
    <row r="834" spans="5:7" x14ac:dyDescent="0.25">
      <c r="E834" s="551"/>
      <c r="F834" s="631"/>
      <c r="G834" s="631"/>
    </row>
    <row r="835" spans="5:7" x14ac:dyDescent="0.25">
      <c r="E835" s="551"/>
      <c r="F835" s="631"/>
      <c r="G835" s="631"/>
    </row>
    <row r="836" spans="5:7" x14ac:dyDescent="0.25">
      <c r="E836" s="551"/>
      <c r="F836" s="631"/>
      <c r="G836" s="631"/>
    </row>
    <row r="837" spans="5:7" x14ac:dyDescent="0.25">
      <c r="E837" s="551"/>
      <c r="F837" s="631"/>
      <c r="G837" s="631"/>
    </row>
    <row r="838" spans="5:7" x14ac:dyDescent="0.25">
      <c r="E838" s="551"/>
      <c r="F838" s="631"/>
      <c r="G838" s="631"/>
    </row>
    <row r="839" spans="5:7" x14ac:dyDescent="0.25">
      <c r="E839" s="551"/>
      <c r="F839" s="631"/>
      <c r="G839" s="631"/>
    </row>
    <row r="840" spans="5:7" x14ac:dyDescent="0.25">
      <c r="E840" s="551"/>
      <c r="F840" s="631"/>
      <c r="G840" s="631"/>
    </row>
    <row r="841" spans="5:7" x14ac:dyDescent="0.25">
      <c r="E841" s="551"/>
      <c r="F841" s="631"/>
      <c r="G841" s="631"/>
    </row>
    <row r="842" spans="5:7" x14ac:dyDescent="0.25">
      <c r="E842" s="551"/>
      <c r="F842" s="631"/>
      <c r="G842" s="631"/>
    </row>
    <row r="843" spans="5:7" x14ac:dyDescent="0.25">
      <c r="E843" s="551"/>
      <c r="F843" s="631"/>
      <c r="G843" s="631"/>
    </row>
    <row r="844" spans="5:7" x14ac:dyDescent="0.25">
      <c r="E844" s="551"/>
      <c r="F844" s="631"/>
      <c r="G844" s="631"/>
    </row>
    <row r="845" spans="5:7" x14ac:dyDescent="0.25">
      <c r="E845" s="551"/>
      <c r="F845" s="631"/>
      <c r="G845" s="631"/>
    </row>
    <row r="846" spans="5:7" x14ac:dyDescent="0.25">
      <c r="E846" s="551"/>
      <c r="F846" s="631"/>
      <c r="G846" s="631"/>
    </row>
    <row r="847" spans="5:7" x14ac:dyDescent="0.25">
      <c r="E847" s="551"/>
      <c r="F847" s="631"/>
      <c r="G847" s="631"/>
    </row>
  </sheetData>
  <sheetProtection sheet="1" autoFilter="0"/>
  <autoFilter ref="A1:G1" xr:uid="{00000000-0009-0000-0000-00001B000000}"/>
  <mergeCells count="2">
    <mergeCell ref="AA4:AA54"/>
    <mergeCell ref="J3:U10"/>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K2657"/>
  <sheetViews>
    <sheetView topLeftCell="E1" zoomScale="90" zoomScaleNormal="90" workbookViewId="0">
      <pane ySplit="1" topLeftCell="A619" activePane="bottomLeft" state="frozen"/>
      <selection pane="bottomLeft" activeCell="F2" sqref="F2:F622"/>
    </sheetView>
  </sheetViews>
  <sheetFormatPr defaultColWidth="9.1796875" defaultRowHeight="11.4" x14ac:dyDescent="0.2"/>
  <cols>
    <col min="1" max="1" width="14.453125" style="849" customWidth="1"/>
    <col min="2" max="2" width="48.1796875" style="849" customWidth="1"/>
    <col min="3" max="3" width="50.6328125" style="849" customWidth="1"/>
    <col min="4" max="4" width="52.08984375" style="851" customWidth="1"/>
    <col min="5" max="5" width="125.08984375" style="842" customWidth="1"/>
    <col min="6" max="6" width="125.08984375" style="849" customWidth="1"/>
    <col min="7" max="7" width="6.08984375" style="849" customWidth="1"/>
    <col min="8" max="16384" width="9.1796875" style="849"/>
  </cols>
  <sheetData>
    <row r="1" spans="1:11" x14ac:dyDescent="0.25">
      <c r="A1" s="1033" t="s">
        <v>389</v>
      </c>
      <c r="B1" s="1032" t="s">
        <v>591</v>
      </c>
      <c r="C1" s="1032" t="s">
        <v>590</v>
      </c>
      <c r="D1" s="1032" t="s">
        <v>592</v>
      </c>
      <c r="E1" s="1032" t="s">
        <v>3918</v>
      </c>
      <c r="F1" s="1032" t="s">
        <v>3917</v>
      </c>
      <c r="G1" s="1032" t="s">
        <v>3220</v>
      </c>
    </row>
    <row r="2" spans="1:11" s="848" customFormat="1" ht="12" thickBot="1" x14ac:dyDescent="0.3">
      <c r="A2" s="838" t="s">
        <v>59</v>
      </c>
      <c r="B2" s="839" t="s">
        <v>1073</v>
      </c>
      <c r="C2" s="839" t="s">
        <v>1421</v>
      </c>
      <c r="D2" s="840" t="s">
        <v>1981</v>
      </c>
      <c r="E2" s="839"/>
      <c r="F2" s="842"/>
      <c r="G2" s="839">
        <v>1</v>
      </c>
    </row>
    <row r="3" spans="1:11" ht="148.80000000000001" thickBot="1" x14ac:dyDescent="0.3">
      <c r="A3" s="841" t="s">
        <v>435</v>
      </c>
      <c r="B3" s="842" t="s">
        <v>1220</v>
      </c>
      <c r="C3" s="842" t="s">
        <v>1903</v>
      </c>
      <c r="D3" s="843" t="s">
        <v>1982</v>
      </c>
      <c r="F3" s="842"/>
      <c r="G3" s="842">
        <v>2</v>
      </c>
      <c r="J3" s="1288" t="s">
        <v>3582</v>
      </c>
      <c r="K3" s="1289" t="s">
        <v>3533</v>
      </c>
    </row>
    <row r="4" spans="1:11" s="848" customFormat="1" x14ac:dyDescent="0.25">
      <c r="A4" s="838" t="s">
        <v>61</v>
      </c>
      <c r="B4" s="839" t="s">
        <v>436</v>
      </c>
      <c r="C4" s="839" t="s">
        <v>1254</v>
      </c>
      <c r="D4" s="840" t="s">
        <v>1983</v>
      </c>
      <c r="E4" s="839"/>
      <c r="F4" s="842"/>
      <c r="G4" s="839">
        <v>3</v>
      </c>
    </row>
    <row r="5" spans="1:11" ht="55.8" customHeight="1" x14ac:dyDescent="0.25">
      <c r="A5" s="841" t="s">
        <v>437</v>
      </c>
      <c r="B5" s="842" t="s">
        <v>438</v>
      </c>
      <c r="C5" s="842" t="s">
        <v>1243</v>
      </c>
      <c r="D5" s="843" t="s">
        <v>1984</v>
      </c>
      <c r="F5" s="842"/>
      <c r="G5" s="842">
        <v>4</v>
      </c>
    </row>
    <row r="6" spans="1:11" ht="160.19999999999999" customHeight="1" x14ac:dyDescent="0.25">
      <c r="A6" s="841" t="s">
        <v>150</v>
      </c>
      <c r="B6" s="842" t="s">
        <v>1074</v>
      </c>
      <c r="C6" s="842" t="s">
        <v>1811</v>
      </c>
      <c r="D6" s="843" t="s">
        <v>1985</v>
      </c>
      <c r="E6" s="842" t="s">
        <v>2726</v>
      </c>
      <c r="F6" s="842" t="s">
        <v>3922</v>
      </c>
      <c r="G6" s="839">
        <v>5</v>
      </c>
    </row>
    <row r="7" spans="1:11" ht="79.8" x14ac:dyDescent="0.25">
      <c r="A7" s="841" t="s">
        <v>152</v>
      </c>
      <c r="B7" s="842" t="s">
        <v>1075</v>
      </c>
      <c r="C7" s="842" t="s">
        <v>1812</v>
      </c>
      <c r="D7" s="843" t="s">
        <v>1986</v>
      </c>
      <c r="E7" s="842" t="s">
        <v>2727</v>
      </c>
      <c r="F7" s="842" t="s">
        <v>3923</v>
      </c>
      <c r="G7" s="842">
        <v>6</v>
      </c>
    </row>
    <row r="8" spans="1:11" ht="79.8" x14ac:dyDescent="0.25">
      <c r="A8" s="841" t="s">
        <v>153</v>
      </c>
      <c r="B8" s="842" t="s">
        <v>439</v>
      </c>
      <c r="C8" s="842" t="s">
        <v>1813</v>
      </c>
      <c r="D8" s="843" t="s">
        <v>1987</v>
      </c>
      <c r="E8" s="842" t="s">
        <v>2728</v>
      </c>
      <c r="F8" s="842" t="s">
        <v>3924</v>
      </c>
      <c r="G8" s="839">
        <v>7</v>
      </c>
    </row>
    <row r="9" spans="1:11" ht="79.8" x14ac:dyDescent="0.25">
      <c r="A9" s="841" t="s">
        <v>154</v>
      </c>
      <c r="B9" s="842" t="s">
        <v>2577</v>
      </c>
      <c r="C9" s="842" t="s">
        <v>3081</v>
      </c>
      <c r="D9" s="843" t="s">
        <v>3257</v>
      </c>
      <c r="E9" s="842" t="s">
        <v>2729</v>
      </c>
      <c r="F9" s="842" t="s">
        <v>3925</v>
      </c>
      <c r="G9" s="842">
        <v>8</v>
      </c>
    </row>
    <row r="10" spans="1:11" ht="91.2" x14ac:dyDescent="0.25">
      <c r="A10" s="841" t="s">
        <v>155</v>
      </c>
      <c r="B10" s="842" t="s">
        <v>2578</v>
      </c>
      <c r="C10" s="842" t="s">
        <v>3082</v>
      </c>
      <c r="D10" s="843" t="s">
        <v>3258</v>
      </c>
      <c r="E10" s="842" t="s">
        <v>2730</v>
      </c>
      <c r="F10" s="842" t="s">
        <v>3926</v>
      </c>
      <c r="G10" s="839">
        <v>9</v>
      </c>
    </row>
    <row r="11" spans="1:11" ht="102.6" x14ac:dyDescent="0.25">
      <c r="A11" s="841" t="s">
        <v>156</v>
      </c>
      <c r="B11" s="842" t="s">
        <v>440</v>
      </c>
      <c r="C11" s="842" t="s">
        <v>1295</v>
      </c>
      <c r="D11" s="843" t="s">
        <v>1988</v>
      </c>
      <c r="E11" s="842" t="s">
        <v>2731</v>
      </c>
      <c r="F11" s="842" t="s">
        <v>3927</v>
      </c>
      <c r="G11" s="842">
        <v>10</v>
      </c>
    </row>
    <row r="12" spans="1:11" ht="91.2" x14ac:dyDescent="0.25">
      <c r="A12" s="841" t="s">
        <v>157</v>
      </c>
      <c r="B12" s="842" t="s">
        <v>2579</v>
      </c>
      <c r="C12" s="842" t="s">
        <v>3083</v>
      </c>
      <c r="D12" s="843" t="s">
        <v>3259</v>
      </c>
      <c r="E12" s="842" t="s">
        <v>2732</v>
      </c>
      <c r="F12" s="842" t="s">
        <v>3928</v>
      </c>
      <c r="G12" s="839">
        <v>11</v>
      </c>
    </row>
    <row r="13" spans="1:11" ht="376.2" x14ac:dyDescent="0.25">
      <c r="A13" s="841" t="s">
        <v>2527</v>
      </c>
      <c r="B13" s="842" t="s">
        <v>2580</v>
      </c>
      <c r="C13" s="842" t="s">
        <v>3084</v>
      </c>
      <c r="D13" s="843" t="s">
        <v>1989</v>
      </c>
      <c r="E13" s="842" t="s">
        <v>2733</v>
      </c>
      <c r="F13" s="842" t="s">
        <v>3929</v>
      </c>
      <c r="G13" s="842">
        <v>12</v>
      </c>
    </row>
    <row r="14" spans="1:11" ht="79.8" x14ac:dyDescent="0.25">
      <c r="A14" s="841" t="s">
        <v>2528</v>
      </c>
      <c r="B14" s="842" t="s">
        <v>2581</v>
      </c>
      <c r="C14" s="842" t="s">
        <v>3085</v>
      </c>
      <c r="D14" s="843" t="s">
        <v>3260</v>
      </c>
      <c r="E14" s="842" t="s">
        <v>2734</v>
      </c>
      <c r="F14" s="842" t="s">
        <v>3930</v>
      </c>
      <c r="G14" s="839">
        <v>13</v>
      </c>
    </row>
    <row r="15" spans="1:11" ht="125.4" x14ac:dyDescent="0.25">
      <c r="A15" s="841" t="s">
        <v>2529</v>
      </c>
      <c r="B15" s="842" t="s">
        <v>2582</v>
      </c>
      <c r="C15" s="842" t="s">
        <v>3086</v>
      </c>
      <c r="D15" s="843" t="s">
        <v>3261</v>
      </c>
      <c r="E15" s="842" t="s">
        <v>2735</v>
      </c>
      <c r="F15" s="842" t="s">
        <v>3931</v>
      </c>
      <c r="G15" s="842">
        <v>14</v>
      </c>
    </row>
    <row r="16" spans="1:11" s="848" customFormat="1" x14ac:dyDescent="0.25">
      <c r="A16" s="838" t="s">
        <v>63</v>
      </c>
      <c r="B16" s="839" t="s">
        <v>1196</v>
      </c>
      <c r="C16" s="839" t="s">
        <v>3916</v>
      </c>
      <c r="D16" s="840" t="s">
        <v>1990</v>
      </c>
      <c r="E16" s="839"/>
      <c r="F16" s="842"/>
      <c r="G16" s="839">
        <v>15</v>
      </c>
    </row>
    <row r="17" spans="1:7" ht="159.6" x14ac:dyDescent="0.25">
      <c r="A17" s="841" t="s">
        <v>441</v>
      </c>
      <c r="B17" s="842" t="s">
        <v>1223</v>
      </c>
      <c r="C17" s="842" t="s">
        <v>3199</v>
      </c>
      <c r="D17" s="843" t="s">
        <v>1991</v>
      </c>
      <c r="F17" s="842"/>
      <c r="G17" s="842">
        <v>16</v>
      </c>
    </row>
    <row r="18" spans="1:7" ht="79.8" x14ac:dyDescent="0.25">
      <c r="A18" s="841" t="s">
        <v>158</v>
      </c>
      <c r="B18" s="842" t="s">
        <v>1076</v>
      </c>
      <c r="C18" s="842" t="s">
        <v>1814</v>
      </c>
      <c r="D18" s="843" t="s">
        <v>1992</v>
      </c>
      <c r="E18" s="842" t="s">
        <v>2736</v>
      </c>
      <c r="F18" s="842" t="s">
        <v>3932</v>
      </c>
      <c r="G18" s="839">
        <v>17</v>
      </c>
    </row>
    <row r="19" spans="1:7" ht="91.2" x14ac:dyDescent="0.25">
      <c r="A19" s="841" t="s">
        <v>159</v>
      </c>
      <c r="B19" s="842" t="s">
        <v>2583</v>
      </c>
      <c r="C19" s="842" t="s">
        <v>1815</v>
      </c>
      <c r="D19" s="843" t="s">
        <v>1993</v>
      </c>
      <c r="E19" s="842" t="s">
        <v>2737</v>
      </c>
      <c r="F19" s="842" t="s">
        <v>3933</v>
      </c>
      <c r="G19" s="842">
        <v>18</v>
      </c>
    </row>
    <row r="20" spans="1:7" ht="193.8" x14ac:dyDescent="0.25">
      <c r="A20" s="841" t="s">
        <v>160</v>
      </c>
      <c r="B20" s="842" t="s">
        <v>2584</v>
      </c>
      <c r="C20" s="842" t="s">
        <v>2723</v>
      </c>
      <c r="D20" s="843" t="s">
        <v>1994</v>
      </c>
      <c r="E20" s="842" t="s">
        <v>2738</v>
      </c>
      <c r="F20" s="842" t="s">
        <v>3934</v>
      </c>
      <c r="G20" s="839">
        <v>19</v>
      </c>
    </row>
    <row r="21" spans="1:7" ht="136.80000000000001" x14ac:dyDescent="0.25">
      <c r="A21" s="841" t="s">
        <v>161</v>
      </c>
      <c r="B21" s="842" t="s">
        <v>1077</v>
      </c>
      <c r="C21" s="842" t="s">
        <v>1296</v>
      </c>
      <c r="D21" s="843" t="s">
        <v>1995</v>
      </c>
      <c r="E21" s="842" t="s">
        <v>2739</v>
      </c>
      <c r="F21" s="842" t="s">
        <v>3935</v>
      </c>
      <c r="G21" s="842">
        <v>20</v>
      </c>
    </row>
    <row r="22" spans="1:7" ht="114" x14ac:dyDescent="0.25">
      <c r="A22" s="841" t="s">
        <v>162</v>
      </c>
      <c r="B22" s="842" t="s">
        <v>2585</v>
      </c>
      <c r="C22" s="842" t="s">
        <v>2724</v>
      </c>
      <c r="D22" s="843" t="s">
        <v>1996</v>
      </c>
      <c r="E22" s="842" t="s">
        <v>2740</v>
      </c>
      <c r="F22" s="842" t="s">
        <v>3936</v>
      </c>
      <c r="G22" s="839">
        <v>21</v>
      </c>
    </row>
    <row r="23" spans="1:7" s="851" customFormat="1" ht="102.6" x14ac:dyDescent="0.2">
      <c r="A23" s="841" t="s">
        <v>163</v>
      </c>
      <c r="B23" s="842" t="s">
        <v>1078</v>
      </c>
      <c r="C23" s="842" t="s">
        <v>1297</v>
      </c>
      <c r="D23" s="843" t="s">
        <v>1997</v>
      </c>
      <c r="E23" s="844" t="s">
        <v>2741</v>
      </c>
      <c r="F23" s="842" t="s">
        <v>3937</v>
      </c>
      <c r="G23" s="842">
        <v>22</v>
      </c>
    </row>
    <row r="24" spans="1:7" s="851" customFormat="1" ht="273.60000000000002" x14ac:dyDescent="0.2">
      <c r="A24" s="841" t="s">
        <v>164</v>
      </c>
      <c r="B24" s="842" t="s">
        <v>2586</v>
      </c>
      <c r="C24" s="842" t="s">
        <v>2725</v>
      </c>
      <c r="D24" s="843" t="s">
        <v>1998</v>
      </c>
      <c r="E24" s="844" t="s">
        <v>2742</v>
      </c>
      <c r="F24" s="842" t="s">
        <v>3938</v>
      </c>
      <c r="G24" s="839">
        <v>23</v>
      </c>
    </row>
    <row r="25" spans="1:7" ht="125.4" x14ac:dyDescent="0.25">
      <c r="A25" s="841" t="s">
        <v>166</v>
      </c>
      <c r="B25" s="842" t="s">
        <v>1079</v>
      </c>
      <c r="C25" s="842" t="s">
        <v>1904</v>
      </c>
      <c r="D25" s="843" t="s">
        <v>1999</v>
      </c>
      <c r="E25" s="842" t="s">
        <v>2743</v>
      </c>
      <c r="F25" s="842" t="s">
        <v>3939</v>
      </c>
      <c r="G25" s="842">
        <v>24</v>
      </c>
    </row>
    <row r="26" spans="1:7" s="851" customFormat="1" ht="57" x14ac:dyDescent="0.2">
      <c r="A26" s="841" t="s">
        <v>933</v>
      </c>
      <c r="B26" s="842" t="s">
        <v>2587</v>
      </c>
      <c r="C26" s="842" t="s">
        <v>1298</v>
      </c>
      <c r="D26" s="843" t="s">
        <v>2000</v>
      </c>
      <c r="E26" s="844" t="s">
        <v>2744</v>
      </c>
      <c r="F26" s="842" t="s">
        <v>3940</v>
      </c>
      <c r="G26" s="839">
        <v>25</v>
      </c>
    </row>
    <row r="27" spans="1:7" s="848" customFormat="1" x14ac:dyDescent="0.25">
      <c r="A27" s="838" t="s">
        <v>66</v>
      </c>
      <c r="B27" s="839" t="s">
        <v>1197</v>
      </c>
      <c r="C27" s="839" t="s">
        <v>3200</v>
      </c>
      <c r="D27" s="840" t="s">
        <v>2001</v>
      </c>
      <c r="E27" s="839"/>
      <c r="F27" s="842"/>
      <c r="G27" s="842">
        <v>26</v>
      </c>
    </row>
    <row r="28" spans="1:7" ht="159.6" x14ac:dyDescent="0.25">
      <c r="A28" s="841" t="s">
        <v>442</v>
      </c>
      <c r="B28" s="842" t="s">
        <v>1223</v>
      </c>
      <c r="C28" s="842" t="s">
        <v>3201</v>
      </c>
      <c r="D28" s="843" t="s">
        <v>2002</v>
      </c>
      <c r="F28" s="842"/>
      <c r="G28" s="839">
        <v>27</v>
      </c>
    </row>
    <row r="29" spans="1:7" ht="91.2" x14ac:dyDescent="0.25">
      <c r="A29" s="841" t="s">
        <v>168</v>
      </c>
      <c r="B29" s="842" t="s">
        <v>1080</v>
      </c>
      <c r="C29" s="842" t="s">
        <v>1816</v>
      </c>
      <c r="D29" s="843" t="s">
        <v>2003</v>
      </c>
      <c r="E29" s="842" t="s">
        <v>2745</v>
      </c>
      <c r="F29" s="842" t="s">
        <v>3941</v>
      </c>
      <c r="G29" s="842">
        <v>28</v>
      </c>
    </row>
    <row r="30" spans="1:7" ht="91.2" x14ac:dyDescent="0.25">
      <c r="A30" s="841" t="s">
        <v>169</v>
      </c>
      <c r="B30" s="842" t="s">
        <v>2588</v>
      </c>
      <c r="C30" s="842" t="s">
        <v>1817</v>
      </c>
      <c r="D30" s="843" t="s">
        <v>2004</v>
      </c>
      <c r="E30" s="842" t="s">
        <v>2746</v>
      </c>
      <c r="F30" s="842" t="s">
        <v>3942</v>
      </c>
      <c r="G30" s="839">
        <v>29</v>
      </c>
    </row>
    <row r="31" spans="1:7" ht="79.8" x14ac:dyDescent="0.25">
      <c r="A31" s="841" t="s">
        <v>170</v>
      </c>
      <c r="B31" s="842" t="s">
        <v>1081</v>
      </c>
      <c r="C31" s="842" t="s">
        <v>1818</v>
      </c>
      <c r="D31" s="843" t="s">
        <v>2005</v>
      </c>
      <c r="E31" s="842" t="s">
        <v>2747</v>
      </c>
      <c r="F31" s="842" t="s">
        <v>3943</v>
      </c>
      <c r="G31" s="842">
        <v>30</v>
      </c>
    </row>
    <row r="32" spans="1:7" ht="91.2" x14ac:dyDescent="0.25">
      <c r="A32" s="841" t="s">
        <v>171</v>
      </c>
      <c r="B32" s="842" t="s">
        <v>2589</v>
      </c>
      <c r="C32" s="842" t="s">
        <v>3079</v>
      </c>
      <c r="D32" s="843" t="s">
        <v>2006</v>
      </c>
      <c r="E32" s="842" t="s">
        <v>2748</v>
      </c>
      <c r="F32" s="842" t="s">
        <v>3944</v>
      </c>
      <c r="G32" s="839">
        <v>31</v>
      </c>
    </row>
    <row r="33" spans="1:7" ht="91.2" x14ac:dyDescent="0.25">
      <c r="A33" s="841" t="s">
        <v>172</v>
      </c>
      <c r="B33" s="842" t="s">
        <v>1082</v>
      </c>
      <c r="C33" s="842" t="s">
        <v>1299</v>
      </c>
      <c r="D33" s="843" t="s">
        <v>2007</v>
      </c>
      <c r="E33" s="842" t="s">
        <v>2749</v>
      </c>
      <c r="F33" s="842" t="s">
        <v>3945</v>
      </c>
      <c r="G33" s="842">
        <v>32</v>
      </c>
    </row>
    <row r="34" spans="1:7" s="848" customFormat="1" ht="79.8" x14ac:dyDescent="0.25">
      <c r="A34" s="838" t="s">
        <v>173</v>
      </c>
      <c r="B34" s="839" t="s">
        <v>2590</v>
      </c>
      <c r="C34" s="839" t="s">
        <v>3080</v>
      </c>
      <c r="D34" s="840" t="s">
        <v>3262</v>
      </c>
      <c r="E34" s="842" t="s">
        <v>2750</v>
      </c>
      <c r="F34" s="842" t="s">
        <v>3946</v>
      </c>
      <c r="G34" s="839">
        <v>33</v>
      </c>
    </row>
    <row r="35" spans="1:7" ht="91.2" x14ac:dyDescent="0.25">
      <c r="A35" s="841" t="s">
        <v>174</v>
      </c>
      <c r="B35" s="842" t="s">
        <v>1083</v>
      </c>
      <c r="C35" s="842" t="s">
        <v>1300</v>
      </c>
      <c r="D35" s="843" t="s">
        <v>2008</v>
      </c>
      <c r="E35" s="842" t="s">
        <v>2751</v>
      </c>
      <c r="F35" s="842" t="s">
        <v>3947</v>
      </c>
      <c r="G35" s="842">
        <v>34</v>
      </c>
    </row>
    <row r="36" spans="1:7" s="851" customFormat="1" ht="148.19999999999999" x14ac:dyDescent="0.2">
      <c r="A36" s="841" t="s">
        <v>934</v>
      </c>
      <c r="B36" s="842" t="s">
        <v>2591</v>
      </c>
      <c r="C36" s="842" t="s">
        <v>1301</v>
      </c>
      <c r="D36" s="843" t="s">
        <v>2009</v>
      </c>
      <c r="E36" s="842" t="s">
        <v>2752</v>
      </c>
      <c r="F36" s="842" t="s">
        <v>3948</v>
      </c>
      <c r="G36" s="839">
        <v>35</v>
      </c>
    </row>
    <row r="37" spans="1:7" ht="125.4" x14ac:dyDescent="0.25">
      <c r="A37" s="841" t="s">
        <v>935</v>
      </c>
      <c r="B37" s="842" t="s">
        <v>1084</v>
      </c>
      <c r="C37" s="842" t="s">
        <v>1302</v>
      </c>
      <c r="D37" s="843" t="s">
        <v>2010</v>
      </c>
      <c r="E37" s="842" t="s">
        <v>2753</v>
      </c>
      <c r="F37" s="842" t="s">
        <v>3949</v>
      </c>
      <c r="G37" s="842">
        <v>36</v>
      </c>
    </row>
    <row r="38" spans="1:7" ht="79.8" x14ac:dyDescent="0.25">
      <c r="A38" s="841" t="s">
        <v>2530</v>
      </c>
      <c r="B38" s="842" t="s">
        <v>1085</v>
      </c>
      <c r="C38" s="842" t="s">
        <v>1303</v>
      </c>
      <c r="D38" s="843" t="s">
        <v>2011</v>
      </c>
      <c r="E38" s="842" t="s">
        <v>2754</v>
      </c>
      <c r="F38" s="842" t="s">
        <v>3950</v>
      </c>
      <c r="G38" s="839">
        <v>37</v>
      </c>
    </row>
    <row r="39" spans="1:7" x14ac:dyDescent="0.25">
      <c r="A39" s="838" t="s">
        <v>986</v>
      </c>
      <c r="B39" s="839" t="s">
        <v>397</v>
      </c>
      <c r="C39" s="839" t="s">
        <v>707</v>
      </c>
      <c r="D39" s="840" t="s">
        <v>2012</v>
      </c>
      <c r="F39" s="842"/>
      <c r="G39" s="842">
        <v>38</v>
      </c>
    </row>
    <row r="40" spans="1:7" ht="68.400000000000006" x14ac:dyDescent="0.25">
      <c r="A40" s="841" t="s">
        <v>1219</v>
      </c>
      <c r="B40" s="842" t="s">
        <v>399</v>
      </c>
      <c r="C40" s="842" t="s">
        <v>827</v>
      </c>
      <c r="D40" s="843" t="s">
        <v>2013</v>
      </c>
      <c r="F40" s="842"/>
      <c r="G40" s="839">
        <v>39</v>
      </c>
    </row>
    <row r="41" spans="1:7" ht="79.8" x14ac:dyDescent="0.25">
      <c r="A41" s="841" t="s">
        <v>936</v>
      </c>
      <c r="B41" s="842" t="s">
        <v>1086</v>
      </c>
      <c r="C41" s="842" t="s">
        <v>1304</v>
      </c>
      <c r="D41" s="843" t="s">
        <v>2014</v>
      </c>
      <c r="E41" s="842" t="s">
        <v>2755</v>
      </c>
      <c r="F41" s="842" t="s">
        <v>3951</v>
      </c>
      <c r="G41" s="842">
        <v>40</v>
      </c>
    </row>
    <row r="42" spans="1:7" s="848" customFormat="1" ht="216.6" x14ac:dyDescent="0.25">
      <c r="A42" s="841" t="s">
        <v>937</v>
      </c>
      <c r="B42" s="842" t="s">
        <v>443</v>
      </c>
      <c r="C42" s="842" t="s">
        <v>1305</v>
      </c>
      <c r="D42" s="843" t="s">
        <v>2015</v>
      </c>
      <c r="E42" s="842" t="s">
        <v>2756</v>
      </c>
      <c r="F42" s="842" t="s">
        <v>3952</v>
      </c>
      <c r="G42" s="839">
        <v>41</v>
      </c>
    </row>
    <row r="43" spans="1:7" ht="171" x14ac:dyDescent="0.2">
      <c r="A43" s="841" t="s">
        <v>938</v>
      </c>
      <c r="B43" s="842" t="s">
        <v>1087</v>
      </c>
      <c r="C43" s="842" t="s">
        <v>1905</v>
      </c>
      <c r="D43" s="844" t="s">
        <v>2016</v>
      </c>
      <c r="E43" s="842" t="s">
        <v>2757</v>
      </c>
      <c r="F43" s="842" t="s">
        <v>3953</v>
      </c>
      <c r="G43" s="842">
        <v>42</v>
      </c>
    </row>
    <row r="44" spans="1:7" s="848" customFormat="1" ht="125.4" x14ac:dyDescent="0.25">
      <c r="A44" s="838" t="s">
        <v>939</v>
      </c>
      <c r="B44" s="839" t="s">
        <v>1088</v>
      </c>
      <c r="C44" s="839" t="s">
        <v>1307</v>
      </c>
      <c r="D44" s="840" t="s">
        <v>2018</v>
      </c>
      <c r="E44" s="842" t="s">
        <v>2758</v>
      </c>
      <c r="F44" s="842" t="s">
        <v>3954</v>
      </c>
      <c r="G44" s="839">
        <v>43</v>
      </c>
    </row>
    <row r="45" spans="1:7" ht="136.80000000000001" x14ac:dyDescent="0.25">
      <c r="A45" s="841" t="s">
        <v>940</v>
      </c>
      <c r="B45" s="842" t="s">
        <v>444</v>
      </c>
      <c r="C45" s="842" t="s">
        <v>1306</v>
      </c>
      <c r="D45" s="843" t="s">
        <v>2017</v>
      </c>
      <c r="E45" s="842" t="s">
        <v>2759</v>
      </c>
      <c r="F45" s="842" t="s">
        <v>3955</v>
      </c>
      <c r="G45" s="842">
        <v>44</v>
      </c>
    </row>
    <row r="46" spans="1:7" ht="34.200000000000003" x14ac:dyDescent="0.25">
      <c r="A46" s="841" t="s">
        <v>941</v>
      </c>
      <c r="B46" s="842" t="s">
        <v>1089</v>
      </c>
      <c r="C46" s="842" t="s">
        <v>1308</v>
      </c>
      <c r="D46" s="843" t="s">
        <v>2019</v>
      </c>
      <c r="E46" s="842" t="s">
        <v>2760</v>
      </c>
      <c r="F46" s="842" t="s">
        <v>3956</v>
      </c>
      <c r="G46" s="839">
        <v>45</v>
      </c>
    </row>
    <row r="47" spans="1:7" x14ac:dyDescent="0.25">
      <c r="A47" s="841" t="s">
        <v>77</v>
      </c>
      <c r="B47" s="842" t="s">
        <v>1152</v>
      </c>
      <c r="C47" s="842" t="s">
        <v>3202</v>
      </c>
      <c r="D47" s="843" t="s">
        <v>2020</v>
      </c>
      <c r="F47" s="842"/>
      <c r="G47" s="842">
        <v>46</v>
      </c>
    </row>
    <row r="48" spans="1:7" s="851" customFormat="1" ht="114" x14ac:dyDescent="0.2">
      <c r="A48" s="841" t="s">
        <v>482</v>
      </c>
      <c r="B48" s="842" t="s">
        <v>1236</v>
      </c>
      <c r="C48" s="842" t="s">
        <v>3203</v>
      </c>
      <c r="D48" s="843" t="s">
        <v>2021</v>
      </c>
      <c r="E48" s="842"/>
      <c r="F48" s="842"/>
      <c r="G48" s="839">
        <v>47</v>
      </c>
    </row>
    <row r="49" spans="1:7" ht="22.8" x14ac:dyDescent="0.25">
      <c r="A49" s="841" t="s">
        <v>115</v>
      </c>
      <c r="B49" s="842" t="s">
        <v>483</v>
      </c>
      <c r="C49" s="842" t="s">
        <v>3204</v>
      </c>
      <c r="D49" s="843" t="s">
        <v>2022</v>
      </c>
      <c r="F49" s="842"/>
      <c r="G49" s="842">
        <v>48</v>
      </c>
    </row>
    <row r="50" spans="1:7" ht="193.8" x14ac:dyDescent="0.25">
      <c r="A50" s="841" t="s">
        <v>484</v>
      </c>
      <c r="B50" s="842" t="s">
        <v>1224</v>
      </c>
      <c r="C50" s="842" t="s">
        <v>3205</v>
      </c>
      <c r="D50" s="843" t="s">
        <v>2023</v>
      </c>
      <c r="F50" s="842"/>
      <c r="G50" s="839">
        <v>49</v>
      </c>
    </row>
    <row r="51" spans="1:7" ht="79.8" x14ac:dyDescent="0.25">
      <c r="A51" s="841" t="s">
        <v>303</v>
      </c>
      <c r="B51" s="842" t="s">
        <v>1153</v>
      </c>
      <c r="C51" s="842" t="s">
        <v>1934</v>
      </c>
      <c r="D51" s="843" t="s">
        <v>2024</v>
      </c>
      <c r="E51" s="842" t="s">
        <v>2761</v>
      </c>
      <c r="F51" s="842" t="s">
        <v>3957</v>
      </c>
      <c r="G51" s="842">
        <v>50</v>
      </c>
    </row>
    <row r="52" spans="1:7" ht="91.2" x14ac:dyDescent="0.25">
      <c r="A52" s="841" t="s">
        <v>304</v>
      </c>
      <c r="B52" s="842" t="s">
        <v>2592</v>
      </c>
      <c r="C52" s="842" t="s">
        <v>1935</v>
      </c>
      <c r="D52" s="843" t="s">
        <v>2025</v>
      </c>
      <c r="E52" s="842" t="s">
        <v>2762</v>
      </c>
      <c r="F52" s="842" t="s">
        <v>3958</v>
      </c>
      <c r="G52" s="839">
        <v>51</v>
      </c>
    </row>
    <row r="53" spans="1:7" ht="114" x14ac:dyDescent="0.25">
      <c r="A53" s="841" t="s">
        <v>305</v>
      </c>
      <c r="B53" s="842" t="s">
        <v>485</v>
      </c>
      <c r="C53" s="842" t="s">
        <v>1440</v>
      </c>
      <c r="D53" s="843" t="s">
        <v>2026</v>
      </c>
      <c r="E53" s="842" t="s">
        <v>2763</v>
      </c>
      <c r="F53" s="842" t="s">
        <v>3959</v>
      </c>
      <c r="G53" s="842">
        <v>52</v>
      </c>
    </row>
    <row r="54" spans="1:7" ht="79.8" x14ac:dyDescent="0.25">
      <c r="A54" s="841" t="s">
        <v>306</v>
      </c>
      <c r="B54" s="842" t="s">
        <v>2593</v>
      </c>
      <c r="C54" s="842" t="s">
        <v>1936</v>
      </c>
      <c r="D54" s="843" t="s">
        <v>2027</v>
      </c>
      <c r="E54" s="842" t="s">
        <v>2764</v>
      </c>
      <c r="F54" s="842" t="s">
        <v>3960</v>
      </c>
      <c r="G54" s="839">
        <v>53</v>
      </c>
    </row>
    <row r="55" spans="1:7" ht="79.8" x14ac:dyDescent="0.25">
      <c r="A55" s="841" t="s">
        <v>307</v>
      </c>
      <c r="B55" s="842" t="s">
        <v>2594</v>
      </c>
      <c r="C55" s="842" t="s">
        <v>3087</v>
      </c>
      <c r="D55" s="843" t="s">
        <v>3263</v>
      </c>
      <c r="E55" s="842" t="s">
        <v>2765</v>
      </c>
      <c r="F55" s="842" t="s">
        <v>3961</v>
      </c>
      <c r="G55" s="842">
        <v>54</v>
      </c>
    </row>
    <row r="56" spans="1:7" s="848" customFormat="1" ht="68.400000000000006" x14ac:dyDescent="0.25">
      <c r="A56" s="838" t="s">
        <v>308</v>
      </c>
      <c r="B56" s="839" t="s">
        <v>1154</v>
      </c>
      <c r="C56" s="839" t="s">
        <v>1341</v>
      </c>
      <c r="D56" s="840" t="s">
        <v>2028</v>
      </c>
      <c r="E56" s="842" t="s">
        <v>2766</v>
      </c>
      <c r="F56" s="842" t="s">
        <v>3962</v>
      </c>
      <c r="G56" s="839">
        <v>55</v>
      </c>
    </row>
    <row r="57" spans="1:7" ht="79.8" x14ac:dyDescent="0.25">
      <c r="A57" s="841" t="s">
        <v>309</v>
      </c>
      <c r="B57" s="842" t="s">
        <v>1155</v>
      </c>
      <c r="C57" s="842" t="s">
        <v>1342</v>
      </c>
      <c r="D57" s="843" t="s">
        <v>2029</v>
      </c>
      <c r="E57" s="842" t="s">
        <v>2767</v>
      </c>
      <c r="F57" s="842" t="s">
        <v>3963</v>
      </c>
      <c r="G57" s="842">
        <v>56</v>
      </c>
    </row>
    <row r="58" spans="1:7" ht="79.8" x14ac:dyDescent="0.25">
      <c r="A58" s="841" t="s">
        <v>310</v>
      </c>
      <c r="B58" s="842" t="s">
        <v>486</v>
      </c>
      <c r="C58" s="842" t="s">
        <v>1937</v>
      </c>
      <c r="D58" s="843" t="s">
        <v>2030</v>
      </c>
      <c r="E58" s="842" t="s">
        <v>2768</v>
      </c>
      <c r="F58" s="842" t="s">
        <v>3964</v>
      </c>
      <c r="G58" s="839">
        <v>57</v>
      </c>
    </row>
    <row r="59" spans="1:7" ht="91.2" x14ac:dyDescent="0.25">
      <c r="A59" s="841" t="s">
        <v>311</v>
      </c>
      <c r="B59" s="842" t="s">
        <v>1156</v>
      </c>
      <c r="C59" s="842" t="s">
        <v>1343</v>
      </c>
      <c r="D59" s="843" t="s">
        <v>2031</v>
      </c>
      <c r="E59" s="842" t="s">
        <v>2769</v>
      </c>
      <c r="F59" s="842" t="s">
        <v>3965</v>
      </c>
      <c r="G59" s="842">
        <v>58</v>
      </c>
    </row>
    <row r="60" spans="1:7" ht="114" x14ac:dyDescent="0.25">
      <c r="A60" s="841" t="s">
        <v>961</v>
      </c>
      <c r="B60" s="842" t="s">
        <v>2595</v>
      </c>
      <c r="C60" s="842" t="s">
        <v>3088</v>
      </c>
      <c r="D60" s="843" t="s">
        <v>3264</v>
      </c>
      <c r="E60" s="842" t="s">
        <v>2770</v>
      </c>
      <c r="F60" s="842" t="s">
        <v>3966</v>
      </c>
      <c r="G60" s="839">
        <v>59</v>
      </c>
    </row>
    <row r="61" spans="1:7" ht="102.6" x14ac:dyDescent="0.25">
      <c r="A61" s="841" t="s">
        <v>2531</v>
      </c>
      <c r="B61" s="842" t="s">
        <v>2596</v>
      </c>
      <c r="C61" s="842" t="s">
        <v>3089</v>
      </c>
      <c r="D61" s="843" t="s">
        <v>3265</v>
      </c>
      <c r="E61" s="842" t="s">
        <v>2771</v>
      </c>
      <c r="F61" s="842" t="s">
        <v>3967</v>
      </c>
      <c r="G61" s="842">
        <v>60</v>
      </c>
    </row>
    <row r="62" spans="1:7" ht="22.8" x14ac:dyDescent="0.25">
      <c r="A62" s="841" t="s">
        <v>118</v>
      </c>
      <c r="B62" s="842" t="s">
        <v>1200</v>
      </c>
      <c r="C62" s="842" t="s">
        <v>3206</v>
      </c>
      <c r="D62" s="843" t="s">
        <v>2032</v>
      </c>
      <c r="F62" s="842"/>
      <c r="G62" s="839">
        <v>61</v>
      </c>
    </row>
    <row r="63" spans="1:7" ht="45.6" x14ac:dyDescent="0.25">
      <c r="A63" s="841" t="s">
        <v>487</v>
      </c>
      <c r="B63" s="842" t="s">
        <v>1413</v>
      </c>
      <c r="C63" s="842" t="s">
        <v>3207</v>
      </c>
      <c r="D63" s="843" t="s">
        <v>2033</v>
      </c>
      <c r="F63" s="842"/>
      <c r="G63" s="842">
        <v>62</v>
      </c>
    </row>
    <row r="64" spans="1:7" ht="91.2" x14ac:dyDescent="0.25">
      <c r="A64" s="841" t="s">
        <v>312</v>
      </c>
      <c r="B64" s="842" t="s">
        <v>2597</v>
      </c>
      <c r="C64" s="842" t="s">
        <v>3090</v>
      </c>
      <c r="D64" s="843" t="s">
        <v>3266</v>
      </c>
      <c r="E64" s="842" t="s">
        <v>2772</v>
      </c>
      <c r="F64" s="842" t="s">
        <v>3968</v>
      </c>
      <c r="G64" s="839">
        <v>63</v>
      </c>
    </row>
    <row r="65" spans="1:7" ht="102.6" x14ac:dyDescent="0.25">
      <c r="A65" s="841" t="s">
        <v>313</v>
      </c>
      <c r="B65" s="842" t="s">
        <v>1157</v>
      </c>
      <c r="C65" s="842" t="s">
        <v>1819</v>
      </c>
      <c r="D65" s="843" t="s">
        <v>2034</v>
      </c>
      <c r="E65" s="842" t="s">
        <v>2773</v>
      </c>
      <c r="F65" s="842" t="s">
        <v>3969</v>
      </c>
      <c r="G65" s="842">
        <v>64</v>
      </c>
    </row>
    <row r="66" spans="1:7" ht="102.6" x14ac:dyDescent="0.25">
      <c r="A66" s="841" t="s">
        <v>314</v>
      </c>
      <c r="B66" s="842" t="s">
        <v>1159</v>
      </c>
      <c r="C66" s="842" t="s">
        <v>1906</v>
      </c>
      <c r="D66" s="843" t="s">
        <v>2037</v>
      </c>
      <c r="E66" s="842" t="s">
        <v>2774</v>
      </c>
      <c r="F66" s="842" t="s">
        <v>3970</v>
      </c>
      <c r="G66" s="839">
        <v>65</v>
      </c>
    </row>
    <row r="67" spans="1:7" ht="250.8" x14ac:dyDescent="0.25">
      <c r="A67" s="841" t="s">
        <v>962</v>
      </c>
      <c r="B67" s="842" t="s">
        <v>2598</v>
      </c>
      <c r="C67" s="842" t="s">
        <v>3091</v>
      </c>
      <c r="D67" s="843" t="s">
        <v>2035</v>
      </c>
      <c r="E67" s="842" t="s">
        <v>2775</v>
      </c>
      <c r="F67" s="842" t="s">
        <v>3971</v>
      </c>
      <c r="G67" s="842">
        <v>66</v>
      </c>
    </row>
    <row r="68" spans="1:7" ht="91.2" x14ac:dyDescent="0.25">
      <c r="A68" s="841" t="s">
        <v>963</v>
      </c>
      <c r="B68" s="842" t="s">
        <v>1158</v>
      </c>
      <c r="C68" s="842" t="s">
        <v>1344</v>
      </c>
      <c r="D68" s="843" t="s">
        <v>2036</v>
      </c>
      <c r="E68" s="842" t="s">
        <v>2776</v>
      </c>
      <c r="F68" s="842" t="s">
        <v>3972</v>
      </c>
      <c r="G68" s="839">
        <v>67</v>
      </c>
    </row>
    <row r="69" spans="1:7" ht="102.6" x14ac:dyDescent="0.25">
      <c r="A69" s="841" t="s">
        <v>964</v>
      </c>
      <c r="B69" s="842" t="s">
        <v>2599</v>
      </c>
      <c r="C69" s="842" t="s">
        <v>3092</v>
      </c>
      <c r="D69" s="843" t="s">
        <v>3267</v>
      </c>
      <c r="E69" s="842" t="s">
        <v>2777</v>
      </c>
      <c r="F69" s="842" t="s">
        <v>3973</v>
      </c>
      <c r="G69" s="842">
        <v>68</v>
      </c>
    </row>
    <row r="70" spans="1:7" s="848" customFormat="1" ht="114" x14ac:dyDescent="0.25">
      <c r="A70" s="838" t="s">
        <v>965</v>
      </c>
      <c r="B70" s="839" t="s">
        <v>1160</v>
      </c>
      <c r="C70" s="839" t="s">
        <v>1907</v>
      </c>
      <c r="D70" s="840" t="s">
        <v>2038</v>
      </c>
      <c r="E70" s="842" t="s">
        <v>2778</v>
      </c>
      <c r="F70" s="842" t="s">
        <v>3974</v>
      </c>
      <c r="G70" s="839">
        <v>69</v>
      </c>
    </row>
    <row r="71" spans="1:7" ht="262.2" x14ac:dyDescent="0.2">
      <c r="A71" s="841" t="s">
        <v>966</v>
      </c>
      <c r="B71" s="842" t="s">
        <v>1161</v>
      </c>
      <c r="C71" s="842" t="s">
        <v>1345</v>
      </c>
      <c r="D71" s="844" t="s">
        <v>2039</v>
      </c>
      <c r="E71" s="842" t="s">
        <v>2779</v>
      </c>
      <c r="F71" s="842" t="s">
        <v>3975</v>
      </c>
      <c r="G71" s="842">
        <v>70</v>
      </c>
    </row>
    <row r="72" spans="1:7" s="851" customFormat="1" ht="91.2" x14ac:dyDescent="0.2">
      <c r="A72" s="841" t="s">
        <v>967</v>
      </c>
      <c r="B72" s="842" t="s">
        <v>2600</v>
      </c>
      <c r="C72" s="842" t="s">
        <v>3093</v>
      </c>
      <c r="D72" s="843" t="s">
        <v>3268</v>
      </c>
      <c r="E72" s="842" t="s">
        <v>2780</v>
      </c>
      <c r="F72" s="842" t="s">
        <v>3976</v>
      </c>
      <c r="G72" s="839">
        <v>71</v>
      </c>
    </row>
    <row r="73" spans="1:7" ht="114" x14ac:dyDescent="0.25">
      <c r="A73" s="841" t="s">
        <v>968</v>
      </c>
      <c r="B73" s="842" t="s">
        <v>2601</v>
      </c>
      <c r="C73" s="842" t="s">
        <v>3094</v>
      </c>
      <c r="D73" s="843" t="s">
        <v>2040</v>
      </c>
      <c r="E73" s="842" t="s">
        <v>2781</v>
      </c>
      <c r="F73" s="842" t="s">
        <v>3977</v>
      </c>
      <c r="G73" s="842">
        <v>72</v>
      </c>
    </row>
    <row r="74" spans="1:7" ht="79.8" x14ac:dyDescent="0.25">
      <c r="A74" s="841" t="s">
        <v>969</v>
      </c>
      <c r="B74" s="842" t="s">
        <v>2602</v>
      </c>
      <c r="C74" s="842" t="s">
        <v>1461</v>
      </c>
      <c r="D74" s="843" t="s">
        <v>3269</v>
      </c>
      <c r="E74" s="842" t="s">
        <v>2782</v>
      </c>
      <c r="F74" s="842" t="s">
        <v>3978</v>
      </c>
      <c r="G74" s="839">
        <v>73</v>
      </c>
    </row>
    <row r="75" spans="1:7" ht="102.6" x14ac:dyDescent="0.25">
      <c r="A75" s="841" t="s">
        <v>970</v>
      </c>
      <c r="B75" s="842" t="s">
        <v>1162</v>
      </c>
      <c r="C75" s="842" t="s">
        <v>1346</v>
      </c>
      <c r="D75" s="843" t="s">
        <v>2041</v>
      </c>
      <c r="E75" s="842" t="s">
        <v>2783</v>
      </c>
      <c r="F75" s="842" t="s">
        <v>3979</v>
      </c>
      <c r="G75" s="842">
        <v>74</v>
      </c>
    </row>
    <row r="76" spans="1:7" ht="22.8" x14ac:dyDescent="0.25">
      <c r="A76" s="838" t="s">
        <v>121</v>
      </c>
      <c r="B76" s="839" t="s">
        <v>1204</v>
      </c>
      <c r="C76" s="839" t="s">
        <v>3208</v>
      </c>
      <c r="D76" s="840" t="s">
        <v>2042</v>
      </c>
      <c r="F76" s="842"/>
      <c r="G76" s="839">
        <v>75</v>
      </c>
    </row>
    <row r="77" spans="1:7" s="851" customFormat="1" ht="68.400000000000006" x14ac:dyDescent="0.2">
      <c r="A77" s="841" t="s">
        <v>488</v>
      </c>
      <c r="B77" s="842" t="s">
        <v>1414</v>
      </c>
      <c r="C77" s="842" t="s">
        <v>3209</v>
      </c>
      <c r="D77" s="843" t="s">
        <v>2043</v>
      </c>
      <c r="E77" s="842"/>
      <c r="F77" s="842"/>
      <c r="G77" s="842">
        <v>76</v>
      </c>
    </row>
    <row r="78" spans="1:7" ht="114" x14ac:dyDescent="0.25">
      <c r="A78" s="841" t="s">
        <v>315</v>
      </c>
      <c r="B78" s="842" t="s">
        <v>2603</v>
      </c>
      <c r="C78" s="842" t="s">
        <v>3095</v>
      </c>
      <c r="D78" s="843" t="s">
        <v>3270</v>
      </c>
      <c r="E78" s="842" t="s">
        <v>2784</v>
      </c>
      <c r="F78" s="842" t="s">
        <v>3980</v>
      </c>
      <c r="G78" s="839">
        <v>77</v>
      </c>
    </row>
    <row r="79" spans="1:7" ht="114" x14ac:dyDescent="0.25">
      <c r="A79" s="841" t="s">
        <v>316</v>
      </c>
      <c r="B79" s="842" t="s">
        <v>2604</v>
      </c>
      <c r="C79" s="842" t="s">
        <v>3368</v>
      </c>
      <c r="D79" s="843" t="s">
        <v>3369</v>
      </c>
      <c r="E79" s="842" t="s">
        <v>2785</v>
      </c>
      <c r="F79" s="842" t="s">
        <v>3981</v>
      </c>
      <c r="G79" s="842">
        <v>78</v>
      </c>
    </row>
    <row r="80" spans="1:7" ht="148.19999999999999" x14ac:dyDescent="0.25">
      <c r="A80" s="841" t="s">
        <v>317</v>
      </c>
      <c r="B80" s="842" t="s">
        <v>1163</v>
      </c>
      <c r="C80" s="842" t="s">
        <v>1347</v>
      </c>
      <c r="D80" s="843" t="s">
        <v>2044</v>
      </c>
      <c r="E80" s="842" t="s">
        <v>2786</v>
      </c>
      <c r="F80" s="842" t="s">
        <v>3982</v>
      </c>
      <c r="G80" s="839">
        <v>79</v>
      </c>
    </row>
    <row r="81" spans="1:7" ht="79.8" x14ac:dyDescent="0.25">
      <c r="A81" s="841" t="s">
        <v>318</v>
      </c>
      <c r="B81" s="842" t="s">
        <v>1164</v>
      </c>
      <c r="C81" s="842" t="s">
        <v>1348</v>
      </c>
      <c r="D81" s="843" t="s">
        <v>2045</v>
      </c>
      <c r="E81" s="842" t="s">
        <v>2787</v>
      </c>
      <c r="F81" s="842" t="s">
        <v>3983</v>
      </c>
      <c r="G81" s="842">
        <v>80</v>
      </c>
    </row>
    <row r="82" spans="1:7" s="848" customFormat="1" ht="79.8" x14ac:dyDescent="0.25">
      <c r="A82" s="838" t="s">
        <v>971</v>
      </c>
      <c r="B82" s="839" t="s">
        <v>2605</v>
      </c>
      <c r="C82" s="839" t="s">
        <v>3096</v>
      </c>
      <c r="D82" s="840" t="s">
        <v>3271</v>
      </c>
      <c r="E82" s="842" t="s">
        <v>2788</v>
      </c>
      <c r="F82" s="842" t="s">
        <v>3984</v>
      </c>
      <c r="G82" s="839">
        <v>81</v>
      </c>
    </row>
    <row r="83" spans="1:7" ht="79.8" x14ac:dyDescent="0.25">
      <c r="A83" s="841" t="s">
        <v>972</v>
      </c>
      <c r="B83" s="842" t="s">
        <v>1165</v>
      </c>
      <c r="C83" s="842" t="s">
        <v>1349</v>
      </c>
      <c r="D83" s="843" t="s">
        <v>2046</v>
      </c>
      <c r="E83" s="842" t="s">
        <v>2789</v>
      </c>
      <c r="F83" s="842" t="s">
        <v>3985</v>
      </c>
      <c r="G83" s="842">
        <v>82</v>
      </c>
    </row>
    <row r="84" spans="1:7" ht="34.200000000000003" x14ac:dyDescent="0.25">
      <c r="A84" s="841" t="s">
        <v>973</v>
      </c>
      <c r="B84" s="842" t="s">
        <v>1166</v>
      </c>
      <c r="C84" s="842" t="s">
        <v>1350</v>
      </c>
      <c r="D84" s="843" t="s">
        <v>2047</v>
      </c>
      <c r="E84" s="842" t="s">
        <v>2790</v>
      </c>
      <c r="F84" s="842" t="s">
        <v>3986</v>
      </c>
      <c r="G84" s="839">
        <v>83</v>
      </c>
    </row>
    <row r="85" spans="1:7" ht="125.4" x14ac:dyDescent="0.25">
      <c r="A85" s="841" t="s">
        <v>974</v>
      </c>
      <c r="B85" s="842" t="s">
        <v>2606</v>
      </c>
      <c r="C85" s="842" t="s">
        <v>3097</v>
      </c>
      <c r="D85" s="843" t="s">
        <v>3272</v>
      </c>
      <c r="E85" s="842" t="s">
        <v>2791</v>
      </c>
      <c r="F85" s="842" t="s">
        <v>3987</v>
      </c>
      <c r="G85" s="842">
        <v>84</v>
      </c>
    </row>
    <row r="86" spans="1:7" ht="57" x14ac:dyDescent="0.25">
      <c r="A86" s="841" t="s">
        <v>975</v>
      </c>
      <c r="B86" s="842" t="s">
        <v>2607</v>
      </c>
      <c r="C86" s="842" t="s">
        <v>3098</v>
      </c>
      <c r="D86" s="843" t="s">
        <v>3273</v>
      </c>
      <c r="E86" s="842" t="s">
        <v>2792</v>
      </c>
      <c r="F86" s="842" t="s">
        <v>3988</v>
      </c>
      <c r="G86" s="839">
        <v>85</v>
      </c>
    </row>
    <row r="87" spans="1:7" ht="34.200000000000003" x14ac:dyDescent="0.25">
      <c r="A87" s="841" t="s">
        <v>976</v>
      </c>
      <c r="B87" s="842" t="s">
        <v>2608</v>
      </c>
      <c r="C87" s="842" t="s">
        <v>3099</v>
      </c>
      <c r="D87" s="843" t="s">
        <v>3274</v>
      </c>
      <c r="E87" s="842" t="s">
        <v>2793</v>
      </c>
      <c r="F87" s="842" t="s">
        <v>3989</v>
      </c>
      <c r="G87" s="842">
        <v>86</v>
      </c>
    </row>
    <row r="88" spans="1:7" ht="114" x14ac:dyDescent="0.25">
      <c r="A88" s="841" t="s">
        <v>2532</v>
      </c>
      <c r="B88" s="842" t="s">
        <v>2609</v>
      </c>
      <c r="C88" s="842" t="s">
        <v>3100</v>
      </c>
      <c r="D88" s="843" t="s">
        <v>3275</v>
      </c>
      <c r="E88" s="842" t="s">
        <v>2794</v>
      </c>
      <c r="F88" s="842" t="s">
        <v>3990</v>
      </c>
      <c r="G88" s="839">
        <v>87</v>
      </c>
    </row>
    <row r="89" spans="1:7" ht="79.8" x14ac:dyDescent="0.25">
      <c r="A89" s="841" t="s">
        <v>2533</v>
      </c>
      <c r="B89" s="842" t="s">
        <v>1167</v>
      </c>
      <c r="C89" s="842" t="s">
        <v>1908</v>
      </c>
      <c r="D89" s="843" t="s">
        <v>2048</v>
      </c>
      <c r="E89" s="842" t="s">
        <v>2795</v>
      </c>
      <c r="F89" s="842" t="s">
        <v>3991</v>
      </c>
      <c r="G89" s="842">
        <v>88</v>
      </c>
    </row>
    <row r="90" spans="1:7" ht="34.200000000000003" x14ac:dyDescent="0.25">
      <c r="A90" s="841" t="s">
        <v>2534</v>
      </c>
      <c r="B90" s="842" t="s">
        <v>2610</v>
      </c>
      <c r="C90" s="842" t="s">
        <v>3101</v>
      </c>
      <c r="D90" s="843" t="s">
        <v>3276</v>
      </c>
      <c r="E90" s="842" t="s">
        <v>2796</v>
      </c>
      <c r="F90" s="842" t="s">
        <v>3992</v>
      </c>
      <c r="G90" s="839">
        <v>89</v>
      </c>
    </row>
    <row r="91" spans="1:7" ht="22.8" x14ac:dyDescent="0.25">
      <c r="A91" s="841" t="s">
        <v>124</v>
      </c>
      <c r="B91" s="842" t="s">
        <v>1206</v>
      </c>
      <c r="C91" s="842" t="s">
        <v>3210</v>
      </c>
      <c r="D91" s="843" t="s">
        <v>2049</v>
      </c>
      <c r="F91" s="842"/>
      <c r="G91" s="842">
        <v>90</v>
      </c>
    </row>
    <row r="92" spans="1:7" s="848" customFormat="1" ht="68.400000000000006" x14ac:dyDescent="0.25">
      <c r="A92" s="838" t="s">
        <v>490</v>
      </c>
      <c r="B92" s="839" t="s">
        <v>1415</v>
      </c>
      <c r="C92" s="839" t="s">
        <v>3211</v>
      </c>
      <c r="D92" s="840" t="s">
        <v>2050</v>
      </c>
      <c r="E92" s="842"/>
      <c r="F92" s="842"/>
      <c r="G92" s="839">
        <v>91</v>
      </c>
    </row>
    <row r="93" spans="1:7" ht="136.80000000000001" x14ac:dyDescent="0.25">
      <c r="A93" s="841" t="s">
        <v>319</v>
      </c>
      <c r="B93" s="842" t="s">
        <v>2611</v>
      </c>
      <c r="C93" s="842" t="s">
        <v>3102</v>
      </c>
      <c r="D93" s="843" t="s">
        <v>2051</v>
      </c>
      <c r="E93" s="842" t="s">
        <v>2797</v>
      </c>
      <c r="F93" s="842" t="s">
        <v>3993</v>
      </c>
      <c r="G93" s="842">
        <v>92</v>
      </c>
    </row>
    <row r="94" spans="1:7" ht="205.2" x14ac:dyDescent="0.25">
      <c r="A94" s="841" t="s">
        <v>320</v>
      </c>
      <c r="B94" s="842" t="s">
        <v>2612</v>
      </c>
      <c r="C94" s="842" t="s">
        <v>3103</v>
      </c>
      <c r="D94" s="843" t="s">
        <v>2052</v>
      </c>
      <c r="E94" s="842" t="s">
        <v>2798</v>
      </c>
      <c r="F94" s="842" t="s">
        <v>3994</v>
      </c>
      <c r="G94" s="839">
        <v>93</v>
      </c>
    </row>
    <row r="95" spans="1:7" ht="34.200000000000003" x14ac:dyDescent="0.25">
      <c r="A95" s="841" t="s">
        <v>321</v>
      </c>
      <c r="B95" s="842" t="s">
        <v>2613</v>
      </c>
      <c r="C95" s="842" t="s">
        <v>3104</v>
      </c>
      <c r="D95" s="843" t="s">
        <v>3277</v>
      </c>
      <c r="E95" s="842" t="s">
        <v>2799</v>
      </c>
      <c r="F95" s="842" t="s">
        <v>3995</v>
      </c>
      <c r="G95" s="842">
        <v>94</v>
      </c>
    </row>
    <row r="96" spans="1:7" s="851" customFormat="1" ht="79.8" x14ac:dyDescent="0.2">
      <c r="A96" s="841" t="s">
        <v>322</v>
      </c>
      <c r="B96" s="842" t="s">
        <v>1168</v>
      </c>
      <c r="C96" s="842" t="s">
        <v>1351</v>
      </c>
      <c r="D96" s="843" t="s">
        <v>2053</v>
      </c>
      <c r="E96" s="842" t="s">
        <v>2800</v>
      </c>
      <c r="F96" s="842" t="s">
        <v>3996</v>
      </c>
      <c r="G96" s="839">
        <v>95</v>
      </c>
    </row>
    <row r="97" spans="1:7" ht="159.6" x14ac:dyDescent="0.25">
      <c r="A97" s="841" t="s">
        <v>323</v>
      </c>
      <c r="B97" s="842" t="s">
        <v>1169</v>
      </c>
      <c r="C97" s="842" t="s">
        <v>1352</v>
      </c>
      <c r="D97" s="843" t="s">
        <v>2054</v>
      </c>
      <c r="E97" s="842" t="s">
        <v>2801</v>
      </c>
      <c r="F97" s="842" t="s">
        <v>3997</v>
      </c>
      <c r="G97" s="842">
        <v>96</v>
      </c>
    </row>
    <row r="98" spans="1:7" ht="79.8" x14ac:dyDescent="0.25">
      <c r="A98" s="841" t="s">
        <v>324</v>
      </c>
      <c r="B98" s="842" t="s">
        <v>1170</v>
      </c>
      <c r="C98" s="842" t="s">
        <v>1353</v>
      </c>
      <c r="D98" s="843" t="s">
        <v>2055</v>
      </c>
      <c r="E98" s="842" t="s">
        <v>2802</v>
      </c>
      <c r="F98" s="842" t="s">
        <v>3998</v>
      </c>
      <c r="G98" s="839">
        <v>97</v>
      </c>
    </row>
    <row r="99" spans="1:7" ht="91.2" x14ac:dyDescent="0.25">
      <c r="A99" s="841" t="s">
        <v>325</v>
      </c>
      <c r="B99" s="842" t="s">
        <v>1171</v>
      </c>
      <c r="C99" s="842" t="s">
        <v>1354</v>
      </c>
      <c r="D99" s="843" t="s">
        <v>2056</v>
      </c>
      <c r="E99" s="842" t="s">
        <v>2803</v>
      </c>
      <c r="F99" s="842" t="s">
        <v>3999</v>
      </c>
      <c r="G99" s="842">
        <v>98</v>
      </c>
    </row>
    <row r="100" spans="1:7" ht="114" x14ac:dyDescent="0.25">
      <c r="A100" s="841" t="s">
        <v>326</v>
      </c>
      <c r="B100" s="842" t="s">
        <v>1172</v>
      </c>
      <c r="C100" s="842" t="s">
        <v>1909</v>
      </c>
      <c r="D100" s="843" t="s">
        <v>2057</v>
      </c>
      <c r="E100" s="842" t="s">
        <v>2804</v>
      </c>
      <c r="F100" s="842" t="s">
        <v>4000</v>
      </c>
      <c r="G100" s="839">
        <v>99</v>
      </c>
    </row>
    <row r="101" spans="1:7" ht="22.8" x14ac:dyDescent="0.25">
      <c r="A101" s="841" t="s">
        <v>127</v>
      </c>
      <c r="B101" s="842" t="s">
        <v>489</v>
      </c>
      <c r="C101" s="842" t="s">
        <v>3212</v>
      </c>
      <c r="D101" s="843" t="s">
        <v>2058</v>
      </c>
      <c r="F101" s="842"/>
      <c r="G101" s="842">
        <v>100</v>
      </c>
    </row>
    <row r="102" spans="1:7" s="848" customFormat="1" ht="57" x14ac:dyDescent="0.25">
      <c r="A102" s="838" t="s">
        <v>491</v>
      </c>
      <c r="B102" s="839" t="s">
        <v>1416</v>
      </c>
      <c r="C102" s="839" t="s">
        <v>3213</v>
      </c>
      <c r="D102" s="840" t="s">
        <v>2059</v>
      </c>
      <c r="E102" s="842"/>
      <c r="F102" s="842"/>
      <c r="G102" s="839">
        <v>101</v>
      </c>
    </row>
    <row r="103" spans="1:7" ht="114" x14ac:dyDescent="0.25">
      <c r="A103" s="841" t="s">
        <v>329</v>
      </c>
      <c r="B103" s="842" t="s">
        <v>1173</v>
      </c>
      <c r="C103" s="842" t="s">
        <v>1820</v>
      </c>
      <c r="D103" s="843" t="s">
        <v>2060</v>
      </c>
      <c r="E103" s="842" t="s">
        <v>2805</v>
      </c>
      <c r="F103" s="842" t="s">
        <v>4001</v>
      </c>
      <c r="G103" s="842">
        <v>102</v>
      </c>
    </row>
    <row r="104" spans="1:7" ht="114" x14ac:dyDescent="0.25">
      <c r="A104" s="841" t="s">
        <v>330</v>
      </c>
      <c r="B104" s="842" t="s">
        <v>2614</v>
      </c>
      <c r="C104" s="842" t="s">
        <v>3105</v>
      </c>
      <c r="D104" s="843" t="s">
        <v>3278</v>
      </c>
      <c r="E104" s="842" t="s">
        <v>2806</v>
      </c>
      <c r="F104" s="842" t="s">
        <v>4002</v>
      </c>
      <c r="G104" s="839">
        <v>103</v>
      </c>
    </row>
    <row r="105" spans="1:7" ht="91.2" x14ac:dyDescent="0.25">
      <c r="A105" s="841" t="s">
        <v>331</v>
      </c>
      <c r="B105" s="842" t="s">
        <v>2615</v>
      </c>
      <c r="C105" s="842" t="s">
        <v>3106</v>
      </c>
      <c r="D105" s="843" t="s">
        <v>3279</v>
      </c>
      <c r="E105" s="842" t="s">
        <v>2807</v>
      </c>
      <c r="F105" s="842" t="s">
        <v>4003</v>
      </c>
      <c r="G105" s="842">
        <v>104</v>
      </c>
    </row>
    <row r="106" spans="1:7" ht="159.6" x14ac:dyDescent="0.25">
      <c r="A106" s="841" t="s">
        <v>332</v>
      </c>
      <c r="B106" s="842" t="s">
        <v>2616</v>
      </c>
      <c r="C106" s="842" t="s">
        <v>3107</v>
      </c>
      <c r="D106" s="843" t="s">
        <v>3280</v>
      </c>
      <c r="E106" s="842" t="s">
        <v>2808</v>
      </c>
      <c r="F106" s="842" t="s">
        <v>4004</v>
      </c>
      <c r="G106" s="839">
        <v>105</v>
      </c>
    </row>
    <row r="107" spans="1:7" ht="91.2" x14ac:dyDescent="0.25">
      <c r="A107" s="841" t="s">
        <v>333</v>
      </c>
      <c r="B107" s="842" t="s">
        <v>1174</v>
      </c>
      <c r="C107" s="842" t="s">
        <v>1355</v>
      </c>
      <c r="D107" s="843" t="s">
        <v>2061</v>
      </c>
      <c r="E107" s="842" t="s">
        <v>2809</v>
      </c>
      <c r="F107" s="842" t="s">
        <v>4005</v>
      </c>
      <c r="G107" s="842">
        <v>106</v>
      </c>
    </row>
    <row r="108" spans="1:7" ht="79.8" x14ac:dyDescent="0.25">
      <c r="A108" s="841" t="s">
        <v>334</v>
      </c>
      <c r="B108" s="842" t="s">
        <v>1175</v>
      </c>
      <c r="C108" s="842" t="s">
        <v>1356</v>
      </c>
      <c r="D108" s="843" t="s">
        <v>2062</v>
      </c>
      <c r="E108" s="842" t="s">
        <v>2810</v>
      </c>
      <c r="F108" s="842" t="s">
        <v>4006</v>
      </c>
      <c r="G108" s="839">
        <v>107</v>
      </c>
    </row>
    <row r="109" spans="1:7" ht="79.8" x14ac:dyDescent="0.25">
      <c r="A109" s="841" t="s">
        <v>335</v>
      </c>
      <c r="B109" s="842" t="s">
        <v>1176</v>
      </c>
      <c r="C109" s="842" t="s">
        <v>1357</v>
      </c>
      <c r="D109" s="843" t="s">
        <v>2063</v>
      </c>
      <c r="E109" s="842" t="s">
        <v>2811</v>
      </c>
      <c r="F109" s="842" t="s">
        <v>4007</v>
      </c>
      <c r="G109" s="842">
        <v>108</v>
      </c>
    </row>
    <row r="110" spans="1:7" s="848" customFormat="1" ht="114" x14ac:dyDescent="0.25">
      <c r="A110" s="841" t="s">
        <v>977</v>
      </c>
      <c r="B110" s="842" t="s">
        <v>1177</v>
      </c>
      <c r="C110" s="842" t="s">
        <v>1358</v>
      </c>
      <c r="D110" s="843" t="s">
        <v>2064</v>
      </c>
      <c r="E110" s="842" t="s">
        <v>2812</v>
      </c>
      <c r="F110" s="842" t="s">
        <v>4008</v>
      </c>
      <c r="G110" s="839">
        <v>109</v>
      </c>
    </row>
    <row r="111" spans="1:7" x14ac:dyDescent="0.25">
      <c r="A111" s="838" t="s">
        <v>996</v>
      </c>
      <c r="B111" s="839" t="s">
        <v>397</v>
      </c>
      <c r="C111" s="839" t="s">
        <v>707</v>
      </c>
      <c r="D111" s="840" t="s">
        <v>2012</v>
      </c>
      <c r="F111" s="842"/>
      <c r="G111" s="842">
        <v>110</v>
      </c>
    </row>
    <row r="112" spans="1:7" s="848" customFormat="1" ht="68.400000000000006" x14ac:dyDescent="0.25">
      <c r="A112" s="841" t="s">
        <v>1222</v>
      </c>
      <c r="B112" s="842" t="s">
        <v>399</v>
      </c>
      <c r="C112" s="842" t="s">
        <v>827</v>
      </c>
      <c r="D112" s="843" t="s">
        <v>2013</v>
      </c>
      <c r="E112" s="842"/>
      <c r="F112" s="842"/>
      <c r="G112" s="839">
        <v>111</v>
      </c>
    </row>
    <row r="113" spans="1:7" ht="79.8" x14ac:dyDescent="0.25">
      <c r="A113" s="841" t="s">
        <v>978</v>
      </c>
      <c r="B113" s="842" t="s">
        <v>1178</v>
      </c>
      <c r="C113" s="842" t="s">
        <v>1359</v>
      </c>
      <c r="D113" s="843" t="s">
        <v>2065</v>
      </c>
      <c r="E113" s="842" t="s">
        <v>2813</v>
      </c>
      <c r="F113" s="842" t="s">
        <v>4009</v>
      </c>
      <c r="G113" s="842">
        <v>112</v>
      </c>
    </row>
    <row r="114" spans="1:7" ht="228" x14ac:dyDescent="0.25">
      <c r="A114" s="841" t="s">
        <v>979</v>
      </c>
      <c r="B114" s="842" t="s">
        <v>492</v>
      </c>
      <c r="C114" s="842" t="s">
        <v>1360</v>
      </c>
      <c r="D114" s="843" t="s">
        <v>2066</v>
      </c>
      <c r="E114" s="842" t="s">
        <v>2814</v>
      </c>
      <c r="F114" s="842" t="s">
        <v>4010</v>
      </c>
      <c r="G114" s="839">
        <v>113</v>
      </c>
    </row>
    <row r="115" spans="1:7" ht="159.6" x14ac:dyDescent="0.25">
      <c r="A115" s="841" t="s">
        <v>980</v>
      </c>
      <c r="B115" s="842" t="s">
        <v>1179</v>
      </c>
      <c r="C115" s="842" t="s">
        <v>1910</v>
      </c>
      <c r="D115" s="843" t="s">
        <v>2067</v>
      </c>
      <c r="E115" s="842" t="s">
        <v>2815</v>
      </c>
      <c r="F115" s="842" t="s">
        <v>4011</v>
      </c>
      <c r="G115" s="842">
        <v>114</v>
      </c>
    </row>
    <row r="116" spans="1:7" ht="125.4" x14ac:dyDescent="0.25">
      <c r="A116" s="841" t="s">
        <v>981</v>
      </c>
      <c r="B116" s="842" t="s">
        <v>1180</v>
      </c>
      <c r="C116" s="842" t="s">
        <v>1362</v>
      </c>
      <c r="D116" s="843" t="s">
        <v>2069</v>
      </c>
      <c r="E116" s="842" t="s">
        <v>2816</v>
      </c>
      <c r="F116" s="842" t="s">
        <v>4012</v>
      </c>
      <c r="G116" s="839">
        <v>115</v>
      </c>
    </row>
    <row r="117" spans="1:7" ht="136.80000000000001" x14ac:dyDescent="0.25">
      <c r="A117" s="841" t="s">
        <v>982</v>
      </c>
      <c r="B117" s="842" t="s">
        <v>493</v>
      </c>
      <c r="C117" s="842" t="s">
        <v>1361</v>
      </c>
      <c r="D117" s="843" t="s">
        <v>2068</v>
      </c>
      <c r="E117" s="842" t="s">
        <v>2817</v>
      </c>
      <c r="F117" s="842" t="s">
        <v>4013</v>
      </c>
      <c r="G117" s="842">
        <v>116</v>
      </c>
    </row>
    <row r="118" spans="1:7" ht="34.200000000000003" x14ac:dyDescent="0.25">
      <c r="A118" s="841" t="s">
        <v>983</v>
      </c>
      <c r="B118" s="842" t="s">
        <v>1181</v>
      </c>
      <c r="C118" s="842" t="s">
        <v>1363</v>
      </c>
      <c r="D118" s="843" t="s">
        <v>2070</v>
      </c>
      <c r="E118" s="842" t="s">
        <v>2818</v>
      </c>
      <c r="F118" s="842" t="s">
        <v>4014</v>
      </c>
      <c r="G118" s="839">
        <v>117</v>
      </c>
    </row>
    <row r="119" spans="1:7" x14ac:dyDescent="0.25">
      <c r="A119" s="841" t="s">
        <v>48</v>
      </c>
      <c r="B119" s="842" t="s">
        <v>1024</v>
      </c>
      <c r="C119" s="842" t="s">
        <v>3214</v>
      </c>
      <c r="D119" s="843" t="s">
        <v>2071</v>
      </c>
      <c r="F119" s="842"/>
      <c r="G119" s="842">
        <v>118</v>
      </c>
    </row>
    <row r="120" spans="1:7" ht="79.8" x14ac:dyDescent="0.25">
      <c r="A120" s="841" t="s">
        <v>422</v>
      </c>
      <c r="B120" s="842" t="s">
        <v>1208</v>
      </c>
      <c r="C120" s="842" t="s">
        <v>3215</v>
      </c>
      <c r="D120" s="843" t="s">
        <v>2072</v>
      </c>
      <c r="F120" s="842"/>
      <c r="G120" s="839">
        <v>119</v>
      </c>
    </row>
    <row r="121" spans="1:7" x14ac:dyDescent="0.25">
      <c r="A121" s="841" t="s">
        <v>50</v>
      </c>
      <c r="B121" s="842" t="s">
        <v>423</v>
      </c>
      <c r="C121" s="842" t="s">
        <v>3216</v>
      </c>
      <c r="D121" s="843" t="s">
        <v>2073</v>
      </c>
      <c r="F121" s="842"/>
      <c r="G121" s="842">
        <v>120</v>
      </c>
    </row>
    <row r="122" spans="1:7" ht="79.8" x14ac:dyDescent="0.25">
      <c r="A122" s="841" t="s">
        <v>424</v>
      </c>
      <c r="B122" s="842" t="s">
        <v>1209</v>
      </c>
      <c r="C122" s="842" t="s">
        <v>3217</v>
      </c>
      <c r="D122" s="843" t="s">
        <v>2074</v>
      </c>
      <c r="F122" s="842"/>
      <c r="G122" s="839">
        <v>121</v>
      </c>
    </row>
    <row r="123" spans="1:7" s="848" customFormat="1" ht="273.60000000000002" x14ac:dyDescent="0.25">
      <c r="A123" s="841" t="s">
        <v>86</v>
      </c>
      <c r="B123" s="842" t="s">
        <v>2617</v>
      </c>
      <c r="C123" s="842" t="s">
        <v>3108</v>
      </c>
      <c r="D123" s="843" t="s">
        <v>2075</v>
      </c>
      <c r="E123" s="842" t="s">
        <v>2819</v>
      </c>
      <c r="F123" s="842" t="s">
        <v>4015</v>
      </c>
      <c r="G123" s="842">
        <v>122</v>
      </c>
    </row>
    <row r="124" spans="1:7" ht="250.8" x14ac:dyDescent="0.25">
      <c r="A124" s="841" t="s">
        <v>88</v>
      </c>
      <c r="B124" s="842" t="s">
        <v>1025</v>
      </c>
      <c r="C124" s="842" t="s">
        <v>1821</v>
      </c>
      <c r="D124" s="843" t="s">
        <v>2076</v>
      </c>
      <c r="E124" s="842" t="s">
        <v>2820</v>
      </c>
      <c r="F124" s="842" t="s">
        <v>4016</v>
      </c>
      <c r="G124" s="839">
        <v>123</v>
      </c>
    </row>
    <row r="125" spans="1:7" ht="171" x14ac:dyDescent="0.25">
      <c r="A125" s="841" t="s">
        <v>89</v>
      </c>
      <c r="B125" s="842" t="s">
        <v>1026</v>
      </c>
      <c r="C125" s="842" t="s">
        <v>1264</v>
      </c>
      <c r="D125" s="843" t="s">
        <v>2078</v>
      </c>
      <c r="E125" s="842" t="s">
        <v>2821</v>
      </c>
      <c r="F125" s="842" t="s">
        <v>4017</v>
      </c>
      <c r="G125" s="842">
        <v>124</v>
      </c>
    </row>
    <row r="126" spans="1:7" ht="91.2" x14ac:dyDescent="0.25">
      <c r="A126" s="841" t="s">
        <v>91</v>
      </c>
      <c r="B126" s="842" t="s">
        <v>2618</v>
      </c>
      <c r="C126" s="842" t="s">
        <v>3109</v>
      </c>
      <c r="D126" s="843" t="s">
        <v>3281</v>
      </c>
      <c r="E126" s="842" t="s">
        <v>2822</v>
      </c>
      <c r="F126" s="842" t="s">
        <v>4018</v>
      </c>
      <c r="G126" s="839">
        <v>125</v>
      </c>
    </row>
    <row r="127" spans="1:7" ht="114" x14ac:dyDescent="0.25">
      <c r="A127" s="841" t="s">
        <v>93</v>
      </c>
      <c r="B127" s="842" t="s">
        <v>2619</v>
      </c>
      <c r="C127" s="842" t="s">
        <v>1263</v>
      </c>
      <c r="D127" s="843" t="s">
        <v>2077</v>
      </c>
      <c r="E127" s="842" t="s">
        <v>2823</v>
      </c>
      <c r="F127" s="842" t="s">
        <v>4019</v>
      </c>
      <c r="G127" s="842">
        <v>126</v>
      </c>
    </row>
    <row r="128" spans="1:7" ht="273.60000000000002" x14ac:dyDescent="0.25">
      <c r="A128" s="841" t="s">
        <v>95</v>
      </c>
      <c r="B128" s="842" t="s">
        <v>2620</v>
      </c>
      <c r="C128" s="842" t="s">
        <v>3110</v>
      </c>
      <c r="D128" s="843" t="s">
        <v>3282</v>
      </c>
      <c r="E128" s="842" t="s">
        <v>2824</v>
      </c>
      <c r="F128" s="842" t="s">
        <v>4020</v>
      </c>
      <c r="G128" s="839">
        <v>127</v>
      </c>
    </row>
    <row r="129" spans="1:7" ht="114" x14ac:dyDescent="0.25">
      <c r="A129" s="841" t="s">
        <v>908</v>
      </c>
      <c r="B129" s="842" t="s">
        <v>1027</v>
      </c>
      <c r="C129" s="842" t="s">
        <v>1265</v>
      </c>
      <c r="D129" s="843" t="s">
        <v>2079</v>
      </c>
      <c r="E129" s="842" t="s">
        <v>2825</v>
      </c>
      <c r="F129" s="842" t="s">
        <v>4021</v>
      </c>
      <c r="G129" s="842">
        <v>128</v>
      </c>
    </row>
    <row r="130" spans="1:7" ht="102.6" x14ac:dyDescent="0.25">
      <c r="A130" s="841" t="s">
        <v>909</v>
      </c>
      <c r="B130" s="842" t="s">
        <v>1028</v>
      </c>
      <c r="C130" s="842" t="s">
        <v>3111</v>
      </c>
      <c r="D130" s="843" t="s">
        <v>3283</v>
      </c>
      <c r="E130" s="842" t="s">
        <v>2826</v>
      </c>
      <c r="F130" s="842" t="s">
        <v>4022</v>
      </c>
      <c r="G130" s="839">
        <v>129</v>
      </c>
    </row>
    <row r="131" spans="1:7" x14ac:dyDescent="0.25">
      <c r="A131" s="841" t="s">
        <v>52</v>
      </c>
      <c r="B131" s="842" t="s">
        <v>425</v>
      </c>
      <c r="C131" s="842" t="s">
        <v>3218</v>
      </c>
      <c r="D131" s="843" t="s">
        <v>2080</v>
      </c>
      <c r="F131" s="842"/>
      <c r="G131" s="842">
        <v>130</v>
      </c>
    </row>
    <row r="132" spans="1:7" ht="68.400000000000006" x14ac:dyDescent="0.25">
      <c r="A132" s="841" t="s">
        <v>426</v>
      </c>
      <c r="B132" s="842" t="s">
        <v>1209</v>
      </c>
      <c r="C132" s="842" t="s">
        <v>3219</v>
      </c>
      <c r="D132" s="843" t="s">
        <v>2081</v>
      </c>
      <c r="F132" s="842"/>
      <c r="G132" s="839">
        <v>131</v>
      </c>
    </row>
    <row r="133" spans="1:7" ht="296.39999999999998" x14ac:dyDescent="0.25">
      <c r="A133" s="841" t="s">
        <v>97</v>
      </c>
      <c r="B133" s="842" t="s">
        <v>2621</v>
      </c>
      <c r="C133" s="842" t="s">
        <v>1822</v>
      </c>
      <c r="D133" s="843" t="s">
        <v>2082</v>
      </c>
      <c r="E133" s="842" t="s">
        <v>2827</v>
      </c>
      <c r="F133" s="842" t="s">
        <v>4023</v>
      </c>
      <c r="G133" s="842">
        <v>132</v>
      </c>
    </row>
    <row r="134" spans="1:7" s="850" customFormat="1" ht="125.4" x14ac:dyDescent="0.2">
      <c r="A134" s="838" t="s">
        <v>98</v>
      </c>
      <c r="B134" s="839" t="s">
        <v>1029</v>
      </c>
      <c r="C134" s="839" t="s">
        <v>1823</v>
      </c>
      <c r="D134" s="840" t="s">
        <v>2083</v>
      </c>
      <c r="E134" s="842" t="s">
        <v>2828</v>
      </c>
      <c r="F134" s="842" t="s">
        <v>4024</v>
      </c>
      <c r="G134" s="839">
        <v>133</v>
      </c>
    </row>
    <row r="135" spans="1:7" s="851" customFormat="1" ht="193.8" x14ac:dyDescent="0.2">
      <c r="A135" s="841" t="s">
        <v>99</v>
      </c>
      <c r="B135" s="842" t="s">
        <v>2622</v>
      </c>
      <c r="C135" s="842" t="s">
        <v>1266</v>
      </c>
      <c r="D135" s="843" t="s">
        <v>2084</v>
      </c>
      <c r="E135" s="842" t="s">
        <v>2829</v>
      </c>
      <c r="F135" s="842" t="s">
        <v>4025</v>
      </c>
      <c r="G135" s="842">
        <v>134</v>
      </c>
    </row>
    <row r="136" spans="1:7" ht="79.8" x14ac:dyDescent="0.25">
      <c r="A136" s="841" t="s">
        <v>100</v>
      </c>
      <c r="B136" s="842" t="s">
        <v>2623</v>
      </c>
      <c r="C136" s="842" t="s">
        <v>3112</v>
      </c>
      <c r="D136" s="843" t="s">
        <v>3284</v>
      </c>
      <c r="E136" s="842" t="s">
        <v>2830</v>
      </c>
      <c r="F136" s="842" t="s">
        <v>4026</v>
      </c>
      <c r="G136" s="839">
        <v>135</v>
      </c>
    </row>
    <row r="137" spans="1:7" ht="91.2" x14ac:dyDescent="0.25">
      <c r="A137" s="841" t="s">
        <v>101</v>
      </c>
      <c r="B137" s="842" t="s">
        <v>2624</v>
      </c>
      <c r="C137" s="842" t="s">
        <v>3113</v>
      </c>
      <c r="D137" s="843" t="s">
        <v>3285</v>
      </c>
      <c r="E137" s="842" t="s">
        <v>2831</v>
      </c>
      <c r="F137" s="842" t="s">
        <v>4027</v>
      </c>
      <c r="G137" s="842">
        <v>136</v>
      </c>
    </row>
    <row r="138" spans="1:7" ht="125.4" x14ac:dyDescent="0.25">
      <c r="A138" s="841" t="s">
        <v>102</v>
      </c>
      <c r="B138" s="842" t="s">
        <v>2625</v>
      </c>
      <c r="C138" s="842" t="s">
        <v>3114</v>
      </c>
      <c r="D138" s="843" t="s">
        <v>3286</v>
      </c>
      <c r="E138" s="842" t="s">
        <v>2832</v>
      </c>
      <c r="F138" s="842" t="s">
        <v>4028</v>
      </c>
      <c r="G138" s="839">
        <v>137</v>
      </c>
    </row>
    <row r="139" spans="1:7" ht="102.6" x14ac:dyDescent="0.25">
      <c r="A139" s="841" t="s">
        <v>911</v>
      </c>
      <c r="B139" s="842" t="s">
        <v>1030</v>
      </c>
      <c r="C139" s="842" t="s">
        <v>1265</v>
      </c>
      <c r="D139" s="843" t="s">
        <v>2079</v>
      </c>
      <c r="E139" s="842" t="s">
        <v>2833</v>
      </c>
      <c r="F139" s="842" t="s">
        <v>4029</v>
      </c>
      <c r="G139" s="842">
        <v>138</v>
      </c>
    </row>
    <row r="140" spans="1:7" ht="79.8" x14ac:dyDescent="0.25">
      <c r="A140" s="841" t="s">
        <v>912</v>
      </c>
      <c r="B140" s="842" t="s">
        <v>2626</v>
      </c>
      <c r="C140" s="842" t="s">
        <v>3115</v>
      </c>
      <c r="D140" s="843" t="s">
        <v>3287</v>
      </c>
      <c r="E140" s="842" t="s">
        <v>2834</v>
      </c>
      <c r="F140" s="842" t="s">
        <v>4030</v>
      </c>
      <c r="G140" s="839">
        <v>139</v>
      </c>
    </row>
    <row r="141" spans="1:7" x14ac:dyDescent="0.25">
      <c r="A141" s="841" t="s">
        <v>54</v>
      </c>
      <c r="B141" s="842" t="s">
        <v>427</v>
      </c>
      <c r="C141" s="842" t="s">
        <v>1240</v>
      </c>
      <c r="D141" s="843" t="s">
        <v>2085</v>
      </c>
      <c r="F141" s="842"/>
      <c r="G141" s="842">
        <v>140</v>
      </c>
    </row>
    <row r="142" spans="1:7" s="848" customFormat="1" ht="102.6" x14ac:dyDescent="0.25">
      <c r="A142" s="838" t="s">
        <v>428</v>
      </c>
      <c r="B142" s="839" t="s">
        <v>1210</v>
      </c>
      <c r="C142" s="839" t="s">
        <v>1911</v>
      </c>
      <c r="D142" s="840" t="s">
        <v>2086</v>
      </c>
      <c r="E142" s="842"/>
      <c r="F142" s="842"/>
      <c r="G142" s="839">
        <v>141</v>
      </c>
    </row>
    <row r="143" spans="1:7" ht="136.80000000000001" x14ac:dyDescent="0.25">
      <c r="A143" s="841" t="s">
        <v>105</v>
      </c>
      <c r="B143" s="842" t="s">
        <v>1031</v>
      </c>
      <c r="C143" s="842" t="s">
        <v>1824</v>
      </c>
      <c r="D143" s="843" t="s">
        <v>2087</v>
      </c>
      <c r="E143" s="842" t="s">
        <v>2835</v>
      </c>
      <c r="F143" s="842" t="s">
        <v>4031</v>
      </c>
      <c r="G143" s="842">
        <v>142</v>
      </c>
    </row>
    <row r="144" spans="1:7" ht="68.400000000000006" x14ac:dyDescent="0.25">
      <c r="A144" s="841" t="s">
        <v>107</v>
      </c>
      <c r="B144" s="842" t="s">
        <v>1032</v>
      </c>
      <c r="C144" s="842" t="s">
        <v>1267</v>
      </c>
      <c r="D144" s="843" t="s">
        <v>2088</v>
      </c>
      <c r="E144" s="842" t="s">
        <v>2836</v>
      </c>
      <c r="F144" s="842" t="s">
        <v>4032</v>
      </c>
      <c r="G144" s="839">
        <v>143</v>
      </c>
    </row>
    <row r="145" spans="1:7" ht="125.4" x14ac:dyDescent="0.25">
      <c r="A145" s="841" t="s">
        <v>109</v>
      </c>
      <c r="B145" s="842" t="s">
        <v>2627</v>
      </c>
      <c r="C145" s="842" t="s">
        <v>3116</v>
      </c>
      <c r="D145" s="843" t="s">
        <v>3288</v>
      </c>
      <c r="E145" s="842" t="s">
        <v>2837</v>
      </c>
      <c r="F145" s="842" t="s">
        <v>4033</v>
      </c>
      <c r="G145" s="842">
        <v>144</v>
      </c>
    </row>
    <row r="146" spans="1:7" ht="68.400000000000006" x14ac:dyDescent="0.25">
      <c r="A146" s="841" t="s">
        <v>111</v>
      </c>
      <c r="B146" s="842" t="s">
        <v>1033</v>
      </c>
      <c r="C146" s="842" t="s">
        <v>3117</v>
      </c>
      <c r="D146" s="843" t="s">
        <v>3289</v>
      </c>
      <c r="E146" s="842" t="s">
        <v>2838</v>
      </c>
      <c r="F146" s="842" t="s">
        <v>4034</v>
      </c>
      <c r="G146" s="839">
        <v>145</v>
      </c>
    </row>
    <row r="147" spans="1:7" ht="171" x14ac:dyDescent="0.25">
      <c r="A147" s="841" t="s">
        <v>113</v>
      </c>
      <c r="B147" s="842" t="s">
        <v>429</v>
      </c>
      <c r="C147" s="842" t="s">
        <v>1268</v>
      </c>
      <c r="D147" s="843" t="s">
        <v>2089</v>
      </c>
      <c r="E147" s="842" t="s">
        <v>2839</v>
      </c>
      <c r="F147" s="842" t="s">
        <v>4035</v>
      </c>
      <c r="G147" s="842">
        <v>146</v>
      </c>
    </row>
    <row r="148" spans="1:7" x14ac:dyDescent="0.25">
      <c r="A148" s="841" t="s">
        <v>55</v>
      </c>
      <c r="B148" s="842" t="s">
        <v>430</v>
      </c>
      <c r="C148" s="842" t="s">
        <v>1241</v>
      </c>
      <c r="D148" s="843" t="s">
        <v>2090</v>
      </c>
      <c r="F148" s="842"/>
      <c r="G148" s="839">
        <v>147</v>
      </c>
    </row>
    <row r="149" spans="1:7" ht="79.8" x14ac:dyDescent="0.25">
      <c r="A149" s="841" t="s">
        <v>431</v>
      </c>
      <c r="B149" s="842" t="s">
        <v>1211</v>
      </c>
      <c r="C149" s="842" t="s">
        <v>1242</v>
      </c>
      <c r="D149" s="843" t="s">
        <v>2091</v>
      </c>
      <c r="F149" s="842"/>
      <c r="G149" s="842">
        <v>148</v>
      </c>
    </row>
    <row r="150" spans="1:7" s="848" customFormat="1" ht="102.6" x14ac:dyDescent="0.25">
      <c r="A150" s="838" t="s">
        <v>116</v>
      </c>
      <c r="B150" s="839" t="s">
        <v>2628</v>
      </c>
      <c r="C150" s="839" t="s">
        <v>3118</v>
      </c>
      <c r="D150" s="840" t="s">
        <v>3290</v>
      </c>
      <c r="E150" s="842" t="s">
        <v>2840</v>
      </c>
      <c r="F150" s="842" t="s">
        <v>4036</v>
      </c>
      <c r="G150" s="839">
        <v>149</v>
      </c>
    </row>
    <row r="151" spans="1:7" ht="91.2" x14ac:dyDescent="0.25">
      <c r="A151" s="841" t="s">
        <v>119</v>
      </c>
      <c r="B151" s="842" t="s">
        <v>2629</v>
      </c>
      <c r="C151" s="842" t="s">
        <v>3119</v>
      </c>
      <c r="D151" s="843" t="s">
        <v>3291</v>
      </c>
      <c r="E151" s="842" t="s">
        <v>2841</v>
      </c>
      <c r="F151" s="842" t="s">
        <v>4037</v>
      </c>
      <c r="G151" s="842">
        <v>150</v>
      </c>
    </row>
    <row r="152" spans="1:7" ht="79.8" x14ac:dyDescent="0.25">
      <c r="A152" s="841" t="s">
        <v>122</v>
      </c>
      <c r="B152" s="842" t="s">
        <v>2630</v>
      </c>
      <c r="C152" s="842" t="s">
        <v>3120</v>
      </c>
      <c r="D152" s="843" t="s">
        <v>3292</v>
      </c>
      <c r="E152" s="842" t="s">
        <v>2842</v>
      </c>
      <c r="F152" s="842" t="s">
        <v>4038</v>
      </c>
      <c r="G152" s="839">
        <v>151</v>
      </c>
    </row>
    <row r="153" spans="1:7" ht="114" x14ac:dyDescent="0.25">
      <c r="A153" s="841" t="s">
        <v>125</v>
      </c>
      <c r="B153" s="842" t="s">
        <v>2631</v>
      </c>
      <c r="C153" s="842" t="s">
        <v>3121</v>
      </c>
      <c r="D153" s="843" t="s">
        <v>3293</v>
      </c>
      <c r="E153" s="842" t="s">
        <v>2843</v>
      </c>
      <c r="F153" s="842" t="s">
        <v>4039</v>
      </c>
      <c r="G153" s="842">
        <v>152</v>
      </c>
    </row>
    <row r="154" spans="1:7" ht="79.8" x14ac:dyDescent="0.25">
      <c r="A154" s="841" t="s">
        <v>128</v>
      </c>
      <c r="B154" s="842" t="s">
        <v>2632</v>
      </c>
      <c r="C154" s="842" t="s">
        <v>3122</v>
      </c>
      <c r="D154" s="843" t="s">
        <v>3294</v>
      </c>
      <c r="E154" s="842" t="s">
        <v>2844</v>
      </c>
      <c r="F154" s="842" t="s">
        <v>4040</v>
      </c>
      <c r="G154" s="839">
        <v>153</v>
      </c>
    </row>
    <row r="155" spans="1:7" s="851" customFormat="1" ht="91.2" x14ac:dyDescent="0.2">
      <c r="A155" s="841" t="s">
        <v>130</v>
      </c>
      <c r="B155" s="842" t="s">
        <v>2633</v>
      </c>
      <c r="C155" s="842" t="s">
        <v>3123</v>
      </c>
      <c r="D155" s="843" t="s">
        <v>3295</v>
      </c>
      <c r="E155" s="842" t="s">
        <v>2845</v>
      </c>
      <c r="F155" s="842" t="s">
        <v>4041</v>
      </c>
      <c r="G155" s="842">
        <v>154</v>
      </c>
    </row>
    <row r="156" spans="1:7" ht="91.2" x14ac:dyDescent="0.25">
      <c r="A156" s="841" t="s">
        <v>2535</v>
      </c>
      <c r="B156" s="842" t="s">
        <v>1034</v>
      </c>
      <c r="C156" s="842" t="s">
        <v>1269</v>
      </c>
      <c r="D156" s="843" t="s">
        <v>2092</v>
      </c>
      <c r="E156" s="842" t="s">
        <v>2846</v>
      </c>
      <c r="F156" s="842" t="s">
        <v>4042</v>
      </c>
      <c r="G156" s="839">
        <v>155</v>
      </c>
    </row>
    <row r="157" spans="1:7" ht="102.6" x14ac:dyDescent="0.25">
      <c r="A157" s="841" t="s">
        <v>2536</v>
      </c>
      <c r="B157" s="842" t="s">
        <v>2634</v>
      </c>
      <c r="C157" s="842" t="s">
        <v>3124</v>
      </c>
      <c r="D157" s="843" t="s">
        <v>3296</v>
      </c>
      <c r="E157" s="842" t="s">
        <v>2847</v>
      </c>
      <c r="F157" s="842" t="s">
        <v>4043</v>
      </c>
      <c r="G157" s="842">
        <v>156</v>
      </c>
    </row>
    <row r="158" spans="1:7" s="848" customFormat="1" ht="91.2" x14ac:dyDescent="0.25">
      <c r="A158" s="838" t="s">
        <v>2537</v>
      </c>
      <c r="B158" s="839" t="s">
        <v>2635</v>
      </c>
      <c r="C158" s="839" t="s">
        <v>1912</v>
      </c>
      <c r="D158" s="840" t="s">
        <v>2093</v>
      </c>
      <c r="E158" s="842" t="s">
        <v>2848</v>
      </c>
      <c r="F158" s="842" t="s">
        <v>4044</v>
      </c>
      <c r="G158" s="839">
        <v>157</v>
      </c>
    </row>
    <row r="159" spans="1:7" s="848" customFormat="1" x14ac:dyDescent="0.25">
      <c r="A159" s="838" t="s">
        <v>57</v>
      </c>
      <c r="B159" s="839" t="s">
        <v>397</v>
      </c>
      <c r="C159" s="839" t="s">
        <v>707</v>
      </c>
      <c r="D159" s="840" t="s">
        <v>2012</v>
      </c>
      <c r="E159" s="842"/>
      <c r="F159" s="842"/>
      <c r="G159" s="842">
        <v>158</v>
      </c>
    </row>
    <row r="160" spans="1:7" ht="68.400000000000006" x14ac:dyDescent="0.25">
      <c r="A160" s="841" t="s">
        <v>432</v>
      </c>
      <c r="B160" s="842" t="s">
        <v>399</v>
      </c>
      <c r="C160" s="842" t="s">
        <v>827</v>
      </c>
      <c r="D160" s="843" t="s">
        <v>2013</v>
      </c>
      <c r="F160" s="842"/>
      <c r="G160" s="839">
        <v>159</v>
      </c>
    </row>
    <row r="161" spans="1:7" ht="79.8" x14ac:dyDescent="0.25">
      <c r="A161" s="841" t="s">
        <v>133</v>
      </c>
      <c r="B161" s="842" t="s">
        <v>1035</v>
      </c>
      <c r="C161" s="842" t="s">
        <v>1270</v>
      </c>
      <c r="D161" s="843" t="s">
        <v>2094</v>
      </c>
      <c r="E161" s="842" t="s">
        <v>2849</v>
      </c>
      <c r="F161" s="842" t="s">
        <v>4045</v>
      </c>
      <c r="G161" s="842">
        <v>160</v>
      </c>
    </row>
    <row r="162" spans="1:7" ht="216.6" x14ac:dyDescent="0.25">
      <c r="A162" s="841" t="s">
        <v>136</v>
      </c>
      <c r="B162" s="842" t="s">
        <v>433</v>
      </c>
      <c r="C162" s="842" t="s">
        <v>1271</v>
      </c>
      <c r="D162" s="843" t="s">
        <v>2095</v>
      </c>
      <c r="E162" s="842" t="s">
        <v>2850</v>
      </c>
      <c r="F162" s="842" t="s">
        <v>4046</v>
      </c>
      <c r="G162" s="839">
        <v>161</v>
      </c>
    </row>
    <row r="163" spans="1:7" ht="148.19999999999999" x14ac:dyDescent="0.25">
      <c r="A163" s="841" t="s">
        <v>139</v>
      </c>
      <c r="B163" s="842" t="s">
        <v>1036</v>
      </c>
      <c r="C163" s="842" t="s">
        <v>1913</v>
      </c>
      <c r="D163" s="843" t="s">
        <v>2096</v>
      </c>
      <c r="E163" s="842" t="s">
        <v>2851</v>
      </c>
      <c r="F163" s="842" t="s">
        <v>4047</v>
      </c>
      <c r="G163" s="842">
        <v>162</v>
      </c>
    </row>
    <row r="164" spans="1:7" ht="125.4" x14ac:dyDescent="0.25">
      <c r="A164" s="841" t="s">
        <v>141</v>
      </c>
      <c r="B164" s="842" t="s">
        <v>1037</v>
      </c>
      <c r="C164" s="842" t="s">
        <v>1273</v>
      </c>
      <c r="D164" s="843" t="s">
        <v>2098</v>
      </c>
      <c r="E164" s="842" t="s">
        <v>2852</v>
      </c>
      <c r="F164" s="842" t="s">
        <v>4048</v>
      </c>
      <c r="G164" s="839">
        <v>163</v>
      </c>
    </row>
    <row r="165" spans="1:7" ht="125.4" x14ac:dyDescent="0.25">
      <c r="A165" s="841" t="s">
        <v>143</v>
      </c>
      <c r="B165" s="842" t="s">
        <v>434</v>
      </c>
      <c r="C165" s="842" t="s">
        <v>1272</v>
      </c>
      <c r="D165" s="843" t="s">
        <v>2097</v>
      </c>
      <c r="E165" s="842" t="s">
        <v>2853</v>
      </c>
      <c r="F165" s="842" t="s">
        <v>4049</v>
      </c>
      <c r="G165" s="842">
        <v>164</v>
      </c>
    </row>
    <row r="166" spans="1:7" ht="34.200000000000003" x14ac:dyDescent="0.25">
      <c r="A166" s="841" t="s">
        <v>145</v>
      </c>
      <c r="B166" s="842" t="s">
        <v>1038</v>
      </c>
      <c r="C166" s="842" t="s">
        <v>1274</v>
      </c>
      <c r="D166" s="843" t="s">
        <v>2099</v>
      </c>
      <c r="E166" s="842" t="s">
        <v>2854</v>
      </c>
      <c r="F166" s="842" t="s">
        <v>4050</v>
      </c>
      <c r="G166" s="839">
        <v>165</v>
      </c>
    </row>
    <row r="167" spans="1:7" s="851" customFormat="1" x14ac:dyDescent="0.2">
      <c r="A167" s="841" t="s">
        <v>56</v>
      </c>
      <c r="B167" s="842" t="s">
        <v>586</v>
      </c>
      <c r="C167" s="842" t="s">
        <v>1422</v>
      </c>
      <c r="D167" s="843" t="s">
        <v>2100</v>
      </c>
      <c r="E167" s="842"/>
      <c r="F167" s="842"/>
      <c r="G167" s="842">
        <v>166</v>
      </c>
    </row>
    <row r="168" spans="1:7" s="848" customFormat="1" ht="22.8" x14ac:dyDescent="0.25">
      <c r="A168" s="841" t="s">
        <v>612</v>
      </c>
      <c r="B168" s="842" t="s">
        <v>742</v>
      </c>
      <c r="C168" s="842" t="s">
        <v>744</v>
      </c>
      <c r="D168" s="843" t="s">
        <v>2101</v>
      </c>
      <c r="E168" s="842"/>
      <c r="F168" s="842"/>
      <c r="G168" s="839">
        <v>167</v>
      </c>
    </row>
    <row r="169" spans="1:7" x14ac:dyDescent="0.25">
      <c r="A169" s="841" t="s">
        <v>147</v>
      </c>
      <c r="B169" s="842" t="s">
        <v>447</v>
      </c>
      <c r="C169" s="842" t="s">
        <v>421</v>
      </c>
      <c r="D169" s="843" t="s">
        <v>2102</v>
      </c>
      <c r="F169" s="842"/>
      <c r="G169" s="842">
        <v>168</v>
      </c>
    </row>
    <row r="170" spans="1:7" ht="45.6" x14ac:dyDescent="0.25">
      <c r="A170" s="838" t="s">
        <v>613</v>
      </c>
      <c r="B170" s="839" t="s">
        <v>743</v>
      </c>
      <c r="C170" s="839" t="s">
        <v>745</v>
      </c>
      <c r="D170" s="840" t="s">
        <v>2103</v>
      </c>
      <c r="F170" s="842"/>
      <c r="G170" s="839">
        <v>169</v>
      </c>
    </row>
    <row r="171" spans="1:7" ht="22.8" x14ac:dyDescent="0.25">
      <c r="A171" s="841" t="s">
        <v>362</v>
      </c>
      <c r="B171" s="842" t="s">
        <v>448</v>
      </c>
      <c r="C171" s="842" t="s">
        <v>587</v>
      </c>
      <c r="D171" s="843" t="s">
        <v>2104</v>
      </c>
      <c r="F171" s="842"/>
      <c r="G171" s="842">
        <v>170</v>
      </c>
    </row>
    <row r="172" spans="1:7" ht="22.8" x14ac:dyDescent="0.25">
      <c r="A172" s="841" t="s">
        <v>363</v>
      </c>
      <c r="B172" s="842" t="s">
        <v>449</v>
      </c>
      <c r="C172" s="842" t="s">
        <v>747</v>
      </c>
      <c r="D172" s="843" t="s">
        <v>2105</v>
      </c>
      <c r="F172" s="842"/>
      <c r="G172" s="839">
        <v>171</v>
      </c>
    </row>
    <row r="173" spans="1:7" ht="22.8" x14ac:dyDescent="0.25">
      <c r="A173" s="841" t="s">
        <v>364</v>
      </c>
      <c r="B173" s="842" t="s">
        <v>450</v>
      </c>
      <c r="C173" s="842" t="s">
        <v>748</v>
      </c>
      <c r="D173" s="843" t="s">
        <v>2106</v>
      </c>
      <c r="F173" s="842"/>
      <c r="G173" s="842">
        <v>172</v>
      </c>
    </row>
    <row r="174" spans="1:7" ht="22.8" x14ac:dyDescent="0.25">
      <c r="A174" s="841" t="s">
        <v>365</v>
      </c>
      <c r="B174" s="842" t="s">
        <v>451</v>
      </c>
      <c r="C174" s="842" t="s">
        <v>749</v>
      </c>
      <c r="D174" s="843" t="s">
        <v>2107</v>
      </c>
      <c r="F174" s="842"/>
      <c r="G174" s="839">
        <v>173</v>
      </c>
    </row>
    <row r="175" spans="1:7" ht="22.8" x14ac:dyDescent="0.25">
      <c r="A175" s="841" t="s">
        <v>366</v>
      </c>
      <c r="B175" s="842" t="s">
        <v>452</v>
      </c>
      <c r="C175" s="842" t="s">
        <v>751</v>
      </c>
      <c r="D175" s="843" t="s">
        <v>2108</v>
      </c>
      <c r="F175" s="842"/>
      <c r="G175" s="842">
        <v>174</v>
      </c>
    </row>
    <row r="176" spans="1:7" ht="22.8" x14ac:dyDescent="0.25">
      <c r="A176" s="841" t="s">
        <v>367</v>
      </c>
      <c r="B176" s="842" t="s">
        <v>453</v>
      </c>
      <c r="C176" s="842" t="s">
        <v>750</v>
      </c>
      <c r="D176" s="843" t="s">
        <v>2109</v>
      </c>
      <c r="F176" s="842"/>
      <c r="G176" s="839">
        <v>175</v>
      </c>
    </row>
    <row r="177" spans="1:7" ht="45.6" x14ac:dyDescent="0.25">
      <c r="A177" s="841" t="s">
        <v>368</v>
      </c>
      <c r="B177" s="842" t="s">
        <v>454</v>
      </c>
      <c r="C177" s="842" t="s">
        <v>753</v>
      </c>
      <c r="D177" s="843" t="s">
        <v>2110</v>
      </c>
      <c r="F177" s="842"/>
      <c r="G177" s="842">
        <v>176</v>
      </c>
    </row>
    <row r="178" spans="1:7" ht="22.8" x14ac:dyDescent="0.25">
      <c r="A178" s="841" t="s">
        <v>369</v>
      </c>
      <c r="B178" s="842" t="s">
        <v>455</v>
      </c>
      <c r="C178" s="842" t="s">
        <v>752</v>
      </c>
      <c r="D178" s="843" t="s">
        <v>2111</v>
      </c>
      <c r="F178" s="842"/>
      <c r="G178" s="839">
        <v>177</v>
      </c>
    </row>
    <row r="179" spans="1:7" x14ac:dyDescent="0.25">
      <c r="A179" s="841" t="s">
        <v>149</v>
      </c>
      <c r="B179" s="842" t="s">
        <v>456</v>
      </c>
      <c r="C179" s="842" t="s">
        <v>457</v>
      </c>
      <c r="D179" s="843" t="s">
        <v>2112</v>
      </c>
      <c r="F179" s="842"/>
      <c r="G179" s="842">
        <v>178</v>
      </c>
    </row>
    <row r="180" spans="1:7" s="851" customFormat="1" ht="68.400000000000006" x14ac:dyDescent="0.2">
      <c r="A180" s="841" t="s">
        <v>614</v>
      </c>
      <c r="B180" s="842" t="s">
        <v>458</v>
      </c>
      <c r="C180" s="842" t="s">
        <v>1954</v>
      </c>
      <c r="D180" s="843" t="s">
        <v>2113</v>
      </c>
      <c r="E180" s="842"/>
      <c r="F180" s="842"/>
      <c r="G180" s="839">
        <v>179</v>
      </c>
    </row>
    <row r="181" spans="1:7" s="848" customFormat="1" ht="45.6" x14ac:dyDescent="0.25">
      <c r="A181" s="841" t="s">
        <v>370</v>
      </c>
      <c r="B181" s="842" t="s">
        <v>459</v>
      </c>
      <c r="C181" s="842" t="s">
        <v>754</v>
      </c>
      <c r="D181" s="843" t="s">
        <v>2114</v>
      </c>
      <c r="E181" s="842"/>
      <c r="F181" s="842"/>
      <c r="G181" s="842">
        <v>180</v>
      </c>
    </row>
    <row r="182" spans="1:7" ht="45.6" x14ac:dyDescent="0.25">
      <c r="A182" s="841" t="s">
        <v>371</v>
      </c>
      <c r="B182" s="842" t="s">
        <v>460</v>
      </c>
      <c r="C182" s="842" t="s">
        <v>755</v>
      </c>
      <c r="D182" s="843" t="s">
        <v>2115</v>
      </c>
      <c r="F182" s="842"/>
      <c r="G182" s="839">
        <v>181</v>
      </c>
    </row>
    <row r="183" spans="1:7" ht="68.400000000000006" x14ac:dyDescent="0.25">
      <c r="A183" s="838" t="s">
        <v>372</v>
      </c>
      <c r="B183" s="839" t="s">
        <v>461</v>
      </c>
      <c r="C183" s="839" t="s">
        <v>828</v>
      </c>
      <c r="D183" s="840" t="s">
        <v>2116</v>
      </c>
      <c r="F183" s="842"/>
      <c r="G183" s="842">
        <v>182</v>
      </c>
    </row>
    <row r="184" spans="1:7" ht="45.6" x14ac:dyDescent="0.25">
      <c r="A184" s="841" t="s">
        <v>373</v>
      </c>
      <c r="B184" s="842" t="s">
        <v>462</v>
      </c>
      <c r="C184" s="842" t="s">
        <v>765</v>
      </c>
      <c r="D184" s="843" t="s">
        <v>2117</v>
      </c>
      <c r="F184" s="842"/>
      <c r="G184" s="839">
        <v>183</v>
      </c>
    </row>
    <row r="185" spans="1:7" ht="45.6" x14ac:dyDescent="0.25">
      <c r="A185" s="841" t="s">
        <v>374</v>
      </c>
      <c r="B185" s="842" t="s">
        <v>463</v>
      </c>
      <c r="C185" s="842" t="s">
        <v>756</v>
      </c>
      <c r="D185" s="843" t="s">
        <v>2118</v>
      </c>
      <c r="F185" s="842"/>
      <c r="G185" s="842">
        <v>184</v>
      </c>
    </row>
    <row r="186" spans="1:7" ht="34.200000000000003" x14ac:dyDescent="0.25">
      <c r="A186" s="841" t="s">
        <v>375</v>
      </c>
      <c r="B186" s="842" t="s">
        <v>464</v>
      </c>
      <c r="C186" s="842" t="s">
        <v>757</v>
      </c>
      <c r="D186" s="843" t="s">
        <v>2119</v>
      </c>
      <c r="F186" s="842"/>
      <c r="G186" s="839">
        <v>185</v>
      </c>
    </row>
    <row r="187" spans="1:7" ht="22.8" x14ac:dyDescent="0.25">
      <c r="A187" s="841" t="s">
        <v>376</v>
      </c>
      <c r="B187" s="842" t="s">
        <v>465</v>
      </c>
      <c r="C187" s="842" t="s">
        <v>746</v>
      </c>
      <c r="D187" s="843" t="s">
        <v>2120</v>
      </c>
      <c r="F187" s="842"/>
      <c r="G187" s="842">
        <v>186</v>
      </c>
    </row>
    <row r="188" spans="1:7" s="848" customFormat="1" ht="57" x14ac:dyDescent="0.25">
      <c r="A188" s="841" t="s">
        <v>377</v>
      </c>
      <c r="B188" s="842" t="s">
        <v>466</v>
      </c>
      <c r="C188" s="842" t="s">
        <v>758</v>
      </c>
      <c r="D188" s="843" t="s">
        <v>2121</v>
      </c>
      <c r="E188" s="842"/>
      <c r="F188" s="842"/>
      <c r="G188" s="839">
        <v>187</v>
      </c>
    </row>
    <row r="189" spans="1:7" s="848" customFormat="1" ht="34.200000000000003" x14ac:dyDescent="0.25">
      <c r="A189" s="841" t="s">
        <v>378</v>
      </c>
      <c r="B189" s="842" t="s">
        <v>467</v>
      </c>
      <c r="C189" s="842" t="s">
        <v>766</v>
      </c>
      <c r="D189" s="843" t="s">
        <v>2122</v>
      </c>
      <c r="E189" s="842"/>
      <c r="F189" s="842"/>
      <c r="G189" s="842">
        <v>188</v>
      </c>
    </row>
    <row r="190" spans="1:7" ht="22.8" x14ac:dyDescent="0.25">
      <c r="A190" s="841" t="s">
        <v>379</v>
      </c>
      <c r="B190" s="842" t="s">
        <v>468</v>
      </c>
      <c r="C190" s="842" t="s">
        <v>829</v>
      </c>
      <c r="D190" s="843" t="s">
        <v>2123</v>
      </c>
      <c r="F190" s="842"/>
      <c r="G190" s="839">
        <v>189</v>
      </c>
    </row>
    <row r="191" spans="1:7" ht="34.200000000000003" x14ac:dyDescent="0.25">
      <c r="A191" s="841" t="s">
        <v>380</v>
      </c>
      <c r="B191" s="842" t="s">
        <v>469</v>
      </c>
      <c r="C191" s="842" t="s">
        <v>759</v>
      </c>
      <c r="D191" s="843" t="s">
        <v>2124</v>
      </c>
      <c r="F191" s="842"/>
      <c r="G191" s="842">
        <v>190</v>
      </c>
    </row>
    <row r="192" spans="1:7" s="851" customFormat="1" ht="22.8" x14ac:dyDescent="0.2">
      <c r="A192" s="841" t="s">
        <v>151</v>
      </c>
      <c r="B192" s="842" t="s">
        <v>470</v>
      </c>
      <c r="C192" s="842" t="s">
        <v>3826</v>
      </c>
      <c r="D192" s="843" t="s">
        <v>2125</v>
      </c>
      <c r="E192" s="842"/>
      <c r="F192" s="842"/>
      <c r="G192" s="839">
        <v>191</v>
      </c>
    </row>
    <row r="193" spans="1:7" ht="79.8" x14ac:dyDescent="0.25">
      <c r="A193" s="979" t="s">
        <v>615</v>
      </c>
      <c r="B193" s="980" t="s">
        <v>471</v>
      </c>
      <c r="C193" s="980" t="s">
        <v>3786</v>
      </c>
      <c r="D193" s="981" t="s">
        <v>2126</v>
      </c>
      <c r="F193" s="842"/>
      <c r="G193" s="842">
        <v>192</v>
      </c>
    </row>
    <row r="194" spans="1:7" ht="34.200000000000003" x14ac:dyDescent="0.25">
      <c r="A194" s="979" t="s">
        <v>381</v>
      </c>
      <c r="B194" s="980" t="s">
        <v>472</v>
      </c>
      <c r="C194" s="980" t="s">
        <v>3787</v>
      </c>
      <c r="D194" s="981" t="s">
        <v>2127</v>
      </c>
      <c r="F194" s="842"/>
      <c r="G194" s="839">
        <v>193</v>
      </c>
    </row>
    <row r="195" spans="1:7" ht="34.200000000000003" x14ac:dyDescent="0.25">
      <c r="A195" s="979" t="s">
        <v>382</v>
      </c>
      <c r="B195" s="980" t="s">
        <v>473</v>
      </c>
      <c r="C195" s="980" t="s">
        <v>760</v>
      </c>
      <c r="D195" s="981" t="s">
        <v>2128</v>
      </c>
      <c r="F195" s="842"/>
      <c r="G195" s="842">
        <v>194</v>
      </c>
    </row>
    <row r="196" spans="1:7" s="848" customFormat="1" ht="22.8" x14ac:dyDescent="0.25">
      <c r="A196" s="979" t="s">
        <v>383</v>
      </c>
      <c r="B196" s="980" t="s">
        <v>474</v>
      </c>
      <c r="C196" s="980" t="s">
        <v>3788</v>
      </c>
      <c r="D196" s="981" t="s">
        <v>2129</v>
      </c>
      <c r="E196" s="842"/>
      <c r="F196" s="842"/>
      <c r="G196" s="839">
        <v>195</v>
      </c>
    </row>
    <row r="197" spans="1:7" ht="22.8" x14ac:dyDescent="0.25">
      <c r="A197" s="979" t="s">
        <v>384</v>
      </c>
      <c r="B197" s="980" t="s">
        <v>475</v>
      </c>
      <c r="C197" s="980" t="s">
        <v>761</v>
      </c>
      <c r="D197" s="981" t="s">
        <v>2130</v>
      </c>
      <c r="F197" s="842"/>
      <c r="G197" s="842">
        <v>196</v>
      </c>
    </row>
    <row r="198" spans="1:7" ht="34.200000000000003" x14ac:dyDescent="0.25">
      <c r="A198" s="979" t="s">
        <v>385</v>
      </c>
      <c r="B198" s="980" t="s">
        <v>476</v>
      </c>
      <c r="C198" s="980" t="s">
        <v>762</v>
      </c>
      <c r="D198" s="981" t="s">
        <v>2131</v>
      </c>
      <c r="F198" s="842"/>
      <c r="G198" s="839">
        <v>197</v>
      </c>
    </row>
    <row r="199" spans="1:7" ht="57" x14ac:dyDescent="0.25">
      <c r="A199" s="979" t="s">
        <v>386</v>
      </c>
      <c r="B199" s="980" t="s">
        <v>477</v>
      </c>
      <c r="C199" s="980" t="s">
        <v>3789</v>
      </c>
      <c r="D199" s="981" t="s">
        <v>2132</v>
      </c>
      <c r="F199" s="842"/>
      <c r="G199" s="842">
        <v>198</v>
      </c>
    </row>
    <row r="200" spans="1:7" ht="22.8" x14ac:dyDescent="0.25">
      <c r="A200" s="979" t="s">
        <v>387</v>
      </c>
      <c r="B200" s="980" t="s">
        <v>478</v>
      </c>
      <c r="C200" s="980" t="s">
        <v>763</v>
      </c>
      <c r="D200" s="981" t="s">
        <v>2133</v>
      </c>
      <c r="F200" s="842"/>
      <c r="G200" s="839">
        <v>199</v>
      </c>
    </row>
    <row r="201" spans="1:7" ht="34.200000000000003" x14ac:dyDescent="0.25">
      <c r="A201" s="979" t="s">
        <v>388</v>
      </c>
      <c r="B201" s="980" t="s">
        <v>479</v>
      </c>
      <c r="C201" s="980" t="s">
        <v>764</v>
      </c>
      <c r="D201" s="981" t="s">
        <v>2134</v>
      </c>
      <c r="F201" s="842"/>
      <c r="G201" s="842">
        <v>200</v>
      </c>
    </row>
    <row r="202" spans="1:7" x14ac:dyDescent="0.25">
      <c r="A202" s="979" t="s">
        <v>390</v>
      </c>
      <c r="B202" s="980" t="s">
        <v>589</v>
      </c>
      <c r="C202" s="980" t="s">
        <v>4</v>
      </c>
      <c r="D202" s="981" t="s">
        <v>2135</v>
      </c>
      <c r="F202" s="842"/>
      <c r="G202" s="839">
        <v>201</v>
      </c>
    </row>
    <row r="203" spans="1:7" x14ac:dyDescent="0.25">
      <c r="A203" s="979" t="s">
        <v>391</v>
      </c>
      <c r="B203" s="980" t="s">
        <v>741</v>
      </c>
      <c r="C203" s="980" t="s">
        <v>740</v>
      </c>
      <c r="D203" s="981" t="s">
        <v>2136</v>
      </c>
      <c r="F203" s="842"/>
      <c r="G203" s="842">
        <v>202</v>
      </c>
    </row>
    <row r="204" spans="1:7" x14ac:dyDescent="0.25">
      <c r="A204" s="979" t="s">
        <v>392</v>
      </c>
      <c r="B204" s="980" t="s">
        <v>588</v>
      </c>
      <c r="C204" s="980" t="s">
        <v>2</v>
      </c>
      <c r="D204" s="981" t="s">
        <v>2137</v>
      </c>
      <c r="F204" s="842"/>
      <c r="G204" s="839">
        <v>203</v>
      </c>
    </row>
    <row r="205" spans="1:7" x14ac:dyDescent="0.25">
      <c r="A205" s="979" t="s">
        <v>393</v>
      </c>
      <c r="B205" s="980" t="s">
        <v>31</v>
      </c>
      <c r="C205" s="980" t="s">
        <v>3</v>
      </c>
      <c r="D205" s="981" t="s">
        <v>2138</v>
      </c>
      <c r="F205" s="842"/>
      <c r="G205" s="842">
        <v>204</v>
      </c>
    </row>
    <row r="206" spans="1:7" s="848" customFormat="1" x14ac:dyDescent="0.25">
      <c r="A206" s="979" t="s">
        <v>736</v>
      </c>
      <c r="B206" s="980" t="s">
        <v>660</v>
      </c>
      <c r="C206" s="980" t="s">
        <v>625</v>
      </c>
      <c r="D206" s="981" t="s">
        <v>2139</v>
      </c>
      <c r="E206" s="842"/>
      <c r="F206" s="842"/>
      <c r="G206" s="839">
        <v>205</v>
      </c>
    </row>
    <row r="207" spans="1:7" x14ac:dyDescent="0.25">
      <c r="A207" s="979" t="s">
        <v>694</v>
      </c>
      <c r="B207" s="980" t="s">
        <v>695</v>
      </c>
      <c r="C207" s="980" t="s">
        <v>609</v>
      </c>
      <c r="D207" s="981" t="s">
        <v>2140</v>
      </c>
      <c r="F207" s="842"/>
      <c r="G207" s="842">
        <v>206</v>
      </c>
    </row>
    <row r="208" spans="1:7" x14ac:dyDescent="0.25">
      <c r="A208" s="979" t="s">
        <v>604</v>
      </c>
      <c r="B208" s="980" t="s">
        <v>725</v>
      </c>
      <c r="C208" s="980" t="s">
        <v>726</v>
      </c>
      <c r="D208" s="981" t="s">
        <v>2141</v>
      </c>
      <c r="F208" s="842"/>
      <c r="G208" s="839">
        <v>207</v>
      </c>
    </row>
    <row r="209" spans="1:7" x14ac:dyDescent="0.25">
      <c r="A209" s="979" t="s">
        <v>671</v>
      </c>
      <c r="B209" s="980" t="s">
        <v>661</v>
      </c>
      <c r="C209" s="980" t="s">
        <v>616</v>
      </c>
      <c r="D209" s="981" t="s">
        <v>2142</v>
      </c>
      <c r="F209" s="842"/>
      <c r="G209" s="842">
        <v>208</v>
      </c>
    </row>
    <row r="210" spans="1:7" ht="125.4" x14ac:dyDescent="0.25">
      <c r="A210" s="979" t="s">
        <v>672</v>
      </c>
      <c r="B210" s="980" t="s">
        <v>2516</v>
      </c>
      <c r="C210" s="980" t="s">
        <v>2515</v>
      </c>
      <c r="D210" s="981" t="s">
        <v>2143</v>
      </c>
      <c r="F210" s="842"/>
      <c r="G210" s="839">
        <v>209</v>
      </c>
    </row>
    <row r="211" spans="1:7" x14ac:dyDescent="0.25">
      <c r="A211" s="979" t="s">
        <v>673</v>
      </c>
      <c r="B211" s="980" t="s">
        <v>584</v>
      </c>
      <c r="C211" s="980" t="s">
        <v>583</v>
      </c>
      <c r="D211" s="981" t="s">
        <v>2144</v>
      </c>
      <c r="F211" s="842"/>
      <c r="G211" s="842">
        <v>210</v>
      </c>
    </row>
    <row r="212" spans="1:7" x14ac:dyDescent="0.25">
      <c r="A212" s="979" t="s">
        <v>674</v>
      </c>
      <c r="B212" s="980" t="s">
        <v>681</v>
      </c>
      <c r="C212" s="980" t="s">
        <v>578</v>
      </c>
      <c r="D212" s="981" t="s">
        <v>2145</v>
      </c>
      <c r="F212" s="842"/>
      <c r="G212" s="839">
        <v>211</v>
      </c>
    </row>
    <row r="213" spans="1:7" x14ac:dyDescent="0.25">
      <c r="A213" s="979" t="s">
        <v>675</v>
      </c>
      <c r="B213" s="980" t="s">
        <v>682</v>
      </c>
      <c r="C213" s="980" t="s">
        <v>579</v>
      </c>
      <c r="D213" s="981" t="s">
        <v>2146</v>
      </c>
      <c r="F213" s="842"/>
      <c r="G213" s="842">
        <v>212</v>
      </c>
    </row>
    <row r="214" spans="1:7" x14ac:dyDescent="0.25">
      <c r="A214" s="979" t="s">
        <v>676</v>
      </c>
      <c r="B214" s="980" t="s">
        <v>683</v>
      </c>
      <c r="C214" s="980" t="s">
        <v>580</v>
      </c>
      <c r="D214" s="981" t="s">
        <v>2147</v>
      </c>
      <c r="F214" s="842"/>
      <c r="G214" s="839">
        <v>213</v>
      </c>
    </row>
    <row r="215" spans="1:7" x14ac:dyDescent="0.25">
      <c r="A215" s="979" t="s">
        <v>677</v>
      </c>
      <c r="B215" s="980" t="s">
        <v>684</v>
      </c>
      <c r="C215" s="980" t="s">
        <v>623</v>
      </c>
      <c r="D215" s="981" t="s">
        <v>2148</v>
      </c>
      <c r="F215" s="842"/>
      <c r="G215" s="842">
        <v>214</v>
      </c>
    </row>
    <row r="216" spans="1:7" x14ac:dyDescent="0.25">
      <c r="A216" s="979" t="s">
        <v>678</v>
      </c>
      <c r="B216" s="980" t="s">
        <v>685</v>
      </c>
      <c r="C216" s="980" t="s">
        <v>624</v>
      </c>
      <c r="D216" s="981" t="s">
        <v>2149</v>
      </c>
      <c r="F216" s="842"/>
      <c r="G216" s="839">
        <v>215</v>
      </c>
    </row>
    <row r="217" spans="1:7" x14ac:dyDescent="0.25">
      <c r="A217" s="979" t="s">
        <v>679</v>
      </c>
      <c r="B217" s="980" t="s">
        <v>686</v>
      </c>
      <c r="C217" s="980" t="s">
        <v>581</v>
      </c>
      <c r="D217" s="981" t="s">
        <v>686</v>
      </c>
      <c r="F217" s="842"/>
      <c r="G217" s="842">
        <v>216</v>
      </c>
    </row>
    <row r="218" spans="1:7" s="848" customFormat="1" x14ac:dyDescent="0.25">
      <c r="A218" s="979" t="s">
        <v>670</v>
      </c>
      <c r="B218" s="980" t="s">
        <v>687</v>
      </c>
      <c r="C218" s="980" t="s">
        <v>582</v>
      </c>
      <c r="D218" s="981" t="s">
        <v>2150</v>
      </c>
      <c r="E218" s="842"/>
      <c r="F218" s="842"/>
      <c r="G218" s="839">
        <v>217</v>
      </c>
    </row>
    <row r="219" spans="1:7" x14ac:dyDescent="0.25">
      <c r="A219" s="979" t="s">
        <v>680</v>
      </c>
      <c r="B219" s="980" t="s">
        <v>688</v>
      </c>
      <c r="C219" s="980" t="s">
        <v>622</v>
      </c>
      <c r="D219" s="981" t="s">
        <v>688</v>
      </c>
      <c r="F219" s="842"/>
      <c r="G219" s="842">
        <v>218</v>
      </c>
    </row>
    <row r="220" spans="1:7" x14ac:dyDescent="0.25">
      <c r="A220" s="979" t="s">
        <v>1384</v>
      </c>
      <c r="B220" s="980" t="s">
        <v>600</v>
      </c>
      <c r="C220" s="980" t="s">
        <v>611</v>
      </c>
      <c r="D220" s="981" t="s">
        <v>2151</v>
      </c>
      <c r="F220" s="842"/>
      <c r="G220" s="839">
        <v>219</v>
      </c>
    </row>
    <row r="221" spans="1:7" x14ac:dyDescent="0.25">
      <c r="A221" s="979" t="s">
        <v>1385</v>
      </c>
      <c r="B221" s="980" t="s">
        <v>1397</v>
      </c>
      <c r="C221" s="980" t="s">
        <v>1379</v>
      </c>
      <c r="D221" s="981" t="s">
        <v>2152</v>
      </c>
      <c r="F221" s="842"/>
      <c r="G221" s="842">
        <v>220</v>
      </c>
    </row>
    <row r="222" spans="1:7" x14ac:dyDescent="0.25">
      <c r="A222" s="979" t="s">
        <v>1386</v>
      </c>
      <c r="B222" s="980" t="s">
        <v>1398</v>
      </c>
      <c r="C222" s="980" t="s">
        <v>1380</v>
      </c>
      <c r="D222" s="981" t="s">
        <v>2153</v>
      </c>
      <c r="F222" s="842"/>
      <c r="G222" s="839">
        <v>221</v>
      </c>
    </row>
    <row r="223" spans="1:7" x14ac:dyDescent="0.25">
      <c r="A223" s="979" t="s">
        <v>1387</v>
      </c>
      <c r="B223" s="980" t="s">
        <v>1399</v>
      </c>
      <c r="C223" s="980" t="s">
        <v>1381</v>
      </c>
      <c r="D223" s="981" t="s">
        <v>2154</v>
      </c>
      <c r="F223" s="842"/>
      <c r="G223" s="842">
        <v>222</v>
      </c>
    </row>
    <row r="224" spans="1:7" x14ac:dyDescent="0.25">
      <c r="A224" s="979" t="s">
        <v>1388</v>
      </c>
      <c r="B224" s="980" t="s">
        <v>1400</v>
      </c>
      <c r="C224" s="980" t="s">
        <v>1382</v>
      </c>
      <c r="D224" s="981" t="s">
        <v>2155</v>
      </c>
      <c r="F224" s="842"/>
      <c r="G224" s="839">
        <v>223</v>
      </c>
    </row>
    <row r="225" spans="1:7" x14ac:dyDescent="0.25">
      <c r="A225" s="979" t="s">
        <v>1389</v>
      </c>
      <c r="B225" s="980" t="s">
        <v>1401</v>
      </c>
      <c r="C225" s="980" t="s">
        <v>1383</v>
      </c>
      <c r="D225" s="981" t="s">
        <v>2156</v>
      </c>
      <c r="F225" s="842"/>
      <c r="G225" s="842">
        <v>224</v>
      </c>
    </row>
    <row r="226" spans="1:7" x14ac:dyDescent="0.25">
      <c r="A226" s="979" t="s">
        <v>1390</v>
      </c>
      <c r="B226" s="980" t="s">
        <v>1402</v>
      </c>
      <c r="C226" s="980" t="s">
        <v>1248</v>
      </c>
      <c r="D226" s="981" t="s">
        <v>2157</v>
      </c>
      <c r="F226" s="842"/>
      <c r="G226" s="839">
        <v>225</v>
      </c>
    </row>
    <row r="227" spans="1:7" x14ac:dyDescent="0.25">
      <c r="A227" s="979" t="s">
        <v>1391</v>
      </c>
      <c r="B227" s="980" t="s">
        <v>1403</v>
      </c>
      <c r="C227" s="980" t="s">
        <v>1244</v>
      </c>
      <c r="D227" s="981" t="s">
        <v>2158</v>
      </c>
      <c r="F227" s="842"/>
      <c r="G227" s="842">
        <v>226</v>
      </c>
    </row>
    <row r="228" spans="1:7" x14ac:dyDescent="0.25">
      <c r="A228" s="979" t="s">
        <v>1392</v>
      </c>
      <c r="B228" s="980" t="s">
        <v>1404</v>
      </c>
      <c r="C228" s="980" t="s">
        <v>1247</v>
      </c>
      <c r="D228" s="981" t="s">
        <v>2159</v>
      </c>
      <c r="F228" s="842"/>
      <c r="G228" s="839">
        <v>227</v>
      </c>
    </row>
    <row r="229" spans="1:7" x14ac:dyDescent="0.25">
      <c r="A229" s="979" t="s">
        <v>1393</v>
      </c>
      <c r="B229" s="980" t="s">
        <v>1405</v>
      </c>
      <c r="C229" s="980" t="s">
        <v>1377</v>
      </c>
      <c r="D229" s="981" t="s">
        <v>2160</v>
      </c>
      <c r="F229" s="842"/>
      <c r="G229" s="842">
        <v>228</v>
      </c>
    </row>
    <row r="230" spans="1:7" x14ac:dyDescent="0.25">
      <c r="A230" s="979" t="s">
        <v>1394</v>
      </c>
      <c r="B230" s="980" t="s">
        <v>1406</v>
      </c>
      <c r="C230" s="980" t="s">
        <v>1378</v>
      </c>
      <c r="D230" s="981" t="s">
        <v>2161</v>
      </c>
      <c r="F230" s="842"/>
      <c r="G230" s="839">
        <v>229</v>
      </c>
    </row>
    <row r="231" spans="1:7" x14ac:dyDescent="0.25">
      <c r="A231" s="979" t="s">
        <v>1395</v>
      </c>
      <c r="B231" s="980" t="s">
        <v>1407</v>
      </c>
      <c r="C231" s="980" t="s">
        <v>1376</v>
      </c>
      <c r="D231" s="981" t="s">
        <v>2162</v>
      </c>
      <c r="F231" s="842"/>
      <c r="G231" s="842">
        <v>230</v>
      </c>
    </row>
    <row r="232" spans="1:7" x14ac:dyDescent="0.25">
      <c r="A232" s="979" t="s">
        <v>1396</v>
      </c>
      <c r="B232" s="980" t="s">
        <v>1408</v>
      </c>
      <c r="C232" s="980" t="s">
        <v>1245</v>
      </c>
      <c r="D232" s="981" t="s">
        <v>2163</v>
      </c>
      <c r="F232" s="842"/>
      <c r="G232" s="839">
        <v>231</v>
      </c>
    </row>
    <row r="233" spans="1:7" x14ac:dyDescent="0.25">
      <c r="A233" s="979" t="s">
        <v>601</v>
      </c>
      <c r="B233" s="980" t="s">
        <v>1963</v>
      </c>
      <c r="C233" s="980" t="s">
        <v>1964</v>
      </c>
      <c r="D233" s="981" t="s">
        <v>2164</v>
      </c>
      <c r="F233" s="842"/>
      <c r="G233" s="842">
        <v>232</v>
      </c>
    </row>
    <row r="234" spans="1:7" x14ac:dyDescent="0.25">
      <c r="A234" s="979" t="s">
        <v>662</v>
      </c>
      <c r="B234" s="980" t="s">
        <v>1959</v>
      </c>
      <c r="C234" s="980" t="s">
        <v>1962</v>
      </c>
      <c r="D234" s="981" t="s">
        <v>2165</v>
      </c>
      <c r="F234" s="842"/>
      <c r="G234" s="839">
        <v>233</v>
      </c>
    </row>
    <row r="235" spans="1:7" x14ac:dyDescent="0.25">
      <c r="A235" s="979" t="s">
        <v>663</v>
      </c>
      <c r="B235" s="980" t="s">
        <v>1960</v>
      </c>
      <c r="C235" s="980" t="s">
        <v>1961</v>
      </c>
      <c r="D235" s="981" t="s">
        <v>2166</v>
      </c>
      <c r="F235" s="842"/>
      <c r="G235" s="842">
        <v>234</v>
      </c>
    </row>
    <row r="236" spans="1:7" x14ac:dyDescent="0.25">
      <c r="A236" s="979" t="s">
        <v>664</v>
      </c>
      <c r="B236" s="980" t="s">
        <v>606</v>
      </c>
      <c r="C236" s="980" t="s">
        <v>617</v>
      </c>
      <c r="D236" s="981" t="s">
        <v>2167</v>
      </c>
      <c r="F236" s="842"/>
      <c r="G236" s="839">
        <v>235</v>
      </c>
    </row>
    <row r="237" spans="1:7" ht="22.8" x14ac:dyDescent="0.25">
      <c r="A237" s="979" t="s">
        <v>665</v>
      </c>
      <c r="B237" s="980" t="s">
        <v>833</v>
      </c>
      <c r="C237" s="980" t="s">
        <v>834</v>
      </c>
      <c r="D237" s="981" t="s">
        <v>2168</v>
      </c>
      <c r="F237" s="842"/>
      <c r="G237" s="842">
        <v>236</v>
      </c>
    </row>
    <row r="238" spans="1:7" ht="22.8" x14ac:dyDescent="0.25">
      <c r="A238" s="979" t="s">
        <v>666</v>
      </c>
      <c r="B238" s="980" t="s">
        <v>833</v>
      </c>
      <c r="C238" s="980" t="s">
        <v>834</v>
      </c>
      <c r="D238" s="981" t="s">
        <v>2168</v>
      </c>
      <c r="F238" s="842"/>
      <c r="G238" s="839">
        <v>237</v>
      </c>
    </row>
    <row r="239" spans="1:7" ht="45.6" x14ac:dyDescent="0.25">
      <c r="A239" s="979" t="s">
        <v>667</v>
      </c>
      <c r="B239" s="980" t="s">
        <v>2472</v>
      </c>
      <c r="C239" s="980" t="s">
        <v>2478</v>
      </c>
      <c r="D239" s="981" t="s">
        <v>2471</v>
      </c>
      <c r="F239" s="842"/>
      <c r="G239" s="842">
        <v>238</v>
      </c>
    </row>
    <row r="240" spans="1:7" x14ac:dyDescent="0.25">
      <c r="A240" s="979" t="s">
        <v>668</v>
      </c>
      <c r="B240" s="980" t="s">
        <v>848</v>
      </c>
      <c r="C240" s="980" t="s">
        <v>849</v>
      </c>
      <c r="D240" s="981" t="s">
        <v>2169</v>
      </c>
      <c r="F240" s="842"/>
      <c r="G240" s="839">
        <v>239</v>
      </c>
    </row>
    <row r="241" spans="1:7" ht="91.2" x14ac:dyDescent="0.25">
      <c r="A241" s="979" t="s">
        <v>669</v>
      </c>
      <c r="B241" s="980" t="s">
        <v>846</v>
      </c>
      <c r="C241" s="980" t="s">
        <v>847</v>
      </c>
      <c r="D241" s="981" t="s">
        <v>2170</v>
      </c>
      <c r="F241" s="842"/>
      <c r="G241" s="842">
        <v>240</v>
      </c>
    </row>
    <row r="242" spans="1:7" x14ac:dyDescent="0.25">
      <c r="A242" s="979" t="s">
        <v>602</v>
      </c>
      <c r="B242" s="980" t="s">
        <v>739</v>
      </c>
      <c r="C242" s="980" t="s">
        <v>738</v>
      </c>
      <c r="D242" s="981" t="s">
        <v>2171</v>
      </c>
      <c r="F242" s="842"/>
      <c r="G242" s="839">
        <v>241</v>
      </c>
    </row>
    <row r="243" spans="1:7" x14ac:dyDescent="0.25">
      <c r="A243" s="979" t="s">
        <v>603</v>
      </c>
      <c r="B243" s="980" t="s">
        <v>607</v>
      </c>
      <c r="C243" s="980" t="s">
        <v>737</v>
      </c>
      <c r="D243" s="981" t="s">
        <v>2172</v>
      </c>
      <c r="F243" s="842"/>
      <c r="G243" s="842">
        <v>242</v>
      </c>
    </row>
    <row r="244" spans="1:7" x14ac:dyDescent="0.25">
      <c r="A244" s="979" t="s">
        <v>807</v>
      </c>
      <c r="B244" s="980" t="s">
        <v>2511</v>
      </c>
      <c r="C244" s="980" t="s">
        <v>2510</v>
      </c>
      <c r="D244" s="981" t="s">
        <v>2509</v>
      </c>
      <c r="F244" s="842"/>
      <c r="G244" s="839">
        <v>243</v>
      </c>
    </row>
    <row r="245" spans="1:7" x14ac:dyDescent="0.25">
      <c r="A245" s="979" t="s">
        <v>812</v>
      </c>
      <c r="B245" s="980" t="s">
        <v>813</v>
      </c>
      <c r="C245" s="980" t="s">
        <v>814</v>
      </c>
      <c r="D245" s="981" t="s">
        <v>2173</v>
      </c>
      <c r="F245" s="842"/>
      <c r="G245" s="842">
        <v>244</v>
      </c>
    </row>
    <row r="246" spans="1:7" x14ac:dyDescent="0.25">
      <c r="A246" s="979" t="s">
        <v>815</v>
      </c>
      <c r="B246" s="980" t="s">
        <v>819</v>
      </c>
      <c r="C246" s="980" t="s">
        <v>818</v>
      </c>
      <c r="D246" s="981" t="s">
        <v>2174</v>
      </c>
      <c r="F246" s="842"/>
      <c r="G246" s="839">
        <v>245</v>
      </c>
    </row>
    <row r="247" spans="1:7" ht="22.8" x14ac:dyDescent="0.25">
      <c r="A247" s="979" t="s">
        <v>816</v>
      </c>
      <c r="B247" s="980" t="s">
        <v>817</v>
      </c>
      <c r="C247" s="980" t="s">
        <v>3255</v>
      </c>
      <c r="D247" s="981" t="s">
        <v>3256</v>
      </c>
      <c r="F247" s="842"/>
      <c r="G247" s="842">
        <v>246</v>
      </c>
    </row>
    <row r="248" spans="1:7" x14ac:dyDescent="0.25">
      <c r="A248" s="979" t="s">
        <v>780</v>
      </c>
      <c r="B248" s="980" t="s">
        <v>705</v>
      </c>
      <c r="C248" s="980" t="s">
        <v>445</v>
      </c>
      <c r="D248" s="981" t="s">
        <v>2175</v>
      </c>
      <c r="F248" s="842"/>
      <c r="G248" s="839">
        <v>247</v>
      </c>
    </row>
    <row r="249" spans="1:7" x14ac:dyDescent="0.25">
      <c r="A249" s="979" t="s">
        <v>781</v>
      </c>
      <c r="B249" s="980" t="s">
        <v>778</v>
      </c>
      <c r="C249" s="980" t="s">
        <v>786</v>
      </c>
      <c r="D249" s="981" t="s">
        <v>820</v>
      </c>
      <c r="F249" s="842"/>
      <c r="G249" s="842">
        <v>248</v>
      </c>
    </row>
    <row r="250" spans="1:7" x14ac:dyDescent="0.25">
      <c r="A250" s="979" t="s">
        <v>782</v>
      </c>
      <c r="B250" s="980" t="s">
        <v>783</v>
      </c>
      <c r="C250" s="980" t="s">
        <v>787</v>
      </c>
      <c r="D250" s="981" t="s">
        <v>821</v>
      </c>
      <c r="F250" s="842"/>
      <c r="G250" s="839">
        <v>249</v>
      </c>
    </row>
    <row r="251" spans="1:7" x14ac:dyDescent="0.25">
      <c r="A251" s="979" t="s">
        <v>805</v>
      </c>
      <c r="B251" s="980" t="s">
        <v>784</v>
      </c>
      <c r="C251" s="980" t="s">
        <v>785</v>
      </c>
      <c r="D251" s="981" t="s">
        <v>822</v>
      </c>
      <c r="F251" s="842"/>
      <c r="G251" s="842">
        <v>250</v>
      </c>
    </row>
    <row r="252" spans="1:7" x14ac:dyDescent="0.25">
      <c r="A252" s="979" t="s">
        <v>811</v>
      </c>
      <c r="B252" s="980" t="s">
        <v>806</v>
      </c>
      <c r="C252" s="980" t="s">
        <v>653</v>
      </c>
      <c r="D252" s="981" t="s">
        <v>2176</v>
      </c>
      <c r="F252" s="842"/>
      <c r="G252" s="839">
        <v>251</v>
      </c>
    </row>
    <row r="253" spans="1:7" x14ac:dyDescent="0.25">
      <c r="A253" s="979" t="s">
        <v>1807</v>
      </c>
      <c r="B253" s="980" t="s">
        <v>1808</v>
      </c>
      <c r="C253" s="980" t="s">
        <v>1246</v>
      </c>
      <c r="D253" s="981" t="s">
        <v>2177</v>
      </c>
      <c r="F253" s="842"/>
      <c r="G253" s="842">
        <v>252</v>
      </c>
    </row>
    <row r="254" spans="1:7" x14ac:dyDescent="0.25">
      <c r="A254" s="979" t="s">
        <v>1860</v>
      </c>
      <c r="B254" s="980" t="s">
        <v>1861</v>
      </c>
      <c r="C254" s="980" t="s">
        <v>1859</v>
      </c>
      <c r="D254" s="981" t="s">
        <v>2178</v>
      </c>
      <c r="F254" s="842"/>
      <c r="G254" s="839">
        <v>253</v>
      </c>
    </row>
    <row r="255" spans="1:7" s="848" customFormat="1" x14ac:dyDescent="0.25">
      <c r="A255" s="979" t="s">
        <v>1868</v>
      </c>
      <c r="B255" s="980" t="s">
        <v>1869</v>
      </c>
      <c r="C255" s="980" t="s">
        <v>2484</v>
      </c>
      <c r="D255" s="981" t="s">
        <v>2179</v>
      </c>
      <c r="E255" s="842"/>
      <c r="F255" s="842"/>
      <c r="G255" s="842">
        <v>254</v>
      </c>
    </row>
    <row r="256" spans="1:7" x14ac:dyDescent="0.25">
      <c r="A256" s="979" t="s">
        <v>1955</v>
      </c>
      <c r="B256" s="980" t="s">
        <v>1957</v>
      </c>
      <c r="C256" s="980" t="s">
        <v>1958</v>
      </c>
      <c r="D256" s="981" t="s">
        <v>2180</v>
      </c>
      <c r="F256" s="842"/>
      <c r="G256" s="839">
        <v>255</v>
      </c>
    </row>
    <row r="257" spans="1:7" x14ac:dyDescent="0.25">
      <c r="A257" s="979" t="s">
        <v>1956</v>
      </c>
      <c r="B257" s="980" t="s">
        <v>606</v>
      </c>
      <c r="C257" s="980" t="s">
        <v>617</v>
      </c>
      <c r="D257" s="981" t="s">
        <v>2181</v>
      </c>
      <c r="F257" s="842"/>
      <c r="G257" s="842">
        <v>256</v>
      </c>
    </row>
    <row r="258" spans="1:7" ht="22.8" x14ac:dyDescent="0.25">
      <c r="A258" s="979" t="s">
        <v>1965</v>
      </c>
      <c r="B258" s="980" t="s">
        <v>1966</v>
      </c>
      <c r="C258" s="980" t="s">
        <v>1967</v>
      </c>
      <c r="D258" s="981" t="s">
        <v>2182</v>
      </c>
      <c r="F258" s="842"/>
      <c r="G258" s="839">
        <v>257</v>
      </c>
    </row>
    <row r="259" spans="1:7" x14ac:dyDescent="0.25">
      <c r="A259" s="979" t="s">
        <v>3508</v>
      </c>
      <c r="B259" s="980" t="s">
        <v>3509</v>
      </c>
      <c r="C259" s="980" t="s">
        <v>3510</v>
      </c>
      <c r="D259" s="981" t="s">
        <v>3511</v>
      </c>
      <c r="F259" s="842"/>
      <c r="G259" s="839"/>
    </row>
    <row r="260" spans="1:7" x14ac:dyDescent="0.25">
      <c r="A260" s="979" t="s">
        <v>420</v>
      </c>
      <c r="B260" s="980" t="s">
        <v>724</v>
      </c>
      <c r="C260" s="980" t="s">
        <v>599</v>
      </c>
      <c r="D260" s="981" t="s">
        <v>2183</v>
      </c>
      <c r="F260" s="842"/>
      <c r="G260" s="842">
        <v>258</v>
      </c>
    </row>
    <row r="261" spans="1:7" ht="79.8" x14ac:dyDescent="0.25">
      <c r="A261" s="1097" t="s">
        <v>593</v>
      </c>
      <c r="B261" s="1098" t="s">
        <v>3919</v>
      </c>
      <c r="C261" s="1098" t="s">
        <v>3920</v>
      </c>
      <c r="D261" s="1099" t="s">
        <v>3921</v>
      </c>
      <c r="F261" s="842"/>
      <c r="G261" s="839">
        <v>259</v>
      </c>
    </row>
    <row r="262" spans="1:7" x14ac:dyDescent="0.25">
      <c r="A262" s="979" t="s">
        <v>711</v>
      </c>
      <c r="B262" s="980" t="s">
        <v>658</v>
      </c>
      <c r="C262" s="980" t="s">
        <v>704</v>
      </c>
      <c r="D262" s="981" t="s">
        <v>658</v>
      </c>
      <c r="F262" s="842"/>
      <c r="G262" s="842">
        <v>260</v>
      </c>
    </row>
    <row r="263" spans="1:7" x14ac:dyDescent="0.25">
      <c r="A263" s="979" t="s">
        <v>712</v>
      </c>
      <c r="B263" s="980" t="s">
        <v>698</v>
      </c>
      <c r="C263" s="980" t="s">
        <v>699</v>
      </c>
      <c r="D263" s="981" t="s">
        <v>2184</v>
      </c>
      <c r="F263" s="842"/>
      <c r="G263" s="839">
        <v>261</v>
      </c>
    </row>
    <row r="264" spans="1:7" x14ac:dyDescent="0.25">
      <c r="A264" s="979" t="s">
        <v>713</v>
      </c>
      <c r="B264" s="980" t="s">
        <v>700</v>
      </c>
      <c r="C264" s="980" t="s">
        <v>480</v>
      </c>
      <c r="D264" s="981" t="s">
        <v>2185</v>
      </c>
      <c r="F264" s="842"/>
      <c r="G264" s="842">
        <v>262</v>
      </c>
    </row>
    <row r="265" spans="1:7" s="848" customFormat="1" x14ac:dyDescent="0.25">
      <c r="A265" s="979" t="s">
        <v>714</v>
      </c>
      <c r="B265" s="980" t="s">
        <v>600</v>
      </c>
      <c r="C265" s="980" t="s">
        <v>611</v>
      </c>
      <c r="D265" s="981" t="s">
        <v>2151</v>
      </c>
      <c r="E265" s="842"/>
      <c r="F265" s="842"/>
      <c r="G265" s="839">
        <v>263</v>
      </c>
    </row>
    <row r="266" spans="1:7" s="848" customFormat="1" x14ac:dyDescent="0.25">
      <c r="A266" s="979" t="s">
        <v>715</v>
      </c>
      <c r="B266" s="980" t="s">
        <v>2520</v>
      </c>
      <c r="C266" s="980" t="s">
        <v>2519</v>
      </c>
      <c r="D266" s="981" t="s">
        <v>2521</v>
      </c>
      <c r="E266" s="842"/>
      <c r="F266" s="842"/>
      <c r="G266" s="842">
        <v>264</v>
      </c>
    </row>
    <row r="267" spans="1:7" s="848" customFormat="1" x14ac:dyDescent="0.25">
      <c r="A267" s="979" t="s">
        <v>716</v>
      </c>
      <c r="B267" s="980" t="s">
        <v>659</v>
      </c>
      <c r="C267" s="980" t="s">
        <v>610</v>
      </c>
      <c r="D267" s="981" t="s">
        <v>2186</v>
      </c>
      <c r="E267" s="842"/>
      <c r="F267" s="842"/>
      <c r="G267" s="839">
        <v>265</v>
      </c>
    </row>
    <row r="268" spans="1:7" x14ac:dyDescent="0.25">
      <c r="A268" s="979" t="s">
        <v>717</v>
      </c>
      <c r="B268" s="980" t="s">
        <v>701</v>
      </c>
      <c r="C268" s="980" t="s">
        <v>1441</v>
      </c>
      <c r="D268" s="981" t="s">
        <v>2187</v>
      </c>
      <c r="F268" s="842"/>
      <c r="G268" s="842">
        <v>266</v>
      </c>
    </row>
    <row r="269" spans="1:7" x14ac:dyDescent="0.25">
      <c r="A269" s="979" t="s">
        <v>718</v>
      </c>
      <c r="B269" s="980" t="s">
        <v>1870</v>
      </c>
      <c r="C269" s="980" t="s">
        <v>1442</v>
      </c>
      <c r="D269" s="981" t="s">
        <v>2188</v>
      </c>
      <c r="F269" s="842"/>
      <c r="G269" s="839">
        <v>267</v>
      </c>
    </row>
    <row r="270" spans="1:7" x14ac:dyDescent="0.25">
      <c r="A270" s="979" t="s">
        <v>1857</v>
      </c>
      <c r="B270" s="980" t="s">
        <v>1888</v>
      </c>
      <c r="C270" s="980" t="s">
        <v>1889</v>
      </c>
      <c r="D270" s="981" t="s">
        <v>2189</v>
      </c>
      <c r="F270" s="842"/>
      <c r="G270" s="842">
        <v>268</v>
      </c>
    </row>
    <row r="271" spans="1:7" x14ac:dyDescent="0.25">
      <c r="A271" s="979" t="s">
        <v>1886</v>
      </c>
      <c r="B271" s="980" t="s">
        <v>1890</v>
      </c>
      <c r="C271" s="980" t="s">
        <v>1887</v>
      </c>
      <c r="D271" s="981" t="s">
        <v>2190</v>
      </c>
      <c r="F271" s="842"/>
      <c r="G271" s="839">
        <v>269</v>
      </c>
    </row>
    <row r="272" spans="1:7" x14ac:dyDescent="0.25">
      <c r="A272" s="979" t="s">
        <v>719</v>
      </c>
      <c r="B272" s="980" t="s">
        <v>728</v>
      </c>
      <c r="C272" s="980" t="s">
        <v>702</v>
      </c>
      <c r="D272" s="981" t="s">
        <v>2191</v>
      </c>
      <c r="F272" s="842"/>
      <c r="G272" s="842">
        <v>270</v>
      </c>
    </row>
    <row r="273" spans="1:7" x14ac:dyDescent="0.25">
      <c r="A273" s="979" t="s">
        <v>720</v>
      </c>
      <c r="B273" s="980" t="s">
        <v>732</v>
      </c>
      <c r="C273" s="980" t="s">
        <v>731</v>
      </c>
      <c r="D273" s="981" t="s">
        <v>2192</v>
      </c>
      <c r="F273" s="842"/>
      <c r="G273" s="839">
        <v>271</v>
      </c>
    </row>
    <row r="274" spans="1:7" x14ac:dyDescent="0.25">
      <c r="A274" s="979" t="s">
        <v>721</v>
      </c>
      <c r="B274" s="980" t="s">
        <v>703</v>
      </c>
      <c r="C274" s="980" t="s">
        <v>616</v>
      </c>
      <c r="D274" s="981" t="s">
        <v>2142</v>
      </c>
      <c r="F274" s="842"/>
      <c r="G274" s="842">
        <v>272</v>
      </c>
    </row>
    <row r="275" spans="1:7" x14ac:dyDescent="0.2">
      <c r="A275" s="979" t="s">
        <v>727</v>
      </c>
      <c r="B275" s="982" t="s">
        <v>2504</v>
      </c>
      <c r="C275" s="982" t="s">
        <v>2503</v>
      </c>
      <c r="D275" s="981" t="s">
        <v>2500</v>
      </c>
      <c r="F275" s="842"/>
      <c r="G275" s="839">
        <v>273</v>
      </c>
    </row>
    <row r="276" spans="1:7" x14ac:dyDescent="0.2">
      <c r="A276" s="979" t="s">
        <v>2522</v>
      </c>
      <c r="B276" s="982" t="s">
        <v>2524</v>
      </c>
      <c r="C276" s="982" t="s">
        <v>2523</v>
      </c>
      <c r="D276" s="981" t="s">
        <v>2525</v>
      </c>
      <c r="F276" s="842"/>
      <c r="G276" s="842">
        <v>274</v>
      </c>
    </row>
    <row r="277" spans="1:7" x14ac:dyDescent="0.2">
      <c r="A277" s="979" t="s">
        <v>722</v>
      </c>
      <c r="B277" s="982" t="s">
        <v>730</v>
      </c>
      <c r="C277" s="982" t="s">
        <v>729</v>
      </c>
      <c r="D277" s="981" t="s">
        <v>2193</v>
      </c>
      <c r="F277" s="842"/>
      <c r="G277" s="839">
        <v>275</v>
      </c>
    </row>
    <row r="278" spans="1:7" x14ac:dyDescent="0.2">
      <c r="A278" s="979" t="s">
        <v>723</v>
      </c>
      <c r="B278" s="982" t="s">
        <v>2505</v>
      </c>
      <c r="C278" s="982" t="s">
        <v>2502</v>
      </c>
      <c r="D278" s="981" t="s">
        <v>2498</v>
      </c>
      <c r="F278" s="842"/>
      <c r="G278" s="842">
        <v>276</v>
      </c>
    </row>
    <row r="279" spans="1:7" ht="397.2" customHeight="1" x14ac:dyDescent="0.25">
      <c r="A279" s="979" t="s">
        <v>733</v>
      </c>
      <c r="B279" s="980" t="s">
        <v>2506</v>
      </c>
      <c r="C279" s="980" t="s">
        <v>2501</v>
      </c>
      <c r="D279" s="981" t="s">
        <v>2499</v>
      </c>
      <c r="F279" s="842"/>
      <c r="G279" s="839">
        <v>277</v>
      </c>
    </row>
    <row r="280" spans="1:7" x14ac:dyDescent="0.2">
      <c r="A280" s="979" t="s">
        <v>734</v>
      </c>
      <c r="B280" s="982" t="s">
        <v>739</v>
      </c>
      <c r="C280" s="982" t="s">
        <v>738</v>
      </c>
      <c r="D280" s="981" t="s">
        <v>2171</v>
      </c>
      <c r="F280" s="842"/>
      <c r="G280" s="842">
        <v>278</v>
      </c>
    </row>
    <row r="281" spans="1:7" x14ac:dyDescent="0.2">
      <c r="A281" s="979" t="s">
        <v>735</v>
      </c>
      <c r="B281" s="982" t="s">
        <v>2495</v>
      </c>
      <c r="C281" s="982" t="s">
        <v>2492</v>
      </c>
      <c r="D281" s="981" t="s">
        <v>2493</v>
      </c>
      <c r="F281" s="842"/>
      <c r="G281" s="839">
        <v>279</v>
      </c>
    </row>
    <row r="282" spans="1:7" x14ac:dyDescent="0.2">
      <c r="A282" s="979" t="s">
        <v>1370</v>
      </c>
      <c r="B282" s="982" t="s">
        <v>1373</v>
      </c>
      <c r="C282" s="982" t="s">
        <v>1372</v>
      </c>
      <c r="D282" s="981" t="s">
        <v>2194</v>
      </c>
      <c r="F282" s="842"/>
      <c r="G282" s="842">
        <v>280</v>
      </c>
    </row>
    <row r="283" spans="1:7" x14ac:dyDescent="0.2">
      <c r="A283" s="979" t="s">
        <v>1371</v>
      </c>
      <c r="B283" s="982" t="s">
        <v>1374</v>
      </c>
      <c r="C283" s="982" t="s">
        <v>1375</v>
      </c>
      <c r="D283" s="981" t="s">
        <v>2195</v>
      </c>
      <c r="F283" s="842"/>
      <c r="G283" s="839">
        <v>281</v>
      </c>
    </row>
    <row r="284" spans="1:7" x14ac:dyDescent="0.2">
      <c r="A284" s="979" t="s">
        <v>1809</v>
      </c>
      <c r="B284" s="982" t="s">
        <v>607</v>
      </c>
      <c r="C284" s="982" t="s">
        <v>737</v>
      </c>
      <c r="D284" s="981" t="s">
        <v>2172</v>
      </c>
      <c r="F284" s="842"/>
      <c r="G284" s="842">
        <v>282</v>
      </c>
    </row>
    <row r="285" spans="1:7" x14ac:dyDescent="0.2">
      <c r="A285" s="979" t="s">
        <v>1810</v>
      </c>
      <c r="B285" s="982" t="s">
        <v>2494</v>
      </c>
      <c r="C285" s="982" t="s">
        <v>2496</v>
      </c>
      <c r="D285" s="981" t="s">
        <v>2497</v>
      </c>
      <c r="F285" s="842"/>
      <c r="G285" s="839">
        <v>283</v>
      </c>
    </row>
    <row r="286" spans="1:7" x14ac:dyDescent="0.2">
      <c r="A286" s="979" t="s">
        <v>1872</v>
      </c>
      <c r="B286" s="982" t="s">
        <v>1875</v>
      </c>
      <c r="C286" s="982" t="s">
        <v>1871</v>
      </c>
      <c r="D286" s="981" t="s">
        <v>2196</v>
      </c>
      <c r="F286" s="842"/>
      <c r="G286" s="842">
        <v>284</v>
      </c>
    </row>
    <row r="287" spans="1:7" x14ac:dyDescent="0.25">
      <c r="A287" s="980" t="s">
        <v>1873</v>
      </c>
      <c r="B287" s="980" t="s">
        <v>1876</v>
      </c>
      <c r="C287" s="980" t="s">
        <v>1874</v>
      </c>
      <c r="D287" s="981" t="s">
        <v>2197</v>
      </c>
      <c r="F287" s="842"/>
      <c r="G287" s="839">
        <v>285</v>
      </c>
    </row>
    <row r="288" spans="1:7" ht="409.6" x14ac:dyDescent="0.25">
      <c r="A288" s="980" t="s">
        <v>1885</v>
      </c>
      <c r="B288" s="980" t="s">
        <v>1901</v>
      </c>
      <c r="C288" s="980" t="s">
        <v>1919</v>
      </c>
      <c r="D288" s="981" t="s">
        <v>2198</v>
      </c>
      <c r="F288" s="842"/>
      <c r="G288" s="842">
        <v>286</v>
      </c>
    </row>
    <row r="289" spans="1:7" x14ac:dyDescent="0.25">
      <c r="A289" s="980" t="s">
        <v>1891</v>
      </c>
      <c r="B289" s="980" t="s">
        <v>1892</v>
      </c>
      <c r="C289" s="980" t="s">
        <v>1893</v>
      </c>
      <c r="D289" s="981" t="s">
        <v>2199</v>
      </c>
      <c r="F289" s="842"/>
      <c r="G289" s="839">
        <v>287</v>
      </c>
    </row>
    <row r="290" spans="1:7" x14ac:dyDescent="0.25">
      <c r="A290" s="980" t="s">
        <v>1894</v>
      </c>
      <c r="B290" s="980" t="s">
        <v>698</v>
      </c>
      <c r="C290" s="980" t="s">
        <v>699</v>
      </c>
      <c r="D290" s="981" t="s">
        <v>2184</v>
      </c>
      <c r="F290" s="842"/>
      <c r="G290" s="842">
        <v>288</v>
      </c>
    </row>
    <row r="291" spans="1:7" x14ac:dyDescent="0.25">
      <c r="A291" s="980" t="s">
        <v>1895</v>
      </c>
      <c r="B291" s="980" t="s">
        <v>1402</v>
      </c>
      <c r="C291" s="980" t="s">
        <v>1858</v>
      </c>
      <c r="D291" s="981" t="s">
        <v>2157</v>
      </c>
      <c r="F291" s="842"/>
      <c r="G291" s="839">
        <v>289</v>
      </c>
    </row>
    <row r="292" spans="1:7" x14ac:dyDescent="0.25">
      <c r="A292" s="980" t="s">
        <v>1896</v>
      </c>
      <c r="B292" s="980" t="s">
        <v>1897</v>
      </c>
      <c r="C292" s="980" t="s">
        <v>1247</v>
      </c>
      <c r="D292" s="981" t="s">
        <v>2159</v>
      </c>
      <c r="F292" s="842"/>
      <c r="G292" s="842">
        <v>290</v>
      </c>
    </row>
    <row r="293" spans="1:7" x14ac:dyDescent="0.25">
      <c r="A293" s="980" t="s">
        <v>2479</v>
      </c>
      <c r="B293" s="980" t="s">
        <v>2489</v>
      </c>
      <c r="C293" s="980" t="s">
        <v>2482</v>
      </c>
      <c r="D293" s="981" t="s">
        <v>2485</v>
      </c>
      <c r="F293" s="842"/>
      <c r="G293" s="839">
        <v>291</v>
      </c>
    </row>
    <row r="294" spans="1:7" x14ac:dyDescent="0.25">
      <c r="A294" s="980" t="s">
        <v>2480</v>
      </c>
      <c r="B294" s="980" t="s">
        <v>2487</v>
      </c>
      <c r="C294" s="980" t="s">
        <v>2483</v>
      </c>
      <c r="D294" s="981" t="s">
        <v>2486</v>
      </c>
      <c r="F294" s="842"/>
      <c r="G294" s="842">
        <v>292</v>
      </c>
    </row>
    <row r="295" spans="1:7" x14ac:dyDescent="0.25">
      <c r="A295" s="980" t="s">
        <v>2481</v>
      </c>
      <c r="B295" s="980" t="s">
        <v>2490</v>
      </c>
      <c r="C295" s="980" t="s">
        <v>2488</v>
      </c>
      <c r="D295" s="981" t="s">
        <v>2491</v>
      </c>
      <c r="F295" s="842"/>
      <c r="G295" s="839">
        <v>293</v>
      </c>
    </row>
    <row r="296" spans="1:7" x14ac:dyDescent="0.25">
      <c r="A296" s="980" t="s">
        <v>1583</v>
      </c>
      <c r="B296" s="980" t="s">
        <v>1469</v>
      </c>
      <c r="C296" s="980" t="s">
        <v>1586</v>
      </c>
      <c r="D296" s="981" t="s">
        <v>2200</v>
      </c>
      <c r="F296" s="842"/>
      <c r="G296" s="842">
        <v>294</v>
      </c>
    </row>
    <row r="297" spans="1:7" ht="68.400000000000006" x14ac:dyDescent="0.25">
      <c r="A297" s="980" t="s">
        <v>1587</v>
      </c>
      <c r="B297" s="980" t="s">
        <v>3844</v>
      </c>
      <c r="C297" s="980" t="s">
        <v>3790</v>
      </c>
      <c r="D297" s="981" t="s">
        <v>2201</v>
      </c>
      <c r="F297" s="842"/>
      <c r="G297" s="839">
        <v>295</v>
      </c>
    </row>
    <row r="298" spans="1:7" ht="91.2" x14ac:dyDescent="0.25">
      <c r="A298" s="980" t="s">
        <v>1588</v>
      </c>
      <c r="B298" s="980" t="s">
        <v>3830</v>
      </c>
      <c r="C298" s="980" t="s">
        <v>3791</v>
      </c>
      <c r="D298" s="981" t="s">
        <v>2202</v>
      </c>
      <c r="F298" s="842"/>
      <c r="G298" s="842">
        <v>296</v>
      </c>
    </row>
    <row r="299" spans="1:7" ht="79.8" x14ac:dyDescent="0.25">
      <c r="A299" s="980" t="s">
        <v>1589</v>
      </c>
      <c r="B299" s="980" t="s">
        <v>3845</v>
      </c>
      <c r="C299" s="980" t="s">
        <v>3827</v>
      </c>
      <c r="D299" s="981" t="s">
        <v>2203</v>
      </c>
      <c r="F299" s="842"/>
      <c r="G299" s="839">
        <v>297</v>
      </c>
    </row>
    <row r="300" spans="1:7" ht="91.2" customHeight="1" x14ac:dyDescent="0.25">
      <c r="A300" s="980" t="s">
        <v>1590</v>
      </c>
      <c r="B300" s="980" t="s">
        <v>3846</v>
      </c>
      <c r="C300" s="980" t="s">
        <v>3835</v>
      </c>
      <c r="D300" s="981" t="s">
        <v>2204</v>
      </c>
      <c r="F300" s="842"/>
      <c r="G300" s="842">
        <v>298</v>
      </c>
    </row>
    <row r="301" spans="1:7" x14ac:dyDescent="0.25">
      <c r="A301" s="980" t="s">
        <v>3387</v>
      </c>
      <c r="B301" s="980" t="s">
        <v>3538</v>
      </c>
      <c r="C301" s="980" t="s">
        <v>3388</v>
      </c>
      <c r="D301" s="981" t="s">
        <v>3548</v>
      </c>
      <c r="F301" s="842"/>
      <c r="G301" s="842">
        <v>299</v>
      </c>
    </row>
    <row r="302" spans="1:7" ht="91.2" x14ac:dyDescent="0.25">
      <c r="A302" s="980" t="s">
        <v>3534</v>
      </c>
      <c r="B302" s="980" t="s">
        <v>3829</v>
      </c>
      <c r="C302" s="980" t="s">
        <v>3828</v>
      </c>
      <c r="D302" s="981" t="s">
        <v>3547</v>
      </c>
      <c r="F302" s="842"/>
      <c r="G302" s="839">
        <v>300</v>
      </c>
    </row>
    <row r="303" spans="1:7" ht="91.2" x14ac:dyDescent="0.25">
      <c r="A303" s="980" t="s">
        <v>3535</v>
      </c>
      <c r="B303" s="980" t="s">
        <v>3541</v>
      </c>
      <c r="C303" s="980" t="s">
        <v>3543</v>
      </c>
      <c r="D303" s="981" t="s">
        <v>3546</v>
      </c>
      <c r="F303" s="842"/>
      <c r="G303" s="842">
        <v>301</v>
      </c>
    </row>
    <row r="304" spans="1:7" ht="57" x14ac:dyDescent="0.25">
      <c r="A304" s="980" t="s">
        <v>3536</v>
      </c>
      <c r="B304" s="980" t="s">
        <v>3542</v>
      </c>
      <c r="C304" s="980" t="s">
        <v>3540</v>
      </c>
      <c r="D304" s="981" t="s">
        <v>3545</v>
      </c>
      <c r="F304" s="842"/>
      <c r="G304" s="842">
        <v>302</v>
      </c>
    </row>
    <row r="305" spans="1:7" ht="91.8" customHeight="1" x14ac:dyDescent="0.25">
      <c r="A305" s="980" t="s">
        <v>3537</v>
      </c>
      <c r="B305" s="980" t="s">
        <v>3847</v>
      </c>
      <c r="C305" s="980" t="s">
        <v>3831</v>
      </c>
      <c r="D305" s="981" t="s">
        <v>3544</v>
      </c>
      <c r="F305" s="842"/>
      <c r="G305" s="839">
        <v>303</v>
      </c>
    </row>
    <row r="306" spans="1:7" x14ac:dyDescent="0.25">
      <c r="A306" s="980" t="s">
        <v>1581</v>
      </c>
      <c r="B306" s="980" t="s">
        <v>1467</v>
      </c>
      <c r="C306" s="980" t="s">
        <v>1591</v>
      </c>
      <c r="D306" s="981" t="s">
        <v>2205</v>
      </c>
      <c r="F306" s="842"/>
      <c r="G306" s="842">
        <v>304</v>
      </c>
    </row>
    <row r="307" spans="1:7" ht="91.2" x14ac:dyDescent="0.25">
      <c r="A307" s="980" t="s">
        <v>1592</v>
      </c>
      <c r="B307" s="980" t="s">
        <v>3848</v>
      </c>
      <c r="C307" s="980" t="s">
        <v>3832</v>
      </c>
      <c r="D307" s="981" t="s">
        <v>3583</v>
      </c>
      <c r="F307" s="842"/>
      <c r="G307" s="842">
        <v>305</v>
      </c>
    </row>
    <row r="308" spans="1:7" ht="102.6" x14ac:dyDescent="0.25">
      <c r="A308" s="980" t="s">
        <v>1593</v>
      </c>
      <c r="B308" s="980" t="s">
        <v>1594</v>
      </c>
      <c r="C308" s="980" t="s">
        <v>1595</v>
      </c>
      <c r="D308" s="981" t="s">
        <v>2206</v>
      </c>
      <c r="F308" s="842"/>
      <c r="G308" s="839">
        <v>306</v>
      </c>
    </row>
    <row r="309" spans="1:7" ht="68.400000000000006" x14ac:dyDescent="0.25">
      <c r="A309" s="980" t="s">
        <v>1596</v>
      </c>
      <c r="B309" s="980" t="s">
        <v>1597</v>
      </c>
      <c r="C309" s="980" t="s">
        <v>1598</v>
      </c>
      <c r="D309" s="981" t="s">
        <v>2207</v>
      </c>
      <c r="F309" s="842"/>
      <c r="G309" s="842">
        <v>307</v>
      </c>
    </row>
    <row r="310" spans="1:7" ht="79.8" x14ac:dyDescent="0.25">
      <c r="A310" s="980" t="s">
        <v>1599</v>
      </c>
      <c r="B310" s="980" t="s">
        <v>3849</v>
      </c>
      <c r="C310" s="980" t="s">
        <v>3792</v>
      </c>
      <c r="D310" s="981" t="s">
        <v>2208</v>
      </c>
      <c r="F310" s="842"/>
      <c r="G310" s="842">
        <v>308</v>
      </c>
    </row>
    <row r="311" spans="1:7" x14ac:dyDescent="0.25">
      <c r="A311" s="980" t="s">
        <v>1582</v>
      </c>
      <c r="B311" s="980" t="s">
        <v>1468</v>
      </c>
      <c r="C311" s="980" t="s">
        <v>1600</v>
      </c>
      <c r="D311" s="981" t="s">
        <v>2209</v>
      </c>
      <c r="F311" s="842"/>
      <c r="G311" s="839">
        <v>309</v>
      </c>
    </row>
    <row r="312" spans="1:7" ht="91.2" x14ac:dyDescent="0.25">
      <c r="A312" s="980" t="s">
        <v>1601</v>
      </c>
      <c r="B312" s="980" t="s">
        <v>1602</v>
      </c>
      <c r="C312" s="980" t="s">
        <v>3833</v>
      </c>
      <c r="D312" s="981" t="s">
        <v>2210</v>
      </c>
      <c r="F312" s="842"/>
      <c r="G312" s="842">
        <v>310</v>
      </c>
    </row>
    <row r="313" spans="1:7" ht="79.8" x14ac:dyDescent="0.25">
      <c r="A313" s="980" t="s">
        <v>1603</v>
      </c>
      <c r="B313" s="980" t="s">
        <v>1604</v>
      </c>
      <c r="C313" s="980" t="s">
        <v>3793</v>
      </c>
      <c r="D313" s="981" t="s">
        <v>2211</v>
      </c>
      <c r="F313" s="842"/>
      <c r="G313" s="842">
        <v>311</v>
      </c>
    </row>
    <row r="314" spans="1:7" ht="68.400000000000006" x14ac:dyDescent="0.25">
      <c r="A314" s="980" t="s">
        <v>1605</v>
      </c>
      <c r="B314" s="980" t="s">
        <v>1606</v>
      </c>
      <c r="C314" s="980" t="s">
        <v>3794</v>
      </c>
      <c r="D314" s="981" t="s">
        <v>2212</v>
      </c>
      <c r="F314" s="842"/>
      <c r="G314" s="839">
        <v>312</v>
      </c>
    </row>
    <row r="315" spans="1:7" ht="68.400000000000006" x14ac:dyDescent="0.25">
      <c r="A315" s="980" t="s">
        <v>1607</v>
      </c>
      <c r="B315" s="980" t="s">
        <v>1608</v>
      </c>
      <c r="C315" s="980" t="s">
        <v>3795</v>
      </c>
      <c r="D315" s="981" t="s">
        <v>2213</v>
      </c>
      <c r="F315" s="842"/>
      <c r="G315" s="842">
        <v>313</v>
      </c>
    </row>
    <row r="316" spans="1:7" x14ac:dyDescent="0.25">
      <c r="A316" s="980" t="s">
        <v>1585</v>
      </c>
      <c r="B316" s="980" t="s">
        <v>1471</v>
      </c>
      <c r="C316" s="980" t="s">
        <v>1609</v>
      </c>
      <c r="D316" s="981" t="s">
        <v>2214</v>
      </c>
      <c r="F316" s="842"/>
      <c r="G316" s="842">
        <v>314</v>
      </c>
    </row>
    <row r="317" spans="1:7" ht="57" x14ac:dyDescent="0.25">
      <c r="A317" s="838" t="s">
        <v>1610</v>
      </c>
      <c r="B317" s="842" t="s">
        <v>3850</v>
      </c>
      <c r="C317" s="839" t="s">
        <v>3796</v>
      </c>
      <c r="D317" s="840" t="s">
        <v>2215</v>
      </c>
      <c r="F317" s="842"/>
      <c r="G317" s="839">
        <v>315</v>
      </c>
    </row>
    <row r="318" spans="1:7" ht="91.2" x14ac:dyDescent="0.25">
      <c r="A318" s="841" t="s">
        <v>1611</v>
      </c>
      <c r="B318" s="842" t="s">
        <v>3851</v>
      </c>
      <c r="C318" s="842" t="s">
        <v>3797</v>
      </c>
      <c r="D318" s="843" t="s">
        <v>2216</v>
      </c>
      <c r="F318" s="842"/>
      <c r="G318" s="842">
        <v>316</v>
      </c>
    </row>
    <row r="319" spans="1:7" s="848" customFormat="1" ht="68.400000000000006" x14ac:dyDescent="0.25">
      <c r="A319" s="838" t="s">
        <v>1612</v>
      </c>
      <c r="B319" s="842" t="s">
        <v>3852</v>
      </c>
      <c r="C319" s="839" t="s">
        <v>3799</v>
      </c>
      <c r="D319" s="840" t="s">
        <v>2217</v>
      </c>
      <c r="E319" s="842"/>
      <c r="F319" s="842"/>
      <c r="G319" s="842">
        <v>317</v>
      </c>
    </row>
    <row r="320" spans="1:7" ht="68.400000000000006" x14ac:dyDescent="0.25">
      <c r="A320" s="841" t="s">
        <v>1613</v>
      </c>
      <c r="B320" s="842" t="s">
        <v>3853</v>
      </c>
      <c r="C320" s="842" t="s">
        <v>3798</v>
      </c>
      <c r="D320" s="843" t="s">
        <v>2218</v>
      </c>
      <c r="F320" s="842"/>
      <c r="G320" s="839">
        <v>318</v>
      </c>
    </row>
    <row r="321" spans="1:7" x14ac:dyDescent="0.25">
      <c r="A321" s="841" t="s">
        <v>1584</v>
      </c>
      <c r="B321" s="842" t="s">
        <v>1470</v>
      </c>
      <c r="C321" s="842" t="s">
        <v>3539</v>
      </c>
      <c r="D321" s="843" t="s">
        <v>2219</v>
      </c>
      <c r="F321" s="842"/>
      <c r="G321" s="842">
        <v>319</v>
      </c>
    </row>
    <row r="322" spans="1:7" ht="57" x14ac:dyDescent="0.25">
      <c r="A322" s="841" t="s">
        <v>1614</v>
      </c>
      <c r="B322" s="842" t="s">
        <v>3854</v>
      </c>
      <c r="C322" s="842" t="s">
        <v>1615</v>
      </c>
      <c r="D322" s="843" t="s">
        <v>2220</v>
      </c>
      <c r="F322" s="842"/>
      <c r="G322" s="842">
        <v>320</v>
      </c>
    </row>
    <row r="323" spans="1:7" ht="68.400000000000006" x14ac:dyDescent="0.25">
      <c r="A323" s="841" t="s">
        <v>1616</v>
      </c>
      <c r="B323" s="842" t="s">
        <v>3855</v>
      </c>
      <c r="C323" s="842" t="s">
        <v>1617</v>
      </c>
      <c r="D323" s="843" t="s">
        <v>2221</v>
      </c>
      <c r="F323" s="842"/>
      <c r="G323" s="839">
        <v>321</v>
      </c>
    </row>
    <row r="324" spans="1:7" ht="57" x14ac:dyDescent="0.25">
      <c r="A324" s="841" t="s">
        <v>1618</v>
      </c>
      <c r="B324" s="842" t="s">
        <v>3856</v>
      </c>
      <c r="C324" s="842" t="s">
        <v>1619</v>
      </c>
      <c r="D324" s="843" t="s">
        <v>2222</v>
      </c>
      <c r="F324" s="842"/>
      <c r="G324" s="842">
        <v>322</v>
      </c>
    </row>
    <row r="325" spans="1:7" ht="57" x14ac:dyDescent="0.25">
      <c r="A325" s="841" t="s">
        <v>1620</v>
      </c>
      <c r="B325" s="842" t="s">
        <v>3857</v>
      </c>
      <c r="C325" s="842" t="s">
        <v>1621</v>
      </c>
      <c r="D325" s="843" t="s">
        <v>2223</v>
      </c>
      <c r="F325" s="842"/>
      <c r="G325" s="842">
        <v>323</v>
      </c>
    </row>
    <row r="326" spans="1:7" x14ac:dyDescent="0.25">
      <c r="A326" s="841" t="s">
        <v>79</v>
      </c>
      <c r="B326" s="842" t="s">
        <v>1182</v>
      </c>
      <c r="C326" s="842" t="s">
        <v>1426</v>
      </c>
      <c r="D326" s="843" t="s">
        <v>2224</v>
      </c>
      <c r="F326" s="842"/>
      <c r="G326" s="839">
        <v>324</v>
      </c>
    </row>
    <row r="327" spans="1:7" ht="136.80000000000001" x14ac:dyDescent="0.25">
      <c r="A327" s="841" t="s">
        <v>494</v>
      </c>
      <c r="B327" s="842" t="s">
        <v>1225</v>
      </c>
      <c r="C327" s="842" t="s">
        <v>776</v>
      </c>
      <c r="D327" s="843" t="s">
        <v>2225</v>
      </c>
      <c r="F327" s="842"/>
      <c r="G327" s="842">
        <v>325</v>
      </c>
    </row>
    <row r="328" spans="1:7" x14ac:dyDescent="0.25">
      <c r="A328" s="841" t="s">
        <v>132</v>
      </c>
      <c r="B328" s="842" t="s">
        <v>495</v>
      </c>
      <c r="C328" s="842" t="s">
        <v>496</v>
      </c>
      <c r="D328" s="843" t="s">
        <v>2226</v>
      </c>
      <c r="F328" s="842"/>
      <c r="G328" s="842">
        <v>326</v>
      </c>
    </row>
    <row r="329" spans="1:7" ht="136.80000000000001" x14ac:dyDescent="0.25">
      <c r="A329" s="838" t="s">
        <v>497</v>
      </c>
      <c r="B329" s="839" t="s">
        <v>498</v>
      </c>
      <c r="C329" s="839" t="s">
        <v>777</v>
      </c>
      <c r="D329" s="840" t="s">
        <v>2227</v>
      </c>
      <c r="F329" s="842"/>
      <c r="G329" s="839">
        <v>327</v>
      </c>
    </row>
    <row r="330" spans="1:7" ht="114" x14ac:dyDescent="0.25">
      <c r="A330" s="841" t="s">
        <v>336</v>
      </c>
      <c r="B330" s="842" t="s">
        <v>1183</v>
      </c>
      <c r="C330" s="842" t="s">
        <v>1825</v>
      </c>
      <c r="D330" s="843" t="s">
        <v>2228</v>
      </c>
      <c r="E330" s="842" t="s">
        <v>2855</v>
      </c>
      <c r="F330" s="842" t="s">
        <v>4051</v>
      </c>
      <c r="G330" s="842">
        <v>328</v>
      </c>
    </row>
    <row r="331" spans="1:7" ht="159.6" x14ac:dyDescent="0.25">
      <c r="A331" s="841" t="s">
        <v>337</v>
      </c>
      <c r="B331" s="842" t="s">
        <v>1184</v>
      </c>
      <c r="C331" s="842" t="s">
        <v>585</v>
      </c>
      <c r="D331" s="843" t="s">
        <v>2229</v>
      </c>
      <c r="E331" s="842" t="s">
        <v>2856</v>
      </c>
      <c r="F331" s="842" t="s">
        <v>4052</v>
      </c>
      <c r="G331" s="842">
        <v>329</v>
      </c>
    </row>
    <row r="332" spans="1:7" ht="91.2" x14ac:dyDescent="0.25">
      <c r="A332" s="841" t="s">
        <v>338</v>
      </c>
      <c r="B332" s="842" t="s">
        <v>2636</v>
      </c>
      <c r="C332" s="842" t="s">
        <v>1428</v>
      </c>
      <c r="D332" s="843" t="s">
        <v>2230</v>
      </c>
      <c r="E332" s="842" t="s">
        <v>2857</v>
      </c>
      <c r="F332" s="842" t="s">
        <v>4053</v>
      </c>
      <c r="G332" s="839">
        <v>330</v>
      </c>
    </row>
    <row r="333" spans="1:7" ht="159.6" x14ac:dyDescent="0.25">
      <c r="A333" s="841" t="s">
        <v>339</v>
      </c>
      <c r="B333" s="842" t="s">
        <v>1185</v>
      </c>
      <c r="C333" s="842" t="s">
        <v>1920</v>
      </c>
      <c r="D333" s="843" t="s">
        <v>2231</v>
      </c>
      <c r="E333" s="842" t="s">
        <v>2858</v>
      </c>
      <c r="F333" s="842" t="s">
        <v>4054</v>
      </c>
      <c r="G333" s="842">
        <v>331</v>
      </c>
    </row>
    <row r="334" spans="1:7" ht="102.6" x14ac:dyDescent="0.25">
      <c r="A334" s="841" t="s">
        <v>340</v>
      </c>
      <c r="B334" s="842" t="s">
        <v>499</v>
      </c>
      <c r="C334" s="842" t="s">
        <v>1921</v>
      </c>
      <c r="D334" s="843" t="s">
        <v>2232</v>
      </c>
      <c r="E334" s="842" t="s">
        <v>2859</v>
      </c>
      <c r="F334" s="842" t="s">
        <v>4055</v>
      </c>
      <c r="G334" s="842">
        <v>332</v>
      </c>
    </row>
    <row r="335" spans="1:7" s="848" customFormat="1" ht="182.4" x14ac:dyDescent="0.25">
      <c r="A335" s="841" t="s">
        <v>341</v>
      </c>
      <c r="B335" s="842" t="s">
        <v>1186</v>
      </c>
      <c r="C335" s="842" t="s">
        <v>1429</v>
      </c>
      <c r="D335" s="843" t="s">
        <v>2233</v>
      </c>
      <c r="E335" s="842" t="s">
        <v>2860</v>
      </c>
      <c r="F335" s="842" t="s">
        <v>4056</v>
      </c>
      <c r="G335" s="839">
        <v>333</v>
      </c>
    </row>
    <row r="336" spans="1:7" ht="228" x14ac:dyDescent="0.25">
      <c r="A336" s="841" t="s">
        <v>342</v>
      </c>
      <c r="B336" s="839" t="s">
        <v>2637</v>
      </c>
      <c r="C336" s="842" t="s">
        <v>3125</v>
      </c>
      <c r="D336" s="843" t="s">
        <v>3370</v>
      </c>
      <c r="E336" s="842" t="s">
        <v>2861</v>
      </c>
      <c r="F336" s="842" t="s">
        <v>4057</v>
      </c>
      <c r="G336" s="842">
        <v>334</v>
      </c>
    </row>
    <row r="337" spans="1:7" ht="125.4" x14ac:dyDescent="0.25">
      <c r="A337" s="841" t="s">
        <v>343</v>
      </c>
      <c r="B337" s="842" t="s">
        <v>2638</v>
      </c>
      <c r="C337" s="842" t="s">
        <v>3126</v>
      </c>
      <c r="D337" s="843" t="s">
        <v>3297</v>
      </c>
      <c r="E337" s="842" t="s">
        <v>2862</v>
      </c>
      <c r="F337" s="842" t="s">
        <v>4058</v>
      </c>
      <c r="G337" s="842">
        <v>335</v>
      </c>
    </row>
    <row r="338" spans="1:7" x14ac:dyDescent="0.25">
      <c r="A338" s="841" t="s">
        <v>135</v>
      </c>
      <c r="B338" s="842" t="s">
        <v>500</v>
      </c>
      <c r="C338" s="842" t="s">
        <v>709</v>
      </c>
      <c r="D338" s="843" t="s">
        <v>2234</v>
      </c>
      <c r="F338" s="842"/>
      <c r="G338" s="839">
        <v>336</v>
      </c>
    </row>
    <row r="339" spans="1:7" ht="91.2" x14ac:dyDescent="0.25">
      <c r="A339" s="841" t="s">
        <v>501</v>
      </c>
      <c r="B339" s="842" t="s">
        <v>502</v>
      </c>
      <c r="C339" s="842" t="s">
        <v>710</v>
      </c>
      <c r="D339" s="843" t="s">
        <v>2235</v>
      </c>
      <c r="F339" s="842"/>
      <c r="G339" s="842">
        <v>337</v>
      </c>
    </row>
    <row r="340" spans="1:7" ht="68.400000000000006" x14ac:dyDescent="0.25">
      <c r="A340" s="841" t="s">
        <v>344</v>
      </c>
      <c r="B340" s="842" t="s">
        <v>1187</v>
      </c>
      <c r="C340" s="842" t="s">
        <v>1826</v>
      </c>
      <c r="D340" s="843" t="s">
        <v>2236</v>
      </c>
      <c r="E340" s="842" t="s">
        <v>2863</v>
      </c>
      <c r="F340" s="842" t="s">
        <v>4059</v>
      </c>
      <c r="G340" s="842">
        <v>338</v>
      </c>
    </row>
    <row r="341" spans="1:7" ht="91.2" x14ac:dyDescent="0.25">
      <c r="A341" s="841" t="s">
        <v>345</v>
      </c>
      <c r="B341" s="842" t="s">
        <v>503</v>
      </c>
      <c r="C341" s="842" t="s">
        <v>1430</v>
      </c>
      <c r="D341" s="843" t="s">
        <v>2237</v>
      </c>
      <c r="E341" s="842" t="s">
        <v>2864</v>
      </c>
      <c r="F341" s="842" t="s">
        <v>4060</v>
      </c>
      <c r="G341" s="839">
        <v>339</v>
      </c>
    </row>
    <row r="342" spans="1:7" ht="91.2" x14ac:dyDescent="0.25">
      <c r="A342" s="841" t="s">
        <v>346</v>
      </c>
      <c r="B342" s="842" t="s">
        <v>1188</v>
      </c>
      <c r="C342" s="842" t="s">
        <v>1431</v>
      </c>
      <c r="D342" s="843" t="s">
        <v>2238</v>
      </c>
      <c r="E342" s="842" t="s">
        <v>2865</v>
      </c>
      <c r="F342" s="842" t="s">
        <v>4061</v>
      </c>
      <c r="G342" s="842">
        <v>340</v>
      </c>
    </row>
    <row r="343" spans="1:7" s="848" customFormat="1" ht="91.2" x14ac:dyDescent="0.25">
      <c r="A343" s="838" t="s">
        <v>347</v>
      </c>
      <c r="B343" s="839" t="s">
        <v>504</v>
      </c>
      <c r="C343" s="839" t="s">
        <v>1364</v>
      </c>
      <c r="D343" s="840" t="s">
        <v>2239</v>
      </c>
      <c r="E343" s="842" t="s">
        <v>2866</v>
      </c>
      <c r="F343" s="842" t="s">
        <v>4062</v>
      </c>
      <c r="G343" s="842">
        <v>341</v>
      </c>
    </row>
    <row r="344" spans="1:7" ht="57" x14ac:dyDescent="0.25">
      <c r="A344" s="841" t="s">
        <v>348</v>
      </c>
      <c r="B344" s="842" t="s">
        <v>1189</v>
      </c>
      <c r="C344" s="842" t="s">
        <v>1432</v>
      </c>
      <c r="D344" s="843" t="s">
        <v>2240</v>
      </c>
      <c r="E344" s="842" t="s">
        <v>2867</v>
      </c>
      <c r="F344" s="842" t="s">
        <v>4063</v>
      </c>
      <c r="G344" s="839">
        <v>342</v>
      </c>
    </row>
    <row r="345" spans="1:7" ht="91.2" x14ac:dyDescent="0.25">
      <c r="A345" s="841" t="s">
        <v>349</v>
      </c>
      <c r="B345" s="842" t="s">
        <v>505</v>
      </c>
      <c r="C345" s="842" t="s">
        <v>1433</v>
      </c>
      <c r="D345" s="843" t="s">
        <v>2241</v>
      </c>
      <c r="E345" s="842" t="s">
        <v>2868</v>
      </c>
      <c r="F345" s="842" t="s">
        <v>4064</v>
      </c>
      <c r="G345" s="842">
        <v>343</v>
      </c>
    </row>
    <row r="346" spans="1:7" ht="91.2" x14ac:dyDescent="0.25">
      <c r="A346" s="841" t="s">
        <v>350</v>
      </c>
      <c r="B346" s="842" t="s">
        <v>1190</v>
      </c>
      <c r="C346" s="842" t="s">
        <v>1434</v>
      </c>
      <c r="D346" s="843" t="s">
        <v>2242</v>
      </c>
      <c r="E346" s="842" t="s">
        <v>2869</v>
      </c>
      <c r="F346" s="842" t="s">
        <v>4065</v>
      </c>
      <c r="G346" s="842">
        <v>344</v>
      </c>
    </row>
    <row r="347" spans="1:7" ht="136.80000000000001" x14ac:dyDescent="0.25">
      <c r="A347" s="841" t="s">
        <v>351</v>
      </c>
      <c r="B347" s="842" t="s">
        <v>1191</v>
      </c>
      <c r="C347" s="842" t="s">
        <v>1435</v>
      </c>
      <c r="D347" s="843" t="s">
        <v>2243</v>
      </c>
      <c r="E347" s="842" t="s">
        <v>2870</v>
      </c>
      <c r="F347" s="842" t="s">
        <v>4066</v>
      </c>
      <c r="G347" s="839">
        <v>345</v>
      </c>
    </row>
    <row r="348" spans="1:7" ht="79.8" x14ac:dyDescent="0.25">
      <c r="A348" s="841" t="s">
        <v>352</v>
      </c>
      <c r="B348" s="842" t="s">
        <v>2639</v>
      </c>
      <c r="C348" s="842" t="s">
        <v>3371</v>
      </c>
      <c r="D348" s="843" t="s">
        <v>3372</v>
      </c>
      <c r="E348" s="842" t="s">
        <v>2871</v>
      </c>
      <c r="F348" s="842" t="s">
        <v>4067</v>
      </c>
      <c r="G348" s="842">
        <v>346</v>
      </c>
    </row>
    <row r="349" spans="1:7" ht="79.8" x14ac:dyDescent="0.25">
      <c r="A349" s="841" t="s">
        <v>353</v>
      </c>
      <c r="B349" s="842" t="s">
        <v>506</v>
      </c>
      <c r="C349" s="842" t="s">
        <v>3127</v>
      </c>
      <c r="D349" s="843" t="s">
        <v>3298</v>
      </c>
      <c r="E349" s="842" t="s">
        <v>2872</v>
      </c>
      <c r="F349" s="842" t="s">
        <v>4068</v>
      </c>
      <c r="G349" s="842">
        <v>347</v>
      </c>
    </row>
    <row r="350" spans="1:7" s="848" customFormat="1" x14ac:dyDescent="0.25">
      <c r="A350" s="841" t="s">
        <v>138</v>
      </c>
      <c r="B350" s="842" t="s">
        <v>397</v>
      </c>
      <c r="C350" s="842" t="s">
        <v>707</v>
      </c>
      <c r="D350" s="843" t="s">
        <v>2012</v>
      </c>
      <c r="E350" s="842"/>
      <c r="F350" s="842"/>
      <c r="G350" s="839">
        <v>348</v>
      </c>
    </row>
    <row r="351" spans="1:7" ht="79.8" x14ac:dyDescent="0.25">
      <c r="A351" s="838" t="s">
        <v>508</v>
      </c>
      <c r="B351" s="839" t="s">
        <v>399</v>
      </c>
      <c r="C351" s="839" t="s">
        <v>827</v>
      </c>
      <c r="D351" s="840" t="s">
        <v>2013</v>
      </c>
      <c r="F351" s="842"/>
      <c r="G351" s="842">
        <v>349</v>
      </c>
    </row>
    <row r="352" spans="1:7" ht="79.8" x14ac:dyDescent="0.25">
      <c r="A352" s="841" t="s">
        <v>355</v>
      </c>
      <c r="B352" s="842" t="s">
        <v>1192</v>
      </c>
      <c r="C352" s="842" t="s">
        <v>1365</v>
      </c>
      <c r="D352" s="843" t="s">
        <v>2244</v>
      </c>
      <c r="E352" s="842" t="s">
        <v>2873</v>
      </c>
      <c r="F352" s="842" t="s">
        <v>4069</v>
      </c>
      <c r="G352" s="842">
        <v>350</v>
      </c>
    </row>
    <row r="353" spans="1:7" ht="228" x14ac:dyDescent="0.25">
      <c r="A353" s="838" t="s">
        <v>356</v>
      </c>
      <c r="B353" s="839" t="s">
        <v>708</v>
      </c>
      <c r="C353" s="839" t="s">
        <v>1366</v>
      </c>
      <c r="D353" s="840" t="s">
        <v>2245</v>
      </c>
      <c r="E353" s="842" t="s">
        <v>2874</v>
      </c>
      <c r="F353" s="842" t="s">
        <v>4070</v>
      </c>
      <c r="G353" s="839">
        <v>351</v>
      </c>
    </row>
    <row r="354" spans="1:7" ht="91.2" x14ac:dyDescent="0.25">
      <c r="A354" s="841" t="s">
        <v>357</v>
      </c>
      <c r="B354" s="842" t="s">
        <v>1193</v>
      </c>
      <c r="C354" s="842" t="s">
        <v>1914</v>
      </c>
      <c r="D354" s="843" t="s">
        <v>2246</v>
      </c>
      <c r="E354" s="842" t="s">
        <v>2875</v>
      </c>
      <c r="F354" s="842" t="s">
        <v>4071</v>
      </c>
      <c r="G354" s="842">
        <v>352</v>
      </c>
    </row>
    <row r="355" spans="1:7" ht="125.4" x14ac:dyDescent="0.25">
      <c r="A355" s="841" t="s">
        <v>358</v>
      </c>
      <c r="B355" s="842" t="s">
        <v>1194</v>
      </c>
      <c r="C355" s="842" t="s">
        <v>1368</v>
      </c>
      <c r="D355" s="843" t="s">
        <v>2248</v>
      </c>
      <c r="E355" s="842" t="s">
        <v>2876</v>
      </c>
      <c r="F355" s="842" t="s">
        <v>4072</v>
      </c>
      <c r="G355" s="842">
        <v>353</v>
      </c>
    </row>
    <row r="356" spans="1:7" ht="125.4" x14ac:dyDescent="0.25">
      <c r="A356" s="841" t="s">
        <v>359</v>
      </c>
      <c r="B356" s="842" t="s">
        <v>512</v>
      </c>
      <c r="C356" s="842" t="s">
        <v>1367</v>
      </c>
      <c r="D356" s="843" t="s">
        <v>2247</v>
      </c>
      <c r="E356" s="842" t="s">
        <v>2877</v>
      </c>
      <c r="F356" s="842" t="s">
        <v>4073</v>
      </c>
      <c r="G356" s="839">
        <v>354</v>
      </c>
    </row>
    <row r="357" spans="1:7" ht="34.200000000000003" x14ac:dyDescent="0.25">
      <c r="A357" s="841" t="s">
        <v>360</v>
      </c>
      <c r="B357" s="842" t="s">
        <v>1195</v>
      </c>
      <c r="C357" s="842" t="s">
        <v>1369</v>
      </c>
      <c r="D357" s="843" t="s">
        <v>2249</v>
      </c>
      <c r="E357" s="842" t="s">
        <v>2878</v>
      </c>
      <c r="F357" s="842" t="s">
        <v>4074</v>
      </c>
      <c r="G357" s="842">
        <v>355</v>
      </c>
    </row>
    <row r="358" spans="1:7" ht="22.8" x14ac:dyDescent="0.25">
      <c r="A358" s="842" t="s">
        <v>69</v>
      </c>
      <c r="B358" s="842" t="s">
        <v>1103</v>
      </c>
      <c r="C358" s="842" t="s">
        <v>3800</v>
      </c>
      <c r="D358" s="843" t="s">
        <v>2250</v>
      </c>
      <c r="F358" s="842"/>
      <c r="G358" s="842">
        <v>356</v>
      </c>
    </row>
    <row r="359" spans="1:7" s="848" customFormat="1" ht="148.19999999999999" x14ac:dyDescent="0.25">
      <c r="A359" s="842" t="s">
        <v>543</v>
      </c>
      <c r="B359" s="842" t="s">
        <v>1226</v>
      </c>
      <c r="C359" s="842" t="s">
        <v>3834</v>
      </c>
      <c r="D359" s="843" t="s">
        <v>2251</v>
      </c>
      <c r="E359" s="842"/>
      <c r="F359" s="842"/>
      <c r="G359" s="839">
        <v>357</v>
      </c>
    </row>
    <row r="360" spans="1:7" s="848" customFormat="1" x14ac:dyDescent="0.25">
      <c r="A360" s="842" t="s">
        <v>90</v>
      </c>
      <c r="B360" s="842" t="s">
        <v>544</v>
      </c>
      <c r="C360" s="842" t="s">
        <v>1258</v>
      </c>
      <c r="D360" s="843" t="s">
        <v>2252</v>
      </c>
      <c r="E360" s="842"/>
      <c r="F360" s="842"/>
      <c r="G360" s="842">
        <v>358</v>
      </c>
    </row>
    <row r="361" spans="1:7" ht="136.80000000000001" x14ac:dyDescent="0.25">
      <c r="A361" s="839" t="s">
        <v>545</v>
      </c>
      <c r="B361" s="839" t="s">
        <v>1227</v>
      </c>
      <c r="C361" s="839" t="s">
        <v>3801</v>
      </c>
      <c r="D361" s="840" t="s">
        <v>2253</v>
      </c>
      <c r="F361" s="842"/>
      <c r="G361" s="842">
        <v>359</v>
      </c>
    </row>
    <row r="362" spans="1:7" ht="102.6" x14ac:dyDescent="0.25">
      <c r="A362" s="842" t="s">
        <v>240</v>
      </c>
      <c r="B362" s="842" t="s">
        <v>2640</v>
      </c>
      <c r="C362" s="842" t="s">
        <v>3128</v>
      </c>
      <c r="D362" s="843" t="s">
        <v>3299</v>
      </c>
      <c r="E362" s="842" t="s">
        <v>2879</v>
      </c>
      <c r="F362" s="842" t="s">
        <v>4075</v>
      </c>
      <c r="G362" s="839">
        <v>360</v>
      </c>
    </row>
    <row r="363" spans="1:7" ht="102.6" x14ac:dyDescent="0.25">
      <c r="A363" s="842" t="s">
        <v>241</v>
      </c>
      <c r="B363" s="842" t="s">
        <v>1104</v>
      </c>
      <c r="C363" s="842" t="s">
        <v>1322</v>
      </c>
      <c r="D363" s="843" t="s">
        <v>2254</v>
      </c>
      <c r="E363" s="842" t="s">
        <v>2880</v>
      </c>
      <c r="F363" s="842" t="s">
        <v>4076</v>
      </c>
      <c r="G363" s="842">
        <v>361</v>
      </c>
    </row>
    <row r="364" spans="1:7" ht="79.8" x14ac:dyDescent="0.25">
      <c r="A364" s="842" t="s">
        <v>242</v>
      </c>
      <c r="B364" s="842" t="s">
        <v>2641</v>
      </c>
      <c r="C364" s="842" t="s">
        <v>3129</v>
      </c>
      <c r="D364" s="843" t="s">
        <v>3300</v>
      </c>
      <c r="E364" s="842" t="s">
        <v>2881</v>
      </c>
      <c r="F364" s="842" t="s">
        <v>4077</v>
      </c>
      <c r="G364" s="842">
        <v>362</v>
      </c>
    </row>
    <row r="365" spans="1:7" ht="91.2" x14ac:dyDescent="0.25">
      <c r="A365" s="842" t="s">
        <v>243</v>
      </c>
      <c r="B365" s="842" t="s">
        <v>546</v>
      </c>
      <c r="C365" s="842" t="s">
        <v>3802</v>
      </c>
      <c r="D365" s="843" t="s">
        <v>2255</v>
      </c>
      <c r="E365" s="842" t="s">
        <v>2882</v>
      </c>
      <c r="F365" s="842" t="s">
        <v>4078</v>
      </c>
      <c r="G365" s="839">
        <v>363</v>
      </c>
    </row>
    <row r="366" spans="1:7" ht="114" x14ac:dyDescent="0.25">
      <c r="A366" s="842" t="s">
        <v>244</v>
      </c>
      <c r="B366" s="842" t="s">
        <v>2642</v>
      </c>
      <c r="C366" s="842" t="s">
        <v>3130</v>
      </c>
      <c r="D366" s="843" t="s">
        <v>3301</v>
      </c>
      <c r="E366" s="842" t="s">
        <v>2883</v>
      </c>
      <c r="F366" s="842" t="s">
        <v>4079</v>
      </c>
      <c r="G366" s="842">
        <v>364</v>
      </c>
    </row>
    <row r="367" spans="1:7" s="848" customFormat="1" ht="79.8" x14ac:dyDescent="0.25">
      <c r="A367" s="842" t="s">
        <v>245</v>
      </c>
      <c r="B367" s="842" t="s">
        <v>1105</v>
      </c>
      <c r="C367" s="842" t="s">
        <v>1323</v>
      </c>
      <c r="D367" s="843" t="s">
        <v>2256</v>
      </c>
      <c r="E367" s="842" t="s">
        <v>2884</v>
      </c>
      <c r="F367" s="842" t="s">
        <v>4080</v>
      </c>
      <c r="G367" s="842">
        <v>365</v>
      </c>
    </row>
    <row r="368" spans="1:7" x14ac:dyDescent="0.25">
      <c r="A368" s="842" t="s">
        <v>92</v>
      </c>
      <c r="B368" s="842" t="s">
        <v>547</v>
      </c>
      <c r="C368" s="842" t="s">
        <v>3803</v>
      </c>
      <c r="D368" s="843" t="s">
        <v>2257</v>
      </c>
      <c r="F368" s="842"/>
      <c r="G368" s="839">
        <v>366</v>
      </c>
    </row>
    <row r="369" spans="1:7" ht="102.6" x14ac:dyDescent="0.25">
      <c r="A369" s="842" t="s">
        <v>548</v>
      </c>
      <c r="B369" s="842" t="s">
        <v>549</v>
      </c>
      <c r="C369" s="842" t="s">
        <v>3836</v>
      </c>
      <c r="D369" s="843" t="s">
        <v>2258</v>
      </c>
      <c r="F369" s="842"/>
      <c r="G369" s="842">
        <v>367</v>
      </c>
    </row>
    <row r="370" spans="1:7" ht="148.19999999999999" x14ac:dyDescent="0.25">
      <c r="A370" s="842" t="s">
        <v>246</v>
      </c>
      <c r="B370" s="842" t="s">
        <v>550</v>
      </c>
      <c r="C370" s="842" t="s">
        <v>3804</v>
      </c>
      <c r="D370" s="843" t="s">
        <v>2259</v>
      </c>
      <c r="E370" s="842" t="s">
        <v>2885</v>
      </c>
      <c r="F370" s="842" t="s">
        <v>4081</v>
      </c>
      <c r="G370" s="842">
        <v>368</v>
      </c>
    </row>
    <row r="371" spans="1:7" ht="114" x14ac:dyDescent="0.25">
      <c r="A371" s="842" t="s">
        <v>247</v>
      </c>
      <c r="B371" s="842" t="s">
        <v>551</v>
      </c>
      <c r="C371" s="842" t="s">
        <v>3805</v>
      </c>
      <c r="D371" s="843" t="s">
        <v>2260</v>
      </c>
      <c r="E371" s="842" t="s">
        <v>2886</v>
      </c>
      <c r="F371" s="842" t="s">
        <v>4082</v>
      </c>
      <c r="G371" s="839">
        <v>369</v>
      </c>
    </row>
    <row r="372" spans="1:7" ht="216.6" x14ac:dyDescent="0.25">
      <c r="A372" s="839" t="s">
        <v>248</v>
      </c>
      <c r="B372" s="839" t="s">
        <v>2643</v>
      </c>
      <c r="C372" s="839" t="s">
        <v>3807</v>
      </c>
      <c r="D372" s="840" t="s">
        <v>2261</v>
      </c>
      <c r="E372" s="842" t="s">
        <v>2887</v>
      </c>
      <c r="F372" s="842" t="s">
        <v>4083</v>
      </c>
      <c r="G372" s="842">
        <v>370</v>
      </c>
    </row>
    <row r="373" spans="1:7" ht="79.8" x14ac:dyDescent="0.25">
      <c r="A373" s="842" t="s">
        <v>249</v>
      </c>
      <c r="B373" s="842" t="s">
        <v>1106</v>
      </c>
      <c r="C373" s="842" t="s">
        <v>3806</v>
      </c>
      <c r="D373" s="843" t="s">
        <v>2262</v>
      </c>
      <c r="E373" s="842" t="s">
        <v>2888</v>
      </c>
      <c r="F373" s="842" t="s">
        <v>4084</v>
      </c>
      <c r="G373" s="842">
        <v>371</v>
      </c>
    </row>
    <row r="374" spans="1:7" ht="79.8" x14ac:dyDescent="0.25">
      <c r="A374" s="842" t="s">
        <v>250</v>
      </c>
      <c r="B374" s="842" t="s">
        <v>1107</v>
      </c>
      <c r="C374" s="842" t="s">
        <v>3808</v>
      </c>
      <c r="D374" s="843" t="s">
        <v>2263</v>
      </c>
      <c r="E374" s="842" t="s">
        <v>2889</v>
      </c>
      <c r="F374" s="842" t="s">
        <v>4085</v>
      </c>
      <c r="G374" s="839">
        <v>372</v>
      </c>
    </row>
    <row r="375" spans="1:7" ht="79.8" x14ac:dyDescent="0.25">
      <c r="A375" s="842" t="s">
        <v>251</v>
      </c>
      <c r="B375" s="842" t="s">
        <v>2644</v>
      </c>
      <c r="C375" s="842" t="s">
        <v>3837</v>
      </c>
      <c r="D375" s="843" t="s">
        <v>3302</v>
      </c>
      <c r="E375" s="842" t="s">
        <v>2890</v>
      </c>
      <c r="F375" s="842" t="s">
        <v>4086</v>
      </c>
      <c r="G375" s="842">
        <v>373</v>
      </c>
    </row>
    <row r="376" spans="1:7" ht="114" x14ac:dyDescent="0.25">
      <c r="A376" s="842" t="s">
        <v>252</v>
      </c>
      <c r="B376" s="842" t="s">
        <v>2645</v>
      </c>
      <c r="C376" s="842" t="s">
        <v>3809</v>
      </c>
      <c r="D376" s="843" t="s">
        <v>3303</v>
      </c>
      <c r="E376" s="842" t="s">
        <v>2891</v>
      </c>
      <c r="F376" s="842" t="s">
        <v>4087</v>
      </c>
      <c r="G376" s="842">
        <v>374</v>
      </c>
    </row>
    <row r="377" spans="1:7" ht="79.8" x14ac:dyDescent="0.25">
      <c r="A377" s="842" t="s">
        <v>253</v>
      </c>
      <c r="B377" s="842" t="s">
        <v>1108</v>
      </c>
      <c r="C377" s="842" t="s">
        <v>3810</v>
      </c>
      <c r="D377" s="843" t="s">
        <v>2264</v>
      </c>
      <c r="E377" s="842" t="s">
        <v>2892</v>
      </c>
      <c r="F377" s="842" t="s">
        <v>4088</v>
      </c>
      <c r="G377" s="839">
        <v>375</v>
      </c>
    </row>
    <row r="378" spans="1:7" ht="79.8" x14ac:dyDescent="0.25">
      <c r="A378" s="842" t="s">
        <v>254</v>
      </c>
      <c r="B378" s="842" t="s">
        <v>2646</v>
      </c>
      <c r="C378" s="842" t="s">
        <v>3842</v>
      </c>
      <c r="D378" s="843" t="s">
        <v>2265</v>
      </c>
      <c r="E378" s="842" t="s">
        <v>2893</v>
      </c>
      <c r="F378" s="842" t="s">
        <v>4089</v>
      </c>
      <c r="G378" s="842">
        <v>376</v>
      </c>
    </row>
    <row r="379" spans="1:7" s="848" customFormat="1" x14ac:dyDescent="0.25">
      <c r="A379" s="842" t="s">
        <v>94</v>
      </c>
      <c r="B379" s="842" t="s">
        <v>552</v>
      </c>
      <c r="C379" s="842" t="s">
        <v>3838</v>
      </c>
      <c r="D379" s="843" t="s">
        <v>2266</v>
      </c>
      <c r="E379" s="842"/>
      <c r="F379" s="842"/>
      <c r="G379" s="842">
        <v>377</v>
      </c>
    </row>
    <row r="380" spans="1:7" ht="102.6" x14ac:dyDescent="0.25">
      <c r="A380" s="842" t="s">
        <v>553</v>
      </c>
      <c r="B380" s="842" t="s">
        <v>1228</v>
      </c>
      <c r="C380" s="842" t="s">
        <v>3843</v>
      </c>
      <c r="D380" s="843" t="s">
        <v>2267</v>
      </c>
      <c r="F380" s="842"/>
      <c r="G380" s="839">
        <v>378</v>
      </c>
    </row>
    <row r="381" spans="1:7" ht="91.2" x14ac:dyDescent="0.2">
      <c r="A381" s="842" t="s">
        <v>255</v>
      </c>
      <c r="B381" s="844" t="s">
        <v>2647</v>
      </c>
      <c r="C381" s="842" t="s">
        <v>3811</v>
      </c>
      <c r="D381" s="843" t="s">
        <v>3304</v>
      </c>
      <c r="E381" s="842" t="s">
        <v>2894</v>
      </c>
      <c r="F381" s="842" t="s">
        <v>4090</v>
      </c>
      <c r="G381" s="842">
        <v>379</v>
      </c>
    </row>
    <row r="382" spans="1:7" ht="136.80000000000001" x14ac:dyDescent="0.2">
      <c r="A382" s="842" t="s">
        <v>256</v>
      </c>
      <c r="B382" s="844" t="s">
        <v>2648</v>
      </c>
      <c r="C382" s="842" t="s">
        <v>3812</v>
      </c>
      <c r="D382" s="843" t="s">
        <v>3305</v>
      </c>
      <c r="E382" s="842" t="s">
        <v>2895</v>
      </c>
      <c r="F382" s="842" t="s">
        <v>4091</v>
      </c>
      <c r="G382" s="842">
        <v>380</v>
      </c>
    </row>
    <row r="383" spans="1:7" ht="91.2" x14ac:dyDescent="0.2">
      <c r="A383" s="842" t="s">
        <v>257</v>
      </c>
      <c r="B383" s="844" t="s">
        <v>1109</v>
      </c>
      <c r="C383" s="842" t="s">
        <v>3813</v>
      </c>
      <c r="D383" s="843" t="s">
        <v>2268</v>
      </c>
      <c r="E383" s="842" t="s">
        <v>2896</v>
      </c>
      <c r="F383" s="842" t="s">
        <v>4092</v>
      </c>
      <c r="G383" s="839">
        <v>381</v>
      </c>
    </row>
    <row r="384" spans="1:7" ht="296.39999999999998" x14ac:dyDescent="0.2">
      <c r="A384" s="842" t="s">
        <v>258</v>
      </c>
      <c r="B384" s="844" t="s">
        <v>1110</v>
      </c>
      <c r="C384" s="842" t="s">
        <v>3841</v>
      </c>
      <c r="D384" s="843" t="s">
        <v>2269</v>
      </c>
      <c r="E384" s="842" t="s">
        <v>2897</v>
      </c>
      <c r="F384" s="842" t="s">
        <v>4093</v>
      </c>
      <c r="G384" s="842">
        <v>382</v>
      </c>
    </row>
    <row r="385" spans="1:7" ht="148.19999999999999" x14ac:dyDescent="0.2">
      <c r="A385" s="839" t="s">
        <v>259</v>
      </c>
      <c r="B385" s="845" t="s">
        <v>2649</v>
      </c>
      <c r="C385" s="839" t="s">
        <v>3814</v>
      </c>
      <c r="D385" s="840" t="s">
        <v>2270</v>
      </c>
      <c r="E385" s="842" t="s">
        <v>2898</v>
      </c>
      <c r="F385" s="842" t="s">
        <v>4094</v>
      </c>
      <c r="G385" s="842">
        <v>383</v>
      </c>
    </row>
    <row r="386" spans="1:7" ht="171" x14ac:dyDescent="0.2">
      <c r="A386" s="842" t="s">
        <v>260</v>
      </c>
      <c r="B386" s="844" t="s">
        <v>2650</v>
      </c>
      <c r="C386" s="842" t="s">
        <v>3815</v>
      </c>
      <c r="D386" s="843" t="s">
        <v>3306</v>
      </c>
      <c r="E386" s="842" t="s">
        <v>2899</v>
      </c>
      <c r="F386" s="842" t="s">
        <v>4095</v>
      </c>
      <c r="G386" s="839">
        <v>384</v>
      </c>
    </row>
    <row r="387" spans="1:7" ht="205.2" x14ac:dyDescent="0.2">
      <c r="A387" s="842" t="s">
        <v>261</v>
      </c>
      <c r="B387" s="844" t="s">
        <v>2651</v>
      </c>
      <c r="C387" s="842" t="s">
        <v>3816</v>
      </c>
      <c r="D387" s="843" t="s">
        <v>2271</v>
      </c>
      <c r="E387" s="842" t="s">
        <v>2900</v>
      </c>
      <c r="F387" s="842" t="s">
        <v>4096</v>
      </c>
      <c r="G387" s="842">
        <v>385</v>
      </c>
    </row>
    <row r="388" spans="1:7" s="851" customFormat="1" ht="102.6" x14ac:dyDescent="0.2">
      <c r="A388" s="842" t="s">
        <v>262</v>
      </c>
      <c r="B388" s="844" t="s">
        <v>2652</v>
      </c>
      <c r="C388" s="842" t="s">
        <v>3839</v>
      </c>
      <c r="D388" s="843" t="s">
        <v>3307</v>
      </c>
      <c r="E388" s="842" t="s">
        <v>2901</v>
      </c>
      <c r="F388" s="842" t="s">
        <v>4097</v>
      </c>
      <c r="G388" s="842">
        <v>386</v>
      </c>
    </row>
    <row r="389" spans="1:7" s="848" customFormat="1" ht="193.8" x14ac:dyDescent="0.2">
      <c r="A389" s="842" t="s">
        <v>263</v>
      </c>
      <c r="B389" s="844" t="s">
        <v>2653</v>
      </c>
      <c r="C389" s="842" t="s">
        <v>3817</v>
      </c>
      <c r="D389" s="843" t="s">
        <v>3308</v>
      </c>
      <c r="E389" s="842" t="s">
        <v>2902</v>
      </c>
      <c r="F389" s="842" t="s">
        <v>4098</v>
      </c>
      <c r="G389" s="839">
        <v>387</v>
      </c>
    </row>
    <row r="390" spans="1:7" ht="91.2" x14ac:dyDescent="0.2">
      <c r="A390" s="842" t="s">
        <v>265</v>
      </c>
      <c r="B390" s="844" t="s">
        <v>2654</v>
      </c>
      <c r="C390" s="842" t="s">
        <v>3818</v>
      </c>
      <c r="D390" s="843" t="s">
        <v>2272</v>
      </c>
      <c r="E390" s="842" t="s">
        <v>2903</v>
      </c>
      <c r="F390" s="842" t="s">
        <v>4099</v>
      </c>
      <c r="G390" s="842">
        <v>388</v>
      </c>
    </row>
    <row r="391" spans="1:7" ht="91.2" x14ac:dyDescent="0.2">
      <c r="A391" s="842" t="s">
        <v>943</v>
      </c>
      <c r="B391" s="844" t="s">
        <v>2655</v>
      </c>
      <c r="C391" s="842" t="s">
        <v>3819</v>
      </c>
      <c r="D391" s="843" t="s">
        <v>3309</v>
      </c>
      <c r="E391" s="842" t="s">
        <v>2904</v>
      </c>
      <c r="F391" s="842" t="s">
        <v>4100</v>
      </c>
      <c r="G391" s="842">
        <v>389</v>
      </c>
    </row>
    <row r="392" spans="1:7" ht="102.6" x14ac:dyDescent="0.2">
      <c r="A392" s="842" t="s">
        <v>2538</v>
      </c>
      <c r="B392" s="844" t="s">
        <v>2656</v>
      </c>
      <c r="C392" s="842" t="s">
        <v>3820</v>
      </c>
      <c r="D392" s="843" t="s">
        <v>3310</v>
      </c>
      <c r="E392" s="842" t="s">
        <v>2905</v>
      </c>
      <c r="F392" s="842" t="s">
        <v>4101</v>
      </c>
      <c r="G392" s="839">
        <v>390</v>
      </c>
    </row>
    <row r="393" spans="1:7" x14ac:dyDescent="0.2">
      <c r="A393" s="846" t="s">
        <v>96</v>
      </c>
      <c r="B393" s="844" t="s">
        <v>507</v>
      </c>
      <c r="C393" s="842" t="s">
        <v>1259</v>
      </c>
      <c r="D393" s="843" t="s">
        <v>2273</v>
      </c>
      <c r="F393" s="842"/>
      <c r="G393" s="842">
        <v>391</v>
      </c>
    </row>
    <row r="394" spans="1:7" ht="108" customHeight="1" x14ac:dyDescent="0.2">
      <c r="A394" s="846" t="s">
        <v>554</v>
      </c>
      <c r="B394" s="842" t="s">
        <v>1229</v>
      </c>
      <c r="C394" s="1077" t="s">
        <v>3821</v>
      </c>
      <c r="D394" s="1584" t="s">
        <v>3840</v>
      </c>
      <c r="F394" s="842"/>
      <c r="G394" s="842">
        <v>392</v>
      </c>
    </row>
    <row r="395" spans="1:7" ht="125.4" x14ac:dyDescent="0.2">
      <c r="A395" s="846" t="s">
        <v>267</v>
      </c>
      <c r="B395" s="844" t="s">
        <v>1111</v>
      </c>
      <c r="C395" s="842" t="s">
        <v>3822</v>
      </c>
      <c r="D395" s="843" t="s">
        <v>2274</v>
      </c>
      <c r="E395" s="842" t="s">
        <v>2906</v>
      </c>
      <c r="F395" s="842" t="s">
        <v>4102</v>
      </c>
      <c r="G395" s="839">
        <v>393</v>
      </c>
    </row>
    <row r="396" spans="1:7" s="848" customFormat="1" ht="239.4" x14ac:dyDescent="0.2">
      <c r="A396" s="846" t="s">
        <v>268</v>
      </c>
      <c r="B396" s="844" t="s">
        <v>1112</v>
      </c>
      <c r="C396" s="842" t="s">
        <v>1827</v>
      </c>
      <c r="D396" s="843" t="s">
        <v>2275</v>
      </c>
      <c r="E396" s="842" t="s">
        <v>2907</v>
      </c>
      <c r="F396" s="842" t="s">
        <v>4103</v>
      </c>
      <c r="G396" s="842">
        <v>394</v>
      </c>
    </row>
    <row r="397" spans="1:7" ht="159.6" x14ac:dyDescent="0.2">
      <c r="A397" s="846" t="s">
        <v>269</v>
      </c>
      <c r="B397" s="844" t="s">
        <v>1113</v>
      </c>
      <c r="C397" s="842" t="s">
        <v>1828</v>
      </c>
      <c r="D397" s="843" t="s">
        <v>2276</v>
      </c>
      <c r="E397" s="842" t="s">
        <v>2908</v>
      </c>
      <c r="F397" s="842" t="s">
        <v>4104</v>
      </c>
      <c r="G397" s="842">
        <v>395</v>
      </c>
    </row>
    <row r="398" spans="1:7" ht="136.80000000000001" x14ac:dyDescent="0.2">
      <c r="A398" s="846" t="s">
        <v>270</v>
      </c>
      <c r="B398" s="844" t="s">
        <v>2657</v>
      </c>
      <c r="C398" s="842" t="s">
        <v>3823</v>
      </c>
      <c r="D398" s="843" t="s">
        <v>3311</v>
      </c>
      <c r="E398" s="842" t="s">
        <v>3858</v>
      </c>
      <c r="F398" s="842" t="s">
        <v>4105</v>
      </c>
      <c r="G398" s="839">
        <v>396</v>
      </c>
    </row>
    <row r="399" spans="1:7" ht="171" x14ac:dyDescent="0.2">
      <c r="A399" s="846" t="s">
        <v>271</v>
      </c>
      <c r="B399" s="844" t="s">
        <v>509</v>
      </c>
      <c r="C399" s="842" t="s">
        <v>1324</v>
      </c>
      <c r="D399" s="843" t="s">
        <v>2277</v>
      </c>
      <c r="E399" s="842" t="s">
        <v>2909</v>
      </c>
      <c r="F399" s="842" t="s">
        <v>4106</v>
      </c>
      <c r="G399" s="842">
        <v>397</v>
      </c>
    </row>
    <row r="400" spans="1:7" ht="136.80000000000001" x14ac:dyDescent="0.2">
      <c r="A400" s="846" t="s">
        <v>272</v>
      </c>
      <c r="B400" s="844" t="s">
        <v>2658</v>
      </c>
      <c r="C400" s="842" t="s">
        <v>3131</v>
      </c>
      <c r="D400" s="843" t="s">
        <v>3312</v>
      </c>
      <c r="E400" s="842" t="s">
        <v>2910</v>
      </c>
      <c r="F400" s="842" t="s">
        <v>4107</v>
      </c>
      <c r="G400" s="842">
        <v>398</v>
      </c>
    </row>
    <row r="401" spans="1:7" ht="114" x14ac:dyDescent="0.2">
      <c r="A401" s="846" t="s">
        <v>273</v>
      </c>
      <c r="B401" s="844" t="s">
        <v>2659</v>
      </c>
      <c r="C401" s="842" t="s">
        <v>3132</v>
      </c>
      <c r="D401" s="843" t="s">
        <v>3313</v>
      </c>
      <c r="E401" s="842" t="s">
        <v>2911</v>
      </c>
      <c r="F401" s="842" t="s">
        <v>4108</v>
      </c>
      <c r="G401" s="839">
        <v>399</v>
      </c>
    </row>
    <row r="402" spans="1:7" ht="45.6" x14ac:dyDescent="0.2">
      <c r="A402" s="846" t="s">
        <v>944</v>
      </c>
      <c r="B402" s="844" t="s">
        <v>1117</v>
      </c>
      <c r="C402" s="842" t="s">
        <v>3824</v>
      </c>
      <c r="D402" s="843" t="s">
        <v>2280</v>
      </c>
      <c r="E402" s="842" t="s">
        <v>2912</v>
      </c>
      <c r="F402" s="842" t="s">
        <v>4109</v>
      </c>
      <c r="G402" s="842">
        <v>400</v>
      </c>
    </row>
    <row r="403" spans="1:7" ht="205.2" x14ac:dyDescent="0.2">
      <c r="A403" s="846" t="s">
        <v>945</v>
      </c>
      <c r="B403" s="844" t="s">
        <v>1114</v>
      </c>
      <c r="C403" s="842" t="s">
        <v>1325</v>
      </c>
      <c r="D403" s="843" t="s">
        <v>2278</v>
      </c>
      <c r="E403" s="842" t="s">
        <v>2913</v>
      </c>
      <c r="F403" s="842" t="s">
        <v>4110</v>
      </c>
      <c r="G403" s="842">
        <v>401</v>
      </c>
    </row>
    <row r="404" spans="1:7" ht="91.2" x14ac:dyDescent="0.2">
      <c r="A404" s="847" t="s">
        <v>946</v>
      </c>
      <c r="B404" s="845" t="s">
        <v>2660</v>
      </c>
      <c r="C404" s="839" t="s">
        <v>3133</v>
      </c>
      <c r="D404" s="840" t="s">
        <v>3314</v>
      </c>
      <c r="E404" s="842" t="s">
        <v>2914</v>
      </c>
      <c r="F404" s="842" t="s">
        <v>4111</v>
      </c>
      <c r="G404" s="839">
        <v>402</v>
      </c>
    </row>
    <row r="405" spans="1:7" ht="68.400000000000006" x14ac:dyDescent="0.2">
      <c r="A405" s="846" t="s">
        <v>947</v>
      </c>
      <c r="B405" s="842" t="s">
        <v>1115</v>
      </c>
      <c r="C405" s="842" t="s">
        <v>3134</v>
      </c>
      <c r="D405" s="843" t="s">
        <v>3315</v>
      </c>
      <c r="E405" s="842" t="s">
        <v>2915</v>
      </c>
      <c r="F405" s="842" t="s">
        <v>4112</v>
      </c>
      <c r="G405" s="842">
        <v>403</v>
      </c>
    </row>
    <row r="406" spans="1:7" ht="159.6" x14ac:dyDescent="0.2">
      <c r="A406" s="846" t="s">
        <v>948</v>
      </c>
      <c r="B406" s="844" t="s">
        <v>1116</v>
      </c>
      <c r="C406" s="842" t="s">
        <v>1436</v>
      </c>
      <c r="D406" s="843" t="s">
        <v>2279</v>
      </c>
      <c r="E406" s="842" t="s">
        <v>2916</v>
      </c>
      <c r="F406" s="842" t="s">
        <v>4113</v>
      </c>
      <c r="G406" s="842">
        <v>404</v>
      </c>
    </row>
    <row r="407" spans="1:7" ht="159.6" x14ac:dyDescent="0.2">
      <c r="A407" s="846" t="s">
        <v>949</v>
      </c>
      <c r="B407" s="844" t="s">
        <v>2661</v>
      </c>
      <c r="C407" s="842" t="s">
        <v>3135</v>
      </c>
      <c r="D407" s="843" t="s">
        <v>3316</v>
      </c>
      <c r="E407" s="842" t="s">
        <v>3859</v>
      </c>
      <c r="F407" s="842" t="s">
        <v>4114</v>
      </c>
      <c r="G407" s="839">
        <v>405</v>
      </c>
    </row>
    <row r="408" spans="1:7" ht="68.400000000000006" x14ac:dyDescent="0.2">
      <c r="A408" s="846" t="s">
        <v>950</v>
      </c>
      <c r="B408" s="844" t="s">
        <v>2662</v>
      </c>
      <c r="C408" s="842" t="s">
        <v>3136</v>
      </c>
      <c r="D408" s="843" t="s">
        <v>3317</v>
      </c>
      <c r="E408" s="842" t="s">
        <v>2917</v>
      </c>
      <c r="F408" s="842" t="s">
        <v>4115</v>
      </c>
      <c r="G408" s="842">
        <v>406</v>
      </c>
    </row>
    <row r="409" spans="1:7" ht="148.19999999999999" x14ac:dyDescent="0.2">
      <c r="A409" s="846" t="s">
        <v>951</v>
      </c>
      <c r="B409" s="844" t="s">
        <v>510</v>
      </c>
      <c r="C409" s="842" t="s">
        <v>1326</v>
      </c>
      <c r="D409" s="843" t="s">
        <v>2281</v>
      </c>
      <c r="E409" s="842" t="s">
        <v>2918</v>
      </c>
      <c r="F409" s="842" t="s">
        <v>4116</v>
      </c>
      <c r="G409" s="842">
        <v>407</v>
      </c>
    </row>
    <row r="410" spans="1:7" ht="159.6" x14ac:dyDescent="0.2">
      <c r="A410" s="846" t="s">
        <v>952</v>
      </c>
      <c r="B410" s="844" t="s">
        <v>511</v>
      </c>
      <c r="C410" s="842" t="s">
        <v>3137</v>
      </c>
      <c r="D410" s="843" t="s">
        <v>3318</v>
      </c>
      <c r="E410" s="842" t="s">
        <v>2919</v>
      </c>
      <c r="F410" s="842" t="s">
        <v>4117</v>
      </c>
      <c r="G410" s="839">
        <v>408</v>
      </c>
    </row>
    <row r="411" spans="1:7" x14ac:dyDescent="0.2">
      <c r="A411" s="846" t="s">
        <v>994</v>
      </c>
      <c r="B411" s="844" t="s">
        <v>397</v>
      </c>
      <c r="C411" s="842" t="s">
        <v>707</v>
      </c>
      <c r="D411" s="843" t="s">
        <v>2012</v>
      </c>
      <c r="F411" s="842"/>
      <c r="G411" s="842">
        <v>409</v>
      </c>
    </row>
    <row r="412" spans="1:7" ht="79.8" x14ac:dyDescent="0.25">
      <c r="A412" s="838" t="s">
        <v>1221</v>
      </c>
      <c r="B412" s="839" t="s">
        <v>399</v>
      </c>
      <c r="C412" s="839" t="s">
        <v>827</v>
      </c>
      <c r="D412" s="840" t="s">
        <v>2013</v>
      </c>
      <c r="F412" s="842"/>
      <c r="G412" s="842">
        <v>410</v>
      </c>
    </row>
    <row r="413" spans="1:7" ht="159.6" x14ac:dyDescent="0.25">
      <c r="A413" s="841" t="s">
        <v>954</v>
      </c>
      <c r="B413" s="842" t="s">
        <v>1118</v>
      </c>
      <c r="C413" s="842" t="s">
        <v>1327</v>
      </c>
      <c r="D413" s="843" t="s">
        <v>2282</v>
      </c>
      <c r="E413" s="842" t="s">
        <v>2920</v>
      </c>
      <c r="F413" s="842" t="s">
        <v>4118</v>
      </c>
      <c r="G413" s="839">
        <v>411</v>
      </c>
    </row>
    <row r="414" spans="1:7" ht="239.4" x14ac:dyDescent="0.25">
      <c r="A414" s="838" t="s">
        <v>955</v>
      </c>
      <c r="B414" s="839" t="s">
        <v>555</v>
      </c>
      <c r="C414" s="839" t="s">
        <v>1328</v>
      </c>
      <c r="D414" s="840" t="s">
        <v>2283</v>
      </c>
      <c r="E414" s="842" t="s">
        <v>2921</v>
      </c>
      <c r="F414" s="842" t="s">
        <v>4119</v>
      </c>
      <c r="G414" s="842">
        <v>412</v>
      </c>
    </row>
    <row r="415" spans="1:7" ht="148.19999999999999" x14ac:dyDescent="0.25">
      <c r="A415" s="841" t="s">
        <v>956</v>
      </c>
      <c r="B415" s="842" t="s">
        <v>1119</v>
      </c>
      <c r="C415" s="842" t="s">
        <v>1915</v>
      </c>
      <c r="D415" s="843" t="s">
        <v>2284</v>
      </c>
      <c r="E415" s="842" t="s">
        <v>2922</v>
      </c>
      <c r="F415" s="842" t="s">
        <v>4120</v>
      </c>
      <c r="G415" s="842">
        <v>413</v>
      </c>
    </row>
    <row r="416" spans="1:7" ht="125.4" x14ac:dyDescent="0.25">
      <c r="A416" s="841" t="s">
        <v>957</v>
      </c>
      <c r="B416" s="842" t="s">
        <v>1120</v>
      </c>
      <c r="C416" s="842" t="s">
        <v>3138</v>
      </c>
      <c r="D416" s="843" t="s">
        <v>3319</v>
      </c>
      <c r="E416" s="842" t="s">
        <v>2923</v>
      </c>
      <c r="F416" s="842" t="s">
        <v>4121</v>
      </c>
      <c r="G416" s="839">
        <v>414</v>
      </c>
    </row>
    <row r="417" spans="1:7" ht="171" x14ac:dyDescent="0.25">
      <c r="A417" s="841" t="s">
        <v>958</v>
      </c>
      <c r="B417" s="842" t="s">
        <v>556</v>
      </c>
      <c r="C417" s="842" t="s">
        <v>1329</v>
      </c>
      <c r="D417" s="843" t="s">
        <v>2285</v>
      </c>
      <c r="E417" s="842" t="s">
        <v>2924</v>
      </c>
      <c r="F417" s="842" t="s">
        <v>4122</v>
      </c>
      <c r="G417" s="842">
        <v>415</v>
      </c>
    </row>
    <row r="418" spans="1:7" ht="34.200000000000003" x14ac:dyDescent="0.25">
      <c r="A418" s="841" t="s">
        <v>959</v>
      </c>
      <c r="B418" s="842" t="s">
        <v>1121</v>
      </c>
      <c r="C418" s="842" t="s">
        <v>1330</v>
      </c>
      <c r="D418" s="843" t="s">
        <v>2286</v>
      </c>
      <c r="E418" s="842" t="s">
        <v>2925</v>
      </c>
      <c r="F418" s="842" t="s">
        <v>4123</v>
      </c>
      <c r="G418" s="842">
        <v>416</v>
      </c>
    </row>
    <row r="419" spans="1:7" x14ac:dyDescent="0.25">
      <c r="A419" s="841" t="s">
        <v>0</v>
      </c>
      <c r="B419" s="842" t="s">
        <v>1053</v>
      </c>
      <c r="C419" s="842" t="s">
        <v>1423</v>
      </c>
      <c r="D419" s="843" t="s">
        <v>2287</v>
      </c>
      <c r="F419" s="842"/>
      <c r="G419" s="839">
        <v>417</v>
      </c>
    </row>
    <row r="420" spans="1:7" s="851" customFormat="1" ht="125.4" x14ac:dyDescent="0.2">
      <c r="A420" s="841" t="s">
        <v>394</v>
      </c>
      <c r="B420" s="842" t="s">
        <v>1216</v>
      </c>
      <c r="C420" s="842" t="s">
        <v>831</v>
      </c>
      <c r="D420" s="843" t="s">
        <v>2288</v>
      </c>
      <c r="E420" s="842"/>
      <c r="F420" s="842"/>
      <c r="G420" s="842">
        <v>418</v>
      </c>
    </row>
    <row r="421" spans="1:7" ht="22.8" x14ac:dyDescent="0.25">
      <c r="A421" s="841" t="s">
        <v>40</v>
      </c>
      <c r="B421" s="842" t="s">
        <v>1198</v>
      </c>
      <c r="C421" s="842" t="s">
        <v>1902</v>
      </c>
      <c r="D421" s="843" t="s">
        <v>2289</v>
      </c>
      <c r="F421" s="842"/>
      <c r="G421" s="842">
        <v>419</v>
      </c>
    </row>
    <row r="422" spans="1:7" s="848" customFormat="1" ht="250.8" x14ac:dyDescent="0.25">
      <c r="A422" s="838" t="s">
        <v>395</v>
      </c>
      <c r="B422" s="842" t="s">
        <v>1217</v>
      </c>
      <c r="C422" s="842" t="s">
        <v>1938</v>
      </c>
      <c r="D422" s="843" t="s">
        <v>2290</v>
      </c>
      <c r="E422" s="842"/>
      <c r="F422" s="842"/>
      <c r="G422" s="839">
        <v>420</v>
      </c>
    </row>
    <row r="423" spans="1:7" ht="125.4" x14ac:dyDescent="0.25">
      <c r="A423" s="841" t="s">
        <v>41</v>
      </c>
      <c r="B423" s="842" t="s">
        <v>1054</v>
      </c>
      <c r="C423" s="842" t="s">
        <v>1939</v>
      </c>
      <c r="D423" s="842" t="s">
        <v>2291</v>
      </c>
      <c r="E423" s="842" t="s">
        <v>2926</v>
      </c>
      <c r="F423" s="842" t="s">
        <v>4124</v>
      </c>
      <c r="G423" s="842">
        <v>421</v>
      </c>
    </row>
    <row r="424" spans="1:7" s="848" customFormat="1" ht="91.2" x14ac:dyDescent="0.25">
      <c r="A424" s="841" t="s">
        <v>42</v>
      </c>
      <c r="B424" s="842" t="s">
        <v>2663</v>
      </c>
      <c r="C424" s="842" t="s">
        <v>3139</v>
      </c>
      <c r="D424" s="843" t="s">
        <v>2292</v>
      </c>
      <c r="E424" s="842" t="s">
        <v>2927</v>
      </c>
      <c r="F424" s="842" t="s">
        <v>4125</v>
      </c>
      <c r="G424" s="842">
        <v>422</v>
      </c>
    </row>
    <row r="425" spans="1:7" s="848" customFormat="1" ht="68.400000000000006" x14ac:dyDescent="0.25">
      <c r="A425" s="841" t="s">
        <v>43</v>
      </c>
      <c r="B425" s="842" t="s">
        <v>2664</v>
      </c>
      <c r="C425" s="842" t="s">
        <v>3140</v>
      </c>
      <c r="D425" s="843" t="s">
        <v>3320</v>
      </c>
      <c r="E425" s="842" t="s">
        <v>2928</v>
      </c>
      <c r="F425" s="842" t="s">
        <v>4126</v>
      </c>
      <c r="G425" s="839">
        <v>423</v>
      </c>
    </row>
    <row r="426" spans="1:7" s="848" customFormat="1" ht="102.6" x14ac:dyDescent="0.25">
      <c r="A426" s="841" t="s">
        <v>45</v>
      </c>
      <c r="B426" s="842" t="s">
        <v>1055</v>
      </c>
      <c r="C426" s="842" t="s">
        <v>1285</v>
      </c>
      <c r="D426" s="843" t="s">
        <v>2293</v>
      </c>
      <c r="E426" s="842" t="s">
        <v>2929</v>
      </c>
      <c r="F426" s="842" t="s">
        <v>4127</v>
      </c>
      <c r="G426" s="842">
        <v>424</v>
      </c>
    </row>
    <row r="427" spans="1:7" s="848" customFormat="1" ht="91.2" x14ac:dyDescent="0.25">
      <c r="A427" s="841" t="s">
        <v>47</v>
      </c>
      <c r="B427" s="842" t="s">
        <v>1056</v>
      </c>
      <c r="C427" s="842" t="s">
        <v>1940</v>
      </c>
      <c r="D427" s="843" t="s">
        <v>2294</v>
      </c>
      <c r="E427" s="842" t="s">
        <v>2930</v>
      </c>
      <c r="F427" s="842" t="s">
        <v>4128</v>
      </c>
      <c r="G427" s="842">
        <v>425</v>
      </c>
    </row>
    <row r="428" spans="1:7" ht="79.8" x14ac:dyDescent="0.25">
      <c r="A428" s="841" t="s">
        <v>49</v>
      </c>
      <c r="B428" s="842" t="s">
        <v>2665</v>
      </c>
      <c r="C428" s="842" t="s">
        <v>3141</v>
      </c>
      <c r="D428" s="843" t="s">
        <v>3321</v>
      </c>
      <c r="E428" s="842" t="s">
        <v>2931</v>
      </c>
      <c r="F428" s="842" t="s">
        <v>4129</v>
      </c>
      <c r="G428" s="839">
        <v>426</v>
      </c>
    </row>
    <row r="429" spans="1:7" ht="148.19999999999999" x14ac:dyDescent="0.25">
      <c r="A429" s="841" t="s">
        <v>51</v>
      </c>
      <c r="B429" s="842" t="s">
        <v>2666</v>
      </c>
      <c r="C429" s="842" t="s">
        <v>3142</v>
      </c>
      <c r="D429" s="843" t="s">
        <v>3322</v>
      </c>
      <c r="E429" s="842" t="s">
        <v>2932</v>
      </c>
      <c r="F429" s="842" t="s">
        <v>4130</v>
      </c>
      <c r="G429" s="842">
        <v>427</v>
      </c>
    </row>
    <row r="430" spans="1:7" ht="114" x14ac:dyDescent="0.25">
      <c r="A430" s="841" t="s">
        <v>53</v>
      </c>
      <c r="B430" s="842" t="s">
        <v>2667</v>
      </c>
      <c r="C430" s="842" t="s">
        <v>3143</v>
      </c>
      <c r="D430" s="843" t="s">
        <v>3323</v>
      </c>
      <c r="E430" s="842" t="s">
        <v>2933</v>
      </c>
      <c r="F430" s="842" t="s">
        <v>4131</v>
      </c>
      <c r="G430" s="842">
        <v>428</v>
      </c>
    </row>
    <row r="431" spans="1:7" x14ac:dyDescent="0.25">
      <c r="A431" s="841" t="s">
        <v>44</v>
      </c>
      <c r="B431" s="842" t="s">
        <v>1201</v>
      </c>
      <c r="C431" s="842" t="s">
        <v>1251</v>
      </c>
      <c r="D431" s="843" t="s">
        <v>2295</v>
      </c>
      <c r="F431" s="842"/>
      <c r="G431" s="839">
        <v>429</v>
      </c>
    </row>
    <row r="432" spans="1:7" ht="159.6" x14ac:dyDescent="0.25">
      <c r="A432" s="841" t="s">
        <v>396</v>
      </c>
      <c r="B432" s="842" t="s">
        <v>1218</v>
      </c>
      <c r="C432" s="842" t="s">
        <v>767</v>
      </c>
      <c r="D432" s="843" t="s">
        <v>2296</v>
      </c>
      <c r="F432" s="842"/>
      <c r="G432" s="842">
        <v>430</v>
      </c>
    </row>
    <row r="433" spans="1:7" ht="68.400000000000006" x14ac:dyDescent="0.25">
      <c r="A433" s="841" t="s">
        <v>58</v>
      </c>
      <c r="B433" s="842" t="s">
        <v>1057</v>
      </c>
      <c r="C433" s="842" t="s">
        <v>1829</v>
      </c>
      <c r="D433" s="843" t="s">
        <v>2297</v>
      </c>
      <c r="E433" s="842" t="s">
        <v>2934</v>
      </c>
      <c r="F433" s="842" t="s">
        <v>4132</v>
      </c>
      <c r="G433" s="842">
        <v>431</v>
      </c>
    </row>
    <row r="434" spans="1:7" ht="91.2" x14ac:dyDescent="0.25">
      <c r="A434" s="841" t="s">
        <v>60</v>
      </c>
      <c r="B434" s="842" t="s">
        <v>2668</v>
      </c>
      <c r="C434" s="842" t="s">
        <v>3144</v>
      </c>
      <c r="D434" s="843" t="s">
        <v>3324</v>
      </c>
      <c r="E434" s="842" t="s">
        <v>2935</v>
      </c>
      <c r="F434" s="842" t="s">
        <v>4133</v>
      </c>
      <c r="G434" s="839">
        <v>432</v>
      </c>
    </row>
    <row r="435" spans="1:7" ht="79.8" x14ac:dyDescent="0.25">
      <c r="A435" s="841" t="s">
        <v>62</v>
      </c>
      <c r="B435" s="842" t="s">
        <v>1059</v>
      </c>
      <c r="C435" s="842" t="s">
        <v>3145</v>
      </c>
      <c r="D435" s="843" t="s">
        <v>3325</v>
      </c>
      <c r="E435" s="842" t="s">
        <v>2936</v>
      </c>
      <c r="F435" s="842" t="s">
        <v>4134</v>
      </c>
      <c r="G435" s="842">
        <v>433</v>
      </c>
    </row>
    <row r="436" spans="1:7" ht="102.6" x14ac:dyDescent="0.25">
      <c r="A436" s="841" t="s">
        <v>65</v>
      </c>
      <c r="B436" s="842" t="s">
        <v>1058</v>
      </c>
      <c r="C436" s="842" t="s">
        <v>1286</v>
      </c>
      <c r="D436" s="843" t="s">
        <v>2298</v>
      </c>
      <c r="E436" s="842" t="s">
        <v>2937</v>
      </c>
      <c r="F436" s="842" t="s">
        <v>4135</v>
      </c>
      <c r="G436" s="842">
        <v>434</v>
      </c>
    </row>
    <row r="437" spans="1:7" ht="91.2" x14ac:dyDescent="0.25">
      <c r="A437" s="838" t="s">
        <v>68</v>
      </c>
      <c r="B437" s="839" t="s">
        <v>1060</v>
      </c>
      <c r="C437" s="839" t="s">
        <v>1287</v>
      </c>
      <c r="D437" s="840" t="s">
        <v>2299</v>
      </c>
      <c r="E437" s="842" t="s">
        <v>2938</v>
      </c>
      <c r="F437" s="842" t="s">
        <v>4136</v>
      </c>
      <c r="G437" s="839">
        <v>435</v>
      </c>
    </row>
    <row r="438" spans="1:7" ht="148.19999999999999" x14ac:dyDescent="0.25">
      <c r="A438" s="841" t="s">
        <v>914</v>
      </c>
      <c r="B438" s="842" t="s">
        <v>1061</v>
      </c>
      <c r="C438" s="842" t="s">
        <v>1288</v>
      </c>
      <c r="D438" s="843" t="s">
        <v>2300</v>
      </c>
      <c r="E438" s="842" t="s">
        <v>2939</v>
      </c>
      <c r="F438" s="842" t="s">
        <v>4137</v>
      </c>
      <c r="G438" s="842">
        <v>436</v>
      </c>
    </row>
    <row r="439" spans="1:7" ht="102.6" x14ac:dyDescent="0.25">
      <c r="A439" s="841" t="s">
        <v>915</v>
      </c>
      <c r="B439" s="842" t="s">
        <v>1062</v>
      </c>
      <c r="C439" s="842" t="s">
        <v>1830</v>
      </c>
      <c r="D439" s="843" t="s">
        <v>2301</v>
      </c>
      <c r="E439" s="842" t="s">
        <v>2940</v>
      </c>
      <c r="F439" s="842" t="s">
        <v>4138</v>
      </c>
      <c r="G439" s="842">
        <v>437</v>
      </c>
    </row>
    <row r="440" spans="1:7" ht="91.2" x14ac:dyDescent="0.25">
      <c r="A440" s="841" t="s">
        <v>916</v>
      </c>
      <c r="B440" s="842" t="s">
        <v>2669</v>
      </c>
      <c r="C440" s="842" t="s">
        <v>3146</v>
      </c>
      <c r="D440" s="843" t="s">
        <v>3326</v>
      </c>
      <c r="E440" s="842" t="s">
        <v>2941</v>
      </c>
      <c r="F440" s="842" t="s">
        <v>4139</v>
      </c>
      <c r="G440" s="839">
        <v>438</v>
      </c>
    </row>
    <row r="441" spans="1:7" s="848" customFormat="1" ht="102.6" x14ac:dyDescent="0.25">
      <c r="A441" s="841" t="s">
        <v>917</v>
      </c>
      <c r="B441" s="842" t="s">
        <v>2670</v>
      </c>
      <c r="C441" s="842" t="s">
        <v>3147</v>
      </c>
      <c r="D441" s="843" t="s">
        <v>2302</v>
      </c>
      <c r="E441" s="842" t="s">
        <v>2942</v>
      </c>
      <c r="F441" s="842" t="s">
        <v>4140</v>
      </c>
      <c r="G441" s="842">
        <v>439</v>
      </c>
    </row>
    <row r="442" spans="1:7" ht="102.6" x14ac:dyDescent="0.25">
      <c r="A442" s="841" t="s">
        <v>918</v>
      </c>
      <c r="B442" s="842" t="s">
        <v>1063</v>
      </c>
      <c r="C442" s="842" t="s">
        <v>1922</v>
      </c>
      <c r="D442" s="843" t="s">
        <v>2303</v>
      </c>
      <c r="E442" s="842" t="s">
        <v>2943</v>
      </c>
      <c r="F442" s="842" t="s">
        <v>4141</v>
      </c>
      <c r="G442" s="842">
        <v>440</v>
      </c>
    </row>
    <row r="443" spans="1:7" ht="102.6" x14ac:dyDescent="0.25">
      <c r="A443" s="841" t="s">
        <v>919</v>
      </c>
      <c r="B443" s="842" t="s">
        <v>1064</v>
      </c>
      <c r="C443" s="842" t="s">
        <v>3373</v>
      </c>
      <c r="D443" s="843" t="s">
        <v>3374</v>
      </c>
      <c r="E443" s="842" t="s">
        <v>2944</v>
      </c>
      <c r="F443" s="842" t="s">
        <v>4142</v>
      </c>
      <c r="G443" s="839">
        <v>441</v>
      </c>
    </row>
    <row r="444" spans="1:7" ht="114" x14ac:dyDescent="0.25">
      <c r="A444" s="841" t="s">
        <v>920</v>
      </c>
      <c r="B444" s="842" t="s">
        <v>2671</v>
      </c>
      <c r="C444" s="842" t="s">
        <v>3148</v>
      </c>
      <c r="D444" s="843" t="s">
        <v>3327</v>
      </c>
      <c r="E444" s="842" t="s">
        <v>2945</v>
      </c>
      <c r="F444" s="842" t="s">
        <v>4143</v>
      </c>
      <c r="G444" s="842">
        <v>442</v>
      </c>
    </row>
    <row r="445" spans="1:7" ht="91.2" x14ac:dyDescent="0.25">
      <c r="A445" s="841" t="s">
        <v>921</v>
      </c>
      <c r="B445" s="842" t="s">
        <v>2672</v>
      </c>
      <c r="C445" s="842" t="s">
        <v>3149</v>
      </c>
      <c r="D445" s="843" t="s">
        <v>2304</v>
      </c>
      <c r="E445" s="842" t="s">
        <v>2946</v>
      </c>
      <c r="F445" s="842" t="s">
        <v>4144</v>
      </c>
      <c r="G445" s="842">
        <v>443</v>
      </c>
    </row>
    <row r="446" spans="1:7" x14ac:dyDescent="0.25">
      <c r="A446" s="838" t="s">
        <v>46</v>
      </c>
      <c r="B446" s="839" t="s">
        <v>1205</v>
      </c>
      <c r="C446" s="839" t="s">
        <v>1252</v>
      </c>
      <c r="D446" s="840" t="s">
        <v>2305</v>
      </c>
      <c r="F446" s="842"/>
      <c r="G446" s="839">
        <v>444</v>
      </c>
    </row>
    <row r="447" spans="1:7" ht="91.2" x14ac:dyDescent="0.25">
      <c r="A447" s="841" t="s">
        <v>398</v>
      </c>
      <c r="B447" s="842" t="s">
        <v>1417</v>
      </c>
      <c r="C447" s="842" t="s">
        <v>1923</v>
      </c>
      <c r="D447" s="843" t="s">
        <v>2306</v>
      </c>
      <c r="F447" s="842"/>
      <c r="G447" s="842">
        <v>445</v>
      </c>
    </row>
    <row r="448" spans="1:7" ht="91.2" x14ac:dyDescent="0.25">
      <c r="A448" s="841" t="s">
        <v>70</v>
      </c>
      <c r="B448" s="842" t="s">
        <v>1065</v>
      </c>
      <c r="C448" s="842" t="s">
        <v>1831</v>
      </c>
      <c r="D448" s="843" t="s">
        <v>2307</v>
      </c>
      <c r="E448" s="842" t="s">
        <v>2947</v>
      </c>
      <c r="F448" s="842" t="s">
        <v>4145</v>
      </c>
      <c r="G448" s="842">
        <v>446</v>
      </c>
    </row>
    <row r="449" spans="1:7" ht="159.6" x14ac:dyDescent="0.25">
      <c r="A449" s="841" t="s">
        <v>72</v>
      </c>
      <c r="B449" s="842" t="s">
        <v>2673</v>
      </c>
      <c r="C449" s="842" t="s">
        <v>3150</v>
      </c>
      <c r="D449" s="843" t="s">
        <v>3328</v>
      </c>
      <c r="E449" s="842" t="s">
        <v>2948</v>
      </c>
      <c r="F449" s="842" t="s">
        <v>4146</v>
      </c>
      <c r="G449" s="839">
        <v>447</v>
      </c>
    </row>
    <row r="450" spans="1:7" ht="114" x14ac:dyDescent="0.25">
      <c r="A450" s="841" t="s">
        <v>75</v>
      </c>
      <c r="B450" s="842" t="s">
        <v>2674</v>
      </c>
      <c r="C450" s="842" t="s">
        <v>3151</v>
      </c>
      <c r="D450" s="843" t="s">
        <v>3329</v>
      </c>
      <c r="E450" s="842" t="s">
        <v>2949</v>
      </c>
      <c r="F450" s="842" t="s">
        <v>4147</v>
      </c>
      <c r="G450" s="842">
        <v>448</v>
      </c>
    </row>
    <row r="451" spans="1:7" ht="91.2" x14ac:dyDescent="0.25">
      <c r="A451" s="841" t="s">
        <v>78</v>
      </c>
      <c r="B451" s="842" t="s">
        <v>2675</v>
      </c>
      <c r="C451" s="842" t="s">
        <v>3152</v>
      </c>
      <c r="D451" s="843" t="s">
        <v>2308</v>
      </c>
      <c r="E451" s="842" t="s">
        <v>2950</v>
      </c>
      <c r="F451" s="842" t="s">
        <v>4148</v>
      </c>
      <c r="G451" s="842">
        <v>449</v>
      </c>
    </row>
    <row r="452" spans="1:7" ht="102.6" x14ac:dyDescent="0.25">
      <c r="A452" s="841" t="s">
        <v>80</v>
      </c>
      <c r="B452" s="842" t="s">
        <v>2676</v>
      </c>
      <c r="C452" s="842" t="s">
        <v>1437</v>
      </c>
      <c r="D452" s="843" t="s">
        <v>2309</v>
      </c>
      <c r="E452" s="842" t="s">
        <v>2951</v>
      </c>
      <c r="F452" s="842" t="s">
        <v>4149</v>
      </c>
      <c r="G452" s="839">
        <v>450</v>
      </c>
    </row>
    <row r="453" spans="1:7" ht="125.4" x14ac:dyDescent="0.25">
      <c r="A453" s="838" t="s">
        <v>82</v>
      </c>
      <c r="B453" s="839" t="s">
        <v>2677</v>
      </c>
      <c r="C453" s="839" t="s">
        <v>3153</v>
      </c>
      <c r="D453" s="840" t="s">
        <v>3330</v>
      </c>
      <c r="E453" s="842" t="s">
        <v>2952</v>
      </c>
      <c r="F453" s="842" t="s">
        <v>4150</v>
      </c>
      <c r="G453" s="842">
        <v>451</v>
      </c>
    </row>
    <row r="454" spans="1:7" ht="57" x14ac:dyDescent="0.25">
      <c r="A454" s="841" t="s">
        <v>84</v>
      </c>
      <c r="B454" s="842" t="s">
        <v>2678</v>
      </c>
      <c r="C454" s="842" t="s">
        <v>3154</v>
      </c>
      <c r="D454" s="843" t="s">
        <v>2310</v>
      </c>
      <c r="E454" s="842" t="s">
        <v>2953</v>
      </c>
      <c r="F454" s="842" t="s">
        <v>4151</v>
      </c>
      <c r="G454" s="842">
        <v>452</v>
      </c>
    </row>
    <row r="455" spans="1:7" x14ac:dyDescent="0.25">
      <c r="A455" s="841" t="s">
        <v>984</v>
      </c>
      <c r="B455" s="842" t="s">
        <v>1207</v>
      </c>
      <c r="C455" s="842" t="s">
        <v>1253</v>
      </c>
      <c r="D455" s="843" t="s">
        <v>2311</v>
      </c>
      <c r="F455" s="842"/>
      <c r="G455" s="839">
        <v>453</v>
      </c>
    </row>
    <row r="456" spans="1:7" s="848" customFormat="1" ht="91.2" x14ac:dyDescent="0.25">
      <c r="A456" s="841" t="s">
        <v>1214</v>
      </c>
      <c r="B456" s="842" t="s">
        <v>1418</v>
      </c>
      <c r="C456" s="842" t="s">
        <v>1419</v>
      </c>
      <c r="D456" s="843" t="s">
        <v>2312</v>
      </c>
      <c r="E456" s="842"/>
      <c r="F456" s="842"/>
      <c r="G456" s="842">
        <v>454</v>
      </c>
    </row>
    <row r="457" spans="1:7" ht="182.4" x14ac:dyDescent="0.25">
      <c r="A457" s="841" t="s">
        <v>922</v>
      </c>
      <c r="B457" s="842" t="s">
        <v>2679</v>
      </c>
      <c r="C457" s="842" t="s">
        <v>3155</v>
      </c>
      <c r="D457" s="843" t="s">
        <v>3331</v>
      </c>
      <c r="E457" s="842" t="s">
        <v>2954</v>
      </c>
      <c r="F457" s="842" t="s">
        <v>4152</v>
      </c>
      <c r="G457" s="842">
        <v>455</v>
      </c>
    </row>
    <row r="458" spans="1:7" ht="79.8" x14ac:dyDescent="0.25">
      <c r="A458" s="841" t="s">
        <v>923</v>
      </c>
      <c r="B458" s="842" t="s">
        <v>1066</v>
      </c>
      <c r="C458" s="842" t="s">
        <v>1924</v>
      </c>
      <c r="D458" s="843" t="s">
        <v>2313</v>
      </c>
      <c r="E458" s="842" t="s">
        <v>2955</v>
      </c>
      <c r="F458" s="842" t="s">
        <v>4153</v>
      </c>
      <c r="G458" s="839">
        <v>456</v>
      </c>
    </row>
    <row r="459" spans="1:7" ht="102.6" x14ac:dyDescent="0.25">
      <c r="A459" s="841" t="s">
        <v>924</v>
      </c>
      <c r="B459" s="842" t="s">
        <v>1067</v>
      </c>
      <c r="C459" s="842" t="s">
        <v>1832</v>
      </c>
      <c r="D459" s="843" t="s">
        <v>3332</v>
      </c>
      <c r="E459" s="842" t="s">
        <v>2956</v>
      </c>
      <c r="F459" s="842" t="s">
        <v>4154</v>
      </c>
      <c r="G459" s="842">
        <v>457</v>
      </c>
    </row>
    <row r="460" spans="1:7" ht="79.8" x14ac:dyDescent="0.25">
      <c r="A460" s="841" t="s">
        <v>925</v>
      </c>
      <c r="B460" s="842" t="s">
        <v>2680</v>
      </c>
      <c r="C460" s="842" t="s">
        <v>1289</v>
      </c>
      <c r="D460" s="843" t="s">
        <v>3333</v>
      </c>
      <c r="E460" s="842" t="s">
        <v>2957</v>
      </c>
      <c r="F460" s="842" t="s">
        <v>4155</v>
      </c>
      <c r="G460" s="842">
        <v>458</v>
      </c>
    </row>
    <row r="461" spans="1:7" ht="79.8" x14ac:dyDescent="0.25">
      <c r="A461" s="838" t="s">
        <v>926</v>
      </c>
      <c r="B461" s="839" t="s">
        <v>1068</v>
      </c>
      <c r="C461" s="839" t="s">
        <v>1438</v>
      </c>
      <c r="D461" s="840" t="s">
        <v>2314</v>
      </c>
      <c r="E461" s="842" t="s">
        <v>2958</v>
      </c>
      <c r="F461" s="842" t="s">
        <v>4156</v>
      </c>
      <c r="G461" s="839">
        <v>459</v>
      </c>
    </row>
    <row r="462" spans="1:7" x14ac:dyDescent="0.25">
      <c r="A462" s="841" t="s">
        <v>985</v>
      </c>
      <c r="B462" s="842" t="s">
        <v>397</v>
      </c>
      <c r="C462" s="842" t="s">
        <v>707</v>
      </c>
      <c r="D462" s="842" t="s">
        <v>2012</v>
      </c>
      <c r="F462" s="842"/>
      <c r="G462" s="842">
        <v>460</v>
      </c>
    </row>
    <row r="463" spans="1:7" ht="79.8" x14ac:dyDescent="0.25">
      <c r="A463" s="838" t="s">
        <v>1215</v>
      </c>
      <c r="B463" s="839" t="s">
        <v>399</v>
      </c>
      <c r="C463" s="839" t="s">
        <v>827</v>
      </c>
      <c r="D463" s="840" t="s">
        <v>2013</v>
      </c>
      <c r="F463" s="842"/>
      <c r="G463" s="842">
        <v>461</v>
      </c>
    </row>
    <row r="464" spans="1:7" ht="91.2" x14ac:dyDescent="0.25">
      <c r="A464" s="841" t="s">
        <v>927</v>
      </c>
      <c r="B464" s="842" t="s">
        <v>1069</v>
      </c>
      <c r="C464" s="842" t="s">
        <v>1290</v>
      </c>
      <c r="D464" s="843" t="s">
        <v>2315</v>
      </c>
      <c r="E464" s="842" t="s">
        <v>2959</v>
      </c>
      <c r="F464" s="842" t="s">
        <v>4157</v>
      </c>
      <c r="G464" s="839">
        <v>462</v>
      </c>
    </row>
    <row r="465" spans="1:7" s="848" customFormat="1" ht="216.6" x14ac:dyDescent="0.25">
      <c r="A465" s="841" t="s">
        <v>928</v>
      </c>
      <c r="B465" s="842" t="s">
        <v>400</v>
      </c>
      <c r="C465" s="842" t="s">
        <v>1291</v>
      </c>
      <c r="D465" s="843" t="s">
        <v>2316</v>
      </c>
      <c r="E465" s="842" t="s">
        <v>2960</v>
      </c>
      <c r="F465" s="842" t="s">
        <v>4158</v>
      </c>
      <c r="G465" s="842">
        <v>463</v>
      </c>
    </row>
    <row r="466" spans="1:7" s="848" customFormat="1" ht="136.80000000000001" x14ac:dyDescent="0.25">
      <c r="A466" s="841" t="s">
        <v>929</v>
      </c>
      <c r="B466" s="842" t="s">
        <v>1070</v>
      </c>
      <c r="C466" s="842" t="s">
        <v>1916</v>
      </c>
      <c r="D466" s="843" t="s">
        <v>2317</v>
      </c>
      <c r="E466" s="842" t="s">
        <v>2961</v>
      </c>
      <c r="F466" s="842" t="s">
        <v>4159</v>
      </c>
      <c r="G466" s="842">
        <v>464</v>
      </c>
    </row>
    <row r="467" spans="1:7" ht="125.4" x14ac:dyDescent="0.25">
      <c r="A467" s="841" t="s">
        <v>930</v>
      </c>
      <c r="B467" s="842" t="s">
        <v>1071</v>
      </c>
      <c r="C467" s="842" t="s">
        <v>1293</v>
      </c>
      <c r="D467" s="843" t="s">
        <v>2319</v>
      </c>
      <c r="E467" s="842" t="s">
        <v>2962</v>
      </c>
      <c r="F467" s="842" t="s">
        <v>4160</v>
      </c>
      <c r="G467" s="839">
        <v>465</v>
      </c>
    </row>
    <row r="468" spans="1:7" s="851" customFormat="1" ht="136.80000000000001" x14ac:dyDescent="0.2">
      <c r="A468" s="841" t="s">
        <v>931</v>
      </c>
      <c r="B468" s="842" t="s">
        <v>401</v>
      </c>
      <c r="C468" s="842" t="s">
        <v>1292</v>
      </c>
      <c r="D468" s="843" t="s">
        <v>2318</v>
      </c>
      <c r="E468" s="842" t="s">
        <v>2963</v>
      </c>
      <c r="F468" s="842" t="s">
        <v>4161</v>
      </c>
      <c r="G468" s="842">
        <v>466</v>
      </c>
    </row>
    <row r="469" spans="1:7" ht="34.200000000000003" x14ac:dyDescent="0.25">
      <c r="A469" s="841" t="s">
        <v>932</v>
      </c>
      <c r="B469" s="842" t="s">
        <v>1072</v>
      </c>
      <c r="C469" s="842" t="s">
        <v>1294</v>
      </c>
      <c r="D469" s="843" t="s">
        <v>2320</v>
      </c>
      <c r="E469" s="842" t="s">
        <v>2964</v>
      </c>
      <c r="F469" s="842" t="s">
        <v>4162</v>
      </c>
      <c r="G469" s="842">
        <v>467</v>
      </c>
    </row>
    <row r="470" spans="1:7" x14ac:dyDescent="0.25">
      <c r="A470" s="838" t="s">
        <v>67</v>
      </c>
      <c r="B470" s="839" t="s">
        <v>1090</v>
      </c>
      <c r="C470" s="839" t="s">
        <v>1424</v>
      </c>
      <c r="D470" s="840" t="s">
        <v>2321</v>
      </c>
      <c r="F470" s="842"/>
      <c r="G470" s="839">
        <v>468</v>
      </c>
    </row>
    <row r="471" spans="1:7" ht="182.4" x14ac:dyDescent="0.25">
      <c r="A471" s="841" t="s">
        <v>526</v>
      </c>
      <c r="B471" s="842" t="s">
        <v>1239</v>
      </c>
      <c r="C471" s="842" t="s">
        <v>770</v>
      </c>
      <c r="D471" s="843" t="s">
        <v>2322</v>
      </c>
      <c r="F471" s="842"/>
      <c r="G471" s="842">
        <v>469</v>
      </c>
    </row>
    <row r="472" spans="1:7" x14ac:dyDescent="0.25">
      <c r="A472" s="841" t="s">
        <v>81</v>
      </c>
      <c r="B472" s="842" t="s">
        <v>527</v>
      </c>
      <c r="C472" s="842" t="s">
        <v>1255</v>
      </c>
      <c r="D472" s="843" t="s">
        <v>2323</v>
      </c>
      <c r="F472" s="842"/>
      <c r="G472" s="842">
        <v>470</v>
      </c>
    </row>
    <row r="473" spans="1:7" ht="45.6" x14ac:dyDescent="0.25">
      <c r="A473" s="841" t="s">
        <v>528</v>
      </c>
      <c r="B473" s="842" t="s">
        <v>529</v>
      </c>
      <c r="C473" s="842" t="s">
        <v>771</v>
      </c>
      <c r="D473" s="843" t="s">
        <v>2324</v>
      </c>
      <c r="F473" s="842"/>
      <c r="G473" s="839">
        <v>471</v>
      </c>
    </row>
    <row r="474" spans="1:7" s="848" customFormat="1" ht="102.6" x14ac:dyDescent="0.25">
      <c r="A474" s="841" t="s">
        <v>211</v>
      </c>
      <c r="B474" s="842" t="s">
        <v>2681</v>
      </c>
      <c r="C474" s="842" t="s">
        <v>3156</v>
      </c>
      <c r="D474" s="843" t="s">
        <v>3334</v>
      </c>
      <c r="E474" s="842" t="s">
        <v>2965</v>
      </c>
      <c r="F474" s="842" t="s">
        <v>4163</v>
      </c>
      <c r="G474" s="842">
        <v>472</v>
      </c>
    </row>
    <row r="475" spans="1:7" ht="102.6" x14ac:dyDescent="0.25">
      <c r="A475" s="841" t="s">
        <v>212</v>
      </c>
      <c r="B475" s="842" t="s">
        <v>1091</v>
      </c>
      <c r="C475" s="842" t="s">
        <v>1833</v>
      </c>
      <c r="D475" s="843" t="s">
        <v>2325</v>
      </c>
      <c r="E475" s="842" t="s">
        <v>2966</v>
      </c>
      <c r="F475" s="842" t="s">
        <v>4164</v>
      </c>
      <c r="G475" s="842">
        <v>473</v>
      </c>
    </row>
    <row r="476" spans="1:7" ht="387.6" x14ac:dyDescent="0.25">
      <c r="A476" s="841" t="s">
        <v>213</v>
      </c>
      <c r="B476" s="842" t="s">
        <v>2682</v>
      </c>
      <c r="C476" s="842" t="s">
        <v>3157</v>
      </c>
      <c r="D476" s="843" t="s">
        <v>3335</v>
      </c>
      <c r="E476" s="842" t="s">
        <v>2967</v>
      </c>
      <c r="F476" s="842" t="s">
        <v>4165</v>
      </c>
      <c r="G476" s="839">
        <v>474</v>
      </c>
    </row>
    <row r="477" spans="1:7" ht="79.8" x14ac:dyDescent="0.25">
      <c r="A477" s="841" t="s">
        <v>214</v>
      </c>
      <c r="B477" s="842" t="s">
        <v>2683</v>
      </c>
      <c r="C477" s="842" t="s">
        <v>3158</v>
      </c>
      <c r="D477" s="843" t="s">
        <v>3336</v>
      </c>
      <c r="E477" s="842" t="s">
        <v>2968</v>
      </c>
      <c r="F477" s="842" t="s">
        <v>4166</v>
      </c>
      <c r="G477" s="842">
        <v>475</v>
      </c>
    </row>
    <row r="478" spans="1:7" ht="68.400000000000006" x14ac:dyDescent="0.25">
      <c r="A478" s="841" t="s">
        <v>942</v>
      </c>
      <c r="B478" s="842" t="s">
        <v>530</v>
      </c>
      <c r="C478" s="842" t="s">
        <v>1309</v>
      </c>
      <c r="D478" s="843" t="s">
        <v>2326</v>
      </c>
      <c r="E478" s="842" t="s">
        <v>2969</v>
      </c>
      <c r="F478" s="842" t="s">
        <v>4167</v>
      </c>
      <c r="G478" s="842">
        <v>476</v>
      </c>
    </row>
    <row r="479" spans="1:7" ht="148.19999999999999" x14ac:dyDescent="0.25">
      <c r="A479" s="841" t="s">
        <v>2539</v>
      </c>
      <c r="B479" s="842" t="s">
        <v>2684</v>
      </c>
      <c r="C479" s="842" t="s">
        <v>3159</v>
      </c>
      <c r="D479" s="843" t="s">
        <v>3337</v>
      </c>
      <c r="E479" s="842" t="s">
        <v>2970</v>
      </c>
      <c r="F479" s="842" t="s">
        <v>4168</v>
      </c>
      <c r="G479" s="839">
        <v>477</v>
      </c>
    </row>
    <row r="480" spans="1:7" x14ac:dyDescent="0.25">
      <c r="A480" s="841" t="s">
        <v>83</v>
      </c>
      <c r="B480" s="842" t="s">
        <v>531</v>
      </c>
      <c r="C480" s="842" t="s">
        <v>1256</v>
      </c>
      <c r="D480" s="843" t="s">
        <v>2327</v>
      </c>
      <c r="F480" s="842"/>
      <c r="G480" s="842">
        <v>478</v>
      </c>
    </row>
    <row r="481" spans="1:7" s="848" customFormat="1" ht="102.6" x14ac:dyDescent="0.25">
      <c r="A481" s="841" t="s">
        <v>532</v>
      </c>
      <c r="B481" s="842" t="s">
        <v>1230</v>
      </c>
      <c r="C481" s="842" t="s">
        <v>772</v>
      </c>
      <c r="D481" s="843" t="s">
        <v>2328</v>
      </c>
      <c r="E481" s="842"/>
      <c r="F481" s="842"/>
      <c r="G481" s="842">
        <v>479</v>
      </c>
    </row>
    <row r="482" spans="1:7" ht="102.6" x14ac:dyDescent="0.25">
      <c r="A482" s="838" t="s">
        <v>215</v>
      </c>
      <c r="B482" s="839" t="s">
        <v>1092</v>
      </c>
      <c r="C482" s="839" t="s">
        <v>1834</v>
      </c>
      <c r="D482" s="840" t="s">
        <v>2329</v>
      </c>
      <c r="E482" s="842" t="s">
        <v>2971</v>
      </c>
      <c r="F482" s="842" t="s">
        <v>4169</v>
      </c>
      <c r="G482" s="839">
        <v>480</v>
      </c>
    </row>
    <row r="483" spans="1:7" ht="114" x14ac:dyDescent="0.25">
      <c r="A483" s="841" t="s">
        <v>216</v>
      </c>
      <c r="B483" s="842" t="s">
        <v>2685</v>
      </c>
      <c r="C483" s="842" t="s">
        <v>3160</v>
      </c>
      <c r="D483" s="843" t="s">
        <v>3338</v>
      </c>
      <c r="E483" s="842" t="s">
        <v>2972</v>
      </c>
      <c r="F483" s="842" t="s">
        <v>4170</v>
      </c>
      <c r="G483" s="842">
        <v>481</v>
      </c>
    </row>
    <row r="484" spans="1:7" ht="193.8" x14ac:dyDescent="0.25">
      <c r="A484" s="841" t="s">
        <v>217</v>
      </c>
      <c r="B484" s="842" t="s">
        <v>533</v>
      </c>
      <c r="C484" s="842" t="s">
        <v>1310</v>
      </c>
      <c r="D484" s="843" t="s">
        <v>2330</v>
      </c>
      <c r="E484" s="842" t="s">
        <v>2973</v>
      </c>
      <c r="F484" s="842" t="s">
        <v>4171</v>
      </c>
      <c r="G484" s="842">
        <v>482</v>
      </c>
    </row>
    <row r="485" spans="1:7" ht="102.6" x14ac:dyDescent="0.25">
      <c r="A485" s="841" t="s">
        <v>218</v>
      </c>
      <c r="B485" s="842" t="s">
        <v>1093</v>
      </c>
      <c r="C485" s="842" t="s">
        <v>1835</v>
      </c>
      <c r="D485" s="843" t="s">
        <v>2331</v>
      </c>
      <c r="E485" s="842" t="s">
        <v>2974</v>
      </c>
      <c r="F485" s="842" t="s">
        <v>4172</v>
      </c>
      <c r="G485" s="839">
        <v>483</v>
      </c>
    </row>
    <row r="486" spans="1:7" ht="34.200000000000003" x14ac:dyDescent="0.25">
      <c r="A486" s="841" t="s">
        <v>219</v>
      </c>
      <c r="B486" s="842" t="s">
        <v>1094</v>
      </c>
      <c r="C486" s="842" t="s">
        <v>1311</v>
      </c>
      <c r="D486" s="843" t="s">
        <v>2332</v>
      </c>
      <c r="E486" s="842" t="s">
        <v>2975</v>
      </c>
      <c r="F486" s="842" t="s">
        <v>4173</v>
      </c>
      <c r="G486" s="842">
        <v>484</v>
      </c>
    </row>
    <row r="487" spans="1:7" ht="102.6" x14ac:dyDescent="0.25">
      <c r="A487" s="841" t="s">
        <v>220</v>
      </c>
      <c r="B487" s="842" t="s">
        <v>2686</v>
      </c>
      <c r="C487" s="842" t="s">
        <v>3161</v>
      </c>
      <c r="D487" s="843" t="s">
        <v>3339</v>
      </c>
      <c r="E487" s="842" t="s">
        <v>2976</v>
      </c>
      <c r="F487" s="842" t="s">
        <v>4174</v>
      </c>
      <c r="G487" s="842">
        <v>485</v>
      </c>
    </row>
    <row r="488" spans="1:7" ht="125.4" x14ac:dyDescent="0.25">
      <c r="A488" s="841" t="s">
        <v>221</v>
      </c>
      <c r="B488" s="842" t="s">
        <v>2687</v>
      </c>
      <c r="C488" s="842" t="s">
        <v>3162</v>
      </c>
      <c r="D488" s="843" t="s">
        <v>3340</v>
      </c>
      <c r="E488" s="842" t="s">
        <v>2977</v>
      </c>
      <c r="F488" s="842" t="s">
        <v>4175</v>
      </c>
      <c r="G488" s="839">
        <v>486</v>
      </c>
    </row>
    <row r="489" spans="1:7" ht="79.8" x14ac:dyDescent="0.25">
      <c r="A489" s="841" t="s">
        <v>222</v>
      </c>
      <c r="B489" s="842" t="s">
        <v>1095</v>
      </c>
      <c r="C489" s="842" t="s">
        <v>1312</v>
      </c>
      <c r="D489" s="843" t="s">
        <v>2333</v>
      </c>
      <c r="E489" s="842" t="s">
        <v>2978</v>
      </c>
      <c r="F489" s="842" t="s">
        <v>4176</v>
      </c>
      <c r="G489" s="842">
        <v>487</v>
      </c>
    </row>
    <row r="490" spans="1:7" s="848" customFormat="1" ht="102.6" x14ac:dyDescent="0.25">
      <c r="A490" s="841" t="s">
        <v>223</v>
      </c>
      <c r="B490" s="842" t="s">
        <v>1096</v>
      </c>
      <c r="C490" s="842" t="s">
        <v>3163</v>
      </c>
      <c r="D490" s="843" t="s">
        <v>3341</v>
      </c>
      <c r="E490" s="842" t="s">
        <v>2979</v>
      </c>
      <c r="F490" s="842" t="s">
        <v>4177</v>
      </c>
      <c r="G490" s="842">
        <v>488</v>
      </c>
    </row>
    <row r="491" spans="1:7" x14ac:dyDescent="0.25">
      <c r="A491" s="841" t="s">
        <v>85</v>
      </c>
      <c r="B491" s="842" t="s">
        <v>534</v>
      </c>
      <c r="C491" s="842" t="s">
        <v>1257</v>
      </c>
      <c r="D491" s="843" t="s">
        <v>2334</v>
      </c>
      <c r="F491" s="842"/>
      <c r="G491" s="839">
        <v>489</v>
      </c>
    </row>
    <row r="492" spans="1:7" ht="79.8" x14ac:dyDescent="0.25">
      <c r="A492" s="838" t="s">
        <v>535</v>
      </c>
      <c r="B492" s="839" t="s">
        <v>536</v>
      </c>
      <c r="C492" s="839" t="s">
        <v>697</v>
      </c>
      <c r="D492" s="840" t="s">
        <v>2335</v>
      </c>
      <c r="F492" s="842"/>
      <c r="G492" s="842">
        <v>490</v>
      </c>
    </row>
    <row r="493" spans="1:7" ht="79.8" x14ac:dyDescent="0.25">
      <c r="A493" s="841" t="s">
        <v>225</v>
      </c>
      <c r="B493" s="842" t="s">
        <v>537</v>
      </c>
      <c r="C493" s="842" t="s">
        <v>1439</v>
      </c>
      <c r="D493" s="843" t="s">
        <v>2336</v>
      </c>
      <c r="E493" s="842" t="s">
        <v>2980</v>
      </c>
      <c r="F493" s="842" t="s">
        <v>4178</v>
      </c>
      <c r="G493" s="842">
        <v>491</v>
      </c>
    </row>
    <row r="494" spans="1:7" ht="102.6" x14ac:dyDescent="0.25">
      <c r="A494" s="841" t="s">
        <v>226</v>
      </c>
      <c r="B494" s="842" t="s">
        <v>538</v>
      </c>
      <c r="C494" s="842" t="s">
        <v>1313</v>
      </c>
      <c r="D494" s="843" t="s">
        <v>2337</v>
      </c>
      <c r="E494" s="842" t="s">
        <v>2981</v>
      </c>
      <c r="F494" s="842" t="s">
        <v>4179</v>
      </c>
      <c r="G494" s="839">
        <v>492</v>
      </c>
    </row>
    <row r="495" spans="1:7" ht="102.6" x14ac:dyDescent="0.25">
      <c r="A495" s="841" t="s">
        <v>227</v>
      </c>
      <c r="B495" s="842" t="s">
        <v>539</v>
      </c>
      <c r="C495" s="842" t="s">
        <v>1314</v>
      </c>
      <c r="D495" s="843" t="s">
        <v>2338</v>
      </c>
      <c r="E495" s="842" t="s">
        <v>2982</v>
      </c>
      <c r="F495" s="842" t="s">
        <v>4180</v>
      </c>
      <c r="G495" s="842">
        <v>493</v>
      </c>
    </row>
    <row r="496" spans="1:7" ht="330.6" x14ac:dyDescent="0.25">
      <c r="A496" s="841" t="s">
        <v>228</v>
      </c>
      <c r="B496" s="842" t="s">
        <v>1097</v>
      </c>
      <c r="C496" s="842" t="s">
        <v>1315</v>
      </c>
      <c r="D496" s="843" t="s">
        <v>2339</v>
      </c>
      <c r="E496" s="842" t="s">
        <v>2983</v>
      </c>
      <c r="F496" s="842" t="s">
        <v>4181</v>
      </c>
      <c r="G496" s="842">
        <v>494</v>
      </c>
    </row>
    <row r="497" spans="1:7" s="848" customFormat="1" ht="125.4" x14ac:dyDescent="0.25">
      <c r="A497" s="841" t="s">
        <v>229</v>
      </c>
      <c r="B497" s="842" t="s">
        <v>1098</v>
      </c>
      <c r="C497" s="842" t="s">
        <v>1316</v>
      </c>
      <c r="D497" s="843" t="s">
        <v>2340</v>
      </c>
      <c r="E497" s="842" t="s">
        <v>2984</v>
      </c>
      <c r="F497" s="842" t="s">
        <v>4182</v>
      </c>
      <c r="G497" s="839">
        <v>495</v>
      </c>
    </row>
    <row r="498" spans="1:7" ht="114" x14ac:dyDescent="0.25">
      <c r="A498" s="841" t="s">
        <v>230</v>
      </c>
      <c r="B498" s="842" t="s">
        <v>2688</v>
      </c>
      <c r="C498" s="842" t="s">
        <v>3164</v>
      </c>
      <c r="D498" s="843" t="s">
        <v>3342</v>
      </c>
      <c r="E498" s="842" t="s">
        <v>2985</v>
      </c>
      <c r="F498" s="842" t="s">
        <v>4183</v>
      </c>
      <c r="G498" s="842">
        <v>496</v>
      </c>
    </row>
    <row r="499" spans="1:7" ht="216.6" x14ac:dyDescent="0.25">
      <c r="A499" s="841" t="s">
        <v>231</v>
      </c>
      <c r="B499" s="842" t="s">
        <v>2689</v>
      </c>
      <c r="C499" s="842" t="s">
        <v>3165</v>
      </c>
      <c r="D499" s="843" t="s">
        <v>3343</v>
      </c>
      <c r="E499" s="842" t="s">
        <v>2986</v>
      </c>
      <c r="F499" s="842" t="s">
        <v>4184</v>
      </c>
      <c r="G499" s="842">
        <v>497</v>
      </c>
    </row>
    <row r="500" spans="1:7" x14ac:dyDescent="0.2">
      <c r="A500" s="847" t="s">
        <v>87</v>
      </c>
      <c r="B500" s="845" t="s">
        <v>397</v>
      </c>
      <c r="C500" s="839" t="s">
        <v>707</v>
      </c>
      <c r="D500" s="840" t="s">
        <v>2012</v>
      </c>
      <c r="F500" s="842"/>
      <c r="G500" s="839">
        <v>498</v>
      </c>
    </row>
    <row r="501" spans="1:7" ht="68.400000000000006" x14ac:dyDescent="0.2">
      <c r="A501" s="846" t="s">
        <v>540</v>
      </c>
      <c r="B501" s="844" t="s">
        <v>399</v>
      </c>
      <c r="C501" s="842" t="s">
        <v>827</v>
      </c>
      <c r="D501" s="843" t="s">
        <v>2013</v>
      </c>
      <c r="F501" s="842"/>
      <c r="G501" s="842">
        <v>499</v>
      </c>
    </row>
    <row r="502" spans="1:7" s="851" customFormat="1" ht="79.8" x14ac:dyDescent="0.2">
      <c r="A502" s="839" t="s">
        <v>233</v>
      </c>
      <c r="B502" s="839" t="s">
        <v>1099</v>
      </c>
      <c r="C502" s="839" t="s">
        <v>1317</v>
      </c>
      <c r="D502" s="840" t="s">
        <v>2341</v>
      </c>
      <c r="E502" s="842" t="s">
        <v>2987</v>
      </c>
      <c r="F502" s="842" t="s">
        <v>4185</v>
      </c>
      <c r="G502" s="842">
        <v>500</v>
      </c>
    </row>
    <row r="503" spans="1:7" s="851" customFormat="1" ht="205.2" x14ac:dyDescent="0.2">
      <c r="A503" s="842" t="s">
        <v>234</v>
      </c>
      <c r="B503" s="842" t="s">
        <v>541</v>
      </c>
      <c r="C503" s="842" t="s">
        <v>1318</v>
      </c>
      <c r="D503" s="843" t="s">
        <v>2342</v>
      </c>
      <c r="E503" s="842" t="s">
        <v>2988</v>
      </c>
      <c r="F503" s="842" t="s">
        <v>4186</v>
      </c>
      <c r="G503" s="839">
        <v>501</v>
      </c>
    </row>
    <row r="504" spans="1:7" ht="159.6" x14ac:dyDescent="0.25">
      <c r="A504" s="842" t="s">
        <v>235</v>
      </c>
      <c r="B504" s="842" t="s">
        <v>1100</v>
      </c>
      <c r="C504" s="842" t="s">
        <v>1836</v>
      </c>
      <c r="D504" s="843" t="s">
        <v>2343</v>
      </c>
      <c r="E504" s="842" t="s">
        <v>2989</v>
      </c>
      <c r="F504" s="842" t="s">
        <v>4187</v>
      </c>
      <c r="G504" s="842">
        <v>502</v>
      </c>
    </row>
    <row r="505" spans="1:7" ht="125.4" x14ac:dyDescent="0.25">
      <c r="A505" s="842" t="s">
        <v>236</v>
      </c>
      <c r="B505" s="842" t="s">
        <v>1101</v>
      </c>
      <c r="C505" s="842" t="s">
        <v>1320</v>
      </c>
      <c r="D505" s="843" t="s">
        <v>2345</v>
      </c>
      <c r="E505" s="842" t="s">
        <v>2990</v>
      </c>
      <c r="F505" s="842" t="s">
        <v>4188</v>
      </c>
      <c r="G505" s="842">
        <v>503</v>
      </c>
    </row>
    <row r="506" spans="1:7" s="848" customFormat="1" ht="125.4" x14ac:dyDescent="0.25">
      <c r="A506" s="842" t="s">
        <v>237</v>
      </c>
      <c r="B506" s="842" t="s">
        <v>542</v>
      </c>
      <c r="C506" s="842" t="s">
        <v>1319</v>
      </c>
      <c r="D506" s="843" t="s">
        <v>2344</v>
      </c>
      <c r="E506" s="842" t="s">
        <v>2991</v>
      </c>
      <c r="F506" s="842" t="s">
        <v>4189</v>
      </c>
      <c r="G506" s="839">
        <v>504</v>
      </c>
    </row>
    <row r="507" spans="1:7" ht="34.200000000000003" x14ac:dyDescent="0.25">
      <c r="A507" s="842" t="s">
        <v>238</v>
      </c>
      <c r="B507" s="842" t="s">
        <v>1102</v>
      </c>
      <c r="C507" s="842" t="s">
        <v>1321</v>
      </c>
      <c r="D507" s="843" t="s">
        <v>2346</v>
      </c>
      <c r="E507" s="842" t="s">
        <v>2992</v>
      </c>
      <c r="F507" s="842" t="s">
        <v>4190</v>
      </c>
      <c r="G507" s="842">
        <v>505</v>
      </c>
    </row>
    <row r="508" spans="1:7" s="848" customFormat="1" x14ac:dyDescent="0.25">
      <c r="A508" s="842" t="s">
        <v>2540</v>
      </c>
      <c r="B508" s="842" t="s">
        <v>1122</v>
      </c>
      <c r="C508" s="842" t="s">
        <v>3375</v>
      </c>
      <c r="D508" s="843" t="s">
        <v>3376</v>
      </c>
      <c r="E508" s="842"/>
      <c r="F508" s="842"/>
      <c r="G508" s="842">
        <v>506</v>
      </c>
    </row>
    <row r="509" spans="1:7" ht="364.8" x14ac:dyDescent="0.25">
      <c r="A509" s="839" t="s">
        <v>2541</v>
      </c>
      <c r="B509" s="839" t="s">
        <v>1238</v>
      </c>
      <c r="C509" s="839" t="s">
        <v>768</v>
      </c>
      <c r="D509" s="840" t="s">
        <v>2347</v>
      </c>
      <c r="F509" s="842"/>
      <c r="G509" s="839">
        <v>507</v>
      </c>
    </row>
    <row r="510" spans="1:7" x14ac:dyDescent="0.25">
      <c r="A510" s="842" t="s">
        <v>2542</v>
      </c>
      <c r="B510" s="842" t="s">
        <v>1199</v>
      </c>
      <c r="C510" s="842" t="s">
        <v>1941</v>
      </c>
      <c r="D510" s="843" t="s">
        <v>2348</v>
      </c>
      <c r="F510" s="842"/>
      <c r="G510" s="842">
        <v>508</v>
      </c>
    </row>
    <row r="511" spans="1:7" ht="79.8" x14ac:dyDescent="0.25">
      <c r="A511" s="842" t="s">
        <v>2543</v>
      </c>
      <c r="B511" s="842" t="s">
        <v>1231</v>
      </c>
      <c r="C511" s="842" t="s">
        <v>769</v>
      </c>
      <c r="D511" s="843" t="s">
        <v>2349</v>
      </c>
      <c r="F511" s="842"/>
      <c r="G511" s="842">
        <v>509</v>
      </c>
    </row>
    <row r="512" spans="1:7" ht="91.2" x14ac:dyDescent="0.25">
      <c r="A512" s="842" t="s">
        <v>2544</v>
      </c>
      <c r="B512" s="842" t="s">
        <v>1123</v>
      </c>
      <c r="C512" s="842" t="s">
        <v>1942</v>
      </c>
      <c r="D512" s="843" t="s">
        <v>2350</v>
      </c>
      <c r="E512" s="842" t="s">
        <v>2993</v>
      </c>
      <c r="F512" s="842" t="s">
        <v>4191</v>
      </c>
      <c r="G512" s="839">
        <v>510</v>
      </c>
    </row>
    <row r="513" spans="1:7" ht="91.2" x14ac:dyDescent="0.25">
      <c r="A513" s="842" t="s">
        <v>2545</v>
      </c>
      <c r="B513" s="842" t="s">
        <v>2690</v>
      </c>
      <c r="C513" s="842" t="s">
        <v>3166</v>
      </c>
      <c r="D513" s="843" t="s">
        <v>3344</v>
      </c>
      <c r="E513" s="842" t="s">
        <v>2994</v>
      </c>
      <c r="F513" s="842" t="s">
        <v>4192</v>
      </c>
      <c r="G513" s="842">
        <v>511</v>
      </c>
    </row>
    <row r="514" spans="1:7" ht="91.2" x14ac:dyDescent="0.25">
      <c r="A514" s="842" t="s">
        <v>2546</v>
      </c>
      <c r="B514" s="842" t="s">
        <v>2691</v>
      </c>
      <c r="C514" s="842" t="s">
        <v>3167</v>
      </c>
      <c r="D514" s="843" t="s">
        <v>3345</v>
      </c>
      <c r="E514" s="842" t="s">
        <v>2995</v>
      </c>
      <c r="F514" s="842" t="s">
        <v>4193</v>
      </c>
      <c r="G514" s="842">
        <v>512</v>
      </c>
    </row>
    <row r="515" spans="1:7" s="851" customFormat="1" ht="114" x14ac:dyDescent="0.2">
      <c r="A515" s="842" t="s">
        <v>2547</v>
      </c>
      <c r="B515" s="842" t="s">
        <v>1124</v>
      </c>
      <c r="C515" s="842" t="s">
        <v>1943</v>
      </c>
      <c r="D515" s="843" t="s">
        <v>2351</v>
      </c>
      <c r="E515" s="842" t="s">
        <v>2996</v>
      </c>
      <c r="F515" s="842" t="s">
        <v>4194</v>
      </c>
      <c r="G515" s="839">
        <v>513</v>
      </c>
    </row>
    <row r="516" spans="1:7" ht="91.2" x14ac:dyDescent="0.25">
      <c r="A516" s="842" t="s">
        <v>2548</v>
      </c>
      <c r="B516" s="842" t="s">
        <v>1125</v>
      </c>
      <c r="C516" s="842" t="s">
        <v>1944</v>
      </c>
      <c r="D516" s="843" t="s">
        <v>2352</v>
      </c>
      <c r="E516" s="842" t="s">
        <v>2997</v>
      </c>
      <c r="F516" s="842" t="s">
        <v>4195</v>
      </c>
      <c r="G516" s="842">
        <v>514</v>
      </c>
    </row>
    <row r="517" spans="1:7" ht="91.2" x14ac:dyDescent="0.25">
      <c r="A517" s="842" t="s">
        <v>2549</v>
      </c>
      <c r="B517" s="842" t="s">
        <v>1126</v>
      </c>
      <c r="C517" s="842" t="s">
        <v>1945</v>
      </c>
      <c r="D517" s="843" t="s">
        <v>2353</v>
      </c>
      <c r="E517" s="842" t="s">
        <v>2998</v>
      </c>
      <c r="F517" s="842" t="s">
        <v>4196</v>
      </c>
      <c r="G517" s="842">
        <v>515</v>
      </c>
    </row>
    <row r="518" spans="1:7" x14ac:dyDescent="0.25">
      <c r="A518" s="842" t="s">
        <v>2550</v>
      </c>
      <c r="B518" s="842" t="s">
        <v>1202</v>
      </c>
      <c r="C518" s="842" t="s">
        <v>1946</v>
      </c>
      <c r="D518" s="843" t="s">
        <v>2354</v>
      </c>
      <c r="F518" s="842"/>
      <c r="G518" s="839">
        <v>516</v>
      </c>
    </row>
    <row r="519" spans="1:7" s="848" customFormat="1" ht="148.19999999999999" x14ac:dyDescent="0.25">
      <c r="A519" s="842" t="s">
        <v>2551</v>
      </c>
      <c r="B519" s="842" t="s">
        <v>1232</v>
      </c>
      <c r="C519" s="842" t="s">
        <v>830</v>
      </c>
      <c r="D519" s="843" t="s">
        <v>2355</v>
      </c>
      <c r="E519" s="842"/>
      <c r="F519" s="842"/>
      <c r="G519" s="842">
        <v>517</v>
      </c>
    </row>
    <row r="520" spans="1:7" ht="79.8" x14ac:dyDescent="0.25">
      <c r="A520" s="842" t="s">
        <v>2552</v>
      </c>
      <c r="B520" s="842" t="s">
        <v>1127</v>
      </c>
      <c r="C520" s="842" t="s">
        <v>1947</v>
      </c>
      <c r="D520" s="843" t="s">
        <v>2356</v>
      </c>
      <c r="E520" s="842" t="s">
        <v>3860</v>
      </c>
      <c r="F520" s="842" t="s">
        <v>4197</v>
      </c>
      <c r="G520" s="842">
        <v>518</v>
      </c>
    </row>
    <row r="521" spans="1:7" ht="79.8" x14ac:dyDescent="0.25">
      <c r="A521" s="842" t="s">
        <v>2553</v>
      </c>
      <c r="B521" s="842" t="s">
        <v>1128</v>
      </c>
      <c r="C521" s="842" t="s">
        <v>1925</v>
      </c>
      <c r="D521" s="843" t="s">
        <v>2357</v>
      </c>
      <c r="E521" s="842" t="s">
        <v>2999</v>
      </c>
      <c r="F521" s="842" t="s">
        <v>4198</v>
      </c>
      <c r="G521" s="839">
        <v>519</v>
      </c>
    </row>
    <row r="522" spans="1:7" ht="342" x14ac:dyDescent="0.25">
      <c r="A522" s="839" t="s">
        <v>2554</v>
      </c>
      <c r="B522" s="839" t="s">
        <v>1129</v>
      </c>
      <c r="C522" s="839" t="s">
        <v>1948</v>
      </c>
      <c r="D522" s="840" t="s">
        <v>2358</v>
      </c>
      <c r="E522" s="842" t="s">
        <v>3000</v>
      </c>
      <c r="F522" s="842" t="s">
        <v>4199</v>
      </c>
      <c r="G522" s="842">
        <v>520</v>
      </c>
    </row>
    <row r="523" spans="1:7" ht="102.6" x14ac:dyDescent="0.25">
      <c r="A523" s="842" t="s">
        <v>2555</v>
      </c>
      <c r="B523" s="842" t="s">
        <v>1130</v>
      </c>
      <c r="C523" s="842" t="s">
        <v>1949</v>
      </c>
      <c r="D523" s="843" t="s">
        <v>2359</v>
      </c>
      <c r="E523" s="842" t="s">
        <v>3001</v>
      </c>
      <c r="F523" s="842" t="s">
        <v>4200</v>
      </c>
      <c r="G523" s="842">
        <v>521</v>
      </c>
    </row>
    <row r="524" spans="1:7" ht="136.80000000000001" x14ac:dyDescent="0.25">
      <c r="A524" s="842" t="s">
        <v>2556</v>
      </c>
      <c r="B524" s="842" t="s">
        <v>1131</v>
      </c>
      <c r="C524" s="842" t="s">
        <v>1950</v>
      </c>
      <c r="D524" s="843" t="s">
        <v>2360</v>
      </c>
      <c r="E524" s="842" t="s">
        <v>3002</v>
      </c>
      <c r="F524" s="842" t="s">
        <v>4201</v>
      </c>
      <c r="G524" s="839">
        <v>522</v>
      </c>
    </row>
    <row r="525" spans="1:7" ht="193.8" x14ac:dyDescent="0.25">
      <c r="A525" s="842" t="s">
        <v>2557</v>
      </c>
      <c r="B525" s="842" t="s">
        <v>2692</v>
      </c>
      <c r="C525" s="842" t="s">
        <v>3825</v>
      </c>
      <c r="D525" s="843" t="s">
        <v>2361</v>
      </c>
      <c r="E525" s="842" t="s">
        <v>3003</v>
      </c>
      <c r="F525" s="842" t="s">
        <v>4202</v>
      </c>
      <c r="G525" s="842">
        <v>523</v>
      </c>
    </row>
    <row r="526" spans="1:7" ht="91.2" x14ac:dyDescent="0.25">
      <c r="A526" s="842" t="s">
        <v>2558</v>
      </c>
      <c r="B526" s="842" t="s">
        <v>1132</v>
      </c>
      <c r="C526" s="842" t="s">
        <v>1951</v>
      </c>
      <c r="D526" s="843" t="s">
        <v>2362</v>
      </c>
      <c r="E526" s="842" t="s">
        <v>3004</v>
      </c>
      <c r="F526" s="842" t="s">
        <v>4203</v>
      </c>
      <c r="G526" s="842">
        <v>524</v>
      </c>
    </row>
    <row r="527" spans="1:7" ht="159.6" x14ac:dyDescent="0.25">
      <c r="A527" s="842" t="s">
        <v>2559</v>
      </c>
      <c r="B527" s="842" t="s">
        <v>1133</v>
      </c>
      <c r="C527" s="842" t="s">
        <v>1952</v>
      </c>
      <c r="D527" s="843" t="s">
        <v>2363</v>
      </c>
      <c r="E527" s="842" t="s">
        <v>3005</v>
      </c>
      <c r="F527" s="842" t="s">
        <v>4204</v>
      </c>
      <c r="G527" s="839">
        <v>525</v>
      </c>
    </row>
    <row r="528" spans="1:7" ht="91.2" x14ac:dyDescent="0.25">
      <c r="A528" s="842" t="s">
        <v>2560</v>
      </c>
      <c r="B528" s="842" t="s">
        <v>2693</v>
      </c>
      <c r="C528" s="842" t="s">
        <v>3168</v>
      </c>
      <c r="D528" s="843" t="s">
        <v>2364</v>
      </c>
      <c r="E528" s="842" t="s">
        <v>3006</v>
      </c>
      <c r="F528" s="842" t="s">
        <v>4205</v>
      </c>
      <c r="G528" s="842">
        <v>526</v>
      </c>
    </row>
    <row r="529" spans="1:7" ht="159.6" x14ac:dyDescent="0.25">
      <c r="A529" s="842" t="s">
        <v>2561</v>
      </c>
      <c r="B529" s="842" t="s">
        <v>1134</v>
      </c>
      <c r="C529" s="842" t="s">
        <v>1331</v>
      </c>
      <c r="D529" s="843" t="s">
        <v>2365</v>
      </c>
      <c r="E529" s="842" t="s">
        <v>3007</v>
      </c>
      <c r="F529" s="842" t="s">
        <v>4206</v>
      </c>
      <c r="G529" s="842">
        <v>527</v>
      </c>
    </row>
    <row r="530" spans="1:7" ht="125.4" x14ac:dyDescent="0.25">
      <c r="A530" s="838" t="s">
        <v>2562</v>
      </c>
      <c r="B530" s="839" t="s">
        <v>2694</v>
      </c>
      <c r="C530" s="839" t="s">
        <v>3169</v>
      </c>
      <c r="D530" s="840" t="s">
        <v>3346</v>
      </c>
      <c r="E530" s="842" t="s">
        <v>3008</v>
      </c>
      <c r="F530" s="842" t="s">
        <v>4207</v>
      </c>
      <c r="G530" s="839">
        <v>528</v>
      </c>
    </row>
    <row r="531" spans="1:7" ht="182.4" x14ac:dyDescent="0.25">
      <c r="A531" s="841" t="s">
        <v>2563</v>
      </c>
      <c r="B531" s="842" t="s">
        <v>2695</v>
      </c>
      <c r="C531" s="842" t="s">
        <v>3170</v>
      </c>
      <c r="D531" s="843" t="s">
        <v>3347</v>
      </c>
      <c r="E531" s="842" t="s">
        <v>3009</v>
      </c>
      <c r="F531" s="842" t="s">
        <v>4208</v>
      </c>
      <c r="G531" s="842">
        <v>529</v>
      </c>
    </row>
    <row r="532" spans="1:7" ht="102.6" x14ac:dyDescent="0.25">
      <c r="A532" s="838" t="s">
        <v>2564</v>
      </c>
      <c r="B532" s="839" t="s">
        <v>2696</v>
      </c>
      <c r="C532" s="839" t="s">
        <v>1332</v>
      </c>
      <c r="D532" s="840" t="s">
        <v>2366</v>
      </c>
      <c r="E532" s="842" t="s">
        <v>3010</v>
      </c>
      <c r="F532" s="842" t="s">
        <v>4209</v>
      </c>
      <c r="G532" s="842">
        <v>530</v>
      </c>
    </row>
    <row r="533" spans="1:7" x14ac:dyDescent="0.25">
      <c r="A533" s="841" t="s">
        <v>2565</v>
      </c>
      <c r="B533" s="842" t="s">
        <v>397</v>
      </c>
      <c r="C533" s="842" t="s">
        <v>707</v>
      </c>
      <c r="D533" s="843" t="s">
        <v>2012</v>
      </c>
      <c r="F533" s="842"/>
      <c r="G533" s="839">
        <v>531</v>
      </c>
    </row>
    <row r="534" spans="1:7" ht="68.400000000000006" x14ac:dyDescent="0.25">
      <c r="A534" s="841" t="s">
        <v>2566</v>
      </c>
      <c r="B534" s="842" t="s">
        <v>399</v>
      </c>
      <c r="C534" s="842" t="s">
        <v>827</v>
      </c>
      <c r="D534" s="843" t="s">
        <v>2013</v>
      </c>
      <c r="F534" s="842"/>
      <c r="G534" s="842">
        <v>532</v>
      </c>
    </row>
    <row r="535" spans="1:7" s="848" customFormat="1" ht="79.8" x14ac:dyDescent="0.25">
      <c r="A535" s="841" t="s">
        <v>2567</v>
      </c>
      <c r="B535" s="842" t="s">
        <v>2697</v>
      </c>
      <c r="C535" s="842" t="s">
        <v>3171</v>
      </c>
      <c r="D535" s="843" t="s">
        <v>3377</v>
      </c>
      <c r="E535" s="842" t="s">
        <v>3011</v>
      </c>
      <c r="F535" s="842" t="s">
        <v>4210</v>
      </c>
      <c r="G535" s="842">
        <v>533</v>
      </c>
    </row>
    <row r="536" spans="1:7" ht="216.6" x14ac:dyDescent="0.25">
      <c r="A536" s="841" t="s">
        <v>2568</v>
      </c>
      <c r="B536" s="842" t="s">
        <v>1135</v>
      </c>
      <c r="C536" s="842" t="s">
        <v>3378</v>
      </c>
      <c r="D536" s="843" t="s">
        <v>3379</v>
      </c>
      <c r="E536" s="842" t="s">
        <v>3012</v>
      </c>
      <c r="F536" s="842" t="s">
        <v>4211</v>
      </c>
      <c r="G536" s="839">
        <v>534</v>
      </c>
    </row>
    <row r="537" spans="1:7" ht="148.19999999999999" x14ac:dyDescent="0.25">
      <c r="A537" s="841" t="s">
        <v>2569</v>
      </c>
      <c r="B537" s="842" t="s">
        <v>1136</v>
      </c>
      <c r="C537" s="842" t="s">
        <v>3380</v>
      </c>
      <c r="D537" s="843" t="s">
        <v>3381</v>
      </c>
      <c r="E537" s="842" t="s">
        <v>3013</v>
      </c>
      <c r="F537" s="842" t="s">
        <v>4212</v>
      </c>
      <c r="G537" s="842">
        <v>535</v>
      </c>
    </row>
    <row r="538" spans="1:7" ht="125.4" x14ac:dyDescent="0.25">
      <c r="A538" s="841" t="s">
        <v>2570</v>
      </c>
      <c r="B538" s="842" t="s">
        <v>2698</v>
      </c>
      <c r="C538" s="842" t="s">
        <v>3172</v>
      </c>
      <c r="D538" s="843" t="s">
        <v>3384</v>
      </c>
      <c r="E538" s="842" t="s">
        <v>3014</v>
      </c>
      <c r="F538" s="842" t="s">
        <v>4213</v>
      </c>
      <c r="G538" s="842">
        <v>536</v>
      </c>
    </row>
    <row r="539" spans="1:7" ht="136.80000000000001" x14ac:dyDescent="0.25">
      <c r="A539" s="841" t="s">
        <v>2571</v>
      </c>
      <c r="B539" s="842" t="s">
        <v>1137</v>
      </c>
      <c r="C539" s="842" t="s">
        <v>3173</v>
      </c>
      <c r="D539" s="843" t="s">
        <v>3385</v>
      </c>
      <c r="E539" s="842" t="s">
        <v>3015</v>
      </c>
      <c r="F539" s="842" t="s">
        <v>4214</v>
      </c>
      <c r="G539" s="839">
        <v>537</v>
      </c>
    </row>
    <row r="540" spans="1:7" ht="34.200000000000003" x14ac:dyDescent="0.25">
      <c r="A540" s="841" t="s">
        <v>2572</v>
      </c>
      <c r="B540" s="842" t="s">
        <v>1138</v>
      </c>
      <c r="C540" s="842" t="s">
        <v>3382</v>
      </c>
      <c r="D540" s="843" t="s">
        <v>3383</v>
      </c>
      <c r="E540" s="842" t="s">
        <v>3016</v>
      </c>
      <c r="F540" s="842" t="s">
        <v>4215</v>
      </c>
      <c r="G540" s="842">
        <v>538</v>
      </c>
    </row>
    <row r="541" spans="1:7" x14ac:dyDescent="0.25">
      <c r="A541" s="841" t="s">
        <v>64</v>
      </c>
      <c r="B541" s="842" t="s">
        <v>1039</v>
      </c>
      <c r="C541" s="842" t="s">
        <v>1425</v>
      </c>
      <c r="D541" s="843" t="s">
        <v>2367</v>
      </c>
      <c r="F541" s="842"/>
      <c r="G541" s="842">
        <v>539</v>
      </c>
    </row>
    <row r="542" spans="1:7" ht="205.2" x14ac:dyDescent="0.25">
      <c r="A542" s="841" t="s">
        <v>513</v>
      </c>
      <c r="B542" s="842" t="s">
        <v>1212</v>
      </c>
      <c r="C542" s="842" t="s">
        <v>1926</v>
      </c>
      <c r="D542" s="843" t="s">
        <v>2368</v>
      </c>
      <c r="F542" s="842"/>
      <c r="G542" s="839">
        <v>540</v>
      </c>
    </row>
    <row r="543" spans="1:7" x14ac:dyDescent="0.25">
      <c r="A543" s="841" t="s">
        <v>71</v>
      </c>
      <c r="B543" s="842" t="s">
        <v>518</v>
      </c>
      <c r="C543" s="842" t="s">
        <v>1249</v>
      </c>
      <c r="D543" s="843" t="s">
        <v>2369</v>
      </c>
      <c r="F543" s="842"/>
      <c r="G543" s="842">
        <v>541</v>
      </c>
    </row>
    <row r="544" spans="1:7" ht="114" x14ac:dyDescent="0.25">
      <c r="A544" s="841" t="s">
        <v>514</v>
      </c>
      <c r="B544" s="842" t="s">
        <v>1213</v>
      </c>
      <c r="C544" s="842" t="s">
        <v>1927</v>
      </c>
      <c r="D544" s="843" t="s">
        <v>2370</v>
      </c>
      <c r="F544" s="842"/>
      <c r="G544" s="842">
        <v>542</v>
      </c>
    </row>
    <row r="545" spans="1:7" ht="171" x14ac:dyDescent="0.25">
      <c r="A545" s="841" t="s">
        <v>175</v>
      </c>
      <c r="B545" s="842" t="s">
        <v>1040</v>
      </c>
      <c r="C545" s="842" t="s">
        <v>1837</v>
      </c>
      <c r="D545" s="843" t="s">
        <v>2371</v>
      </c>
      <c r="E545" s="842" t="s">
        <v>3017</v>
      </c>
      <c r="F545" s="842" t="s">
        <v>4216</v>
      </c>
      <c r="G545" s="839">
        <v>543</v>
      </c>
    </row>
    <row r="546" spans="1:7" ht="79.8" x14ac:dyDescent="0.25">
      <c r="A546" s="838" t="s">
        <v>176</v>
      </c>
      <c r="B546" s="839" t="s">
        <v>520</v>
      </c>
      <c r="C546" s="839" t="s">
        <v>1838</v>
      </c>
      <c r="D546" s="840" t="s">
        <v>2372</v>
      </c>
      <c r="E546" s="842" t="s">
        <v>3018</v>
      </c>
      <c r="F546" s="842" t="s">
        <v>4217</v>
      </c>
      <c r="G546" s="842">
        <v>544</v>
      </c>
    </row>
    <row r="547" spans="1:7" ht="79.8" x14ac:dyDescent="0.25">
      <c r="A547" s="841" t="s">
        <v>177</v>
      </c>
      <c r="B547" s="842" t="s">
        <v>1041</v>
      </c>
      <c r="C547" s="842" t="s">
        <v>1839</v>
      </c>
      <c r="D547" s="843" t="s">
        <v>2373</v>
      </c>
      <c r="E547" s="842" t="s">
        <v>3019</v>
      </c>
      <c r="F547" s="842" t="s">
        <v>4218</v>
      </c>
      <c r="G547" s="842">
        <v>545</v>
      </c>
    </row>
    <row r="548" spans="1:7" ht="136.80000000000001" x14ac:dyDescent="0.25">
      <c r="A548" s="841" t="s">
        <v>178</v>
      </c>
      <c r="B548" s="842" t="s">
        <v>1042</v>
      </c>
      <c r="C548" s="842" t="s">
        <v>1840</v>
      </c>
      <c r="D548" s="843" t="s">
        <v>2374</v>
      </c>
      <c r="E548" s="842" t="s">
        <v>3020</v>
      </c>
      <c r="F548" s="842" t="s">
        <v>4219</v>
      </c>
      <c r="G548" s="839">
        <v>546</v>
      </c>
    </row>
    <row r="549" spans="1:7" ht="91.2" x14ac:dyDescent="0.25">
      <c r="A549" s="841" t="s">
        <v>179</v>
      </c>
      <c r="B549" s="842" t="s">
        <v>2699</v>
      </c>
      <c r="C549" s="842" t="s">
        <v>3174</v>
      </c>
      <c r="D549" s="843" t="s">
        <v>3348</v>
      </c>
      <c r="E549" s="842" t="s">
        <v>3021</v>
      </c>
      <c r="F549" s="842" t="s">
        <v>4220</v>
      </c>
      <c r="G549" s="842">
        <v>547</v>
      </c>
    </row>
    <row r="550" spans="1:7" ht="102.6" x14ac:dyDescent="0.25">
      <c r="A550" s="841" t="s">
        <v>180</v>
      </c>
      <c r="B550" s="842" t="s">
        <v>1043</v>
      </c>
      <c r="C550" s="842" t="s">
        <v>1275</v>
      </c>
      <c r="D550" s="843" t="s">
        <v>2375</v>
      </c>
      <c r="E550" s="842" t="s">
        <v>3022</v>
      </c>
      <c r="F550" s="842" t="s">
        <v>4221</v>
      </c>
      <c r="G550" s="842">
        <v>548</v>
      </c>
    </row>
    <row r="551" spans="1:7" s="851" customFormat="1" ht="159.6" x14ac:dyDescent="0.2">
      <c r="A551" s="841" t="s">
        <v>181</v>
      </c>
      <c r="B551" s="842" t="s">
        <v>1044</v>
      </c>
      <c r="C551" s="842" t="s">
        <v>1276</v>
      </c>
      <c r="D551" s="843" t="s">
        <v>2376</v>
      </c>
      <c r="E551" s="842" t="s">
        <v>3023</v>
      </c>
      <c r="F551" s="842" t="s">
        <v>4222</v>
      </c>
      <c r="G551" s="839">
        <v>549</v>
      </c>
    </row>
    <row r="552" spans="1:7" ht="34.200000000000003" x14ac:dyDescent="0.25">
      <c r="A552" s="841" t="s">
        <v>182</v>
      </c>
      <c r="B552" s="842" t="s">
        <v>2700</v>
      </c>
      <c r="C552" s="842" t="s">
        <v>3175</v>
      </c>
      <c r="D552" s="843" t="s">
        <v>3349</v>
      </c>
      <c r="E552" s="842" t="s">
        <v>3024</v>
      </c>
      <c r="F552" s="842" t="s">
        <v>4223</v>
      </c>
      <c r="G552" s="842">
        <v>550</v>
      </c>
    </row>
    <row r="553" spans="1:7" ht="91.2" x14ac:dyDescent="0.25">
      <c r="A553" s="841" t="s">
        <v>183</v>
      </c>
      <c r="B553" s="842" t="s">
        <v>2701</v>
      </c>
      <c r="C553" s="842" t="s">
        <v>3176</v>
      </c>
      <c r="D553" s="843" t="s">
        <v>3350</v>
      </c>
      <c r="E553" s="842" t="s">
        <v>3025</v>
      </c>
      <c r="F553" s="842" t="s">
        <v>4224</v>
      </c>
      <c r="G553" s="842">
        <v>551</v>
      </c>
    </row>
    <row r="554" spans="1:7" ht="68.400000000000006" x14ac:dyDescent="0.25">
      <c r="A554" s="841" t="s">
        <v>184</v>
      </c>
      <c r="B554" s="842" t="s">
        <v>2702</v>
      </c>
      <c r="C554" s="842" t="s">
        <v>3177</v>
      </c>
      <c r="D554" s="843" t="s">
        <v>3351</v>
      </c>
      <c r="E554" s="842" t="s">
        <v>3026</v>
      </c>
      <c r="F554" s="842" t="s">
        <v>4225</v>
      </c>
      <c r="G554" s="839">
        <v>552</v>
      </c>
    </row>
    <row r="555" spans="1:7" ht="68.400000000000006" x14ac:dyDescent="0.25">
      <c r="A555" s="841" t="s">
        <v>185</v>
      </c>
      <c r="B555" s="842" t="s">
        <v>521</v>
      </c>
      <c r="C555" s="842" t="s">
        <v>1928</v>
      </c>
      <c r="D555" s="843" t="s">
        <v>2377</v>
      </c>
      <c r="E555" s="842" t="s">
        <v>3027</v>
      </c>
      <c r="F555" s="842" t="s">
        <v>4226</v>
      </c>
      <c r="G555" s="842">
        <v>553</v>
      </c>
    </row>
    <row r="556" spans="1:7" ht="102.6" x14ac:dyDescent="0.25">
      <c r="A556" s="841" t="s">
        <v>187</v>
      </c>
      <c r="B556" s="842" t="s">
        <v>2703</v>
      </c>
      <c r="C556" s="842" t="s">
        <v>3178</v>
      </c>
      <c r="D556" s="843" t="s">
        <v>3352</v>
      </c>
      <c r="E556" s="842" t="s">
        <v>3028</v>
      </c>
      <c r="F556" s="842" t="s">
        <v>4227</v>
      </c>
      <c r="G556" s="842">
        <v>554</v>
      </c>
    </row>
    <row r="557" spans="1:7" ht="125.4" x14ac:dyDescent="0.25">
      <c r="A557" s="841" t="s">
        <v>2573</v>
      </c>
      <c r="B557" s="842" t="s">
        <v>2704</v>
      </c>
      <c r="C557" s="842" t="s">
        <v>3179</v>
      </c>
      <c r="D557" s="843" t="s">
        <v>3353</v>
      </c>
      <c r="E557" s="842" t="s">
        <v>3029</v>
      </c>
      <c r="F557" s="842" t="s">
        <v>4228</v>
      </c>
      <c r="G557" s="839">
        <v>555</v>
      </c>
    </row>
    <row r="558" spans="1:7" x14ac:dyDescent="0.25">
      <c r="A558" s="841" t="s">
        <v>73</v>
      </c>
      <c r="B558" s="842" t="s">
        <v>1203</v>
      </c>
      <c r="C558" s="842" t="s">
        <v>1250</v>
      </c>
      <c r="D558" s="843" t="s">
        <v>2378</v>
      </c>
      <c r="F558" s="842"/>
      <c r="G558" s="842">
        <v>556</v>
      </c>
    </row>
    <row r="559" spans="1:7" ht="125.4" x14ac:dyDescent="0.25">
      <c r="A559" s="838" t="s">
        <v>519</v>
      </c>
      <c r="B559" s="839" t="s">
        <v>515</v>
      </c>
      <c r="C559" s="839" t="s">
        <v>1929</v>
      </c>
      <c r="D559" s="840" t="s">
        <v>2379</v>
      </c>
      <c r="F559" s="842"/>
      <c r="G559" s="842">
        <v>557</v>
      </c>
    </row>
    <row r="560" spans="1:7" ht="79.8" x14ac:dyDescent="0.25">
      <c r="A560" s="841" t="s">
        <v>189</v>
      </c>
      <c r="B560" s="842" t="s">
        <v>1045</v>
      </c>
      <c r="C560" s="842" t="s">
        <v>1841</v>
      </c>
      <c r="D560" s="843" t="s">
        <v>2380</v>
      </c>
      <c r="E560" s="842" t="s">
        <v>3030</v>
      </c>
      <c r="F560" s="842" t="s">
        <v>4229</v>
      </c>
      <c r="G560" s="839">
        <v>558</v>
      </c>
    </row>
    <row r="561" spans="1:7" ht="91.2" x14ac:dyDescent="0.25">
      <c r="A561" s="841" t="s">
        <v>190</v>
      </c>
      <c r="B561" s="842" t="s">
        <v>2705</v>
      </c>
      <c r="C561" s="842" t="s">
        <v>3180</v>
      </c>
      <c r="D561" s="843" t="s">
        <v>3354</v>
      </c>
      <c r="E561" s="842" t="s">
        <v>3031</v>
      </c>
      <c r="F561" s="842" t="s">
        <v>4230</v>
      </c>
      <c r="G561" s="842">
        <v>559</v>
      </c>
    </row>
    <row r="562" spans="1:7" ht="102.6" x14ac:dyDescent="0.25">
      <c r="A562" s="841" t="s">
        <v>191</v>
      </c>
      <c r="B562" s="842" t="s">
        <v>2706</v>
      </c>
      <c r="C562" s="842" t="s">
        <v>3181</v>
      </c>
      <c r="D562" s="843" t="s">
        <v>3355</v>
      </c>
      <c r="E562" s="842" t="s">
        <v>3032</v>
      </c>
      <c r="F562" s="842" t="s">
        <v>4231</v>
      </c>
      <c r="G562" s="842">
        <v>560</v>
      </c>
    </row>
    <row r="563" spans="1:7" ht="91.2" x14ac:dyDescent="0.25">
      <c r="A563" s="841" t="s">
        <v>192</v>
      </c>
      <c r="B563" s="842" t="s">
        <v>1046</v>
      </c>
      <c r="C563" s="842" t="s">
        <v>1842</v>
      </c>
      <c r="D563" s="843" t="s">
        <v>2381</v>
      </c>
      <c r="E563" s="842" t="s">
        <v>3033</v>
      </c>
      <c r="F563" s="842" t="s">
        <v>4232</v>
      </c>
      <c r="G563" s="839">
        <v>561</v>
      </c>
    </row>
    <row r="564" spans="1:7" ht="114" x14ac:dyDescent="0.25">
      <c r="A564" s="841" t="s">
        <v>193</v>
      </c>
      <c r="B564" s="842" t="s">
        <v>2707</v>
      </c>
      <c r="C564" s="842" t="s">
        <v>3182</v>
      </c>
      <c r="D564" s="843" t="s">
        <v>3356</v>
      </c>
      <c r="E564" s="842" t="s">
        <v>3034</v>
      </c>
      <c r="F564" s="842" t="s">
        <v>4233</v>
      </c>
      <c r="G564" s="842">
        <v>562</v>
      </c>
    </row>
    <row r="565" spans="1:7" ht="79.8" x14ac:dyDescent="0.25">
      <c r="A565" s="841" t="s">
        <v>194</v>
      </c>
      <c r="B565" s="842" t="s">
        <v>516</v>
      </c>
      <c r="C565" s="842" t="s">
        <v>1277</v>
      </c>
      <c r="D565" s="843" t="s">
        <v>2382</v>
      </c>
      <c r="E565" s="842" t="s">
        <v>3035</v>
      </c>
      <c r="F565" s="842" t="s">
        <v>4234</v>
      </c>
      <c r="G565" s="842">
        <v>563</v>
      </c>
    </row>
    <row r="566" spans="1:7" ht="91.2" x14ac:dyDescent="0.25">
      <c r="A566" s="841" t="s">
        <v>195</v>
      </c>
      <c r="B566" s="842" t="s">
        <v>517</v>
      </c>
      <c r="C566" s="842" t="s">
        <v>1278</v>
      </c>
      <c r="D566" s="843" t="s">
        <v>2383</v>
      </c>
      <c r="E566" s="842" t="s">
        <v>3036</v>
      </c>
      <c r="F566" s="842" t="s">
        <v>4235</v>
      </c>
      <c r="G566" s="839">
        <v>564</v>
      </c>
    </row>
    <row r="567" spans="1:7" ht="114" x14ac:dyDescent="0.25">
      <c r="A567" s="838" t="s">
        <v>196</v>
      </c>
      <c r="B567" s="839" t="s">
        <v>2708</v>
      </c>
      <c r="C567" s="839" t="s">
        <v>3183</v>
      </c>
      <c r="D567" s="840" t="s">
        <v>3357</v>
      </c>
      <c r="E567" s="842" t="s">
        <v>3037</v>
      </c>
      <c r="F567" s="842" t="s">
        <v>4236</v>
      </c>
      <c r="G567" s="842">
        <v>565</v>
      </c>
    </row>
    <row r="568" spans="1:7" ht="79.8" x14ac:dyDescent="0.25">
      <c r="A568" s="841" t="s">
        <v>197</v>
      </c>
      <c r="B568" s="842" t="s">
        <v>1047</v>
      </c>
      <c r="C568" s="842" t="s">
        <v>1279</v>
      </c>
      <c r="D568" s="843" t="s">
        <v>2384</v>
      </c>
      <c r="E568" s="842" t="s">
        <v>3038</v>
      </c>
      <c r="F568" s="842" t="s">
        <v>4237</v>
      </c>
      <c r="G568" s="842">
        <v>566</v>
      </c>
    </row>
    <row r="569" spans="1:7" ht="148.19999999999999" x14ac:dyDescent="0.25">
      <c r="A569" s="838" t="s">
        <v>199</v>
      </c>
      <c r="B569" s="839" t="s">
        <v>2709</v>
      </c>
      <c r="C569" s="839" t="s">
        <v>3184</v>
      </c>
      <c r="D569" s="840" t="s">
        <v>3358</v>
      </c>
      <c r="E569" s="842" t="s">
        <v>3039</v>
      </c>
      <c r="F569" s="842" t="s">
        <v>4238</v>
      </c>
      <c r="G569" s="839">
        <v>567</v>
      </c>
    </row>
    <row r="570" spans="1:7" ht="125.4" x14ac:dyDescent="0.25">
      <c r="A570" s="841" t="s">
        <v>201</v>
      </c>
      <c r="B570" s="842" t="s">
        <v>1048</v>
      </c>
      <c r="C570" s="842" t="s">
        <v>1427</v>
      </c>
      <c r="D570" s="843" t="s">
        <v>2385</v>
      </c>
      <c r="E570" s="842" t="s">
        <v>3040</v>
      </c>
      <c r="F570" s="842" t="s">
        <v>4239</v>
      </c>
      <c r="G570" s="842">
        <v>568</v>
      </c>
    </row>
    <row r="571" spans="1:7" x14ac:dyDescent="0.25">
      <c r="A571" s="841" t="s">
        <v>76</v>
      </c>
      <c r="B571" s="842" t="s">
        <v>397</v>
      </c>
      <c r="C571" s="842" t="s">
        <v>707</v>
      </c>
      <c r="D571" s="843" t="s">
        <v>2012</v>
      </c>
      <c r="F571" s="842"/>
      <c r="G571" s="842">
        <v>569</v>
      </c>
    </row>
    <row r="572" spans="1:7" ht="68.400000000000006" x14ac:dyDescent="0.25">
      <c r="A572" s="841" t="s">
        <v>522</v>
      </c>
      <c r="B572" s="842" t="s">
        <v>399</v>
      </c>
      <c r="C572" s="842" t="s">
        <v>827</v>
      </c>
      <c r="D572" s="843" t="s">
        <v>2013</v>
      </c>
      <c r="F572" s="842"/>
      <c r="G572" s="839">
        <v>570</v>
      </c>
    </row>
    <row r="573" spans="1:7" ht="79.8" x14ac:dyDescent="0.25">
      <c r="A573" s="841" t="s">
        <v>205</v>
      </c>
      <c r="B573" s="842" t="s">
        <v>1049</v>
      </c>
      <c r="C573" s="842" t="s">
        <v>1280</v>
      </c>
      <c r="D573" s="843" t="s">
        <v>2386</v>
      </c>
      <c r="E573" s="842" t="s">
        <v>3041</v>
      </c>
      <c r="F573" s="842" t="s">
        <v>4240</v>
      </c>
      <c r="G573" s="842">
        <v>571</v>
      </c>
    </row>
    <row r="574" spans="1:7" ht="216.6" x14ac:dyDescent="0.25">
      <c r="A574" s="841" t="s">
        <v>206</v>
      </c>
      <c r="B574" s="842" t="s">
        <v>523</v>
      </c>
      <c r="C574" s="842" t="s">
        <v>1281</v>
      </c>
      <c r="D574" s="843" t="s">
        <v>2387</v>
      </c>
      <c r="E574" s="842" t="s">
        <v>3042</v>
      </c>
      <c r="F574" s="842" t="s">
        <v>4241</v>
      </c>
      <c r="G574" s="842">
        <v>572</v>
      </c>
    </row>
    <row r="575" spans="1:7" ht="171" x14ac:dyDescent="0.25">
      <c r="A575" s="841" t="s">
        <v>207</v>
      </c>
      <c r="B575" s="842" t="s">
        <v>1050</v>
      </c>
      <c r="C575" s="842" t="s">
        <v>1917</v>
      </c>
      <c r="D575" s="843" t="s">
        <v>2388</v>
      </c>
      <c r="E575" s="842" t="s">
        <v>3043</v>
      </c>
      <c r="F575" s="842" t="s">
        <v>4242</v>
      </c>
      <c r="G575" s="839">
        <v>573</v>
      </c>
    </row>
    <row r="576" spans="1:7" ht="136.80000000000001" x14ac:dyDescent="0.25">
      <c r="A576" s="841" t="s">
        <v>208</v>
      </c>
      <c r="B576" s="842" t="s">
        <v>1051</v>
      </c>
      <c r="C576" s="842" t="s">
        <v>1283</v>
      </c>
      <c r="D576" s="843" t="s">
        <v>2390</v>
      </c>
      <c r="E576" s="842" t="s">
        <v>3044</v>
      </c>
      <c r="F576" s="842" t="s">
        <v>4243</v>
      </c>
      <c r="G576" s="842">
        <v>574</v>
      </c>
    </row>
    <row r="577" spans="1:7" ht="148.19999999999999" x14ac:dyDescent="0.25">
      <c r="A577" s="838" t="s">
        <v>209</v>
      </c>
      <c r="B577" s="839" t="s">
        <v>524</v>
      </c>
      <c r="C577" s="839" t="s">
        <v>1282</v>
      </c>
      <c r="D577" s="840" t="s">
        <v>2389</v>
      </c>
      <c r="E577" s="842" t="s">
        <v>3045</v>
      </c>
      <c r="F577" s="842" t="s">
        <v>4244</v>
      </c>
      <c r="G577" s="842">
        <v>575</v>
      </c>
    </row>
    <row r="578" spans="1:7" ht="34.200000000000003" x14ac:dyDescent="0.25">
      <c r="A578" s="841" t="s">
        <v>210</v>
      </c>
      <c r="B578" s="842" t="s">
        <v>1052</v>
      </c>
      <c r="C578" s="842" t="s">
        <v>1284</v>
      </c>
      <c r="D578" s="843" t="s">
        <v>2391</v>
      </c>
      <c r="E578" s="842" t="s">
        <v>3046</v>
      </c>
      <c r="F578" s="842" t="s">
        <v>4245</v>
      </c>
      <c r="G578" s="839">
        <v>576</v>
      </c>
    </row>
    <row r="579" spans="1:7" x14ac:dyDescent="0.25">
      <c r="A579" s="841" t="s">
        <v>74</v>
      </c>
      <c r="B579" s="842" t="s">
        <v>1139</v>
      </c>
      <c r="C579" s="842" t="s">
        <v>1420</v>
      </c>
      <c r="D579" s="843" t="s">
        <v>2392</v>
      </c>
      <c r="F579" s="842"/>
      <c r="G579" s="842">
        <v>577</v>
      </c>
    </row>
    <row r="580" spans="1:7" ht="171" x14ac:dyDescent="0.25">
      <c r="A580" s="841" t="s">
        <v>557</v>
      </c>
      <c r="B580" s="842" t="s">
        <v>1237</v>
      </c>
      <c r="C580" s="842" t="s">
        <v>773</v>
      </c>
      <c r="D580" s="843" t="s">
        <v>2393</v>
      </c>
      <c r="F580" s="842"/>
      <c r="G580" s="842">
        <v>578</v>
      </c>
    </row>
    <row r="581" spans="1:7" x14ac:dyDescent="0.25">
      <c r="A581" s="841" t="s">
        <v>104</v>
      </c>
      <c r="B581" s="842" t="s">
        <v>558</v>
      </c>
      <c r="C581" s="842" t="s">
        <v>706</v>
      </c>
      <c r="D581" s="843" t="s">
        <v>2394</v>
      </c>
      <c r="F581" s="842"/>
      <c r="G581" s="839">
        <v>579</v>
      </c>
    </row>
    <row r="582" spans="1:7" ht="114" x14ac:dyDescent="0.25">
      <c r="A582" s="841" t="s">
        <v>559</v>
      </c>
      <c r="B582" s="842" t="s">
        <v>1233</v>
      </c>
      <c r="C582" s="842" t="s">
        <v>774</v>
      </c>
      <c r="D582" s="843" t="s">
        <v>2395</v>
      </c>
      <c r="F582" s="842"/>
      <c r="G582" s="842">
        <v>580</v>
      </c>
    </row>
    <row r="583" spans="1:7" ht="125.4" x14ac:dyDescent="0.25">
      <c r="A583" s="841" t="s">
        <v>274</v>
      </c>
      <c r="B583" s="842" t="s">
        <v>1145</v>
      </c>
      <c r="C583" s="842" t="s">
        <v>1847</v>
      </c>
      <c r="D583" s="843" t="s">
        <v>2410</v>
      </c>
      <c r="E583" s="842" t="s">
        <v>3047</v>
      </c>
      <c r="F583" s="842" t="s">
        <v>4246</v>
      </c>
      <c r="G583" s="842">
        <v>581</v>
      </c>
    </row>
    <row r="584" spans="1:7" ht="159.6" x14ac:dyDescent="0.25">
      <c r="A584" s="841" t="s">
        <v>275</v>
      </c>
      <c r="B584" s="842" t="s">
        <v>1146</v>
      </c>
      <c r="C584" s="842" t="s">
        <v>1848</v>
      </c>
      <c r="D584" s="843" t="s">
        <v>2411</v>
      </c>
      <c r="E584" s="842" t="s">
        <v>3048</v>
      </c>
      <c r="F584" s="842" t="s">
        <v>4247</v>
      </c>
      <c r="G584" s="839">
        <v>582</v>
      </c>
    </row>
    <row r="585" spans="1:7" ht="91.2" x14ac:dyDescent="0.25">
      <c r="A585" s="838" t="s">
        <v>276</v>
      </c>
      <c r="B585" s="839" t="s">
        <v>2710</v>
      </c>
      <c r="C585" s="839" t="s">
        <v>3185</v>
      </c>
      <c r="D585" s="840" t="s">
        <v>3359</v>
      </c>
      <c r="E585" s="842" t="s">
        <v>3049</v>
      </c>
      <c r="F585" s="842" t="s">
        <v>4248</v>
      </c>
      <c r="G585" s="842">
        <v>583</v>
      </c>
    </row>
    <row r="586" spans="1:7" ht="114" x14ac:dyDescent="0.25">
      <c r="A586" s="841" t="s">
        <v>277</v>
      </c>
      <c r="B586" s="842" t="s">
        <v>2711</v>
      </c>
      <c r="C586" s="842" t="s">
        <v>3186</v>
      </c>
      <c r="D586" s="843" t="s">
        <v>3360</v>
      </c>
      <c r="E586" s="842" t="s">
        <v>3050</v>
      </c>
      <c r="F586" s="842" t="s">
        <v>4249</v>
      </c>
      <c r="G586" s="842">
        <v>584</v>
      </c>
    </row>
    <row r="587" spans="1:7" ht="125.4" x14ac:dyDescent="0.25">
      <c r="A587" s="841" t="s">
        <v>278</v>
      </c>
      <c r="B587" s="842" t="s">
        <v>2712</v>
      </c>
      <c r="C587" s="842" t="s">
        <v>3187</v>
      </c>
      <c r="D587" s="843" t="s">
        <v>3361</v>
      </c>
      <c r="E587" s="842" t="s">
        <v>3051</v>
      </c>
      <c r="F587" s="842" t="s">
        <v>4250</v>
      </c>
      <c r="G587" s="839">
        <v>585</v>
      </c>
    </row>
    <row r="588" spans="1:7" ht="79.8" x14ac:dyDescent="0.25">
      <c r="A588" s="841" t="s">
        <v>279</v>
      </c>
      <c r="B588" s="842" t="s">
        <v>570</v>
      </c>
      <c r="C588" s="842" t="s">
        <v>1933</v>
      </c>
      <c r="D588" s="843" t="s">
        <v>2412</v>
      </c>
      <c r="E588" s="842" t="s">
        <v>3052</v>
      </c>
      <c r="F588" s="842" t="s">
        <v>4251</v>
      </c>
      <c r="G588" s="842">
        <v>586</v>
      </c>
    </row>
    <row r="589" spans="1:7" ht="125.4" x14ac:dyDescent="0.25">
      <c r="A589" s="841" t="s">
        <v>2574</v>
      </c>
      <c r="B589" s="842" t="s">
        <v>571</v>
      </c>
      <c r="C589" s="842" t="s">
        <v>3188</v>
      </c>
      <c r="D589" s="843" t="s">
        <v>3362</v>
      </c>
      <c r="E589" s="842" t="s">
        <v>3053</v>
      </c>
      <c r="F589" s="842" t="s">
        <v>4252</v>
      </c>
      <c r="G589" s="842">
        <v>587</v>
      </c>
    </row>
    <row r="590" spans="1:7" x14ac:dyDescent="0.25">
      <c r="A590" s="841" t="s">
        <v>106</v>
      </c>
      <c r="B590" s="842" t="s">
        <v>563</v>
      </c>
      <c r="C590" s="842" t="s">
        <v>1260</v>
      </c>
      <c r="D590" s="843" t="s">
        <v>2402</v>
      </c>
      <c r="F590" s="842"/>
      <c r="G590" s="839">
        <v>588</v>
      </c>
    </row>
    <row r="591" spans="1:7" ht="125.4" x14ac:dyDescent="0.25">
      <c r="A591" s="841" t="s">
        <v>564</v>
      </c>
      <c r="B591" s="842" t="s">
        <v>565</v>
      </c>
      <c r="C591" s="842" t="s">
        <v>1932</v>
      </c>
      <c r="D591" s="843" t="s">
        <v>2403</v>
      </c>
      <c r="F591" s="842"/>
      <c r="G591" s="842">
        <v>589</v>
      </c>
    </row>
    <row r="592" spans="1:7" ht="182.4" x14ac:dyDescent="0.25">
      <c r="A592" s="841" t="s">
        <v>280</v>
      </c>
      <c r="B592" s="842" t="s">
        <v>574</v>
      </c>
      <c r="C592" s="842" t="s">
        <v>1849</v>
      </c>
      <c r="D592" s="843" t="s">
        <v>2415</v>
      </c>
      <c r="E592" s="842" t="s">
        <v>3054</v>
      </c>
      <c r="F592" s="842" t="s">
        <v>4253</v>
      </c>
      <c r="G592" s="842">
        <v>590</v>
      </c>
    </row>
    <row r="593" spans="1:7" ht="182.4" x14ac:dyDescent="0.25">
      <c r="A593" s="841" t="s">
        <v>281</v>
      </c>
      <c r="B593" s="842" t="s">
        <v>2713</v>
      </c>
      <c r="C593" s="842" t="s">
        <v>3189</v>
      </c>
      <c r="D593" s="843" t="s">
        <v>3363</v>
      </c>
      <c r="E593" s="842" t="s">
        <v>3055</v>
      </c>
      <c r="F593" s="842" t="s">
        <v>4254</v>
      </c>
      <c r="G593" s="839">
        <v>591</v>
      </c>
    </row>
    <row r="594" spans="1:7" ht="102.6" x14ac:dyDescent="0.25">
      <c r="A594" s="838" t="s">
        <v>282</v>
      </c>
      <c r="B594" s="839" t="s">
        <v>2714</v>
      </c>
      <c r="C594" s="839" t="s">
        <v>3190</v>
      </c>
      <c r="D594" s="840" t="s">
        <v>3364</v>
      </c>
      <c r="E594" s="842" t="s">
        <v>3056</v>
      </c>
      <c r="F594" s="842" t="s">
        <v>4255</v>
      </c>
      <c r="G594" s="842">
        <v>592</v>
      </c>
    </row>
    <row r="595" spans="1:7" ht="79.8" x14ac:dyDescent="0.25">
      <c r="A595" s="841" t="s">
        <v>283</v>
      </c>
      <c r="B595" s="842" t="s">
        <v>2715</v>
      </c>
      <c r="C595" s="842" t="s">
        <v>3191</v>
      </c>
      <c r="D595" s="843">
        <v>0</v>
      </c>
      <c r="E595" s="842" t="s">
        <v>3057</v>
      </c>
      <c r="F595" s="842" t="s">
        <v>4256</v>
      </c>
      <c r="G595" s="842">
        <v>593</v>
      </c>
    </row>
    <row r="596" spans="1:7" ht="91.2" x14ac:dyDescent="0.25">
      <c r="A596" s="841" t="s">
        <v>284</v>
      </c>
      <c r="B596" s="842" t="s">
        <v>2716</v>
      </c>
      <c r="C596" s="842" t="s">
        <v>3192</v>
      </c>
      <c r="D596" s="843">
        <v>0</v>
      </c>
      <c r="E596" s="842" t="s">
        <v>3058</v>
      </c>
      <c r="F596" s="842" t="s">
        <v>4257</v>
      </c>
      <c r="G596" s="839">
        <v>594</v>
      </c>
    </row>
    <row r="597" spans="1:7" ht="102.6" x14ac:dyDescent="0.25">
      <c r="A597" s="841" t="s">
        <v>285</v>
      </c>
      <c r="B597" s="842" t="s">
        <v>2717</v>
      </c>
      <c r="C597" s="842" t="s">
        <v>3193</v>
      </c>
      <c r="D597" s="843" t="s">
        <v>2416</v>
      </c>
      <c r="E597" s="842" t="s">
        <v>3059</v>
      </c>
      <c r="F597" s="842" t="s">
        <v>4258</v>
      </c>
      <c r="G597" s="842">
        <v>595</v>
      </c>
    </row>
    <row r="598" spans="1:7" ht="171" x14ac:dyDescent="0.25">
      <c r="A598" s="841" t="s">
        <v>2575</v>
      </c>
      <c r="B598" s="842" t="s">
        <v>1147</v>
      </c>
      <c r="C598" s="842" t="s">
        <v>3194</v>
      </c>
      <c r="D598" s="843" t="s">
        <v>3365</v>
      </c>
      <c r="E598" s="842" t="s">
        <v>3060</v>
      </c>
      <c r="F598" s="842" t="s">
        <v>4259</v>
      </c>
      <c r="G598" s="842">
        <v>596</v>
      </c>
    </row>
    <row r="599" spans="1:7" x14ac:dyDescent="0.25">
      <c r="A599" s="841" t="s">
        <v>108</v>
      </c>
      <c r="B599" s="842" t="s">
        <v>568</v>
      </c>
      <c r="C599" s="842" t="s">
        <v>1261</v>
      </c>
      <c r="D599" s="843" t="s">
        <v>2408</v>
      </c>
      <c r="F599" s="842"/>
      <c r="G599" s="839">
        <v>597</v>
      </c>
    </row>
    <row r="600" spans="1:7" ht="102.6" x14ac:dyDescent="0.25">
      <c r="A600" s="841" t="s">
        <v>569</v>
      </c>
      <c r="B600" s="842" t="s">
        <v>1234</v>
      </c>
      <c r="C600" s="842" t="s">
        <v>775</v>
      </c>
      <c r="D600" s="843" t="s">
        <v>2409</v>
      </c>
      <c r="F600" s="842"/>
      <c r="G600" s="842">
        <v>598</v>
      </c>
    </row>
    <row r="601" spans="1:7" ht="102.6" x14ac:dyDescent="0.25">
      <c r="A601" s="838" t="s">
        <v>286</v>
      </c>
      <c r="B601" s="839" t="s">
        <v>560</v>
      </c>
      <c r="C601" s="839" t="s">
        <v>1843</v>
      </c>
      <c r="D601" s="840" t="s">
        <v>2396</v>
      </c>
      <c r="E601" s="842" t="s">
        <v>3061</v>
      </c>
      <c r="F601" s="842" t="s">
        <v>4260</v>
      </c>
      <c r="G601" s="842">
        <v>599</v>
      </c>
    </row>
    <row r="602" spans="1:7" ht="79.8" x14ac:dyDescent="0.25">
      <c r="A602" s="841" t="s">
        <v>287</v>
      </c>
      <c r="B602" s="842" t="s">
        <v>561</v>
      </c>
      <c r="C602" s="842" t="s">
        <v>1844</v>
      </c>
      <c r="D602" s="843" t="s">
        <v>2397</v>
      </c>
      <c r="E602" s="842" t="s">
        <v>3062</v>
      </c>
      <c r="F602" s="842" t="s">
        <v>4261</v>
      </c>
      <c r="G602" s="839">
        <v>600</v>
      </c>
    </row>
    <row r="603" spans="1:7" ht="91.2" x14ac:dyDescent="0.25">
      <c r="A603" s="841" t="s">
        <v>288</v>
      </c>
      <c r="B603" s="842" t="s">
        <v>1140</v>
      </c>
      <c r="C603" s="842" t="s">
        <v>1930</v>
      </c>
      <c r="D603" s="843" t="s">
        <v>2398</v>
      </c>
      <c r="E603" s="842" t="s">
        <v>3063</v>
      </c>
      <c r="F603" s="842" t="s">
        <v>4262</v>
      </c>
      <c r="G603" s="842">
        <v>601</v>
      </c>
    </row>
    <row r="604" spans="1:7" ht="79.8" x14ac:dyDescent="0.25">
      <c r="A604" s="841" t="s">
        <v>289</v>
      </c>
      <c r="B604" s="842" t="s">
        <v>1141</v>
      </c>
      <c r="C604" s="842" t="s">
        <v>1333</v>
      </c>
      <c r="D604" s="843" t="s">
        <v>2399</v>
      </c>
      <c r="E604" s="842" t="s">
        <v>3064</v>
      </c>
      <c r="F604" s="842" t="s">
        <v>4263</v>
      </c>
      <c r="G604" s="842">
        <v>602</v>
      </c>
    </row>
    <row r="605" spans="1:7" ht="91.2" x14ac:dyDescent="0.25">
      <c r="A605" s="841" t="s">
        <v>290</v>
      </c>
      <c r="B605" s="842" t="s">
        <v>1142</v>
      </c>
      <c r="C605" s="842" t="s">
        <v>1334</v>
      </c>
      <c r="D605" s="843" t="s">
        <v>2400</v>
      </c>
      <c r="E605" s="842" t="s">
        <v>3065</v>
      </c>
      <c r="F605" s="842" t="s">
        <v>4264</v>
      </c>
      <c r="G605" s="839">
        <v>603</v>
      </c>
    </row>
    <row r="606" spans="1:7" ht="91.2" x14ac:dyDescent="0.25">
      <c r="A606" s="841" t="s">
        <v>291</v>
      </c>
      <c r="B606" s="842" t="s">
        <v>562</v>
      </c>
      <c r="C606" s="842" t="s">
        <v>1931</v>
      </c>
      <c r="D606" s="843" t="s">
        <v>2401</v>
      </c>
      <c r="E606" s="842" t="s">
        <v>3066</v>
      </c>
      <c r="F606" s="842" t="s">
        <v>4265</v>
      </c>
      <c r="G606" s="842">
        <v>604</v>
      </c>
    </row>
    <row r="607" spans="1:7" x14ac:dyDescent="0.25">
      <c r="A607" s="841" t="s">
        <v>110</v>
      </c>
      <c r="B607" s="842" t="s">
        <v>572</v>
      </c>
      <c r="C607" s="842" t="s">
        <v>1262</v>
      </c>
      <c r="D607" s="843" t="s">
        <v>2413</v>
      </c>
      <c r="F607" s="842"/>
      <c r="G607" s="842">
        <v>605</v>
      </c>
    </row>
    <row r="608" spans="1:7" ht="182.4" x14ac:dyDescent="0.25">
      <c r="A608" s="841" t="s">
        <v>573</v>
      </c>
      <c r="B608" s="842" t="s">
        <v>1235</v>
      </c>
      <c r="C608" s="842" t="s">
        <v>832</v>
      </c>
      <c r="D608" s="843" t="s">
        <v>2414</v>
      </c>
      <c r="F608" s="842"/>
      <c r="G608" s="839">
        <v>606</v>
      </c>
    </row>
    <row r="609" spans="1:7" ht="136.80000000000001" x14ac:dyDescent="0.25">
      <c r="A609" s="841" t="s">
        <v>292</v>
      </c>
      <c r="B609" s="842" t="s">
        <v>566</v>
      </c>
      <c r="C609" s="842" t="s">
        <v>1845</v>
      </c>
      <c r="D609" s="843" t="s">
        <v>2404</v>
      </c>
      <c r="E609" s="842" t="s">
        <v>3067</v>
      </c>
      <c r="F609" s="842" t="s">
        <v>4266</v>
      </c>
      <c r="G609" s="842">
        <v>607</v>
      </c>
    </row>
    <row r="610" spans="1:7" ht="57" x14ac:dyDescent="0.25">
      <c r="A610" s="841" t="s">
        <v>293</v>
      </c>
      <c r="B610" s="842" t="s">
        <v>1143</v>
      </c>
      <c r="C610" s="842" t="s">
        <v>1846</v>
      </c>
      <c r="D610" s="843" t="s">
        <v>2405</v>
      </c>
      <c r="E610" s="842" t="s">
        <v>3068</v>
      </c>
      <c r="F610" s="842" t="s">
        <v>4267</v>
      </c>
      <c r="G610" s="842">
        <v>608</v>
      </c>
    </row>
    <row r="611" spans="1:7" ht="68.400000000000006" x14ac:dyDescent="0.25">
      <c r="A611" s="841" t="s">
        <v>294</v>
      </c>
      <c r="B611" s="842" t="s">
        <v>2718</v>
      </c>
      <c r="C611" s="842" t="s">
        <v>3195</v>
      </c>
      <c r="D611" s="843" t="s">
        <v>3366</v>
      </c>
      <c r="E611" s="842" t="s">
        <v>3069</v>
      </c>
      <c r="F611" s="842" t="s">
        <v>4268</v>
      </c>
      <c r="G611" s="839">
        <v>609</v>
      </c>
    </row>
    <row r="612" spans="1:7" ht="102.6" x14ac:dyDescent="0.25">
      <c r="A612" s="841" t="s">
        <v>295</v>
      </c>
      <c r="B612" s="842" t="s">
        <v>2719</v>
      </c>
      <c r="C612" s="842" t="s">
        <v>1335</v>
      </c>
      <c r="D612" s="843" t="s">
        <v>2406</v>
      </c>
      <c r="E612" s="842" t="s">
        <v>3070</v>
      </c>
      <c r="F612" s="842" t="s">
        <v>4269</v>
      </c>
      <c r="G612" s="842">
        <v>610</v>
      </c>
    </row>
    <row r="613" spans="1:7" ht="91.2" x14ac:dyDescent="0.25">
      <c r="A613" s="841" t="s">
        <v>296</v>
      </c>
      <c r="B613" s="842" t="s">
        <v>1144</v>
      </c>
      <c r="C613" s="839" t="s">
        <v>1953</v>
      </c>
      <c r="D613" s="843" t="s">
        <v>2407</v>
      </c>
      <c r="E613" s="842" t="s">
        <v>3071</v>
      </c>
      <c r="F613" s="842" t="s">
        <v>4270</v>
      </c>
      <c r="G613" s="842">
        <v>611</v>
      </c>
    </row>
    <row r="614" spans="1:7" ht="79.8" x14ac:dyDescent="0.25">
      <c r="A614" s="841" t="s">
        <v>2576</v>
      </c>
      <c r="B614" s="842" t="s">
        <v>567</v>
      </c>
      <c r="C614" s="842" t="s">
        <v>3196</v>
      </c>
      <c r="D614" s="843" t="s">
        <v>3367</v>
      </c>
      <c r="E614" s="842" t="s">
        <v>3072</v>
      </c>
      <c r="F614" s="842" t="s">
        <v>4271</v>
      </c>
      <c r="G614" s="839">
        <v>612</v>
      </c>
    </row>
    <row r="615" spans="1:7" x14ac:dyDescent="0.25">
      <c r="A615" s="841" t="s">
        <v>112</v>
      </c>
      <c r="B615" s="842" t="s">
        <v>397</v>
      </c>
      <c r="C615" s="842" t="s">
        <v>707</v>
      </c>
      <c r="D615" s="843" t="s">
        <v>2012</v>
      </c>
      <c r="F615" s="842"/>
      <c r="G615" s="842">
        <v>613</v>
      </c>
    </row>
    <row r="616" spans="1:7" ht="68.400000000000006" x14ac:dyDescent="0.25">
      <c r="A616" s="841" t="s">
        <v>575</v>
      </c>
      <c r="B616" s="842" t="s">
        <v>399</v>
      </c>
      <c r="C616" s="842" t="s">
        <v>827</v>
      </c>
      <c r="D616" s="843" t="s">
        <v>2013</v>
      </c>
      <c r="F616" s="842"/>
      <c r="G616" s="842">
        <v>614</v>
      </c>
    </row>
    <row r="617" spans="1:7" ht="79.8" x14ac:dyDescent="0.25">
      <c r="A617" s="841" t="s">
        <v>297</v>
      </c>
      <c r="B617" s="842" t="s">
        <v>1148</v>
      </c>
      <c r="C617" s="842" t="s">
        <v>1336</v>
      </c>
      <c r="D617" s="843" t="s">
        <v>2417</v>
      </c>
      <c r="E617" s="842" t="s">
        <v>3073</v>
      </c>
      <c r="F617" s="842" t="s">
        <v>4272</v>
      </c>
      <c r="G617" s="839">
        <v>615</v>
      </c>
    </row>
    <row r="618" spans="1:7" ht="228" x14ac:dyDescent="0.25">
      <c r="A618" s="841" t="s">
        <v>298</v>
      </c>
      <c r="B618" s="842" t="s">
        <v>576</v>
      </c>
      <c r="C618" s="842" t="s">
        <v>1337</v>
      </c>
      <c r="D618" s="843" t="s">
        <v>2418</v>
      </c>
      <c r="E618" s="842" t="s">
        <v>3074</v>
      </c>
      <c r="F618" s="842" t="s">
        <v>4273</v>
      </c>
      <c r="G618" s="842">
        <v>616</v>
      </c>
    </row>
    <row r="619" spans="1:7" ht="159.6" x14ac:dyDescent="0.25">
      <c r="A619" s="841" t="s">
        <v>299</v>
      </c>
      <c r="B619" s="842" t="s">
        <v>1149</v>
      </c>
      <c r="C619" s="842" t="s">
        <v>1918</v>
      </c>
      <c r="D619" s="843" t="s">
        <v>2419</v>
      </c>
      <c r="E619" s="842" t="s">
        <v>3075</v>
      </c>
      <c r="F619" s="842" t="s">
        <v>4274</v>
      </c>
      <c r="G619" s="842">
        <v>617</v>
      </c>
    </row>
    <row r="620" spans="1:7" ht="125.4" x14ac:dyDescent="0.25">
      <c r="A620" s="841" t="s">
        <v>300</v>
      </c>
      <c r="B620" s="842" t="s">
        <v>1150</v>
      </c>
      <c r="C620" s="842" t="s">
        <v>1339</v>
      </c>
      <c r="D620" s="843" t="s">
        <v>2421</v>
      </c>
      <c r="E620" s="842" t="s">
        <v>3076</v>
      </c>
      <c r="F620" s="842" t="s">
        <v>4275</v>
      </c>
      <c r="G620" s="839">
        <v>618</v>
      </c>
    </row>
    <row r="621" spans="1:7" ht="148.19999999999999" x14ac:dyDescent="0.25">
      <c r="A621" s="841" t="s">
        <v>301</v>
      </c>
      <c r="B621" s="842" t="s">
        <v>577</v>
      </c>
      <c r="C621" s="839" t="s">
        <v>1338</v>
      </c>
      <c r="D621" s="843" t="s">
        <v>2420</v>
      </c>
      <c r="E621" s="842" t="s">
        <v>3077</v>
      </c>
      <c r="F621" s="842" t="s">
        <v>4276</v>
      </c>
      <c r="G621" s="842">
        <v>619</v>
      </c>
    </row>
    <row r="622" spans="1:7" ht="34.200000000000003" x14ac:dyDescent="0.25">
      <c r="A622" s="841" t="s">
        <v>302</v>
      </c>
      <c r="B622" s="842" t="s">
        <v>1151</v>
      </c>
      <c r="C622" s="842" t="s">
        <v>1340</v>
      </c>
      <c r="D622" s="843" t="s">
        <v>2422</v>
      </c>
      <c r="E622" s="842" t="s">
        <v>3078</v>
      </c>
      <c r="F622" s="842" t="s">
        <v>4277</v>
      </c>
      <c r="G622" s="842">
        <v>620</v>
      </c>
    </row>
    <row r="623" spans="1:7" x14ac:dyDescent="0.25">
      <c r="A623" s="852"/>
      <c r="D623" s="853"/>
      <c r="E623" s="1035"/>
    </row>
    <row r="624" spans="1:7" s="851" customFormat="1" x14ac:dyDescent="0.2">
      <c r="A624" s="852"/>
      <c r="B624" s="849"/>
      <c r="C624" s="849"/>
      <c r="D624" s="853"/>
    </row>
    <row r="625" spans="1:5" x14ac:dyDescent="0.25">
      <c r="A625" s="852"/>
      <c r="D625" s="853"/>
      <c r="E625" s="849"/>
    </row>
    <row r="626" spans="1:5" x14ac:dyDescent="0.25">
      <c r="A626" s="852"/>
      <c r="D626" s="853"/>
      <c r="E626" s="849"/>
    </row>
    <row r="627" spans="1:5" x14ac:dyDescent="0.25">
      <c r="A627" s="852"/>
      <c r="D627" s="853"/>
      <c r="E627" s="849"/>
    </row>
    <row r="628" spans="1:5" x14ac:dyDescent="0.25">
      <c r="A628" s="852"/>
      <c r="C628" s="848"/>
      <c r="D628" s="853"/>
      <c r="E628" s="849"/>
    </row>
    <row r="629" spans="1:5" x14ac:dyDescent="0.25">
      <c r="A629" s="852"/>
      <c r="D629" s="853"/>
      <c r="E629" s="849"/>
    </row>
    <row r="630" spans="1:5" x14ac:dyDescent="0.25">
      <c r="A630" s="852"/>
      <c r="D630" s="853"/>
      <c r="E630" s="849"/>
    </row>
    <row r="631" spans="1:5" x14ac:dyDescent="0.25">
      <c r="A631" s="852"/>
      <c r="D631" s="853"/>
      <c r="E631" s="849"/>
    </row>
    <row r="632" spans="1:5" x14ac:dyDescent="0.25">
      <c r="A632" s="852"/>
      <c r="D632" s="853"/>
      <c r="E632" s="849"/>
    </row>
    <row r="633" spans="1:5" x14ac:dyDescent="0.25">
      <c r="A633" s="852"/>
      <c r="D633" s="853"/>
      <c r="E633" s="849"/>
    </row>
    <row r="634" spans="1:5" x14ac:dyDescent="0.25">
      <c r="A634" s="852"/>
      <c r="D634" s="853"/>
      <c r="E634" s="849"/>
    </row>
    <row r="635" spans="1:5" x14ac:dyDescent="0.25">
      <c r="A635" s="852"/>
      <c r="D635" s="853"/>
      <c r="E635" s="849"/>
    </row>
    <row r="636" spans="1:5" x14ac:dyDescent="0.25">
      <c r="A636" s="852"/>
      <c r="D636" s="853"/>
      <c r="E636" s="849"/>
    </row>
    <row r="637" spans="1:5" x14ac:dyDescent="0.2">
      <c r="E637" s="849"/>
    </row>
    <row r="638" spans="1:5" x14ac:dyDescent="0.2">
      <c r="E638" s="849"/>
    </row>
    <row r="639" spans="1:5" x14ac:dyDescent="0.2">
      <c r="E639" s="849"/>
    </row>
    <row r="640" spans="1:5" x14ac:dyDescent="0.2">
      <c r="E640" s="849"/>
    </row>
    <row r="641" spans="5:5" x14ac:dyDescent="0.2">
      <c r="E641" s="849"/>
    </row>
    <row r="642" spans="5:5" x14ac:dyDescent="0.2">
      <c r="E642" s="849"/>
    </row>
    <row r="643" spans="5:5" x14ac:dyDescent="0.2">
      <c r="E643" s="849"/>
    </row>
    <row r="644" spans="5:5" x14ac:dyDescent="0.2">
      <c r="E644" s="849"/>
    </row>
    <row r="645" spans="5:5" x14ac:dyDescent="0.2">
      <c r="E645" s="849"/>
    </row>
    <row r="646" spans="5:5" x14ac:dyDescent="0.2">
      <c r="E646" s="849"/>
    </row>
    <row r="647" spans="5:5" x14ac:dyDescent="0.2">
      <c r="E647" s="849"/>
    </row>
    <row r="648" spans="5:5" x14ac:dyDescent="0.2">
      <c r="E648" s="849"/>
    </row>
    <row r="649" spans="5:5" x14ac:dyDescent="0.2">
      <c r="E649" s="849"/>
    </row>
    <row r="650" spans="5:5" x14ac:dyDescent="0.2">
      <c r="E650" s="849"/>
    </row>
    <row r="651" spans="5:5" x14ac:dyDescent="0.2">
      <c r="E651" s="849"/>
    </row>
    <row r="652" spans="5:5" x14ac:dyDescent="0.2">
      <c r="E652" s="849"/>
    </row>
    <row r="653" spans="5:5" x14ac:dyDescent="0.2">
      <c r="E653" s="849"/>
    </row>
    <row r="654" spans="5:5" x14ac:dyDescent="0.2">
      <c r="E654" s="849"/>
    </row>
    <row r="655" spans="5:5" x14ac:dyDescent="0.2">
      <c r="E655" s="849"/>
    </row>
    <row r="656" spans="5:5" x14ac:dyDescent="0.2">
      <c r="E656" s="849"/>
    </row>
    <row r="657" spans="5:5" x14ac:dyDescent="0.2">
      <c r="E657" s="849"/>
    </row>
    <row r="658" spans="5:5" x14ac:dyDescent="0.2">
      <c r="E658" s="849"/>
    </row>
    <row r="659" spans="5:5" x14ac:dyDescent="0.2">
      <c r="E659" s="849"/>
    </row>
    <row r="660" spans="5:5" x14ac:dyDescent="0.2">
      <c r="E660" s="849"/>
    </row>
    <row r="661" spans="5:5" x14ac:dyDescent="0.2">
      <c r="E661" s="849"/>
    </row>
    <row r="662" spans="5:5" x14ac:dyDescent="0.2">
      <c r="E662" s="849"/>
    </row>
    <row r="663" spans="5:5" x14ac:dyDescent="0.2">
      <c r="E663" s="849"/>
    </row>
    <row r="664" spans="5:5" x14ac:dyDescent="0.2">
      <c r="E664" s="849"/>
    </row>
    <row r="665" spans="5:5" x14ac:dyDescent="0.2">
      <c r="E665" s="849"/>
    </row>
    <row r="666" spans="5:5" x14ac:dyDescent="0.2">
      <c r="E666" s="849"/>
    </row>
    <row r="667" spans="5:5" x14ac:dyDescent="0.2">
      <c r="E667" s="849"/>
    </row>
    <row r="668" spans="5:5" x14ac:dyDescent="0.2">
      <c r="E668" s="849"/>
    </row>
    <row r="669" spans="5:5" x14ac:dyDescent="0.2">
      <c r="E669" s="849"/>
    </row>
    <row r="670" spans="5:5" x14ac:dyDescent="0.2">
      <c r="E670" s="849"/>
    </row>
    <row r="671" spans="5:5" x14ac:dyDescent="0.2">
      <c r="E671" s="849"/>
    </row>
    <row r="672" spans="5:5" x14ac:dyDescent="0.2">
      <c r="E672" s="849"/>
    </row>
    <row r="673" spans="5:5" x14ac:dyDescent="0.2">
      <c r="E673" s="849"/>
    </row>
    <row r="674" spans="5:5" x14ac:dyDescent="0.2">
      <c r="E674" s="849"/>
    </row>
    <row r="675" spans="5:5" x14ac:dyDescent="0.2">
      <c r="E675" s="849"/>
    </row>
    <row r="676" spans="5:5" x14ac:dyDescent="0.2">
      <c r="E676" s="849"/>
    </row>
    <row r="677" spans="5:5" x14ac:dyDescent="0.2">
      <c r="E677" s="849"/>
    </row>
    <row r="678" spans="5:5" x14ac:dyDescent="0.2">
      <c r="E678" s="849"/>
    </row>
    <row r="679" spans="5:5" x14ac:dyDescent="0.2">
      <c r="E679" s="849"/>
    </row>
    <row r="680" spans="5:5" x14ac:dyDescent="0.2">
      <c r="E680" s="849"/>
    </row>
    <row r="681" spans="5:5" x14ac:dyDescent="0.2">
      <c r="E681" s="849"/>
    </row>
    <row r="682" spans="5:5" x14ac:dyDescent="0.2">
      <c r="E682" s="849"/>
    </row>
    <row r="683" spans="5:5" x14ac:dyDescent="0.2">
      <c r="E683" s="849"/>
    </row>
    <row r="684" spans="5:5" x14ac:dyDescent="0.2">
      <c r="E684" s="849"/>
    </row>
    <row r="685" spans="5:5" x14ac:dyDescent="0.2">
      <c r="E685" s="849"/>
    </row>
    <row r="686" spans="5:5" x14ac:dyDescent="0.2">
      <c r="E686" s="849"/>
    </row>
    <row r="687" spans="5:5" x14ac:dyDescent="0.2">
      <c r="E687" s="849"/>
    </row>
    <row r="688" spans="5:5" x14ac:dyDescent="0.2">
      <c r="E688" s="849"/>
    </row>
    <row r="689" spans="5:5" x14ac:dyDescent="0.2">
      <c r="E689" s="849"/>
    </row>
    <row r="690" spans="5:5" x14ac:dyDescent="0.2">
      <c r="E690" s="849"/>
    </row>
    <row r="691" spans="5:5" x14ac:dyDescent="0.2">
      <c r="E691" s="849"/>
    </row>
    <row r="692" spans="5:5" x14ac:dyDescent="0.2">
      <c r="E692" s="849"/>
    </row>
    <row r="693" spans="5:5" x14ac:dyDescent="0.2">
      <c r="E693" s="849"/>
    </row>
    <row r="694" spans="5:5" x14ac:dyDescent="0.2">
      <c r="E694" s="849"/>
    </row>
    <row r="695" spans="5:5" x14ac:dyDescent="0.2">
      <c r="E695" s="849"/>
    </row>
    <row r="696" spans="5:5" x14ac:dyDescent="0.2">
      <c r="E696" s="849"/>
    </row>
    <row r="697" spans="5:5" x14ac:dyDescent="0.2">
      <c r="E697" s="849"/>
    </row>
    <row r="698" spans="5:5" x14ac:dyDescent="0.2">
      <c r="E698" s="849"/>
    </row>
    <row r="699" spans="5:5" x14ac:dyDescent="0.2">
      <c r="E699" s="849"/>
    </row>
    <row r="700" spans="5:5" x14ac:dyDescent="0.2">
      <c r="E700" s="849"/>
    </row>
    <row r="701" spans="5:5" x14ac:dyDescent="0.2">
      <c r="E701" s="849"/>
    </row>
    <row r="702" spans="5:5" x14ac:dyDescent="0.2">
      <c r="E702" s="849"/>
    </row>
    <row r="703" spans="5:5" x14ac:dyDescent="0.2">
      <c r="E703" s="849"/>
    </row>
    <row r="704" spans="5:5" x14ac:dyDescent="0.2">
      <c r="E704" s="849"/>
    </row>
    <row r="705" spans="5:5" x14ac:dyDescent="0.2">
      <c r="E705" s="849"/>
    </row>
    <row r="706" spans="5:5" x14ac:dyDescent="0.2">
      <c r="E706" s="849"/>
    </row>
    <row r="707" spans="5:5" x14ac:dyDescent="0.2">
      <c r="E707" s="849"/>
    </row>
    <row r="708" spans="5:5" x14ac:dyDescent="0.2">
      <c r="E708" s="849"/>
    </row>
    <row r="709" spans="5:5" x14ac:dyDescent="0.2">
      <c r="E709" s="849"/>
    </row>
    <row r="710" spans="5:5" x14ac:dyDescent="0.2">
      <c r="E710" s="849"/>
    </row>
    <row r="711" spans="5:5" x14ac:dyDescent="0.2">
      <c r="E711" s="849"/>
    </row>
    <row r="712" spans="5:5" x14ac:dyDescent="0.2">
      <c r="E712" s="849"/>
    </row>
    <row r="713" spans="5:5" x14ac:dyDescent="0.2">
      <c r="E713" s="849"/>
    </row>
    <row r="714" spans="5:5" x14ac:dyDescent="0.2">
      <c r="E714" s="849"/>
    </row>
    <row r="715" spans="5:5" x14ac:dyDescent="0.2">
      <c r="E715" s="849"/>
    </row>
    <row r="716" spans="5:5" x14ac:dyDescent="0.2">
      <c r="E716" s="849"/>
    </row>
    <row r="717" spans="5:5" x14ac:dyDescent="0.2">
      <c r="E717" s="849"/>
    </row>
    <row r="718" spans="5:5" x14ac:dyDescent="0.2">
      <c r="E718" s="849"/>
    </row>
    <row r="719" spans="5:5" x14ac:dyDescent="0.2">
      <c r="E719" s="849"/>
    </row>
    <row r="720" spans="5:5" x14ac:dyDescent="0.2">
      <c r="E720" s="849"/>
    </row>
    <row r="721" spans="5:5" x14ac:dyDescent="0.2">
      <c r="E721" s="849"/>
    </row>
    <row r="722" spans="5:5" x14ac:dyDescent="0.2">
      <c r="E722" s="849"/>
    </row>
    <row r="723" spans="5:5" x14ac:dyDescent="0.2">
      <c r="E723" s="849"/>
    </row>
    <row r="724" spans="5:5" x14ac:dyDescent="0.2">
      <c r="E724" s="849"/>
    </row>
    <row r="725" spans="5:5" x14ac:dyDescent="0.2">
      <c r="E725" s="849"/>
    </row>
    <row r="726" spans="5:5" x14ac:dyDescent="0.2">
      <c r="E726" s="849"/>
    </row>
    <row r="727" spans="5:5" x14ac:dyDescent="0.2">
      <c r="E727" s="849"/>
    </row>
    <row r="728" spans="5:5" x14ac:dyDescent="0.2">
      <c r="E728" s="849"/>
    </row>
    <row r="729" spans="5:5" x14ac:dyDescent="0.2">
      <c r="E729" s="849"/>
    </row>
    <row r="730" spans="5:5" x14ac:dyDescent="0.2">
      <c r="E730" s="849"/>
    </row>
    <row r="731" spans="5:5" x14ac:dyDescent="0.2">
      <c r="E731" s="849"/>
    </row>
    <row r="732" spans="5:5" x14ac:dyDescent="0.2">
      <c r="E732" s="849"/>
    </row>
    <row r="733" spans="5:5" x14ac:dyDescent="0.2">
      <c r="E733" s="849"/>
    </row>
    <row r="734" spans="5:5" x14ac:dyDescent="0.2">
      <c r="E734" s="849"/>
    </row>
    <row r="735" spans="5:5" x14ac:dyDescent="0.2">
      <c r="E735" s="849"/>
    </row>
    <row r="736" spans="5:5" x14ac:dyDescent="0.2">
      <c r="E736" s="849"/>
    </row>
    <row r="737" spans="5:5" x14ac:dyDescent="0.2">
      <c r="E737" s="849"/>
    </row>
    <row r="738" spans="5:5" x14ac:dyDescent="0.2">
      <c r="E738" s="849"/>
    </row>
    <row r="739" spans="5:5" x14ac:dyDescent="0.2">
      <c r="E739" s="849"/>
    </row>
    <row r="740" spans="5:5" x14ac:dyDescent="0.2">
      <c r="E740" s="849"/>
    </row>
    <row r="741" spans="5:5" x14ac:dyDescent="0.2">
      <c r="E741" s="849"/>
    </row>
    <row r="742" spans="5:5" x14ac:dyDescent="0.2">
      <c r="E742" s="849"/>
    </row>
    <row r="743" spans="5:5" x14ac:dyDescent="0.2">
      <c r="E743" s="849"/>
    </row>
    <row r="744" spans="5:5" x14ac:dyDescent="0.2">
      <c r="E744" s="849"/>
    </row>
    <row r="745" spans="5:5" x14ac:dyDescent="0.2">
      <c r="E745" s="849"/>
    </row>
    <row r="746" spans="5:5" x14ac:dyDescent="0.2">
      <c r="E746" s="849"/>
    </row>
    <row r="747" spans="5:5" x14ac:dyDescent="0.2">
      <c r="E747" s="849"/>
    </row>
    <row r="748" spans="5:5" x14ac:dyDescent="0.2">
      <c r="E748" s="849"/>
    </row>
    <row r="749" spans="5:5" x14ac:dyDescent="0.2">
      <c r="E749" s="849"/>
    </row>
    <row r="750" spans="5:5" x14ac:dyDescent="0.2">
      <c r="E750" s="849"/>
    </row>
    <row r="751" spans="5:5" x14ac:dyDescent="0.2">
      <c r="E751" s="849"/>
    </row>
    <row r="752" spans="5:5" x14ac:dyDescent="0.2">
      <c r="E752" s="849"/>
    </row>
    <row r="753" spans="5:5" x14ac:dyDescent="0.2">
      <c r="E753" s="849"/>
    </row>
    <row r="754" spans="5:5" x14ac:dyDescent="0.2">
      <c r="E754" s="849"/>
    </row>
    <row r="755" spans="5:5" x14ac:dyDescent="0.2">
      <c r="E755" s="849"/>
    </row>
    <row r="756" spans="5:5" x14ac:dyDescent="0.2">
      <c r="E756" s="849"/>
    </row>
    <row r="757" spans="5:5" x14ac:dyDescent="0.2">
      <c r="E757" s="849"/>
    </row>
    <row r="758" spans="5:5" x14ac:dyDescent="0.2">
      <c r="E758" s="849"/>
    </row>
    <row r="759" spans="5:5" x14ac:dyDescent="0.2">
      <c r="E759" s="849"/>
    </row>
    <row r="760" spans="5:5" x14ac:dyDescent="0.2">
      <c r="E760" s="849"/>
    </row>
    <row r="761" spans="5:5" x14ac:dyDescent="0.2">
      <c r="E761" s="849"/>
    </row>
    <row r="762" spans="5:5" x14ac:dyDescent="0.2">
      <c r="E762" s="849"/>
    </row>
    <row r="763" spans="5:5" x14ac:dyDescent="0.2">
      <c r="E763" s="849"/>
    </row>
    <row r="764" spans="5:5" x14ac:dyDescent="0.2">
      <c r="E764" s="849"/>
    </row>
    <row r="765" spans="5:5" x14ac:dyDescent="0.2">
      <c r="E765" s="849"/>
    </row>
    <row r="766" spans="5:5" x14ac:dyDescent="0.2">
      <c r="E766" s="849"/>
    </row>
    <row r="767" spans="5:5" x14ac:dyDescent="0.2">
      <c r="E767" s="849"/>
    </row>
    <row r="768" spans="5:5" x14ac:dyDescent="0.2">
      <c r="E768" s="849"/>
    </row>
    <row r="769" spans="5:5" x14ac:dyDescent="0.2">
      <c r="E769" s="849"/>
    </row>
    <row r="770" spans="5:5" x14ac:dyDescent="0.2">
      <c r="E770" s="849"/>
    </row>
    <row r="771" spans="5:5" x14ac:dyDescent="0.2">
      <c r="E771" s="849"/>
    </row>
    <row r="772" spans="5:5" x14ac:dyDescent="0.2">
      <c r="E772" s="849"/>
    </row>
    <row r="773" spans="5:5" x14ac:dyDescent="0.2">
      <c r="E773" s="849"/>
    </row>
    <row r="774" spans="5:5" x14ac:dyDescent="0.2">
      <c r="E774" s="849"/>
    </row>
    <row r="775" spans="5:5" x14ac:dyDescent="0.2">
      <c r="E775" s="849"/>
    </row>
    <row r="776" spans="5:5" x14ac:dyDescent="0.2">
      <c r="E776" s="849"/>
    </row>
    <row r="777" spans="5:5" x14ac:dyDescent="0.2">
      <c r="E777" s="849"/>
    </row>
    <row r="778" spans="5:5" x14ac:dyDescent="0.2">
      <c r="E778" s="849"/>
    </row>
    <row r="779" spans="5:5" x14ac:dyDescent="0.2">
      <c r="E779" s="849"/>
    </row>
    <row r="780" spans="5:5" x14ac:dyDescent="0.2">
      <c r="E780" s="849"/>
    </row>
    <row r="781" spans="5:5" x14ac:dyDescent="0.2">
      <c r="E781" s="849"/>
    </row>
    <row r="782" spans="5:5" x14ac:dyDescent="0.2">
      <c r="E782" s="849"/>
    </row>
    <row r="783" spans="5:5" x14ac:dyDescent="0.2">
      <c r="E783" s="849"/>
    </row>
    <row r="784" spans="5:5" x14ac:dyDescent="0.2">
      <c r="E784" s="849"/>
    </row>
    <row r="785" spans="5:5" x14ac:dyDescent="0.2">
      <c r="E785" s="849"/>
    </row>
    <row r="786" spans="5:5" x14ac:dyDescent="0.2">
      <c r="E786" s="849"/>
    </row>
    <row r="787" spans="5:5" x14ac:dyDescent="0.2">
      <c r="E787" s="849"/>
    </row>
    <row r="788" spans="5:5" x14ac:dyDescent="0.2">
      <c r="E788" s="849"/>
    </row>
    <row r="789" spans="5:5" x14ac:dyDescent="0.2">
      <c r="E789" s="849"/>
    </row>
    <row r="790" spans="5:5" x14ac:dyDescent="0.2">
      <c r="E790" s="849"/>
    </row>
    <row r="791" spans="5:5" x14ac:dyDescent="0.2">
      <c r="E791" s="849"/>
    </row>
    <row r="792" spans="5:5" x14ac:dyDescent="0.2">
      <c r="E792" s="849"/>
    </row>
    <row r="793" spans="5:5" x14ac:dyDescent="0.2">
      <c r="E793" s="849"/>
    </row>
    <row r="794" spans="5:5" x14ac:dyDescent="0.2">
      <c r="E794" s="849"/>
    </row>
    <row r="795" spans="5:5" x14ac:dyDescent="0.2">
      <c r="E795" s="849"/>
    </row>
    <row r="796" spans="5:5" x14ac:dyDescent="0.2">
      <c r="E796" s="849"/>
    </row>
    <row r="797" spans="5:5" x14ac:dyDescent="0.2">
      <c r="E797" s="849"/>
    </row>
    <row r="798" spans="5:5" x14ac:dyDescent="0.2">
      <c r="E798" s="849"/>
    </row>
    <row r="799" spans="5:5" x14ac:dyDescent="0.2">
      <c r="E799" s="849"/>
    </row>
    <row r="800" spans="5:5" x14ac:dyDescent="0.2">
      <c r="E800" s="849"/>
    </row>
    <row r="801" spans="5:5" x14ac:dyDescent="0.2">
      <c r="E801" s="849"/>
    </row>
    <row r="802" spans="5:5" x14ac:dyDescent="0.2">
      <c r="E802" s="849"/>
    </row>
    <row r="803" spans="5:5" x14ac:dyDescent="0.2">
      <c r="E803" s="849"/>
    </row>
    <row r="804" spans="5:5" x14ac:dyDescent="0.2">
      <c r="E804" s="849"/>
    </row>
    <row r="805" spans="5:5" x14ac:dyDescent="0.2">
      <c r="E805" s="849"/>
    </row>
    <row r="806" spans="5:5" x14ac:dyDescent="0.2">
      <c r="E806" s="849"/>
    </row>
    <row r="807" spans="5:5" x14ac:dyDescent="0.2">
      <c r="E807" s="849"/>
    </row>
    <row r="808" spans="5:5" x14ac:dyDescent="0.2">
      <c r="E808" s="849"/>
    </row>
    <row r="809" spans="5:5" x14ac:dyDescent="0.2">
      <c r="E809" s="849"/>
    </row>
    <row r="810" spans="5:5" x14ac:dyDescent="0.2">
      <c r="E810" s="849"/>
    </row>
    <row r="811" spans="5:5" x14ac:dyDescent="0.2">
      <c r="E811" s="849"/>
    </row>
    <row r="812" spans="5:5" x14ac:dyDescent="0.2">
      <c r="E812" s="849"/>
    </row>
    <row r="813" spans="5:5" x14ac:dyDescent="0.2">
      <c r="E813" s="849"/>
    </row>
    <row r="814" spans="5:5" x14ac:dyDescent="0.2">
      <c r="E814" s="849"/>
    </row>
    <row r="815" spans="5:5" x14ac:dyDescent="0.2">
      <c r="E815" s="849"/>
    </row>
    <row r="816" spans="5:5" x14ac:dyDescent="0.2">
      <c r="E816" s="849"/>
    </row>
    <row r="817" spans="5:5" x14ac:dyDescent="0.2">
      <c r="E817" s="849"/>
    </row>
    <row r="818" spans="5:5" x14ac:dyDescent="0.2">
      <c r="E818" s="849"/>
    </row>
    <row r="819" spans="5:5" x14ac:dyDescent="0.2">
      <c r="E819" s="849"/>
    </row>
    <row r="820" spans="5:5" x14ac:dyDescent="0.2">
      <c r="E820" s="849"/>
    </row>
    <row r="821" spans="5:5" x14ac:dyDescent="0.2">
      <c r="E821" s="849"/>
    </row>
    <row r="822" spans="5:5" x14ac:dyDescent="0.2">
      <c r="E822" s="849"/>
    </row>
    <row r="823" spans="5:5" x14ac:dyDescent="0.2">
      <c r="E823" s="849"/>
    </row>
    <row r="824" spans="5:5" x14ac:dyDescent="0.2">
      <c r="E824" s="849"/>
    </row>
    <row r="825" spans="5:5" x14ac:dyDescent="0.2">
      <c r="E825" s="849"/>
    </row>
    <row r="826" spans="5:5" x14ac:dyDescent="0.2">
      <c r="E826" s="849"/>
    </row>
    <row r="827" spans="5:5" x14ac:dyDescent="0.2">
      <c r="E827" s="849"/>
    </row>
    <row r="828" spans="5:5" x14ac:dyDescent="0.2">
      <c r="E828" s="849"/>
    </row>
    <row r="829" spans="5:5" x14ac:dyDescent="0.2">
      <c r="E829" s="849"/>
    </row>
    <row r="830" spans="5:5" x14ac:dyDescent="0.2">
      <c r="E830" s="849"/>
    </row>
    <row r="831" spans="5:5" x14ac:dyDescent="0.2">
      <c r="E831" s="849"/>
    </row>
    <row r="832" spans="5:5" x14ac:dyDescent="0.2">
      <c r="E832" s="849"/>
    </row>
    <row r="833" spans="5:5" x14ac:dyDescent="0.2">
      <c r="E833" s="849"/>
    </row>
    <row r="834" spans="5:5" x14ac:dyDescent="0.2">
      <c r="E834" s="849"/>
    </row>
    <row r="835" spans="5:5" x14ac:dyDescent="0.2">
      <c r="E835" s="849"/>
    </row>
    <row r="836" spans="5:5" x14ac:dyDescent="0.2">
      <c r="E836" s="849"/>
    </row>
    <row r="837" spans="5:5" x14ac:dyDescent="0.2">
      <c r="E837" s="849"/>
    </row>
    <row r="838" spans="5:5" x14ac:dyDescent="0.2">
      <c r="E838" s="849"/>
    </row>
    <row r="839" spans="5:5" x14ac:dyDescent="0.2">
      <c r="E839" s="849"/>
    </row>
    <row r="840" spans="5:5" x14ac:dyDescent="0.2">
      <c r="E840" s="849"/>
    </row>
    <row r="841" spans="5:5" x14ac:dyDescent="0.2">
      <c r="E841" s="849"/>
    </row>
    <row r="842" spans="5:5" x14ac:dyDescent="0.2">
      <c r="E842" s="849"/>
    </row>
    <row r="843" spans="5:5" x14ac:dyDescent="0.2">
      <c r="E843" s="849"/>
    </row>
    <row r="844" spans="5:5" x14ac:dyDescent="0.2">
      <c r="E844" s="849"/>
    </row>
    <row r="845" spans="5:5" x14ac:dyDescent="0.2">
      <c r="E845" s="849"/>
    </row>
    <row r="846" spans="5:5" x14ac:dyDescent="0.2">
      <c r="E846" s="849"/>
    </row>
    <row r="847" spans="5:5" x14ac:dyDescent="0.2">
      <c r="E847" s="849"/>
    </row>
    <row r="848" spans="5:5" x14ac:dyDescent="0.2">
      <c r="E848" s="849"/>
    </row>
    <row r="849" spans="5:5" x14ac:dyDescent="0.2">
      <c r="E849" s="849"/>
    </row>
    <row r="850" spans="5:5" x14ac:dyDescent="0.2">
      <c r="E850" s="849"/>
    </row>
    <row r="851" spans="5:5" x14ac:dyDescent="0.2">
      <c r="E851" s="849"/>
    </row>
    <row r="852" spans="5:5" x14ac:dyDescent="0.2">
      <c r="E852" s="849"/>
    </row>
    <row r="853" spans="5:5" x14ac:dyDescent="0.2">
      <c r="E853" s="849"/>
    </row>
    <row r="854" spans="5:5" x14ac:dyDescent="0.2">
      <c r="E854" s="849"/>
    </row>
    <row r="855" spans="5:5" x14ac:dyDescent="0.2">
      <c r="E855" s="849"/>
    </row>
    <row r="856" spans="5:5" x14ac:dyDescent="0.2">
      <c r="E856" s="849"/>
    </row>
    <row r="857" spans="5:5" x14ac:dyDescent="0.2">
      <c r="E857" s="849"/>
    </row>
    <row r="858" spans="5:5" x14ac:dyDescent="0.2">
      <c r="E858" s="849"/>
    </row>
    <row r="859" spans="5:5" x14ac:dyDescent="0.2">
      <c r="E859" s="849"/>
    </row>
    <row r="860" spans="5:5" x14ac:dyDescent="0.2">
      <c r="E860" s="849"/>
    </row>
    <row r="861" spans="5:5" x14ac:dyDescent="0.2">
      <c r="E861" s="849"/>
    </row>
    <row r="862" spans="5:5" x14ac:dyDescent="0.2">
      <c r="E862" s="849"/>
    </row>
    <row r="863" spans="5:5" x14ac:dyDescent="0.2">
      <c r="E863" s="849"/>
    </row>
    <row r="864" spans="5:5" x14ac:dyDescent="0.2">
      <c r="E864" s="849"/>
    </row>
    <row r="865" spans="5:5" x14ac:dyDescent="0.2">
      <c r="E865" s="849"/>
    </row>
    <row r="866" spans="5:5" x14ac:dyDescent="0.2">
      <c r="E866" s="849"/>
    </row>
    <row r="867" spans="5:5" x14ac:dyDescent="0.2">
      <c r="E867" s="849"/>
    </row>
    <row r="868" spans="5:5" x14ac:dyDescent="0.2">
      <c r="E868" s="849"/>
    </row>
    <row r="869" spans="5:5" x14ac:dyDescent="0.2">
      <c r="E869" s="849"/>
    </row>
    <row r="870" spans="5:5" x14ac:dyDescent="0.2">
      <c r="E870" s="849"/>
    </row>
    <row r="871" spans="5:5" x14ac:dyDescent="0.2">
      <c r="E871" s="849"/>
    </row>
    <row r="872" spans="5:5" x14ac:dyDescent="0.2">
      <c r="E872" s="849"/>
    </row>
    <row r="873" spans="5:5" x14ac:dyDescent="0.2">
      <c r="E873" s="849"/>
    </row>
    <row r="874" spans="5:5" x14ac:dyDescent="0.2">
      <c r="E874" s="849"/>
    </row>
    <row r="875" spans="5:5" x14ac:dyDescent="0.2">
      <c r="E875" s="849"/>
    </row>
    <row r="876" spans="5:5" x14ac:dyDescent="0.2">
      <c r="E876" s="849"/>
    </row>
    <row r="877" spans="5:5" x14ac:dyDescent="0.2">
      <c r="E877" s="849"/>
    </row>
    <row r="878" spans="5:5" x14ac:dyDescent="0.2">
      <c r="E878" s="849"/>
    </row>
    <row r="879" spans="5:5" x14ac:dyDescent="0.2">
      <c r="E879" s="849"/>
    </row>
    <row r="880" spans="5:5" x14ac:dyDescent="0.2">
      <c r="E880" s="849"/>
    </row>
    <row r="881" spans="5:5" x14ac:dyDescent="0.2">
      <c r="E881" s="849"/>
    </row>
    <row r="882" spans="5:5" x14ac:dyDescent="0.2">
      <c r="E882" s="849"/>
    </row>
    <row r="883" spans="5:5" x14ac:dyDescent="0.2">
      <c r="E883" s="849"/>
    </row>
    <row r="884" spans="5:5" x14ac:dyDescent="0.2">
      <c r="E884" s="849"/>
    </row>
    <row r="885" spans="5:5" x14ac:dyDescent="0.2">
      <c r="E885" s="849"/>
    </row>
    <row r="886" spans="5:5" x14ac:dyDescent="0.2">
      <c r="E886" s="849"/>
    </row>
    <row r="887" spans="5:5" x14ac:dyDescent="0.2">
      <c r="E887" s="849"/>
    </row>
    <row r="888" spans="5:5" x14ac:dyDescent="0.2">
      <c r="E888" s="849"/>
    </row>
    <row r="889" spans="5:5" x14ac:dyDescent="0.2">
      <c r="E889" s="849"/>
    </row>
    <row r="890" spans="5:5" x14ac:dyDescent="0.2">
      <c r="E890" s="849"/>
    </row>
    <row r="891" spans="5:5" x14ac:dyDescent="0.2">
      <c r="E891" s="849"/>
    </row>
    <row r="892" spans="5:5" x14ac:dyDescent="0.2">
      <c r="E892" s="849"/>
    </row>
    <row r="893" spans="5:5" x14ac:dyDescent="0.2">
      <c r="E893" s="849"/>
    </row>
    <row r="894" spans="5:5" x14ac:dyDescent="0.2">
      <c r="E894" s="849"/>
    </row>
    <row r="895" spans="5:5" x14ac:dyDescent="0.2">
      <c r="E895" s="849"/>
    </row>
    <row r="896" spans="5:5" x14ac:dyDescent="0.2">
      <c r="E896" s="849"/>
    </row>
    <row r="897" spans="5:5" x14ac:dyDescent="0.2">
      <c r="E897" s="849"/>
    </row>
    <row r="898" spans="5:5" x14ac:dyDescent="0.2">
      <c r="E898" s="849"/>
    </row>
    <row r="899" spans="5:5" x14ac:dyDescent="0.2">
      <c r="E899" s="849"/>
    </row>
    <row r="900" spans="5:5" x14ac:dyDescent="0.2">
      <c r="E900" s="849"/>
    </row>
    <row r="901" spans="5:5" x14ac:dyDescent="0.2">
      <c r="E901" s="849"/>
    </row>
    <row r="902" spans="5:5" x14ac:dyDescent="0.2">
      <c r="E902" s="849"/>
    </row>
    <row r="903" spans="5:5" x14ac:dyDescent="0.2">
      <c r="E903" s="849"/>
    </row>
    <row r="904" spans="5:5" x14ac:dyDescent="0.2">
      <c r="E904" s="849"/>
    </row>
    <row r="905" spans="5:5" x14ac:dyDescent="0.2">
      <c r="E905" s="849"/>
    </row>
    <row r="906" spans="5:5" x14ac:dyDescent="0.2">
      <c r="E906" s="849"/>
    </row>
    <row r="907" spans="5:5" x14ac:dyDescent="0.2">
      <c r="E907" s="849"/>
    </row>
    <row r="908" spans="5:5" x14ac:dyDescent="0.2">
      <c r="E908" s="849"/>
    </row>
    <row r="909" spans="5:5" x14ac:dyDescent="0.2">
      <c r="E909" s="849"/>
    </row>
    <row r="910" spans="5:5" x14ac:dyDescent="0.2">
      <c r="E910" s="849"/>
    </row>
    <row r="911" spans="5:5" x14ac:dyDescent="0.2">
      <c r="E911" s="849"/>
    </row>
    <row r="912" spans="5:5" x14ac:dyDescent="0.2">
      <c r="E912" s="849"/>
    </row>
    <row r="913" spans="5:5" x14ac:dyDescent="0.2">
      <c r="E913" s="849"/>
    </row>
    <row r="914" spans="5:5" x14ac:dyDescent="0.2">
      <c r="E914" s="849"/>
    </row>
    <row r="915" spans="5:5" x14ac:dyDescent="0.2">
      <c r="E915" s="849"/>
    </row>
    <row r="916" spans="5:5" x14ac:dyDescent="0.2">
      <c r="E916" s="849"/>
    </row>
    <row r="917" spans="5:5" x14ac:dyDescent="0.2">
      <c r="E917" s="849"/>
    </row>
    <row r="918" spans="5:5" x14ac:dyDescent="0.2">
      <c r="E918" s="849"/>
    </row>
    <row r="919" spans="5:5" x14ac:dyDescent="0.2">
      <c r="E919" s="849"/>
    </row>
    <row r="920" spans="5:5" x14ac:dyDescent="0.2">
      <c r="E920" s="849"/>
    </row>
    <row r="921" spans="5:5" x14ac:dyDescent="0.2">
      <c r="E921" s="849"/>
    </row>
    <row r="922" spans="5:5" x14ac:dyDescent="0.2">
      <c r="E922" s="849"/>
    </row>
    <row r="923" spans="5:5" x14ac:dyDescent="0.2">
      <c r="E923" s="849"/>
    </row>
    <row r="924" spans="5:5" x14ac:dyDescent="0.2">
      <c r="E924" s="849"/>
    </row>
    <row r="925" spans="5:5" x14ac:dyDescent="0.2">
      <c r="E925" s="849"/>
    </row>
    <row r="926" spans="5:5" x14ac:dyDescent="0.2">
      <c r="E926" s="849"/>
    </row>
    <row r="927" spans="5:5" x14ac:dyDescent="0.2">
      <c r="E927" s="849"/>
    </row>
    <row r="928" spans="5:5" x14ac:dyDescent="0.2">
      <c r="E928" s="849"/>
    </row>
    <row r="929" spans="5:5" x14ac:dyDescent="0.2">
      <c r="E929" s="849"/>
    </row>
    <row r="930" spans="5:5" x14ac:dyDescent="0.2">
      <c r="E930" s="849"/>
    </row>
    <row r="931" spans="5:5" x14ac:dyDescent="0.2">
      <c r="E931" s="849"/>
    </row>
    <row r="932" spans="5:5" x14ac:dyDescent="0.2">
      <c r="E932" s="849"/>
    </row>
    <row r="933" spans="5:5" x14ac:dyDescent="0.2">
      <c r="E933" s="849"/>
    </row>
    <row r="934" spans="5:5" x14ac:dyDescent="0.2">
      <c r="E934" s="849"/>
    </row>
    <row r="935" spans="5:5" x14ac:dyDescent="0.2">
      <c r="E935" s="849"/>
    </row>
    <row r="936" spans="5:5" x14ac:dyDescent="0.2">
      <c r="E936" s="849"/>
    </row>
    <row r="937" spans="5:5" x14ac:dyDescent="0.2">
      <c r="E937" s="849"/>
    </row>
    <row r="938" spans="5:5" x14ac:dyDescent="0.2">
      <c r="E938" s="849"/>
    </row>
    <row r="939" spans="5:5" x14ac:dyDescent="0.2">
      <c r="E939" s="849"/>
    </row>
    <row r="940" spans="5:5" x14ac:dyDescent="0.2">
      <c r="E940" s="849"/>
    </row>
    <row r="941" spans="5:5" x14ac:dyDescent="0.2">
      <c r="E941" s="849"/>
    </row>
    <row r="942" spans="5:5" x14ac:dyDescent="0.2">
      <c r="E942" s="849"/>
    </row>
    <row r="943" spans="5:5" x14ac:dyDescent="0.2">
      <c r="E943" s="849"/>
    </row>
    <row r="944" spans="5:5" x14ac:dyDescent="0.2">
      <c r="E944" s="849"/>
    </row>
    <row r="945" spans="5:5" x14ac:dyDescent="0.2">
      <c r="E945" s="849"/>
    </row>
    <row r="946" spans="5:5" x14ac:dyDescent="0.2">
      <c r="E946" s="849"/>
    </row>
    <row r="947" spans="5:5" x14ac:dyDescent="0.2">
      <c r="E947" s="849"/>
    </row>
    <row r="948" spans="5:5" x14ac:dyDescent="0.2">
      <c r="E948" s="849"/>
    </row>
    <row r="949" spans="5:5" x14ac:dyDescent="0.2">
      <c r="E949" s="849"/>
    </row>
    <row r="950" spans="5:5" x14ac:dyDescent="0.2">
      <c r="E950" s="849"/>
    </row>
    <row r="951" spans="5:5" x14ac:dyDescent="0.2">
      <c r="E951" s="849"/>
    </row>
    <row r="952" spans="5:5" x14ac:dyDescent="0.2">
      <c r="E952" s="849"/>
    </row>
    <row r="953" spans="5:5" x14ac:dyDescent="0.2">
      <c r="E953" s="849"/>
    </row>
    <row r="954" spans="5:5" x14ac:dyDescent="0.2">
      <c r="E954" s="849"/>
    </row>
    <row r="955" spans="5:5" x14ac:dyDescent="0.2">
      <c r="E955" s="849"/>
    </row>
    <row r="956" spans="5:5" x14ac:dyDescent="0.2">
      <c r="E956" s="849"/>
    </row>
    <row r="957" spans="5:5" x14ac:dyDescent="0.2">
      <c r="E957" s="849"/>
    </row>
    <row r="958" spans="5:5" x14ac:dyDescent="0.2">
      <c r="E958" s="849"/>
    </row>
    <row r="959" spans="5:5" x14ac:dyDescent="0.2">
      <c r="E959" s="849"/>
    </row>
    <row r="960" spans="5:5" x14ac:dyDescent="0.2">
      <c r="E960" s="849"/>
    </row>
    <row r="961" spans="5:5" x14ac:dyDescent="0.2">
      <c r="E961" s="849"/>
    </row>
    <row r="962" spans="5:5" x14ac:dyDescent="0.2">
      <c r="E962" s="849"/>
    </row>
    <row r="963" spans="5:5" x14ac:dyDescent="0.2">
      <c r="E963" s="849"/>
    </row>
    <row r="964" spans="5:5" x14ac:dyDescent="0.2">
      <c r="E964" s="849"/>
    </row>
    <row r="965" spans="5:5" x14ac:dyDescent="0.2">
      <c r="E965" s="849"/>
    </row>
    <row r="966" spans="5:5" x14ac:dyDescent="0.2">
      <c r="E966" s="849"/>
    </row>
    <row r="967" spans="5:5" x14ac:dyDescent="0.2">
      <c r="E967" s="849"/>
    </row>
    <row r="968" spans="5:5" x14ac:dyDescent="0.2">
      <c r="E968" s="849"/>
    </row>
    <row r="969" spans="5:5" x14ac:dyDescent="0.2">
      <c r="E969" s="849"/>
    </row>
    <row r="970" spans="5:5" x14ac:dyDescent="0.2">
      <c r="E970" s="849"/>
    </row>
    <row r="971" spans="5:5" x14ac:dyDescent="0.2">
      <c r="E971" s="849"/>
    </row>
    <row r="972" spans="5:5" x14ac:dyDescent="0.2">
      <c r="E972" s="849"/>
    </row>
    <row r="973" spans="5:5" x14ac:dyDescent="0.2">
      <c r="E973" s="849"/>
    </row>
    <row r="974" spans="5:5" x14ac:dyDescent="0.2">
      <c r="E974" s="849"/>
    </row>
    <row r="975" spans="5:5" x14ac:dyDescent="0.2">
      <c r="E975" s="849"/>
    </row>
    <row r="976" spans="5:5" x14ac:dyDescent="0.2">
      <c r="E976" s="849"/>
    </row>
    <row r="977" spans="5:5" x14ac:dyDescent="0.2">
      <c r="E977" s="849"/>
    </row>
    <row r="978" spans="5:5" x14ac:dyDescent="0.2">
      <c r="E978" s="849"/>
    </row>
    <row r="979" spans="5:5" x14ac:dyDescent="0.2">
      <c r="E979" s="849"/>
    </row>
    <row r="980" spans="5:5" x14ac:dyDescent="0.2">
      <c r="E980" s="849"/>
    </row>
    <row r="981" spans="5:5" x14ac:dyDescent="0.2">
      <c r="E981" s="849"/>
    </row>
    <row r="982" spans="5:5" x14ac:dyDescent="0.2">
      <c r="E982" s="849"/>
    </row>
    <row r="983" spans="5:5" x14ac:dyDescent="0.2">
      <c r="E983" s="849"/>
    </row>
    <row r="984" spans="5:5" x14ac:dyDescent="0.2">
      <c r="E984" s="849"/>
    </row>
    <row r="985" spans="5:5" x14ac:dyDescent="0.2">
      <c r="E985" s="849"/>
    </row>
    <row r="986" spans="5:5" x14ac:dyDescent="0.2">
      <c r="E986" s="849"/>
    </row>
    <row r="987" spans="5:5" x14ac:dyDescent="0.2">
      <c r="E987" s="849"/>
    </row>
    <row r="988" spans="5:5" x14ac:dyDescent="0.2">
      <c r="E988" s="849"/>
    </row>
    <row r="989" spans="5:5" x14ac:dyDescent="0.2">
      <c r="E989" s="849"/>
    </row>
    <row r="990" spans="5:5" x14ac:dyDescent="0.2">
      <c r="E990" s="849"/>
    </row>
    <row r="991" spans="5:5" x14ac:dyDescent="0.2">
      <c r="E991" s="849"/>
    </row>
    <row r="992" spans="5:5" x14ac:dyDescent="0.2">
      <c r="E992" s="849"/>
    </row>
    <row r="993" spans="5:5" x14ac:dyDescent="0.2">
      <c r="E993" s="849"/>
    </row>
    <row r="994" spans="5:5" x14ac:dyDescent="0.2">
      <c r="E994" s="849"/>
    </row>
    <row r="995" spans="5:5" x14ac:dyDescent="0.2">
      <c r="E995" s="849"/>
    </row>
    <row r="996" spans="5:5" x14ac:dyDescent="0.2">
      <c r="E996" s="849"/>
    </row>
    <row r="997" spans="5:5" x14ac:dyDescent="0.2">
      <c r="E997" s="849"/>
    </row>
    <row r="998" spans="5:5" x14ac:dyDescent="0.2">
      <c r="E998" s="849"/>
    </row>
    <row r="999" spans="5:5" x14ac:dyDescent="0.2">
      <c r="E999" s="849"/>
    </row>
    <row r="1000" spans="5:5" x14ac:dyDescent="0.2">
      <c r="E1000" s="849"/>
    </row>
    <row r="1001" spans="5:5" x14ac:dyDescent="0.2">
      <c r="E1001" s="849"/>
    </row>
    <row r="1002" spans="5:5" x14ac:dyDescent="0.2">
      <c r="E1002" s="849"/>
    </row>
    <row r="1003" spans="5:5" x14ac:dyDescent="0.2">
      <c r="E1003" s="849"/>
    </row>
    <row r="1004" spans="5:5" x14ac:dyDescent="0.2">
      <c r="E1004" s="849"/>
    </row>
    <row r="1005" spans="5:5" x14ac:dyDescent="0.2">
      <c r="E1005" s="849"/>
    </row>
    <row r="1006" spans="5:5" x14ac:dyDescent="0.2">
      <c r="E1006" s="849"/>
    </row>
    <row r="1007" spans="5:5" x14ac:dyDescent="0.2">
      <c r="E1007" s="849"/>
    </row>
    <row r="1008" spans="5:5" x14ac:dyDescent="0.2">
      <c r="E1008" s="849"/>
    </row>
    <row r="1009" spans="5:5" x14ac:dyDescent="0.2">
      <c r="E1009" s="849"/>
    </row>
    <row r="1010" spans="5:5" x14ac:dyDescent="0.2">
      <c r="E1010" s="849"/>
    </row>
    <row r="1011" spans="5:5" x14ac:dyDescent="0.2">
      <c r="E1011" s="849"/>
    </row>
    <row r="1012" spans="5:5" x14ac:dyDescent="0.2">
      <c r="E1012" s="849"/>
    </row>
    <row r="1013" spans="5:5" x14ac:dyDescent="0.2">
      <c r="E1013" s="849"/>
    </row>
    <row r="1014" spans="5:5" x14ac:dyDescent="0.2">
      <c r="E1014" s="849"/>
    </row>
    <row r="1015" spans="5:5" x14ac:dyDescent="0.2">
      <c r="E1015" s="849"/>
    </row>
    <row r="1016" spans="5:5" x14ac:dyDescent="0.2">
      <c r="E1016" s="849"/>
    </row>
    <row r="1017" spans="5:5" x14ac:dyDescent="0.2">
      <c r="E1017" s="849"/>
    </row>
    <row r="1018" spans="5:5" x14ac:dyDescent="0.2">
      <c r="E1018" s="849"/>
    </row>
    <row r="1019" spans="5:5" x14ac:dyDescent="0.2">
      <c r="E1019" s="849"/>
    </row>
    <row r="1020" spans="5:5" x14ac:dyDescent="0.2">
      <c r="E1020" s="849"/>
    </row>
    <row r="1021" spans="5:5" x14ac:dyDescent="0.2">
      <c r="E1021" s="849"/>
    </row>
    <row r="1022" spans="5:5" x14ac:dyDescent="0.2">
      <c r="E1022" s="849"/>
    </row>
    <row r="1023" spans="5:5" x14ac:dyDescent="0.2">
      <c r="E1023" s="849"/>
    </row>
    <row r="1024" spans="5:5" x14ac:dyDescent="0.2">
      <c r="E1024" s="849"/>
    </row>
    <row r="1025" spans="5:5" x14ac:dyDescent="0.2">
      <c r="E1025" s="849"/>
    </row>
    <row r="1026" spans="5:5" x14ac:dyDescent="0.2">
      <c r="E1026" s="849"/>
    </row>
    <row r="1027" spans="5:5" x14ac:dyDescent="0.2">
      <c r="E1027" s="849"/>
    </row>
    <row r="1028" spans="5:5" x14ac:dyDescent="0.2">
      <c r="E1028" s="849"/>
    </row>
    <row r="1029" spans="5:5" x14ac:dyDescent="0.2">
      <c r="E1029" s="849"/>
    </row>
    <row r="1030" spans="5:5" x14ac:dyDescent="0.2">
      <c r="E1030" s="849"/>
    </row>
    <row r="1031" spans="5:5" x14ac:dyDescent="0.2">
      <c r="E1031" s="849"/>
    </row>
    <row r="1032" spans="5:5" x14ac:dyDescent="0.2">
      <c r="E1032" s="849"/>
    </row>
    <row r="1033" spans="5:5" x14ac:dyDescent="0.2">
      <c r="E1033" s="849"/>
    </row>
    <row r="1034" spans="5:5" x14ac:dyDescent="0.2">
      <c r="E1034" s="849"/>
    </row>
    <row r="1035" spans="5:5" x14ac:dyDescent="0.2">
      <c r="E1035" s="849"/>
    </row>
    <row r="1036" spans="5:5" x14ac:dyDescent="0.2">
      <c r="E1036" s="849"/>
    </row>
    <row r="1037" spans="5:5" x14ac:dyDescent="0.2">
      <c r="E1037" s="849"/>
    </row>
    <row r="1038" spans="5:5" x14ac:dyDescent="0.2">
      <c r="E1038" s="849"/>
    </row>
    <row r="1039" spans="5:5" x14ac:dyDescent="0.2">
      <c r="E1039" s="849"/>
    </row>
    <row r="1040" spans="5:5" x14ac:dyDescent="0.2">
      <c r="E1040" s="849"/>
    </row>
    <row r="1041" spans="5:5" x14ac:dyDescent="0.2">
      <c r="E1041" s="849"/>
    </row>
    <row r="1042" spans="5:5" x14ac:dyDescent="0.2">
      <c r="E1042" s="849"/>
    </row>
    <row r="1043" spans="5:5" x14ac:dyDescent="0.2">
      <c r="E1043" s="849"/>
    </row>
    <row r="1044" spans="5:5" x14ac:dyDescent="0.2">
      <c r="E1044" s="849"/>
    </row>
    <row r="1045" spans="5:5" x14ac:dyDescent="0.2">
      <c r="E1045" s="849"/>
    </row>
    <row r="1046" spans="5:5" x14ac:dyDescent="0.2">
      <c r="E1046" s="849"/>
    </row>
    <row r="1047" spans="5:5" x14ac:dyDescent="0.2">
      <c r="E1047" s="849"/>
    </row>
    <row r="1048" spans="5:5" x14ac:dyDescent="0.2">
      <c r="E1048" s="849"/>
    </row>
    <row r="1049" spans="5:5" x14ac:dyDescent="0.2">
      <c r="E1049" s="849"/>
    </row>
    <row r="1050" spans="5:5" x14ac:dyDescent="0.2">
      <c r="E1050" s="849"/>
    </row>
    <row r="1051" spans="5:5" x14ac:dyDescent="0.2">
      <c r="E1051" s="849"/>
    </row>
    <row r="1052" spans="5:5" x14ac:dyDescent="0.2">
      <c r="E1052" s="849"/>
    </row>
    <row r="1053" spans="5:5" x14ac:dyDescent="0.2">
      <c r="E1053" s="849"/>
    </row>
    <row r="1054" spans="5:5" x14ac:dyDescent="0.2">
      <c r="E1054" s="849"/>
    </row>
    <row r="1055" spans="5:5" x14ac:dyDescent="0.2">
      <c r="E1055" s="849"/>
    </row>
    <row r="1056" spans="5:5" x14ac:dyDescent="0.2">
      <c r="E1056" s="849"/>
    </row>
    <row r="1057" spans="5:5" x14ac:dyDescent="0.2">
      <c r="E1057" s="849"/>
    </row>
    <row r="1058" spans="5:5" x14ac:dyDescent="0.2">
      <c r="E1058" s="849"/>
    </row>
    <row r="1059" spans="5:5" x14ac:dyDescent="0.2">
      <c r="E1059" s="849"/>
    </row>
    <row r="1060" spans="5:5" x14ac:dyDescent="0.2">
      <c r="E1060" s="849"/>
    </row>
    <row r="1061" spans="5:5" x14ac:dyDescent="0.2">
      <c r="E1061" s="849"/>
    </row>
    <row r="1062" spans="5:5" x14ac:dyDescent="0.2">
      <c r="E1062" s="849"/>
    </row>
    <row r="1063" spans="5:5" x14ac:dyDescent="0.2">
      <c r="E1063" s="849"/>
    </row>
    <row r="1064" spans="5:5" x14ac:dyDescent="0.2">
      <c r="E1064" s="849"/>
    </row>
    <row r="1065" spans="5:5" x14ac:dyDescent="0.2">
      <c r="E1065" s="849"/>
    </row>
    <row r="1066" spans="5:5" x14ac:dyDescent="0.2">
      <c r="E1066" s="849"/>
    </row>
    <row r="1067" spans="5:5" x14ac:dyDescent="0.2">
      <c r="E1067" s="849"/>
    </row>
    <row r="1068" spans="5:5" x14ac:dyDescent="0.2">
      <c r="E1068" s="849"/>
    </row>
    <row r="1069" spans="5:5" x14ac:dyDescent="0.2">
      <c r="E1069" s="849"/>
    </row>
    <row r="1070" spans="5:5" x14ac:dyDescent="0.2">
      <c r="E1070" s="849"/>
    </row>
    <row r="1071" spans="5:5" x14ac:dyDescent="0.2">
      <c r="E1071" s="849"/>
    </row>
    <row r="1072" spans="5:5" x14ac:dyDescent="0.2">
      <c r="E1072" s="849"/>
    </row>
    <row r="1073" spans="5:5" x14ac:dyDescent="0.2">
      <c r="E1073" s="849"/>
    </row>
    <row r="1074" spans="5:5" x14ac:dyDescent="0.2">
      <c r="E1074" s="849"/>
    </row>
    <row r="1075" spans="5:5" x14ac:dyDescent="0.2">
      <c r="E1075" s="849"/>
    </row>
    <row r="1076" spans="5:5" x14ac:dyDescent="0.2">
      <c r="E1076" s="849"/>
    </row>
    <row r="1077" spans="5:5" x14ac:dyDescent="0.2">
      <c r="E1077" s="849"/>
    </row>
    <row r="1078" spans="5:5" x14ac:dyDescent="0.2">
      <c r="E1078" s="849"/>
    </row>
    <row r="1079" spans="5:5" x14ac:dyDescent="0.2">
      <c r="E1079" s="849"/>
    </row>
    <row r="1080" spans="5:5" x14ac:dyDescent="0.2">
      <c r="E1080" s="849"/>
    </row>
    <row r="1081" spans="5:5" x14ac:dyDescent="0.2">
      <c r="E1081" s="849"/>
    </row>
    <row r="1082" spans="5:5" x14ac:dyDescent="0.2">
      <c r="E1082" s="849"/>
    </row>
    <row r="1083" spans="5:5" x14ac:dyDescent="0.2">
      <c r="E1083" s="849"/>
    </row>
    <row r="1084" spans="5:5" x14ac:dyDescent="0.2">
      <c r="E1084" s="849"/>
    </row>
    <row r="1085" spans="5:5" x14ac:dyDescent="0.2">
      <c r="E1085" s="849"/>
    </row>
    <row r="1086" spans="5:5" x14ac:dyDescent="0.2">
      <c r="E1086" s="849"/>
    </row>
    <row r="1087" spans="5:5" x14ac:dyDescent="0.2">
      <c r="E1087" s="849"/>
    </row>
    <row r="1088" spans="5:5" x14ac:dyDescent="0.2">
      <c r="E1088" s="849"/>
    </row>
    <row r="1089" spans="5:5" x14ac:dyDescent="0.2">
      <c r="E1089" s="849"/>
    </row>
    <row r="1090" spans="5:5" x14ac:dyDescent="0.2">
      <c r="E1090" s="849"/>
    </row>
    <row r="1091" spans="5:5" x14ac:dyDescent="0.2">
      <c r="E1091" s="849"/>
    </row>
    <row r="1092" spans="5:5" x14ac:dyDescent="0.2">
      <c r="E1092" s="849"/>
    </row>
    <row r="1093" spans="5:5" x14ac:dyDescent="0.2">
      <c r="E1093" s="849"/>
    </row>
    <row r="1094" spans="5:5" x14ac:dyDescent="0.2">
      <c r="E1094" s="849"/>
    </row>
    <row r="1095" spans="5:5" x14ac:dyDescent="0.2">
      <c r="E1095" s="849"/>
    </row>
    <row r="1096" spans="5:5" x14ac:dyDescent="0.2">
      <c r="E1096" s="849"/>
    </row>
    <row r="1097" spans="5:5" x14ac:dyDescent="0.2">
      <c r="E1097" s="849"/>
    </row>
    <row r="1098" spans="5:5" x14ac:dyDescent="0.2">
      <c r="E1098" s="849"/>
    </row>
    <row r="1099" spans="5:5" x14ac:dyDescent="0.2">
      <c r="E1099" s="849"/>
    </row>
    <row r="1100" spans="5:5" x14ac:dyDescent="0.2">
      <c r="E1100" s="849"/>
    </row>
    <row r="1101" spans="5:5" x14ac:dyDescent="0.2">
      <c r="E1101" s="849"/>
    </row>
    <row r="1102" spans="5:5" x14ac:dyDescent="0.2">
      <c r="E1102" s="849"/>
    </row>
    <row r="1103" spans="5:5" x14ac:dyDescent="0.2">
      <c r="E1103" s="849"/>
    </row>
    <row r="1104" spans="5:5" x14ac:dyDescent="0.2">
      <c r="E1104" s="849"/>
    </row>
    <row r="1105" spans="5:5" x14ac:dyDescent="0.2">
      <c r="E1105" s="849"/>
    </row>
    <row r="1106" spans="5:5" x14ac:dyDescent="0.2">
      <c r="E1106" s="849"/>
    </row>
    <row r="1107" spans="5:5" x14ac:dyDescent="0.2">
      <c r="E1107" s="849"/>
    </row>
    <row r="1108" spans="5:5" x14ac:dyDescent="0.2">
      <c r="E1108" s="849"/>
    </row>
    <row r="1109" spans="5:5" x14ac:dyDescent="0.2">
      <c r="E1109" s="849"/>
    </row>
    <row r="1110" spans="5:5" x14ac:dyDescent="0.2">
      <c r="E1110" s="849"/>
    </row>
    <row r="1111" spans="5:5" x14ac:dyDescent="0.2">
      <c r="E1111" s="849"/>
    </row>
    <row r="1112" spans="5:5" x14ac:dyDescent="0.2">
      <c r="E1112" s="849"/>
    </row>
    <row r="1113" spans="5:5" x14ac:dyDescent="0.2">
      <c r="E1113" s="849"/>
    </row>
    <row r="1114" spans="5:5" x14ac:dyDescent="0.2">
      <c r="E1114" s="849"/>
    </row>
    <row r="1115" spans="5:5" x14ac:dyDescent="0.2">
      <c r="E1115" s="849"/>
    </row>
    <row r="1116" spans="5:5" x14ac:dyDescent="0.2">
      <c r="E1116" s="849"/>
    </row>
    <row r="1117" spans="5:5" x14ac:dyDescent="0.2">
      <c r="E1117" s="849"/>
    </row>
    <row r="1118" spans="5:5" x14ac:dyDescent="0.2">
      <c r="E1118" s="849"/>
    </row>
    <row r="1119" spans="5:5" x14ac:dyDescent="0.2">
      <c r="E1119" s="849"/>
    </row>
    <row r="1120" spans="5:5" x14ac:dyDescent="0.2">
      <c r="E1120" s="849"/>
    </row>
    <row r="1121" spans="5:5" x14ac:dyDescent="0.2">
      <c r="E1121" s="849"/>
    </row>
    <row r="1122" spans="5:5" x14ac:dyDescent="0.2">
      <c r="E1122" s="849"/>
    </row>
    <row r="1123" spans="5:5" x14ac:dyDescent="0.2">
      <c r="E1123" s="849"/>
    </row>
    <row r="1124" spans="5:5" x14ac:dyDescent="0.2">
      <c r="E1124" s="849"/>
    </row>
    <row r="1125" spans="5:5" x14ac:dyDescent="0.2">
      <c r="E1125" s="849"/>
    </row>
    <row r="1126" spans="5:5" x14ac:dyDescent="0.2">
      <c r="E1126" s="849"/>
    </row>
    <row r="1127" spans="5:5" x14ac:dyDescent="0.2">
      <c r="E1127" s="849"/>
    </row>
    <row r="1128" spans="5:5" x14ac:dyDescent="0.2">
      <c r="E1128" s="849"/>
    </row>
    <row r="1129" spans="5:5" x14ac:dyDescent="0.2">
      <c r="E1129" s="849"/>
    </row>
    <row r="1130" spans="5:5" x14ac:dyDescent="0.2">
      <c r="E1130" s="849"/>
    </row>
    <row r="1131" spans="5:5" x14ac:dyDescent="0.2">
      <c r="E1131" s="849"/>
    </row>
    <row r="1132" spans="5:5" x14ac:dyDescent="0.2">
      <c r="E1132" s="849"/>
    </row>
    <row r="1133" spans="5:5" x14ac:dyDescent="0.2">
      <c r="E1133" s="849"/>
    </row>
    <row r="1134" spans="5:5" x14ac:dyDescent="0.2">
      <c r="E1134" s="849"/>
    </row>
    <row r="1135" spans="5:5" x14ac:dyDescent="0.2">
      <c r="E1135" s="849"/>
    </row>
    <row r="1136" spans="5:5" x14ac:dyDescent="0.2">
      <c r="E1136" s="849"/>
    </row>
    <row r="1137" spans="5:5" x14ac:dyDescent="0.2">
      <c r="E1137" s="849"/>
    </row>
    <row r="1138" spans="5:5" x14ac:dyDescent="0.2">
      <c r="E1138" s="849"/>
    </row>
    <row r="1139" spans="5:5" x14ac:dyDescent="0.2">
      <c r="E1139" s="849"/>
    </row>
    <row r="1140" spans="5:5" x14ac:dyDescent="0.2">
      <c r="E1140" s="849"/>
    </row>
    <row r="1141" spans="5:5" x14ac:dyDescent="0.2">
      <c r="E1141" s="849"/>
    </row>
    <row r="1142" spans="5:5" x14ac:dyDescent="0.2">
      <c r="E1142" s="849"/>
    </row>
    <row r="1143" spans="5:5" x14ac:dyDescent="0.2">
      <c r="E1143" s="849"/>
    </row>
    <row r="1144" spans="5:5" x14ac:dyDescent="0.2">
      <c r="E1144" s="849"/>
    </row>
    <row r="1145" spans="5:5" x14ac:dyDescent="0.2">
      <c r="E1145" s="849"/>
    </row>
    <row r="1146" spans="5:5" x14ac:dyDescent="0.2">
      <c r="E1146" s="849"/>
    </row>
    <row r="1147" spans="5:5" x14ac:dyDescent="0.2">
      <c r="E1147" s="849"/>
    </row>
    <row r="1148" spans="5:5" x14ac:dyDescent="0.2">
      <c r="E1148" s="849"/>
    </row>
    <row r="1149" spans="5:5" x14ac:dyDescent="0.2">
      <c r="E1149" s="849"/>
    </row>
    <row r="1150" spans="5:5" x14ac:dyDescent="0.2">
      <c r="E1150" s="849"/>
    </row>
    <row r="1151" spans="5:5" x14ac:dyDescent="0.2">
      <c r="E1151" s="849"/>
    </row>
    <row r="1152" spans="5:5" x14ac:dyDescent="0.2">
      <c r="E1152" s="849"/>
    </row>
    <row r="1153" spans="5:5" x14ac:dyDescent="0.2">
      <c r="E1153" s="849"/>
    </row>
    <row r="1154" spans="5:5" x14ac:dyDescent="0.2">
      <c r="E1154" s="849"/>
    </row>
    <row r="1155" spans="5:5" x14ac:dyDescent="0.2">
      <c r="E1155" s="849"/>
    </row>
    <row r="1156" spans="5:5" x14ac:dyDescent="0.2">
      <c r="E1156" s="849"/>
    </row>
    <row r="1157" spans="5:5" x14ac:dyDescent="0.2">
      <c r="E1157" s="849"/>
    </row>
    <row r="1158" spans="5:5" x14ac:dyDescent="0.2">
      <c r="E1158" s="849"/>
    </row>
    <row r="1159" spans="5:5" x14ac:dyDescent="0.2">
      <c r="E1159" s="849"/>
    </row>
    <row r="1160" spans="5:5" x14ac:dyDescent="0.2">
      <c r="E1160" s="849"/>
    </row>
    <row r="1161" spans="5:5" x14ac:dyDescent="0.2">
      <c r="E1161" s="849"/>
    </row>
    <row r="1162" spans="5:5" x14ac:dyDescent="0.2">
      <c r="E1162" s="849"/>
    </row>
    <row r="1163" spans="5:5" x14ac:dyDescent="0.2">
      <c r="E1163" s="849"/>
    </row>
    <row r="1164" spans="5:5" x14ac:dyDescent="0.2">
      <c r="E1164" s="849"/>
    </row>
    <row r="1165" spans="5:5" x14ac:dyDescent="0.2">
      <c r="E1165" s="849"/>
    </row>
    <row r="1166" spans="5:5" x14ac:dyDescent="0.2">
      <c r="E1166" s="849"/>
    </row>
    <row r="1167" spans="5:5" x14ac:dyDescent="0.2">
      <c r="E1167" s="849"/>
    </row>
    <row r="1168" spans="5:5" x14ac:dyDescent="0.2">
      <c r="E1168" s="849"/>
    </row>
    <row r="1169" spans="5:5" x14ac:dyDescent="0.2">
      <c r="E1169" s="849"/>
    </row>
    <row r="1170" spans="5:5" x14ac:dyDescent="0.2">
      <c r="E1170" s="849"/>
    </row>
    <row r="1171" spans="5:5" x14ac:dyDescent="0.2">
      <c r="E1171" s="849"/>
    </row>
    <row r="1172" spans="5:5" x14ac:dyDescent="0.2">
      <c r="E1172" s="849"/>
    </row>
    <row r="1173" spans="5:5" x14ac:dyDescent="0.2">
      <c r="E1173" s="849"/>
    </row>
    <row r="1174" spans="5:5" x14ac:dyDescent="0.2">
      <c r="E1174" s="849"/>
    </row>
    <row r="1175" spans="5:5" x14ac:dyDescent="0.2">
      <c r="E1175" s="849"/>
    </row>
    <row r="1176" spans="5:5" x14ac:dyDescent="0.2">
      <c r="E1176" s="849"/>
    </row>
    <row r="1177" spans="5:5" x14ac:dyDescent="0.2">
      <c r="E1177" s="849"/>
    </row>
    <row r="1178" spans="5:5" x14ac:dyDescent="0.2">
      <c r="E1178" s="849"/>
    </row>
    <row r="1179" spans="5:5" x14ac:dyDescent="0.2">
      <c r="E1179" s="849"/>
    </row>
    <row r="1180" spans="5:5" x14ac:dyDescent="0.2">
      <c r="E1180" s="849"/>
    </row>
    <row r="1181" spans="5:5" x14ac:dyDescent="0.2">
      <c r="E1181" s="849"/>
    </row>
    <row r="1182" spans="5:5" x14ac:dyDescent="0.2">
      <c r="E1182" s="849"/>
    </row>
    <row r="1183" spans="5:5" x14ac:dyDescent="0.2">
      <c r="E1183" s="849"/>
    </row>
    <row r="1184" spans="5:5" x14ac:dyDescent="0.2">
      <c r="E1184" s="849"/>
    </row>
    <row r="1185" spans="5:5" x14ac:dyDescent="0.2">
      <c r="E1185" s="849"/>
    </row>
    <row r="1186" spans="5:5" x14ac:dyDescent="0.2">
      <c r="E1186" s="849"/>
    </row>
    <row r="1187" spans="5:5" x14ac:dyDescent="0.2">
      <c r="E1187" s="849"/>
    </row>
    <row r="1188" spans="5:5" x14ac:dyDescent="0.2">
      <c r="E1188" s="849"/>
    </row>
    <row r="1189" spans="5:5" x14ac:dyDescent="0.2">
      <c r="E1189" s="849"/>
    </row>
    <row r="1190" spans="5:5" x14ac:dyDescent="0.2">
      <c r="E1190" s="849"/>
    </row>
    <row r="1191" spans="5:5" x14ac:dyDescent="0.2">
      <c r="E1191" s="849"/>
    </row>
    <row r="1192" spans="5:5" x14ac:dyDescent="0.2">
      <c r="E1192" s="849"/>
    </row>
    <row r="1193" spans="5:5" x14ac:dyDescent="0.2">
      <c r="E1193" s="849"/>
    </row>
    <row r="1194" spans="5:5" x14ac:dyDescent="0.2">
      <c r="E1194" s="849"/>
    </row>
    <row r="1195" spans="5:5" x14ac:dyDescent="0.2">
      <c r="E1195" s="849"/>
    </row>
    <row r="1196" spans="5:5" x14ac:dyDescent="0.2">
      <c r="E1196" s="849"/>
    </row>
    <row r="1197" spans="5:5" x14ac:dyDescent="0.2">
      <c r="E1197" s="849"/>
    </row>
    <row r="1198" spans="5:5" x14ac:dyDescent="0.2">
      <c r="E1198" s="849"/>
    </row>
    <row r="1199" spans="5:5" x14ac:dyDescent="0.2">
      <c r="E1199" s="849"/>
    </row>
    <row r="1200" spans="5:5" x14ac:dyDescent="0.2">
      <c r="E1200" s="849"/>
    </row>
    <row r="1201" spans="5:5" x14ac:dyDescent="0.2">
      <c r="E1201" s="849"/>
    </row>
    <row r="1202" spans="5:5" x14ac:dyDescent="0.2">
      <c r="E1202" s="849"/>
    </row>
    <row r="1203" spans="5:5" x14ac:dyDescent="0.2">
      <c r="E1203" s="849"/>
    </row>
    <row r="1204" spans="5:5" x14ac:dyDescent="0.2">
      <c r="E1204" s="849"/>
    </row>
    <row r="1205" spans="5:5" x14ac:dyDescent="0.2">
      <c r="E1205" s="849"/>
    </row>
    <row r="1206" spans="5:5" x14ac:dyDescent="0.2">
      <c r="E1206" s="849"/>
    </row>
    <row r="1207" spans="5:5" x14ac:dyDescent="0.2">
      <c r="E1207" s="849"/>
    </row>
    <row r="1208" spans="5:5" x14ac:dyDescent="0.2">
      <c r="E1208" s="849"/>
    </row>
    <row r="1209" spans="5:5" x14ac:dyDescent="0.2">
      <c r="E1209" s="849"/>
    </row>
    <row r="1210" spans="5:5" x14ac:dyDescent="0.2">
      <c r="E1210" s="849"/>
    </row>
    <row r="1211" spans="5:5" x14ac:dyDescent="0.2">
      <c r="E1211" s="849"/>
    </row>
    <row r="1212" spans="5:5" x14ac:dyDescent="0.2">
      <c r="E1212" s="849"/>
    </row>
    <row r="1213" spans="5:5" x14ac:dyDescent="0.2">
      <c r="E1213" s="849"/>
    </row>
    <row r="1214" spans="5:5" x14ac:dyDescent="0.2">
      <c r="E1214" s="849"/>
    </row>
    <row r="1215" spans="5:5" x14ac:dyDescent="0.2">
      <c r="E1215" s="849"/>
    </row>
    <row r="1216" spans="5:5" x14ac:dyDescent="0.2">
      <c r="E1216" s="849"/>
    </row>
    <row r="1217" spans="5:5" x14ac:dyDescent="0.2">
      <c r="E1217" s="849"/>
    </row>
    <row r="1218" spans="5:5" x14ac:dyDescent="0.2">
      <c r="E1218" s="849"/>
    </row>
    <row r="1219" spans="5:5" x14ac:dyDescent="0.2">
      <c r="E1219" s="849"/>
    </row>
    <row r="1220" spans="5:5" x14ac:dyDescent="0.2">
      <c r="E1220" s="849"/>
    </row>
    <row r="1221" spans="5:5" x14ac:dyDescent="0.2">
      <c r="E1221" s="849"/>
    </row>
    <row r="1222" spans="5:5" x14ac:dyDescent="0.2">
      <c r="E1222" s="849"/>
    </row>
    <row r="1223" spans="5:5" x14ac:dyDescent="0.2">
      <c r="E1223" s="849"/>
    </row>
    <row r="1224" spans="5:5" x14ac:dyDescent="0.2">
      <c r="E1224" s="849"/>
    </row>
    <row r="1225" spans="5:5" x14ac:dyDescent="0.2">
      <c r="E1225" s="849"/>
    </row>
    <row r="1226" spans="5:5" x14ac:dyDescent="0.2">
      <c r="E1226" s="849"/>
    </row>
    <row r="1227" spans="5:5" x14ac:dyDescent="0.2">
      <c r="E1227" s="849"/>
    </row>
    <row r="1228" spans="5:5" x14ac:dyDescent="0.2">
      <c r="E1228" s="849"/>
    </row>
    <row r="1229" spans="5:5" x14ac:dyDescent="0.2">
      <c r="E1229" s="849"/>
    </row>
    <row r="1230" spans="5:5" x14ac:dyDescent="0.2">
      <c r="E1230" s="849"/>
    </row>
    <row r="1231" spans="5:5" x14ac:dyDescent="0.2">
      <c r="E1231" s="849"/>
    </row>
    <row r="1232" spans="5:5" x14ac:dyDescent="0.2">
      <c r="E1232" s="849"/>
    </row>
    <row r="1233" spans="5:5" x14ac:dyDescent="0.2">
      <c r="E1233" s="849"/>
    </row>
    <row r="1234" spans="5:5" x14ac:dyDescent="0.2">
      <c r="E1234" s="849"/>
    </row>
    <row r="1235" spans="5:5" x14ac:dyDescent="0.2">
      <c r="E1235" s="849"/>
    </row>
    <row r="1236" spans="5:5" x14ac:dyDescent="0.2">
      <c r="E1236" s="849"/>
    </row>
    <row r="1237" spans="5:5" x14ac:dyDescent="0.2">
      <c r="E1237" s="849"/>
    </row>
    <row r="1238" spans="5:5" x14ac:dyDescent="0.2">
      <c r="E1238" s="849"/>
    </row>
    <row r="1239" spans="5:5" x14ac:dyDescent="0.2">
      <c r="E1239" s="849"/>
    </row>
    <row r="1240" spans="5:5" x14ac:dyDescent="0.2">
      <c r="E1240" s="849"/>
    </row>
    <row r="1241" spans="5:5" x14ac:dyDescent="0.2">
      <c r="E1241" s="849"/>
    </row>
    <row r="1242" spans="5:5" x14ac:dyDescent="0.2">
      <c r="E1242" s="849"/>
    </row>
    <row r="1243" spans="5:5" x14ac:dyDescent="0.2">
      <c r="E1243" s="849"/>
    </row>
    <row r="1244" spans="5:5" x14ac:dyDescent="0.2">
      <c r="E1244" s="849"/>
    </row>
    <row r="1245" spans="5:5" x14ac:dyDescent="0.2">
      <c r="E1245" s="849"/>
    </row>
    <row r="1246" spans="5:5" x14ac:dyDescent="0.2">
      <c r="E1246" s="849"/>
    </row>
    <row r="1247" spans="5:5" x14ac:dyDescent="0.2">
      <c r="E1247" s="849"/>
    </row>
    <row r="1248" spans="5:5" x14ac:dyDescent="0.2">
      <c r="E1248" s="849"/>
    </row>
    <row r="1249" spans="5:5" x14ac:dyDescent="0.2">
      <c r="E1249" s="849"/>
    </row>
    <row r="1250" spans="5:5" x14ac:dyDescent="0.2">
      <c r="E1250" s="849"/>
    </row>
    <row r="1251" spans="5:5" x14ac:dyDescent="0.2">
      <c r="E1251" s="849"/>
    </row>
    <row r="1252" spans="5:5" x14ac:dyDescent="0.2">
      <c r="E1252" s="849"/>
    </row>
    <row r="1253" spans="5:5" x14ac:dyDescent="0.2">
      <c r="E1253" s="849"/>
    </row>
    <row r="1254" spans="5:5" x14ac:dyDescent="0.2">
      <c r="E1254" s="849"/>
    </row>
    <row r="1255" spans="5:5" x14ac:dyDescent="0.2">
      <c r="E1255" s="849"/>
    </row>
    <row r="1256" spans="5:5" x14ac:dyDescent="0.2">
      <c r="E1256" s="849"/>
    </row>
    <row r="1257" spans="5:5" x14ac:dyDescent="0.2">
      <c r="E1257" s="849"/>
    </row>
    <row r="1258" spans="5:5" x14ac:dyDescent="0.2">
      <c r="E1258" s="849"/>
    </row>
    <row r="1259" spans="5:5" x14ac:dyDescent="0.2">
      <c r="E1259" s="849"/>
    </row>
    <row r="1260" spans="5:5" x14ac:dyDescent="0.2">
      <c r="E1260" s="849"/>
    </row>
    <row r="1261" spans="5:5" x14ac:dyDescent="0.2">
      <c r="E1261" s="849"/>
    </row>
    <row r="1262" spans="5:5" x14ac:dyDescent="0.2">
      <c r="E1262" s="849"/>
    </row>
    <row r="1263" spans="5:5" x14ac:dyDescent="0.2">
      <c r="E1263" s="849"/>
    </row>
    <row r="1264" spans="5:5" x14ac:dyDescent="0.2">
      <c r="E1264" s="849"/>
    </row>
    <row r="1265" spans="5:5" x14ac:dyDescent="0.2">
      <c r="E1265" s="849"/>
    </row>
    <row r="1266" spans="5:5" x14ac:dyDescent="0.2">
      <c r="E1266" s="849"/>
    </row>
    <row r="1267" spans="5:5" x14ac:dyDescent="0.2">
      <c r="E1267" s="849"/>
    </row>
    <row r="1268" spans="5:5" x14ac:dyDescent="0.2">
      <c r="E1268" s="849"/>
    </row>
    <row r="1269" spans="5:5" x14ac:dyDescent="0.2">
      <c r="E1269" s="849"/>
    </row>
    <row r="1270" spans="5:5" x14ac:dyDescent="0.2">
      <c r="E1270" s="849"/>
    </row>
    <row r="1271" spans="5:5" x14ac:dyDescent="0.2">
      <c r="E1271" s="849"/>
    </row>
    <row r="1272" spans="5:5" x14ac:dyDescent="0.2">
      <c r="E1272" s="849"/>
    </row>
    <row r="1273" spans="5:5" x14ac:dyDescent="0.2">
      <c r="E1273" s="849"/>
    </row>
    <row r="1274" spans="5:5" x14ac:dyDescent="0.2">
      <c r="E1274" s="849"/>
    </row>
    <row r="1275" spans="5:5" x14ac:dyDescent="0.2">
      <c r="E1275" s="849"/>
    </row>
    <row r="1276" spans="5:5" x14ac:dyDescent="0.2">
      <c r="E1276" s="849"/>
    </row>
    <row r="1277" spans="5:5" x14ac:dyDescent="0.2">
      <c r="E1277" s="849"/>
    </row>
    <row r="1278" spans="5:5" x14ac:dyDescent="0.2">
      <c r="E1278" s="849"/>
    </row>
    <row r="1279" spans="5:5" x14ac:dyDescent="0.2">
      <c r="E1279" s="849"/>
    </row>
    <row r="1280" spans="5:5" x14ac:dyDescent="0.2">
      <c r="E1280" s="849"/>
    </row>
    <row r="1281" spans="5:5" x14ac:dyDescent="0.2">
      <c r="E1281" s="849"/>
    </row>
    <row r="1282" spans="5:5" x14ac:dyDescent="0.2">
      <c r="E1282" s="849"/>
    </row>
    <row r="1283" spans="5:5" x14ac:dyDescent="0.2">
      <c r="E1283" s="849"/>
    </row>
    <row r="1284" spans="5:5" x14ac:dyDescent="0.2">
      <c r="E1284" s="849"/>
    </row>
    <row r="1285" spans="5:5" x14ac:dyDescent="0.2">
      <c r="E1285" s="849"/>
    </row>
    <row r="1286" spans="5:5" x14ac:dyDescent="0.2">
      <c r="E1286" s="849"/>
    </row>
    <row r="1287" spans="5:5" x14ac:dyDescent="0.2">
      <c r="E1287" s="849"/>
    </row>
    <row r="1288" spans="5:5" x14ac:dyDescent="0.2">
      <c r="E1288" s="849"/>
    </row>
    <row r="1289" spans="5:5" x14ac:dyDescent="0.2">
      <c r="E1289" s="849"/>
    </row>
    <row r="1290" spans="5:5" x14ac:dyDescent="0.2">
      <c r="E1290" s="849"/>
    </row>
    <row r="1291" spans="5:5" x14ac:dyDescent="0.2">
      <c r="E1291" s="849"/>
    </row>
    <row r="1292" spans="5:5" x14ac:dyDescent="0.2">
      <c r="E1292" s="849"/>
    </row>
    <row r="1293" spans="5:5" x14ac:dyDescent="0.2">
      <c r="E1293" s="849"/>
    </row>
    <row r="1294" spans="5:5" x14ac:dyDescent="0.2">
      <c r="E1294" s="849"/>
    </row>
    <row r="1295" spans="5:5" x14ac:dyDescent="0.2">
      <c r="E1295" s="849"/>
    </row>
    <row r="1296" spans="5:5" x14ac:dyDescent="0.2">
      <c r="E1296" s="849"/>
    </row>
    <row r="1297" spans="5:5" x14ac:dyDescent="0.2">
      <c r="E1297" s="849"/>
    </row>
    <row r="1298" spans="5:5" x14ac:dyDescent="0.2">
      <c r="E1298" s="849"/>
    </row>
    <row r="1299" spans="5:5" x14ac:dyDescent="0.2">
      <c r="E1299" s="849"/>
    </row>
    <row r="1300" spans="5:5" x14ac:dyDescent="0.2">
      <c r="E1300" s="849"/>
    </row>
    <row r="1301" spans="5:5" x14ac:dyDescent="0.2">
      <c r="E1301" s="849"/>
    </row>
    <row r="1302" spans="5:5" x14ac:dyDescent="0.2">
      <c r="E1302" s="849"/>
    </row>
    <row r="1303" spans="5:5" x14ac:dyDescent="0.2">
      <c r="E1303" s="849"/>
    </row>
    <row r="1304" spans="5:5" x14ac:dyDescent="0.2">
      <c r="E1304" s="849"/>
    </row>
    <row r="1305" spans="5:5" x14ac:dyDescent="0.2">
      <c r="E1305" s="849"/>
    </row>
    <row r="1306" spans="5:5" x14ac:dyDescent="0.2">
      <c r="E1306" s="849"/>
    </row>
    <row r="1307" spans="5:5" x14ac:dyDescent="0.2">
      <c r="E1307" s="849"/>
    </row>
    <row r="1308" spans="5:5" x14ac:dyDescent="0.2">
      <c r="E1308" s="849"/>
    </row>
    <row r="1309" spans="5:5" x14ac:dyDescent="0.2">
      <c r="E1309" s="849"/>
    </row>
    <row r="1310" spans="5:5" x14ac:dyDescent="0.2">
      <c r="E1310" s="849"/>
    </row>
    <row r="1311" spans="5:5" x14ac:dyDescent="0.2">
      <c r="E1311" s="849"/>
    </row>
    <row r="1312" spans="5:5" x14ac:dyDescent="0.2">
      <c r="E1312" s="849"/>
    </row>
    <row r="1313" spans="5:5" x14ac:dyDescent="0.2">
      <c r="E1313" s="849"/>
    </row>
    <row r="1314" spans="5:5" x14ac:dyDescent="0.2">
      <c r="E1314" s="849"/>
    </row>
    <row r="1315" spans="5:5" x14ac:dyDescent="0.2">
      <c r="E1315" s="849"/>
    </row>
    <row r="1316" spans="5:5" x14ac:dyDescent="0.2">
      <c r="E1316" s="849"/>
    </row>
    <row r="1317" spans="5:5" x14ac:dyDescent="0.2">
      <c r="E1317" s="849"/>
    </row>
    <row r="1318" spans="5:5" x14ac:dyDescent="0.2">
      <c r="E1318" s="849"/>
    </row>
    <row r="1319" spans="5:5" x14ac:dyDescent="0.2">
      <c r="E1319" s="849"/>
    </row>
    <row r="1320" spans="5:5" x14ac:dyDescent="0.2">
      <c r="E1320" s="849"/>
    </row>
    <row r="1321" spans="5:5" x14ac:dyDescent="0.2">
      <c r="E1321" s="849"/>
    </row>
    <row r="1322" spans="5:5" x14ac:dyDescent="0.2">
      <c r="E1322" s="849"/>
    </row>
    <row r="1323" spans="5:5" x14ac:dyDescent="0.2">
      <c r="E1323" s="849"/>
    </row>
    <row r="1324" spans="5:5" x14ac:dyDescent="0.2">
      <c r="E1324" s="849"/>
    </row>
    <row r="1325" spans="5:5" x14ac:dyDescent="0.2">
      <c r="E1325" s="849"/>
    </row>
    <row r="1326" spans="5:5" x14ac:dyDescent="0.2">
      <c r="E1326" s="849"/>
    </row>
    <row r="1327" spans="5:5" x14ac:dyDescent="0.2">
      <c r="E1327" s="849"/>
    </row>
    <row r="1328" spans="5:5" x14ac:dyDescent="0.2">
      <c r="E1328" s="849"/>
    </row>
    <row r="1329" spans="5:5" x14ac:dyDescent="0.2">
      <c r="E1329" s="849"/>
    </row>
    <row r="1330" spans="5:5" x14ac:dyDescent="0.2">
      <c r="E1330" s="849"/>
    </row>
    <row r="1331" spans="5:5" x14ac:dyDescent="0.2">
      <c r="E1331" s="849"/>
    </row>
    <row r="1332" spans="5:5" x14ac:dyDescent="0.2">
      <c r="E1332" s="849"/>
    </row>
    <row r="1333" spans="5:5" x14ac:dyDescent="0.2">
      <c r="E1333" s="849"/>
    </row>
    <row r="1334" spans="5:5" x14ac:dyDescent="0.2">
      <c r="E1334" s="849"/>
    </row>
    <row r="1335" spans="5:5" x14ac:dyDescent="0.2">
      <c r="E1335" s="849"/>
    </row>
    <row r="1336" spans="5:5" x14ac:dyDescent="0.2">
      <c r="E1336" s="849"/>
    </row>
    <row r="1337" spans="5:5" x14ac:dyDescent="0.2">
      <c r="E1337" s="849"/>
    </row>
    <row r="1338" spans="5:5" x14ac:dyDescent="0.2">
      <c r="E1338" s="849"/>
    </row>
    <row r="1339" spans="5:5" x14ac:dyDescent="0.2">
      <c r="E1339" s="849"/>
    </row>
    <row r="1340" spans="5:5" x14ac:dyDescent="0.2">
      <c r="E1340" s="849"/>
    </row>
    <row r="1341" spans="5:5" x14ac:dyDescent="0.2">
      <c r="E1341" s="849"/>
    </row>
    <row r="1342" spans="5:5" x14ac:dyDescent="0.2">
      <c r="E1342" s="849"/>
    </row>
    <row r="1343" spans="5:5" x14ac:dyDescent="0.2">
      <c r="E1343" s="849"/>
    </row>
    <row r="1344" spans="5:5" x14ac:dyDescent="0.2">
      <c r="E1344" s="849"/>
    </row>
    <row r="1345" spans="5:5" x14ac:dyDescent="0.2">
      <c r="E1345" s="849"/>
    </row>
    <row r="1346" spans="5:5" x14ac:dyDescent="0.2">
      <c r="E1346" s="849"/>
    </row>
    <row r="1347" spans="5:5" x14ac:dyDescent="0.2">
      <c r="E1347" s="849"/>
    </row>
    <row r="1348" spans="5:5" x14ac:dyDescent="0.2">
      <c r="E1348" s="849"/>
    </row>
    <row r="1349" spans="5:5" x14ac:dyDescent="0.2">
      <c r="E1349" s="849"/>
    </row>
    <row r="1350" spans="5:5" x14ac:dyDescent="0.2">
      <c r="E1350" s="849"/>
    </row>
    <row r="1351" spans="5:5" x14ac:dyDescent="0.2">
      <c r="E1351" s="849"/>
    </row>
    <row r="1352" spans="5:5" x14ac:dyDescent="0.2">
      <c r="E1352" s="849"/>
    </row>
    <row r="1353" spans="5:5" x14ac:dyDescent="0.2">
      <c r="E1353" s="849"/>
    </row>
    <row r="1354" spans="5:5" x14ac:dyDescent="0.2">
      <c r="E1354" s="849"/>
    </row>
    <row r="1355" spans="5:5" x14ac:dyDescent="0.2">
      <c r="E1355" s="849"/>
    </row>
    <row r="1356" spans="5:5" x14ac:dyDescent="0.2">
      <c r="E1356" s="849"/>
    </row>
    <row r="1357" spans="5:5" x14ac:dyDescent="0.2">
      <c r="E1357" s="849"/>
    </row>
    <row r="1358" spans="5:5" x14ac:dyDescent="0.2">
      <c r="E1358" s="849"/>
    </row>
    <row r="1359" spans="5:5" x14ac:dyDescent="0.2">
      <c r="E1359" s="849"/>
    </row>
    <row r="1360" spans="5:5" x14ac:dyDescent="0.2">
      <c r="E1360" s="849"/>
    </row>
    <row r="1361" spans="5:5" x14ac:dyDescent="0.2">
      <c r="E1361" s="849"/>
    </row>
    <row r="1362" spans="5:5" x14ac:dyDescent="0.2">
      <c r="E1362" s="849"/>
    </row>
    <row r="1363" spans="5:5" x14ac:dyDescent="0.2">
      <c r="E1363" s="849"/>
    </row>
    <row r="1364" spans="5:5" x14ac:dyDescent="0.2">
      <c r="E1364" s="849"/>
    </row>
    <row r="1365" spans="5:5" x14ac:dyDescent="0.2">
      <c r="E1365" s="849"/>
    </row>
    <row r="1366" spans="5:5" x14ac:dyDescent="0.2">
      <c r="E1366" s="849"/>
    </row>
    <row r="1367" spans="5:5" x14ac:dyDescent="0.2">
      <c r="E1367" s="849"/>
    </row>
    <row r="1368" spans="5:5" x14ac:dyDescent="0.2">
      <c r="E1368" s="849"/>
    </row>
    <row r="1369" spans="5:5" x14ac:dyDescent="0.2">
      <c r="E1369" s="849"/>
    </row>
    <row r="1370" spans="5:5" x14ac:dyDescent="0.2">
      <c r="E1370" s="849"/>
    </row>
    <row r="1371" spans="5:5" x14ac:dyDescent="0.2">
      <c r="E1371" s="849"/>
    </row>
    <row r="1372" spans="5:5" x14ac:dyDescent="0.2">
      <c r="E1372" s="849"/>
    </row>
    <row r="1373" spans="5:5" x14ac:dyDescent="0.2">
      <c r="E1373" s="849"/>
    </row>
    <row r="1374" spans="5:5" x14ac:dyDescent="0.2">
      <c r="E1374" s="849"/>
    </row>
    <row r="1375" spans="5:5" x14ac:dyDescent="0.2">
      <c r="E1375" s="849"/>
    </row>
    <row r="1376" spans="5:5" x14ac:dyDescent="0.2">
      <c r="E1376" s="849"/>
    </row>
    <row r="1377" spans="5:5" x14ac:dyDescent="0.2">
      <c r="E1377" s="849"/>
    </row>
    <row r="1378" spans="5:5" x14ac:dyDescent="0.2">
      <c r="E1378" s="849"/>
    </row>
    <row r="1379" spans="5:5" x14ac:dyDescent="0.2">
      <c r="E1379" s="849"/>
    </row>
    <row r="1380" spans="5:5" x14ac:dyDescent="0.2">
      <c r="E1380" s="849"/>
    </row>
    <row r="1381" spans="5:5" x14ac:dyDescent="0.2">
      <c r="E1381" s="849"/>
    </row>
    <row r="1382" spans="5:5" x14ac:dyDescent="0.2">
      <c r="E1382" s="849"/>
    </row>
    <row r="1383" spans="5:5" x14ac:dyDescent="0.2">
      <c r="E1383" s="849"/>
    </row>
    <row r="1384" spans="5:5" x14ac:dyDescent="0.2">
      <c r="E1384" s="849"/>
    </row>
    <row r="1385" spans="5:5" x14ac:dyDescent="0.2">
      <c r="E1385" s="849"/>
    </row>
    <row r="1386" spans="5:5" x14ac:dyDescent="0.2">
      <c r="E1386" s="849"/>
    </row>
    <row r="1387" spans="5:5" x14ac:dyDescent="0.2">
      <c r="E1387" s="849"/>
    </row>
    <row r="1388" spans="5:5" x14ac:dyDescent="0.2">
      <c r="E1388" s="849"/>
    </row>
    <row r="1389" spans="5:5" x14ac:dyDescent="0.2">
      <c r="E1389" s="849"/>
    </row>
    <row r="1390" spans="5:5" x14ac:dyDescent="0.2">
      <c r="E1390" s="849"/>
    </row>
    <row r="1391" spans="5:5" x14ac:dyDescent="0.2">
      <c r="E1391" s="849"/>
    </row>
    <row r="1392" spans="5:5" x14ac:dyDescent="0.2">
      <c r="E1392" s="849"/>
    </row>
    <row r="1393" spans="5:5" x14ac:dyDescent="0.2">
      <c r="E1393" s="849"/>
    </row>
    <row r="1394" spans="5:5" x14ac:dyDescent="0.2">
      <c r="E1394" s="849"/>
    </row>
    <row r="1395" spans="5:5" x14ac:dyDescent="0.2">
      <c r="E1395" s="849"/>
    </row>
    <row r="1396" spans="5:5" x14ac:dyDescent="0.2">
      <c r="E1396" s="849"/>
    </row>
    <row r="1397" spans="5:5" x14ac:dyDescent="0.2">
      <c r="E1397" s="849"/>
    </row>
    <row r="1398" spans="5:5" x14ac:dyDescent="0.2">
      <c r="E1398" s="849"/>
    </row>
    <row r="1399" spans="5:5" x14ac:dyDescent="0.2">
      <c r="E1399" s="849"/>
    </row>
    <row r="1400" spans="5:5" x14ac:dyDescent="0.2">
      <c r="E1400" s="849"/>
    </row>
    <row r="1401" spans="5:5" x14ac:dyDescent="0.2">
      <c r="E1401" s="849"/>
    </row>
    <row r="1402" spans="5:5" x14ac:dyDescent="0.2">
      <c r="E1402" s="849"/>
    </row>
    <row r="1403" spans="5:5" x14ac:dyDescent="0.2">
      <c r="E1403" s="849"/>
    </row>
    <row r="1404" spans="5:5" x14ac:dyDescent="0.2">
      <c r="E1404" s="849"/>
    </row>
    <row r="1405" spans="5:5" x14ac:dyDescent="0.2">
      <c r="E1405" s="849"/>
    </row>
    <row r="1406" spans="5:5" x14ac:dyDescent="0.2">
      <c r="E1406" s="849"/>
    </row>
    <row r="1407" spans="5:5" x14ac:dyDescent="0.2">
      <c r="E1407" s="849"/>
    </row>
    <row r="1408" spans="5:5" x14ac:dyDescent="0.2">
      <c r="E1408" s="849"/>
    </row>
    <row r="1409" spans="5:5" x14ac:dyDescent="0.2">
      <c r="E1409" s="849"/>
    </row>
    <row r="1410" spans="5:5" x14ac:dyDescent="0.2">
      <c r="E1410" s="849"/>
    </row>
    <row r="1411" spans="5:5" x14ac:dyDescent="0.2">
      <c r="E1411" s="849"/>
    </row>
    <row r="1412" spans="5:5" x14ac:dyDescent="0.2">
      <c r="E1412" s="849"/>
    </row>
    <row r="1413" spans="5:5" x14ac:dyDescent="0.2">
      <c r="E1413" s="849"/>
    </row>
    <row r="1414" spans="5:5" x14ac:dyDescent="0.2">
      <c r="E1414" s="849"/>
    </row>
    <row r="1415" spans="5:5" x14ac:dyDescent="0.2">
      <c r="E1415" s="849"/>
    </row>
    <row r="1416" spans="5:5" x14ac:dyDescent="0.2">
      <c r="E1416" s="849"/>
    </row>
    <row r="1417" spans="5:5" x14ac:dyDescent="0.2">
      <c r="E1417" s="849"/>
    </row>
    <row r="1418" spans="5:5" x14ac:dyDescent="0.2">
      <c r="E1418" s="849"/>
    </row>
    <row r="1419" spans="5:5" x14ac:dyDescent="0.2">
      <c r="E1419" s="849"/>
    </row>
    <row r="1420" spans="5:5" x14ac:dyDescent="0.2">
      <c r="E1420" s="849"/>
    </row>
    <row r="1421" spans="5:5" x14ac:dyDescent="0.2">
      <c r="E1421" s="849"/>
    </row>
    <row r="1422" spans="5:5" x14ac:dyDescent="0.2">
      <c r="E1422" s="849"/>
    </row>
    <row r="1423" spans="5:5" x14ac:dyDescent="0.2">
      <c r="E1423" s="849"/>
    </row>
    <row r="1424" spans="5:5" x14ac:dyDescent="0.2">
      <c r="E1424" s="849"/>
    </row>
    <row r="1425" spans="5:5" x14ac:dyDescent="0.2">
      <c r="E1425" s="849"/>
    </row>
    <row r="1426" spans="5:5" x14ac:dyDescent="0.2">
      <c r="E1426" s="849"/>
    </row>
    <row r="1427" spans="5:5" x14ac:dyDescent="0.2">
      <c r="E1427" s="849"/>
    </row>
    <row r="1428" spans="5:5" x14ac:dyDescent="0.2">
      <c r="E1428" s="849"/>
    </row>
    <row r="1429" spans="5:5" x14ac:dyDescent="0.2">
      <c r="E1429" s="849"/>
    </row>
    <row r="1430" spans="5:5" x14ac:dyDescent="0.2">
      <c r="E1430" s="849"/>
    </row>
    <row r="1431" spans="5:5" x14ac:dyDescent="0.2">
      <c r="E1431" s="849"/>
    </row>
    <row r="1432" spans="5:5" x14ac:dyDescent="0.2">
      <c r="E1432" s="849"/>
    </row>
    <row r="1433" spans="5:5" x14ac:dyDescent="0.2">
      <c r="E1433" s="849"/>
    </row>
    <row r="1434" spans="5:5" x14ac:dyDescent="0.2">
      <c r="E1434" s="849"/>
    </row>
    <row r="1435" spans="5:5" x14ac:dyDescent="0.2">
      <c r="E1435" s="849"/>
    </row>
    <row r="1436" spans="5:5" x14ac:dyDescent="0.2">
      <c r="E1436" s="849"/>
    </row>
    <row r="1437" spans="5:5" x14ac:dyDescent="0.2">
      <c r="E1437" s="849"/>
    </row>
    <row r="1438" spans="5:5" x14ac:dyDescent="0.2">
      <c r="E1438" s="849"/>
    </row>
    <row r="1439" spans="5:5" x14ac:dyDescent="0.2">
      <c r="E1439" s="849"/>
    </row>
    <row r="1440" spans="5:5" x14ac:dyDescent="0.2">
      <c r="E1440" s="849"/>
    </row>
    <row r="1441" spans="5:5" x14ac:dyDescent="0.2">
      <c r="E1441" s="849"/>
    </row>
    <row r="1442" spans="5:5" x14ac:dyDescent="0.2">
      <c r="E1442" s="849"/>
    </row>
    <row r="1443" spans="5:5" x14ac:dyDescent="0.2">
      <c r="E1443" s="849"/>
    </row>
    <row r="1444" spans="5:5" x14ac:dyDescent="0.2">
      <c r="E1444" s="849"/>
    </row>
    <row r="1445" spans="5:5" x14ac:dyDescent="0.2">
      <c r="E1445" s="849"/>
    </row>
    <row r="1446" spans="5:5" x14ac:dyDescent="0.2">
      <c r="E1446" s="849"/>
    </row>
    <row r="1447" spans="5:5" x14ac:dyDescent="0.2">
      <c r="E1447" s="849"/>
    </row>
    <row r="1448" spans="5:5" x14ac:dyDescent="0.2">
      <c r="E1448" s="849"/>
    </row>
    <row r="1449" spans="5:5" x14ac:dyDescent="0.2">
      <c r="E1449" s="849"/>
    </row>
    <row r="1450" spans="5:5" x14ac:dyDescent="0.2">
      <c r="E1450" s="849"/>
    </row>
    <row r="1451" spans="5:5" x14ac:dyDescent="0.2">
      <c r="E1451" s="849"/>
    </row>
    <row r="1452" spans="5:5" x14ac:dyDescent="0.2">
      <c r="E1452" s="849"/>
    </row>
    <row r="1453" spans="5:5" x14ac:dyDescent="0.2">
      <c r="E1453" s="849"/>
    </row>
    <row r="1454" spans="5:5" x14ac:dyDescent="0.2">
      <c r="E1454" s="849"/>
    </row>
    <row r="1455" spans="5:5" x14ac:dyDescent="0.2">
      <c r="E1455" s="849"/>
    </row>
    <row r="1456" spans="5:5" x14ac:dyDescent="0.2">
      <c r="E1456" s="849"/>
    </row>
    <row r="1457" spans="5:5" x14ac:dyDescent="0.2">
      <c r="E1457" s="849"/>
    </row>
    <row r="1458" spans="5:5" x14ac:dyDescent="0.2">
      <c r="E1458" s="849"/>
    </row>
    <row r="1459" spans="5:5" x14ac:dyDescent="0.2">
      <c r="E1459" s="849"/>
    </row>
    <row r="1460" spans="5:5" x14ac:dyDescent="0.2">
      <c r="E1460" s="849"/>
    </row>
    <row r="1461" spans="5:5" x14ac:dyDescent="0.2">
      <c r="E1461" s="849"/>
    </row>
    <row r="1462" spans="5:5" x14ac:dyDescent="0.2">
      <c r="E1462" s="849"/>
    </row>
    <row r="1463" spans="5:5" x14ac:dyDescent="0.2">
      <c r="E1463" s="849"/>
    </row>
    <row r="1464" spans="5:5" x14ac:dyDescent="0.2">
      <c r="E1464" s="849"/>
    </row>
    <row r="1465" spans="5:5" x14ac:dyDescent="0.2">
      <c r="E1465" s="849"/>
    </row>
    <row r="1466" spans="5:5" x14ac:dyDescent="0.2">
      <c r="E1466" s="849"/>
    </row>
    <row r="1467" spans="5:5" x14ac:dyDescent="0.2">
      <c r="E1467" s="849"/>
    </row>
    <row r="1468" spans="5:5" x14ac:dyDescent="0.2">
      <c r="E1468" s="849"/>
    </row>
    <row r="1469" spans="5:5" x14ac:dyDescent="0.2">
      <c r="E1469" s="849"/>
    </row>
    <row r="1470" spans="5:5" x14ac:dyDescent="0.2">
      <c r="E1470" s="849"/>
    </row>
    <row r="1471" spans="5:5" x14ac:dyDescent="0.2">
      <c r="E1471" s="849"/>
    </row>
    <row r="1472" spans="5:5" x14ac:dyDescent="0.2">
      <c r="E1472" s="849"/>
    </row>
    <row r="1473" spans="5:5" x14ac:dyDescent="0.2">
      <c r="E1473" s="849"/>
    </row>
    <row r="1474" spans="5:5" x14ac:dyDescent="0.2">
      <c r="E1474" s="849"/>
    </row>
    <row r="1475" spans="5:5" x14ac:dyDescent="0.2">
      <c r="E1475" s="849"/>
    </row>
    <row r="1476" spans="5:5" x14ac:dyDescent="0.2">
      <c r="E1476" s="849"/>
    </row>
    <row r="1477" spans="5:5" x14ac:dyDescent="0.2">
      <c r="E1477" s="849"/>
    </row>
    <row r="1478" spans="5:5" x14ac:dyDescent="0.2">
      <c r="E1478" s="849"/>
    </row>
    <row r="1479" spans="5:5" x14ac:dyDescent="0.2">
      <c r="E1479" s="849"/>
    </row>
    <row r="1480" spans="5:5" x14ac:dyDescent="0.2">
      <c r="E1480" s="849"/>
    </row>
    <row r="1481" spans="5:5" x14ac:dyDescent="0.2">
      <c r="E1481" s="849"/>
    </row>
    <row r="1482" spans="5:5" x14ac:dyDescent="0.2">
      <c r="E1482" s="849"/>
    </row>
    <row r="1483" spans="5:5" x14ac:dyDescent="0.2">
      <c r="E1483" s="849"/>
    </row>
    <row r="1484" spans="5:5" x14ac:dyDescent="0.2">
      <c r="E1484" s="849"/>
    </row>
    <row r="1485" spans="5:5" x14ac:dyDescent="0.2">
      <c r="E1485" s="849"/>
    </row>
    <row r="1486" spans="5:5" x14ac:dyDescent="0.2">
      <c r="E1486" s="849"/>
    </row>
    <row r="1487" spans="5:5" x14ac:dyDescent="0.2">
      <c r="E1487" s="849"/>
    </row>
    <row r="1488" spans="5:5" x14ac:dyDescent="0.2">
      <c r="E1488" s="849"/>
    </row>
    <row r="1489" spans="5:5" x14ac:dyDescent="0.2">
      <c r="E1489" s="849"/>
    </row>
    <row r="1490" spans="5:5" x14ac:dyDescent="0.2">
      <c r="E1490" s="849"/>
    </row>
    <row r="1491" spans="5:5" x14ac:dyDescent="0.2">
      <c r="E1491" s="849"/>
    </row>
    <row r="1492" spans="5:5" x14ac:dyDescent="0.2">
      <c r="E1492" s="849"/>
    </row>
    <row r="1493" spans="5:5" x14ac:dyDescent="0.2">
      <c r="E1493" s="849"/>
    </row>
    <row r="1494" spans="5:5" x14ac:dyDescent="0.2">
      <c r="E1494" s="849"/>
    </row>
    <row r="1495" spans="5:5" x14ac:dyDescent="0.2">
      <c r="E1495" s="849"/>
    </row>
    <row r="1496" spans="5:5" x14ac:dyDescent="0.2">
      <c r="E1496" s="849"/>
    </row>
    <row r="1497" spans="5:5" x14ac:dyDescent="0.2">
      <c r="E1497" s="849"/>
    </row>
    <row r="1498" spans="5:5" x14ac:dyDescent="0.2">
      <c r="E1498" s="849"/>
    </row>
    <row r="1499" spans="5:5" x14ac:dyDescent="0.2">
      <c r="E1499" s="849"/>
    </row>
    <row r="1500" spans="5:5" x14ac:dyDescent="0.2">
      <c r="E1500" s="849"/>
    </row>
    <row r="1501" spans="5:5" x14ac:dyDescent="0.2">
      <c r="E1501" s="849"/>
    </row>
    <row r="1502" spans="5:5" x14ac:dyDescent="0.2">
      <c r="E1502" s="849"/>
    </row>
    <row r="1503" spans="5:5" x14ac:dyDescent="0.2">
      <c r="E1503" s="849"/>
    </row>
    <row r="1504" spans="5:5" x14ac:dyDescent="0.2">
      <c r="E1504" s="849"/>
    </row>
    <row r="1505" spans="5:5" x14ac:dyDescent="0.2">
      <c r="E1505" s="849"/>
    </row>
    <row r="1506" spans="5:5" x14ac:dyDescent="0.2">
      <c r="E1506" s="849"/>
    </row>
    <row r="1507" spans="5:5" x14ac:dyDescent="0.2">
      <c r="E1507" s="849"/>
    </row>
    <row r="1508" spans="5:5" x14ac:dyDescent="0.2">
      <c r="E1508" s="849"/>
    </row>
    <row r="1509" spans="5:5" x14ac:dyDescent="0.2">
      <c r="E1509" s="849"/>
    </row>
    <row r="1510" spans="5:5" x14ac:dyDescent="0.2">
      <c r="E1510" s="849"/>
    </row>
    <row r="1511" spans="5:5" x14ac:dyDescent="0.2">
      <c r="E1511" s="849"/>
    </row>
    <row r="1512" spans="5:5" x14ac:dyDescent="0.2">
      <c r="E1512" s="849"/>
    </row>
    <row r="1513" spans="5:5" x14ac:dyDescent="0.2">
      <c r="E1513" s="849"/>
    </row>
    <row r="1514" spans="5:5" x14ac:dyDescent="0.2">
      <c r="E1514" s="849"/>
    </row>
    <row r="1515" spans="5:5" x14ac:dyDescent="0.2">
      <c r="E1515" s="849"/>
    </row>
    <row r="1516" spans="5:5" x14ac:dyDescent="0.2">
      <c r="E1516" s="849"/>
    </row>
    <row r="1517" spans="5:5" x14ac:dyDescent="0.2">
      <c r="E1517" s="849"/>
    </row>
    <row r="1518" spans="5:5" x14ac:dyDescent="0.2">
      <c r="E1518" s="849"/>
    </row>
    <row r="1519" spans="5:5" x14ac:dyDescent="0.2">
      <c r="E1519" s="849"/>
    </row>
    <row r="1520" spans="5:5" x14ac:dyDescent="0.2">
      <c r="E1520" s="849"/>
    </row>
    <row r="1521" spans="5:5" x14ac:dyDescent="0.2">
      <c r="E1521" s="849"/>
    </row>
    <row r="1522" spans="5:5" x14ac:dyDescent="0.2">
      <c r="E1522" s="849"/>
    </row>
    <row r="1523" spans="5:5" x14ac:dyDescent="0.2">
      <c r="E1523" s="849"/>
    </row>
    <row r="1524" spans="5:5" x14ac:dyDescent="0.2">
      <c r="E1524" s="849"/>
    </row>
    <row r="1525" spans="5:5" x14ac:dyDescent="0.2">
      <c r="E1525" s="849"/>
    </row>
    <row r="1526" spans="5:5" x14ac:dyDescent="0.2">
      <c r="E1526" s="849"/>
    </row>
    <row r="1527" spans="5:5" x14ac:dyDescent="0.2">
      <c r="E1527" s="849"/>
    </row>
    <row r="1528" spans="5:5" x14ac:dyDescent="0.2">
      <c r="E1528" s="849"/>
    </row>
    <row r="1529" spans="5:5" x14ac:dyDescent="0.2">
      <c r="E1529" s="849"/>
    </row>
    <row r="1530" spans="5:5" x14ac:dyDescent="0.2">
      <c r="E1530" s="849"/>
    </row>
    <row r="1531" spans="5:5" x14ac:dyDescent="0.2">
      <c r="E1531" s="849"/>
    </row>
    <row r="1532" spans="5:5" x14ac:dyDescent="0.2">
      <c r="E1532" s="849"/>
    </row>
    <row r="1533" spans="5:5" x14ac:dyDescent="0.2">
      <c r="E1533" s="849"/>
    </row>
    <row r="1534" spans="5:5" x14ac:dyDescent="0.2">
      <c r="E1534" s="849"/>
    </row>
    <row r="1535" spans="5:5" x14ac:dyDescent="0.2">
      <c r="E1535" s="849"/>
    </row>
    <row r="1536" spans="5:5" x14ac:dyDescent="0.2">
      <c r="E1536" s="849"/>
    </row>
    <row r="1537" spans="5:5" x14ac:dyDescent="0.2">
      <c r="E1537" s="849"/>
    </row>
    <row r="1538" spans="5:5" x14ac:dyDescent="0.2">
      <c r="E1538" s="849"/>
    </row>
    <row r="1539" spans="5:5" x14ac:dyDescent="0.2">
      <c r="E1539" s="849"/>
    </row>
    <row r="1540" spans="5:5" x14ac:dyDescent="0.2">
      <c r="E1540" s="849"/>
    </row>
    <row r="1541" spans="5:5" x14ac:dyDescent="0.2">
      <c r="E1541" s="849"/>
    </row>
    <row r="1542" spans="5:5" x14ac:dyDescent="0.2">
      <c r="E1542" s="849"/>
    </row>
    <row r="1543" spans="5:5" x14ac:dyDescent="0.2">
      <c r="E1543" s="849"/>
    </row>
    <row r="1544" spans="5:5" x14ac:dyDescent="0.2">
      <c r="E1544" s="849"/>
    </row>
    <row r="1545" spans="5:5" x14ac:dyDescent="0.2">
      <c r="E1545" s="849"/>
    </row>
    <row r="1546" spans="5:5" x14ac:dyDescent="0.2">
      <c r="E1546" s="849"/>
    </row>
    <row r="1547" spans="5:5" x14ac:dyDescent="0.2">
      <c r="E1547" s="849"/>
    </row>
    <row r="1548" spans="5:5" x14ac:dyDescent="0.2">
      <c r="E1548" s="849"/>
    </row>
    <row r="1549" spans="5:5" x14ac:dyDescent="0.2">
      <c r="E1549" s="849"/>
    </row>
    <row r="1550" spans="5:5" x14ac:dyDescent="0.2">
      <c r="E1550" s="849"/>
    </row>
    <row r="1551" spans="5:5" x14ac:dyDescent="0.2">
      <c r="E1551" s="849"/>
    </row>
    <row r="1552" spans="5:5" x14ac:dyDescent="0.2">
      <c r="E1552" s="849"/>
    </row>
    <row r="1553" spans="5:5" x14ac:dyDescent="0.2">
      <c r="E1553" s="849"/>
    </row>
    <row r="1554" spans="5:5" x14ac:dyDescent="0.2">
      <c r="E1554" s="849"/>
    </row>
    <row r="1555" spans="5:5" x14ac:dyDescent="0.2">
      <c r="E1555" s="849"/>
    </row>
    <row r="1556" spans="5:5" x14ac:dyDescent="0.2">
      <c r="E1556" s="849"/>
    </row>
    <row r="1557" spans="5:5" x14ac:dyDescent="0.2">
      <c r="E1557" s="849"/>
    </row>
    <row r="1558" spans="5:5" x14ac:dyDescent="0.2">
      <c r="E1558" s="849"/>
    </row>
    <row r="1559" spans="5:5" x14ac:dyDescent="0.2">
      <c r="E1559" s="849"/>
    </row>
    <row r="1560" spans="5:5" x14ac:dyDescent="0.2">
      <c r="E1560" s="849"/>
    </row>
    <row r="1561" spans="5:5" x14ac:dyDescent="0.2">
      <c r="E1561" s="849"/>
    </row>
    <row r="1562" spans="5:5" x14ac:dyDescent="0.2">
      <c r="E1562" s="849"/>
    </row>
    <row r="1563" spans="5:5" x14ac:dyDescent="0.2">
      <c r="E1563" s="849"/>
    </row>
    <row r="1564" spans="5:5" x14ac:dyDescent="0.2">
      <c r="E1564" s="849"/>
    </row>
    <row r="1565" spans="5:5" x14ac:dyDescent="0.2">
      <c r="E1565" s="849"/>
    </row>
    <row r="1566" spans="5:5" x14ac:dyDescent="0.2">
      <c r="E1566" s="849"/>
    </row>
    <row r="1567" spans="5:5" x14ac:dyDescent="0.2">
      <c r="E1567" s="849"/>
    </row>
    <row r="1568" spans="5:5" x14ac:dyDescent="0.2">
      <c r="E1568" s="849"/>
    </row>
    <row r="1569" spans="5:5" x14ac:dyDescent="0.2">
      <c r="E1569" s="849"/>
    </row>
    <row r="1570" spans="5:5" x14ac:dyDescent="0.2">
      <c r="E1570" s="849"/>
    </row>
    <row r="1571" spans="5:5" x14ac:dyDescent="0.2">
      <c r="E1571" s="849"/>
    </row>
    <row r="1572" spans="5:5" x14ac:dyDescent="0.2">
      <c r="E1572" s="849"/>
    </row>
    <row r="1573" spans="5:5" x14ac:dyDescent="0.2">
      <c r="E1573" s="849"/>
    </row>
    <row r="1574" spans="5:5" x14ac:dyDescent="0.2">
      <c r="E1574" s="849"/>
    </row>
    <row r="1575" spans="5:5" x14ac:dyDescent="0.2">
      <c r="E1575" s="849"/>
    </row>
    <row r="1576" spans="5:5" x14ac:dyDescent="0.2">
      <c r="E1576" s="849"/>
    </row>
    <row r="1577" spans="5:5" x14ac:dyDescent="0.2">
      <c r="E1577" s="849"/>
    </row>
    <row r="1578" spans="5:5" x14ac:dyDescent="0.2">
      <c r="E1578" s="849"/>
    </row>
    <row r="1579" spans="5:5" x14ac:dyDescent="0.2">
      <c r="E1579" s="849"/>
    </row>
    <row r="1580" spans="5:5" x14ac:dyDescent="0.2">
      <c r="E1580" s="849"/>
    </row>
    <row r="1581" spans="5:5" x14ac:dyDescent="0.2">
      <c r="E1581" s="849"/>
    </row>
    <row r="1582" spans="5:5" x14ac:dyDescent="0.2">
      <c r="E1582" s="849"/>
    </row>
    <row r="1583" spans="5:5" x14ac:dyDescent="0.2">
      <c r="E1583" s="849"/>
    </row>
    <row r="1584" spans="5:5" x14ac:dyDescent="0.2">
      <c r="E1584" s="849"/>
    </row>
    <row r="1585" spans="5:5" x14ac:dyDescent="0.2">
      <c r="E1585" s="849"/>
    </row>
    <row r="1586" spans="5:5" x14ac:dyDescent="0.2">
      <c r="E1586" s="849"/>
    </row>
    <row r="1587" spans="5:5" x14ac:dyDescent="0.2">
      <c r="E1587" s="849"/>
    </row>
    <row r="1588" spans="5:5" x14ac:dyDescent="0.2">
      <c r="E1588" s="849"/>
    </row>
    <row r="1589" spans="5:5" x14ac:dyDescent="0.2">
      <c r="E1589" s="849"/>
    </row>
    <row r="1590" spans="5:5" x14ac:dyDescent="0.2">
      <c r="E1590" s="849"/>
    </row>
    <row r="1591" spans="5:5" x14ac:dyDescent="0.2">
      <c r="E1591" s="849"/>
    </row>
    <row r="1592" spans="5:5" x14ac:dyDescent="0.2">
      <c r="E1592" s="849"/>
    </row>
    <row r="1593" spans="5:5" x14ac:dyDescent="0.2">
      <c r="E1593" s="849"/>
    </row>
    <row r="1594" spans="5:5" x14ac:dyDescent="0.2">
      <c r="E1594" s="849"/>
    </row>
    <row r="1595" spans="5:5" x14ac:dyDescent="0.2">
      <c r="E1595" s="849"/>
    </row>
    <row r="1596" spans="5:5" x14ac:dyDescent="0.2">
      <c r="E1596" s="849"/>
    </row>
    <row r="1597" spans="5:5" x14ac:dyDescent="0.2">
      <c r="E1597" s="849"/>
    </row>
    <row r="1598" spans="5:5" x14ac:dyDescent="0.2">
      <c r="E1598" s="849"/>
    </row>
    <row r="1599" spans="5:5" x14ac:dyDescent="0.2">
      <c r="E1599" s="849"/>
    </row>
    <row r="1600" spans="5:5" x14ac:dyDescent="0.2">
      <c r="E1600" s="849"/>
    </row>
    <row r="1601" spans="5:5" x14ac:dyDescent="0.2">
      <c r="E1601" s="849"/>
    </row>
    <row r="1602" spans="5:5" x14ac:dyDescent="0.2">
      <c r="E1602" s="849"/>
    </row>
    <row r="1603" spans="5:5" x14ac:dyDescent="0.2">
      <c r="E1603" s="849"/>
    </row>
    <row r="1604" spans="5:5" x14ac:dyDescent="0.2">
      <c r="E1604" s="849"/>
    </row>
    <row r="1605" spans="5:5" x14ac:dyDescent="0.2">
      <c r="E1605" s="849"/>
    </row>
    <row r="1606" spans="5:5" x14ac:dyDescent="0.2">
      <c r="E1606" s="849"/>
    </row>
    <row r="1607" spans="5:5" x14ac:dyDescent="0.2">
      <c r="E1607" s="849"/>
    </row>
    <row r="1608" spans="5:5" x14ac:dyDescent="0.2">
      <c r="E1608" s="849"/>
    </row>
    <row r="1609" spans="5:5" x14ac:dyDescent="0.2">
      <c r="E1609" s="849"/>
    </row>
    <row r="1610" spans="5:5" x14ac:dyDescent="0.2">
      <c r="E1610" s="849"/>
    </row>
    <row r="1611" spans="5:5" x14ac:dyDescent="0.2">
      <c r="E1611" s="849"/>
    </row>
    <row r="1612" spans="5:5" x14ac:dyDescent="0.2">
      <c r="E1612" s="849"/>
    </row>
    <row r="1613" spans="5:5" x14ac:dyDescent="0.2">
      <c r="E1613" s="849"/>
    </row>
    <row r="1614" spans="5:5" x14ac:dyDescent="0.2">
      <c r="E1614" s="849"/>
    </row>
    <row r="1615" spans="5:5" x14ac:dyDescent="0.2">
      <c r="E1615" s="849"/>
    </row>
    <row r="1616" spans="5:5" x14ac:dyDescent="0.2">
      <c r="E1616" s="849"/>
    </row>
    <row r="1617" spans="5:5" x14ac:dyDescent="0.2">
      <c r="E1617" s="849"/>
    </row>
    <row r="1618" spans="5:5" x14ac:dyDescent="0.2">
      <c r="E1618" s="849"/>
    </row>
    <row r="1619" spans="5:5" x14ac:dyDescent="0.2">
      <c r="E1619" s="849"/>
    </row>
    <row r="1620" spans="5:5" x14ac:dyDescent="0.2">
      <c r="E1620" s="849"/>
    </row>
    <row r="1621" spans="5:5" x14ac:dyDescent="0.2">
      <c r="E1621" s="849"/>
    </row>
    <row r="1622" spans="5:5" x14ac:dyDescent="0.2">
      <c r="E1622" s="849"/>
    </row>
    <row r="1623" spans="5:5" x14ac:dyDescent="0.2">
      <c r="E1623" s="849"/>
    </row>
    <row r="1624" spans="5:5" x14ac:dyDescent="0.2">
      <c r="E1624" s="849"/>
    </row>
    <row r="1625" spans="5:5" x14ac:dyDescent="0.2">
      <c r="E1625" s="849"/>
    </row>
    <row r="1626" spans="5:5" x14ac:dyDescent="0.2">
      <c r="E1626" s="849"/>
    </row>
    <row r="1627" spans="5:5" x14ac:dyDescent="0.2">
      <c r="E1627" s="849"/>
    </row>
    <row r="1628" spans="5:5" x14ac:dyDescent="0.2">
      <c r="E1628" s="849"/>
    </row>
    <row r="1629" spans="5:5" x14ac:dyDescent="0.2">
      <c r="E1629" s="849"/>
    </row>
    <row r="1630" spans="5:5" x14ac:dyDescent="0.2">
      <c r="E1630" s="849"/>
    </row>
    <row r="1631" spans="5:5" x14ac:dyDescent="0.2">
      <c r="E1631" s="849"/>
    </row>
    <row r="1632" spans="5:5" x14ac:dyDescent="0.2">
      <c r="E1632" s="849"/>
    </row>
    <row r="1633" spans="5:5" x14ac:dyDescent="0.2">
      <c r="E1633" s="849"/>
    </row>
    <row r="1634" spans="5:5" x14ac:dyDescent="0.2">
      <c r="E1634" s="849"/>
    </row>
    <row r="1635" spans="5:5" x14ac:dyDescent="0.2">
      <c r="E1635" s="849"/>
    </row>
    <row r="1636" spans="5:5" x14ac:dyDescent="0.2">
      <c r="E1636" s="849"/>
    </row>
    <row r="1637" spans="5:5" x14ac:dyDescent="0.2">
      <c r="E1637" s="849"/>
    </row>
    <row r="1638" spans="5:5" x14ac:dyDescent="0.2">
      <c r="E1638" s="849"/>
    </row>
    <row r="1639" spans="5:5" x14ac:dyDescent="0.2">
      <c r="E1639" s="849"/>
    </row>
    <row r="1640" spans="5:5" x14ac:dyDescent="0.2">
      <c r="E1640" s="849"/>
    </row>
    <row r="1641" spans="5:5" x14ac:dyDescent="0.2">
      <c r="E1641" s="849"/>
    </row>
    <row r="1642" spans="5:5" x14ac:dyDescent="0.2">
      <c r="E1642" s="849"/>
    </row>
    <row r="1643" spans="5:5" x14ac:dyDescent="0.2">
      <c r="E1643" s="849"/>
    </row>
    <row r="1644" spans="5:5" x14ac:dyDescent="0.2">
      <c r="E1644" s="849"/>
    </row>
    <row r="1645" spans="5:5" x14ac:dyDescent="0.2">
      <c r="E1645" s="849"/>
    </row>
    <row r="1646" spans="5:5" x14ac:dyDescent="0.2">
      <c r="E1646" s="849"/>
    </row>
    <row r="1647" spans="5:5" x14ac:dyDescent="0.2">
      <c r="E1647" s="849"/>
    </row>
    <row r="1648" spans="5:5" x14ac:dyDescent="0.2">
      <c r="E1648" s="849"/>
    </row>
    <row r="1649" spans="5:5" x14ac:dyDescent="0.2">
      <c r="E1649" s="849"/>
    </row>
    <row r="1650" spans="5:5" x14ac:dyDescent="0.2">
      <c r="E1650" s="849"/>
    </row>
    <row r="1651" spans="5:5" x14ac:dyDescent="0.2">
      <c r="E1651" s="849"/>
    </row>
    <row r="1652" spans="5:5" x14ac:dyDescent="0.2">
      <c r="E1652" s="849"/>
    </row>
    <row r="1653" spans="5:5" x14ac:dyDescent="0.2">
      <c r="E1653" s="849"/>
    </row>
    <row r="1654" spans="5:5" x14ac:dyDescent="0.2">
      <c r="E1654" s="849"/>
    </row>
    <row r="1655" spans="5:5" x14ac:dyDescent="0.2">
      <c r="E1655" s="849"/>
    </row>
    <row r="1656" spans="5:5" x14ac:dyDescent="0.2">
      <c r="E1656" s="849"/>
    </row>
    <row r="1657" spans="5:5" x14ac:dyDescent="0.2">
      <c r="E1657" s="849"/>
    </row>
    <row r="1658" spans="5:5" x14ac:dyDescent="0.2">
      <c r="E1658" s="849"/>
    </row>
    <row r="1659" spans="5:5" x14ac:dyDescent="0.2">
      <c r="E1659" s="849"/>
    </row>
    <row r="1660" spans="5:5" x14ac:dyDescent="0.2">
      <c r="E1660" s="849"/>
    </row>
    <row r="1661" spans="5:5" x14ac:dyDescent="0.2">
      <c r="E1661" s="849"/>
    </row>
    <row r="1662" spans="5:5" x14ac:dyDescent="0.2">
      <c r="E1662" s="849"/>
    </row>
    <row r="1663" spans="5:5" x14ac:dyDescent="0.2">
      <c r="E1663" s="849"/>
    </row>
    <row r="1664" spans="5:5" x14ac:dyDescent="0.2">
      <c r="E1664" s="849"/>
    </row>
    <row r="1665" spans="5:5" x14ac:dyDescent="0.2">
      <c r="E1665" s="849"/>
    </row>
    <row r="1666" spans="5:5" x14ac:dyDescent="0.2">
      <c r="E1666" s="849"/>
    </row>
    <row r="1667" spans="5:5" x14ac:dyDescent="0.2">
      <c r="E1667" s="849"/>
    </row>
    <row r="1668" spans="5:5" x14ac:dyDescent="0.2">
      <c r="E1668" s="849"/>
    </row>
    <row r="1669" spans="5:5" x14ac:dyDescent="0.2">
      <c r="E1669" s="849"/>
    </row>
    <row r="1670" spans="5:5" x14ac:dyDescent="0.2">
      <c r="E1670" s="849"/>
    </row>
    <row r="1671" spans="5:5" x14ac:dyDescent="0.2">
      <c r="E1671" s="849"/>
    </row>
    <row r="1672" spans="5:5" x14ac:dyDescent="0.2">
      <c r="E1672" s="849"/>
    </row>
    <row r="1673" spans="5:5" x14ac:dyDescent="0.2">
      <c r="E1673" s="849"/>
    </row>
    <row r="1674" spans="5:5" x14ac:dyDescent="0.2">
      <c r="E1674" s="849"/>
    </row>
    <row r="1675" spans="5:5" x14ac:dyDescent="0.2">
      <c r="E1675" s="849"/>
    </row>
    <row r="1676" spans="5:5" x14ac:dyDescent="0.2">
      <c r="E1676" s="849"/>
    </row>
    <row r="1677" spans="5:5" x14ac:dyDescent="0.2">
      <c r="E1677" s="849"/>
    </row>
    <row r="1678" spans="5:5" x14ac:dyDescent="0.2">
      <c r="E1678" s="849"/>
    </row>
    <row r="1679" spans="5:5" x14ac:dyDescent="0.2">
      <c r="E1679" s="849"/>
    </row>
    <row r="1680" spans="5:5" x14ac:dyDescent="0.2">
      <c r="E1680" s="849"/>
    </row>
    <row r="1681" spans="5:5" x14ac:dyDescent="0.2">
      <c r="E1681" s="849"/>
    </row>
    <row r="1682" spans="5:5" x14ac:dyDescent="0.2">
      <c r="E1682" s="849"/>
    </row>
    <row r="1683" spans="5:5" x14ac:dyDescent="0.2">
      <c r="E1683" s="849"/>
    </row>
    <row r="1684" spans="5:5" x14ac:dyDescent="0.2">
      <c r="E1684" s="849"/>
    </row>
    <row r="1685" spans="5:5" x14ac:dyDescent="0.2">
      <c r="E1685" s="849"/>
    </row>
    <row r="1686" spans="5:5" x14ac:dyDescent="0.2">
      <c r="E1686" s="849"/>
    </row>
    <row r="1687" spans="5:5" x14ac:dyDescent="0.2">
      <c r="E1687" s="849"/>
    </row>
    <row r="1688" spans="5:5" x14ac:dyDescent="0.2">
      <c r="E1688" s="849"/>
    </row>
    <row r="1689" spans="5:5" x14ac:dyDescent="0.2">
      <c r="E1689" s="849"/>
    </row>
    <row r="1690" spans="5:5" x14ac:dyDescent="0.2">
      <c r="E1690" s="849"/>
    </row>
    <row r="1691" spans="5:5" x14ac:dyDescent="0.2">
      <c r="E1691" s="849"/>
    </row>
    <row r="1692" spans="5:5" x14ac:dyDescent="0.2">
      <c r="E1692" s="849"/>
    </row>
    <row r="1693" spans="5:5" x14ac:dyDescent="0.2">
      <c r="E1693" s="849"/>
    </row>
    <row r="1694" spans="5:5" x14ac:dyDescent="0.2">
      <c r="E1694" s="849"/>
    </row>
    <row r="1695" spans="5:5" x14ac:dyDescent="0.2">
      <c r="E1695" s="849"/>
    </row>
    <row r="1696" spans="5:5" x14ac:dyDescent="0.2">
      <c r="E1696" s="849"/>
    </row>
    <row r="1697" spans="5:5" x14ac:dyDescent="0.2">
      <c r="E1697" s="849"/>
    </row>
    <row r="1698" spans="5:5" x14ac:dyDescent="0.2">
      <c r="E1698" s="849"/>
    </row>
    <row r="1699" spans="5:5" x14ac:dyDescent="0.2">
      <c r="E1699" s="849"/>
    </row>
    <row r="1700" spans="5:5" x14ac:dyDescent="0.2">
      <c r="E1700" s="849"/>
    </row>
    <row r="1701" spans="5:5" x14ac:dyDescent="0.2">
      <c r="E1701" s="849"/>
    </row>
    <row r="1702" spans="5:5" x14ac:dyDescent="0.2">
      <c r="E1702" s="849"/>
    </row>
    <row r="1703" spans="5:5" x14ac:dyDescent="0.2">
      <c r="E1703" s="849"/>
    </row>
    <row r="1704" spans="5:5" x14ac:dyDescent="0.2">
      <c r="E1704" s="849"/>
    </row>
    <row r="1705" spans="5:5" x14ac:dyDescent="0.2">
      <c r="E1705" s="849"/>
    </row>
    <row r="1706" spans="5:5" x14ac:dyDescent="0.2">
      <c r="E1706" s="849"/>
    </row>
    <row r="1707" spans="5:5" x14ac:dyDescent="0.2">
      <c r="E1707" s="849"/>
    </row>
    <row r="1708" spans="5:5" x14ac:dyDescent="0.2">
      <c r="E1708" s="849"/>
    </row>
    <row r="1709" spans="5:5" x14ac:dyDescent="0.2">
      <c r="E1709" s="849"/>
    </row>
    <row r="1710" spans="5:5" x14ac:dyDescent="0.2">
      <c r="E1710" s="849"/>
    </row>
    <row r="1711" spans="5:5" x14ac:dyDescent="0.2">
      <c r="E1711" s="849"/>
    </row>
    <row r="1712" spans="5:5" x14ac:dyDescent="0.2">
      <c r="E1712" s="849"/>
    </row>
    <row r="1713" spans="5:5" x14ac:dyDescent="0.2">
      <c r="E1713" s="849"/>
    </row>
    <row r="1714" spans="5:5" x14ac:dyDescent="0.2">
      <c r="E1714" s="849"/>
    </row>
    <row r="1715" spans="5:5" x14ac:dyDescent="0.2">
      <c r="E1715" s="849"/>
    </row>
    <row r="1716" spans="5:5" x14ac:dyDescent="0.2">
      <c r="E1716" s="849"/>
    </row>
    <row r="1717" spans="5:5" x14ac:dyDescent="0.2">
      <c r="E1717" s="849"/>
    </row>
    <row r="1718" spans="5:5" x14ac:dyDescent="0.2">
      <c r="E1718" s="849"/>
    </row>
    <row r="1719" spans="5:5" x14ac:dyDescent="0.2">
      <c r="E1719" s="849"/>
    </row>
    <row r="1720" spans="5:5" x14ac:dyDescent="0.2">
      <c r="E1720" s="849"/>
    </row>
    <row r="1721" spans="5:5" x14ac:dyDescent="0.2">
      <c r="E1721" s="849"/>
    </row>
    <row r="1722" spans="5:5" x14ac:dyDescent="0.2">
      <c r="E1722" s="849"/>
    </row>
    <row r="1723" spans="5:5" x14ac:dyDescent="0.2">
      <c r="E1723" s="849"/>
    </row>
    <row r="1724" spans="5:5" x14ac:dyDescent="0.2">
      <c r="E1724" s="849"/>
    </row>
    <row r="1725" spans="5:5" x14ac:dyDescent="0.2">
      <c r="E1725" s="849"/>
    </row>
    <row r="1726" spans="5:5" x14ac:dyDescent="0.2">
      <c r="E1726" s="849"/>
    </row>
    <row r="1727" spans="5:5" x14ac:dyDescent="0.2">
      <c r="E1727" s="849"/>
    </row>
    <row r="1728" spans="5:5" x14ac:dyDescent="0.2">
      <c r="E1728" s="849"/>
    </row>
    <row r="1729" spans="5:5" x14ac:dyDescent="0.2">
      <c r="E1729" s="849"/>
    </row>
    <row r="1730" spans="5:5" x14ac:dyDescent="0.2">
      <c r="E1730" s="849"/>
    </row>
    <row r="1731" spans="5:5" x14ac:dyDescent="0.2">
      <c r="E1731" s="849"/>
    </row>
    <row r="1732" spans="5:5" x14ac:dyDescent="0.2">
      <c r="E1732" s="849"/>
    </row>
    <row r="1733" spans="5:5" x14ac:dyDescent="0.2">
      <c r="E1733" s="849"/>
    </row>
    <row r="1734" spans="5:5" x14ac:dyDescent="0.2">
      <c r="E1734" s="849"/>
    </row>
    <row r="1735" spans="5:5" x14ac:dyDescent="0.2">
      <c r="E1735" s="849"/>
    </row>
    <row r="1736" spans="5:5" x14ac:dyDescent="0.2">
      <c r="E1736" s="849"/>
    </row>
    <row r="1737" spans="5:5" x14ac:dyDescent="0.2">
      <c r="E1737" s="849"/>
    </row>
    <row r="1738" spans="5:5" x14ac:dyDescent="0.2">
      <c r="E1738" s="849"/>
    </row>
    <row r="1739" spans="5:5" x14ac:dyDescent="0.2">
      <c r="E1739" s="849"/>
    </row>
    <row r="1740" spans="5:5" x14ac:dyDescent="0.2">
      <c r="E1740" s="849"/>
    </row>
    <row r="1741" spans="5:5" x14ac:dyDescent="0.2">
      <c r="E1741" s="849"/>
    </row>
    <row r="1742" spans="5:5" x14ac:dyDescent="0.2">
      <c r="E1742" s="849"/>
    </row>
    <row r="1743" spans="5:5" x14ac:dyDescent="0.2">
      <c r="E1743" s="849"/>
    </row>
    <row r="1744" spans="5:5" x14ac:dyDescent="0.2">
      <c r="E1744" s="849"/>
    </row>
    <row r="1745" spans="5:5" x14ac:dyDescent="0.2">
      <c r="E1745" s="849"/>
    </row>
    <row r="1746" spans="5:5" x14ac:dyDescent="0.2">
      <c r="E1746" s="849"/>
    </row>
    <row r="1747" spans="5:5" x14ac:dyDescent="0.2">
      <c r="E1747" s="849"/>
    </row>
    <row r="1748" spans="5:5" x14ac:dyDescent="0.2">
      <c r="E1748" s="849"/>
    </row>
    <row r="1749" spans="5:5" x14ac:dyDescent="0.2">
      <c r="E1749" s="849"/>
    </row>
    <row r="1750" spans="5:5" x14ac:dyDescent="0.2">
      <c r="E1750" s="849"/>
    </row>
    <row r="1751" spans="5:5" x14ac:dyDescent="0.2">
      <c r="E1751" s="849"/>
    </row>
    <row r="1752" spans="5:5" x14ac:dyDescent="0.2">
      <c r="E1752" s="849"/>
    </row>
    <row r="1753" spans="5:5" x14ac:dyDescent="0.2">
      <c r="E1753" s="849"/>
    </row>
    <row r="1754" spans="5:5" x14ac:dyDescent="0.2">
      <c r="E1754" s="849"/>
    </row>
    <row r="1755" spans="5:5" x14ac:dyDescent="0.2">
      <c r="E1755" s="849"/>
    </row>
    <row r="1756" spans="5:5" x14ac:dyDescent="0.2">
      <c r="E1756" s="849"/>
    </row>
    <row r="1757" spans="5:5" x14ac:dyDescent="0.2">
      <c r="E1757" s="849"/>
    </row>
    <row r="1758" spans="5:5" x14ac:dyDescent="0.2">
      <c r="E1758" s="849"/>
    </row>
    <row r="1759" spans="5:5" x14ac:dyDescent="0.2">
      <c r="E1759" s="849"/>
    </row>
    <row r="1760" spans="5:5" x14ac:dyDescent="0.2">
      <c r="E1760" s="849"/>
    </row>
    <row r="1761" spans="5:5" x14ac:dyDescent="0.2">
      <c r="E1761" s="849"/>
    </row>
    <row r="1762" spans="5:5" x14ac:dyDescent="0.2">
      <c r="E1762" s="849"/>
    </row>
    <row r="1763" spans="5:5" x14ac:dyDescent="0.2">
      <c r="E1763" s="849"/>
    </row>
    <row r="1764" spans="5:5" x14ac:dyDescent="0.2">
      <c r="E1764" s="849"/>
    </row>
    <row r="1765" spans="5:5" x14ac:dyDescent="0.2">
      <c r="E1765" s="849"/>
    </row>
    <row r="1766" spans="5:5" x14ac:dyDescent="0.2">
      <c r="E1766" s="849"/>
    </row>
    <row r="1767" spans="5:5" x14ac:dyDescent="0.2">
      <c r="E1767" s="849"/>
    </row>
    <row r="1768" spans="5:5" x14ac:dyDescent="0.2">
      <c r="E1768" s="849"/>
    </row>
    <row r="1769" spans="5:5" x14ac:dyDescent="0.2">
      <c r="E1769" s="849"/>
    </row>
    <row r="1770" spans="5:5" x14ac:dyDescent="0.2">
      <c r="E1770" s="849"/>
    </row>
    <row r="1771" spans="5:5" x14ac:dyDescent="0.2">
      <c r="E1771" s="849"/>
    </row>
    <row r="1772" spans="5:5" x14ac:dyDescent="0.2">
      <c r="E1772" s="849"/>
    </row>
    <row r="1773" spans="5:5" x14ac:dyDescent="0.2">
      <c r="E1773" s="849"/>
    </row>
    <row r="1774" spans="5:5" x14ac:dyDescent="0.2">
      <c r="E1774" s="849"/>
    </row>
    <row r="1775" spans="5:5" x14ac:dyDescent="0.2">
      <c r="E1775" s="849"/>
    </row>
    <row r="1776" spans="5:5" x14ac:dyDescent="0.2">
      <c r="E1776" s="849"/>
    </row>
    <row r="1777" spans="5:5" x14ac:dyDescent="0.2">
      <c r="E1777" s="849"/>
    </row>
    <row r="1778" spans="5:5" x14ac:dyDescent="0.2">
      <c r="E1778" s="849"/>
    </row>
    <row r="1779" spans="5:5" x14ac:dyDescent="0.2">
      <c r="E1779" s="849"/>
    </row>
    <row r="1780" spans="5:5" x14ac:dyDescent="0.2">
      <c r="E1780" s="849"/>
    </row>
    <row r="1781" spans="5:5" x14ac:dyDescent="0.2">
      <c r="E1781" s="849"/>
    </row>
    <row r="1782" spans="5:5" x14ac:dyDescent="0.2">
      <c r="E1782" s="849"/>
    </row>
    <row r="1783" spans="5:5" x14ac:dyDescent="0.2">
      <c r="E1783" s="849"/>
    </row>
    <row r="1784" spans="5:5" x14ac:dyDescent="0.2">
      <c r="E1784" s="849"/>
    </row>
    <row r="1785" spans="5:5" x14ac:dyDescent="0.2">
      <c r="E1785" s="849"/>
    </row>
    <row r="1786" spans="5:5" x14ac:dyDescent="0.2">
      <c r="E1786" s="849"/>
    </row>
    <row r="1787" spans="5:5" x14ac:dyDescent="0.2">
      <c r="E1787" s="849"/>
    </row>
    <row r="1788" spans="5:5" x14ac:dyDescent="0.2">
      <c r="E1788" s="849"/>
    </row>
    <row r="1789" spans="5:5" x14ac:dyDescent="0.2">
      <c r="E1789" s="849"/>
    </row>
    <row r="1790" spans="5:5" x14ac:dyDescent="0.2">
      <c r="E1790" s="849"/>
    </row>
    <row r="1791" spans="5:5" x14ac:dyDescent="0.2">
      <c r="E1791" s="849"/>
    </row>
    <row r="1792" spans="5:5" x14ac:dyDescent="0.2">
      <c r="E1792" s="849"/>
    </row>
    <row r="1793" spans="5:5" x14ac:dyDescent="0.2">
      <c r="E1793" s="849"/>
    </row>
    <row r="1794" spans="5:5" x14ac:dyDescent="0.2">
      <c r="E1794" s="849"/>
    </row>
    <row r="1795" spans="5:5" x14ac:dyDescent="0.2">
      <c r="E1795" s="849"/>
    </row>
    <row r="1796" spans="5:5" x14ac:dyDescent="0.2">
      <c r="E1796" s="849"/>
    </row>
    <row r="1797" spans="5:5" x14ac:dyDescent="0.2">
      <c r="E1797" s="849"/>
    </row>
    <row r="1798" spans="5:5" x14ac:dyDescent="0.2">
      <c r="E1798" s="849"/>
    </row>
    <row r="1799" spans="5:5" x14ac:dyDescent="0.2">
      <c r="E1799" s="849"/>
    </row>
    <row r="1800" spans="5:5" x14ac:dyDescent="0.2">
      <c r="E1800" s="849"/>
    </row>
    <row r="1801" spans="5:5" x14ac:dyDescent="0.2">
      <c r="E1801" s="849"/>
    </row>
    <row r="1802" spans="5:5" x14ac:dyDescent="0.2">
      <c r="E1802" s="849"/>
    </row>
    <row r="1803" spans="5:5" x14ac:dyDescent="0.2">
      <c r="E1803" s="849"/>
    </row>
    <row r="1804" spans="5:5" x14ac:dyDescent="0.2">
      <c r="E1804" s="849"/>
    </row>
    <row r="1805" spans="5:5" x14ac:dyDescent="0.2">
      <c r="E1805" s="849"/>
    </row>
    <row r="1806" spans="5:5" x14ac:dyDescent="0.2">
      <c r="E1806" s="849"/>
    </row>
    <row r="1807" spans="5:5" x14ac:dyDescent="0.2">
      <c r="E1807" s="849"/>
    </row>
    <row r="1808" spans="5:5" x14ac:dyDescent="0.2">
      <c r="E1808" s="849"/>
    </row>
    <row r="1809" spans="5:5" x14ac:dyDescent="0.2">
      <c r="E1809" s="849"/>
    </row>
    <row r="1810" spans="5:5" x14ac:dyDescent="0.2">
      <c r="E1810" s="849"/>
    </row>
    <row r="1811" spans="5:5" x14ac:dyDescent="0.2">
      <c r="E1811" s="849"/>
    </row>
    <row r="1812" spans="5:5" x14ac:dyDescent="0.2">
      <c r="E1812" s="849"/>
    </row>
    <row r="1813" spans="5:5" x14ac:dyDescent="0.2">
      <c r="E1813" s="849"/>
    </row>
    <row r="1814" spans="5:5" x14ac:dyDescent="0.2">
      <c r="E1814" s="849"/>
    </row>
    <row r="1815" spans="5:5" x14ac:dyDescent="0.2">
      <c r="E1815" s="849"/>
    </row>
    <row r="1816" spans="5:5" x14ac:dyDescent="0.2">
      <c r="E1816" s="849"/>
    </row>
    <row r="1817" spans="5:5" x14ac:dyDescent="0.2">
      <c r="E1817" s="849"/>
    </row>
    <row r="1818" spans="5:5" x14ac:dyDescent="0.2">
      <c r="E1818" s="849"/>
    </row>
    <row r="1819" spans="5:5" x14ac:dyDescent="0.2">
      <c r="E1819" s="849"/>
    </row>
    <row r="1820" spans="5:5" x14ac:dyDescent="0.2">
      <c r="E1820" s="849"/>
    </row>
    <row r="1821" spans="5:5" x14ac:dyDescent="0.2">
      <c r="E1821" s="849"/>
    </row>
    <row r="1822" spans="5:5" x14ac:dyDescent="0.2">
      <c r="E1822" s="849"/>
    </row>
    <row r="1823" spans="5:5" x14ac:dyDescent="0.2">
      <c r="E1823" s="849"/>
    </row>
    <row r="1824" spans="5:5" x14ac:dyDescent="0.2">
      <c r="E1824" s="849"/>
    </row>
    <row r="1825" spans="5:5" x14ac:dyDescent="0.2">
      <c r="E1825" s="849"/>
    </row>
    <row r="1826" spans="5:5" x14ac:dyDescent="0.2">
      <c r="E1826" s="849"/>
    </row>
    <row r="1827" spans="5:5" x14ac:dyDescent="0.2">
      <c r="E1827" s="849"/>
    </row>
    <row r="1828" spans="5:5" x14ac:dyDescent="0.2">
      <c r="E1828" s="849"/>
    </row>
    <row r="1829" spans="5:5" x14ac:dyDescent="0.2">
      <c r="E1829" s="849"/>
    </row>
    <row r="1830" spans="5:5" x14ac:dyDescent="0.2">
      <c r="E1830" s="849"/>
    </row>
    <row r="1831" spans="5:5" x14ac:dyDescent="0.2">
      <c r="E1831" s="849"/>
    </row>
    <row r="1832" spans="5:5" x14ac:dyDescent="0.2">
      <c r="E1832" s="849"/>
    </row>
    <row r="1833" spans="5:5" x14ac:dyDescent="0.2">
      <c r="E1833" s="849"/>
    </row>
    <row r="1834" spans="5:5" x14ac:dyDescent="0.2">
      <c r="E1834" s="849"/>
    </row>
    <row r="1835" spans="5:5" x14ac:dyDescent="0.2">
      <c r="E1835" s="849"/>
    </row>
    <row r="1836" spans="5:5" x14ac:dyDescent="0.2">
      <c r="E1836" s="849"/>
    </row>
    <row r="1837" spans="5:5" x14ac:dyDescent="0.2">
      <c r="E1837" s="849"/>
    </row>
    <row r="1838" spans="5:5" x14ac:dyDescent="0.2">
      <c r="E1838" s="849"/>
    </row>
    <row r="1839" spans="5:5" x14ac:dyDescent="0.2">
      <c r="E1839" s="849"/>
    </row>
    <row r="1840" spans="5:5" x14ac:dyDescent="0.2">
      <c r="E1840" s="849"/>
    </row>
    <row r="1841" spans="5:5" x14ac:dyDescent="0.2">
      <c r="E1841" s="849"/>
    </row>
    <row r="1842" spans="5:5" x14ac:dyDescent="0.2">
      <c r="E1842" s="849"/>
    </row>
    <row r="1843" spans="5:5" x14ac:dyDescent="0.2">
      <c r="E1843" s="849"/>
    </row>
    <row r="1844" spans="5:5" x14ac:dyDescent="0.2">
      <c r="E1844" s="849"/>
    </row>
    <row r="1845" spans="5:5" x14ac:dyDescent="0.2">
      <c r="E1845" s="849"/>
    </row>
    <row r="1846" spans="5:5" x14ac:dyDescent="0.2">
      <c r="E1846" s="849"/>
    </row>
    <row r="1847" spans="5:5" x14ac:dyDescent="0.2">
      <c r="E1847" s="849"/>
    </row>
    <row r="1848" spans="5:5" x14ac:dyDescent="0.2">
      <c r="E1848" s="849"/>
    </row>
    <row r="1849" spans="5:5" x14ac:dyDescent="0.2">
      <c r="E1849" s="849"/>
    </row>
    <row r="1850" spans="5:5" x14ac:dyDescent="0.2">
      <c r="E1850" s="849"/>
    </row>
    <row r="1851" spans="5:5" x14ac:dyDescent="0.2">
      <c r="E1851" s="849"/>
    </row>
    <row r="1852" spans="5:5" x14ac:dyDescent="0.2">
      <c r="E1852" s="849"/>
    </row>
    <row r="1853" spans="5:5" x14ac:dyDescent="0.2">
      <c r="E1853" s="849"/>
    </row>
    <row r="1854" spans="5:5" x14ac:dyDescent="0.2">
      <c r="E1854" s="849"/>
    </row>
    <row r="1855" spans="5:5" x14ac:dyDescent="0.2">
      <c r="E1855" s="849"/>
    </row>
    <row r="1856" spans="5:5" x14ac:dyDescent="0.2">
      <c r="E1856" s="849"/>
    </row>
    <row r="1857" spans="5:5" x14ac:dyDescent="0.2">
      <c r="E1857" s="849"/>
    </row>
    <row r="1858" spans="5:5" x14ac:dyDescent="0.2">
      <c r="E1858" s="849"/>
    </row>
    <row r="1859" spans="5:5" x14ac:dyDescent="0.2">
      <c r="E1859" s="849"/>
    </row>
    <row r="1860" spans="5:5" x14ac:dyDescent="0.2">
      <c r="E1860" s="849"/>
    </row>
    <row r="1861" spans="5:5" x14ac:dyDescent="0.2">
      <c r="E1861" s="849"/>
    </row>
    <row r="1862" spans="5:5" x14ac:dyDescent="0.2">
      <c r="E1862" s="849"/>
    </row>
    <row r="1863" spans="5:5" x14ac:dyDescent="0.2">
      <c r="E1863" s="849"/>
    </row>
    <row r="1864" spans="5:5" x14ac:dyDescent="0.2">
      <c r="E1864" s="849"/>
    </row>
    <row r="1865" spans="5:5" x14ac:dyDescent="0.2">
      <c r="E1865" s="849"/>
    </row>
    <row r="1866" spans="5:5" x14ac:dyDescent="0.2">
      <c r="E1866" s="849"/>
    </row>
    <row r="1867" spans="5:5" x14ac:dyDescent="0.2">
      <c r="E1867" s="849"/>
    </row>
    <row r="1868" spans="5:5" x14ac:dyDescent="0.2">
      <c r="E1868" s="849"/>
    </row>
    <row r="1869" spans="5:5" x14ac:dyDescent="0.2">
      <c r="E1869" s="849"/>
    </row>
    <row r="1870" spans="5:5" x14ac:dyDescent="0.2">
      <c r="E1870" s="849"/>
    </row>
    <row r="1871" spans="5:5" x14ac:dyDescent="0.2">
      <c r="E1871" s="849"/>
    </row>
    <row r="1872" spans="5:5" x14ac:dyDescent="0.2">
      <c r="E1872" s="849"/>
    </row>
    <row r="1873" spans="5:5" x14ac:dyDescent="0.2">
      <c r="E1873" s="849"/>
    </row>
    <row r="1874" spans="5:5" x14ac:dyDescent="0.2">
      <c r="E1874" s="849"/>
    </row>
    <row r="1875" spans="5:5" x14ac:dyDescent="0.2">
      <c r="E1875" s="849"/>
    </row>
    <row r="1876" spans="5:5" x14ac:dyDescent="0.2">
      <c r="E1876" s="849"/>
    </row>
    <row r="1877" spans="5:5" x14ac:dyDescent="0.2">
      <c r="E1877" s="849"/>
    </row>
    <row r="1878" spans="5:5" x14ac:dyDescent="0.2">
      <c r="E1878" s="849"/>
    </row>
    <row r="1879" spans="5:5" x14ac:dyDescent="0.2">
      <c r="E1879" s="849"/>
    </row>
    <row r="1880" spans="5:5" x14ac:dyDescent="0.2">
      <c r="E1880" s="849"/>
    </row>
    <row r="1881" spans="5:5" x14ac:dyDescent="0.2">
      <c r="E1881" s="849"/>
    </row>
    <row r="1882" spans="5:5" x14ac:dyDescent="0.2">
      <c r="E1882" s="849"/>
    </row>
    <row r="1883" spans="5:5" x14ac:dyDescent="0.2">
      <c r="E1883" s="849"/>
    </row>
    <row r="1884" spans="5:5" x14ac:dyDescent="0.2">
      <c r="E1884" s="849"/>
    </row>
    <row r="1885" spans="5:5" x14ac:dyDescent="0.2">
      <c r="E1885" s="849"/>
    </row>
    <row r="1886" spans="5:5" x14ac:dyDescent="0.2">
      <c r="E1886" s="849"/>
    </row>
    <row r="1887" spans="5:5" x14ac:dyDescent="0.2">
      <c r="E1887" s="849"/>
    </row>
    <row r="1888" spans="5:5" x14ac:dyDescent="0.2">
      <c r="E1888" s="849"/>
    </row>
    <row r="1889" spans="5:5" x14ac:dyDescent="0.2">
      <c r="E1889" s="849"/>
    </row>
    <row r="1890" spans="5:5" x14ac:dyDescent="0.2">
      <c r="E1890" s="849"/>
    </row>
    <row r="1891" spans="5:5" x14ac:dyDescent="0.2">
      <c r="E1891" s="849"/>
    </row>
    <row r="1892" spans="5:5" x14ac:dyDescent="0.2">
      <c r="E1892" s="849"/>
    </row>
    <row r="1893" spans="5:5" x14ac:dyDescent="0.2">
      <c r="E1893" s="849"/>
    </row>
    <row r="1894" spans="5:5" x14ac:dyDescent="0.2">
      <c r="E1894" s="849"/>
    </row>
    <row r="1895" spans="5:5" x14ac:dyDescent="0.2">
      <c r="E1895" s="849"/>
    </row>
    <row r="1896" spans="5:5" x14ac:dyDescent="0.2">
      <c r="E1896" s="849"/>
    </row>
    <row r="1897" spans="5:5" x14ac:dyDescent="0.2">
      <c r="E1897" s="849"/>
    </row>
    <row r="1898" spans="5:5" x14ac:dyDescent="0.2">
      <c r="E1898" s="849"/>
    </row>
    <row r="1899" spans="5:5" x14ac:dyDescent="0.2">
      <c r="E1899" s="849"/>
    </row>
    <row r="1900" spans="5:5" x14ac:dyDescent="0.2">
      <c r="E1900" s="849"/>
    </row>
    <row r="1901" spans="5:5" x14ac:dyDescent="0.2">
      <c r="E1901" s="849"/>
    </row>
    <row r="1902" spans="5:5" x14ac:dyDescent="0.2">
      <c r="E1902" s="849"/>
    </row>
    <row r="1903" spans="5:5" x14ac:dyDescent="0.2">
      <c r="E1903" s="849"/>
    </row>
    <row r="1904" spans="5:5" x14ac:dyDescent="0.2">
      <c r="E1904" s="849"/>
    </row>
    <row r="1905" spans="5:5" x14ac:dyDescent="0.2">
      <c r="E1905" s="849"/>
    </row>
    <row r="1906" spans="5:5" x14ac:dyDescent="0.2">
      <c r="E1906" s="849"/>
    </row>
    <row r="1907" spans="5:5" x14ac:dyDescent="0.2">
      <c r="E1907" s="849"/>
    </row>
    <row r="1908" spans="5:5" x14ac:dyDescent="0.2">
      <c r="E1908" s="849"/>
    </row>
    <row r="1909" spans="5:5" x14ac:dyDescent="0.2">
      <c r="E1909" s="849"/>
    </row>
    <row r="1910" spans="5:5" x14ac:dyDescent="0.2">
      <c r="E1910" s="849"/>
    </row>
    <row r="1911" spans="5:5" x14ac:dyDescent="0.2">
      <c r="E1911" s="849"/>
    </row>
    <row r="1912" spans="5:5" x14ac:dyDescent="0.2">
      <c r="E1912" s="849"/>
    </row>
    <row r="1913" spans="5:5" x14ac:dyDescent="0.2">
      <c r="E1913" s="849"/>
    </row>
    <row r="1914" spans="5:5" x14ac:dyDescent="0.2">
      <c r="E1914" s="849"/>
    </row>
    <row r="1915" spans="5:5" x14ac:dyDescent="0.2">
      <c r="E1915" s="849"/>
    </row>
    <row r="1916" spans="5:5" x14ac:dyDescent="0.2">
      <c r="E1916" s="849"/>
    </row>
    <row r="1917" spans="5:5" x14ac:dyDescent="0.2">
      <c r="E1917" s="849"/>
    </row>
    <row r="1918" spans="5:5" x14ac:dyDescent="0.2">
      <c r="E1918" s="849"/>
    </row>
    <row r="1919" spans="5:5" x14ac:dyDescent="0.2">
      <c r="E1919" s="849"/>
    </row>
    <row r="1920" spans="5:5" x14ac:dyDescent="0.2">
      <c r="E1920" s="849"/>
    </row>
    <row r="1921" spans="5:5" x14ac:dyDescent="0.2">
      <c r="E1921" s="849"/>
    </row>
    <row r="1922" spans="5:5" x14ac:dyDescent="0.2">
      <c r="E1922" s="849"/>
    </row>
    <row r="1923" spans="5:5" x14ac:dyDescent="0.2">
      <c r="E1923" s="849"/>
    </row>
    <row r="1924" spans="5:5" x14ac:dyDescent="0.2">
      <c r="E1924" s="849"/>
    </row>
    <row r="1925" spans="5:5" x14ac:dyDescent="0.2">
      <c r="E1925" s="849"/>
    </row>
    <row r="1926" spans="5:5" x14ac:dyDescent="0.2">
      <c r="E1926" s="849"/>
    </row>
    <row r="1927" spans="5:5" x14ac:dyDescent="0.2">
      <c r="E1927" s="849"/>
    </row>
    <row r="1928" spans="5:5" x14ac:dyDescent="0.2">
      <c r="E1928" s="849"/>
    </row>
    <row r="1929" spans="5:5" x14ac:dyDescent="0.2">
      <c r="E1929" s="849"/>
    </row>
    <row r="1930" spans="5:5" x14ac:dyDescent="0.2">
      <c r="E1930" s="849"/>
    </row>
    <row r="1931" spans="5:5" x14ac:dyDescent="0.2">
      <c r="E1931" s="849"/>
    </row>
    <row r="1932" spans="5:5" x14ac:dyDescent="0.2">
      <c r="E1932" s="849"/>
    </row>
    <row r="1933" spans="5:5" x14ac:dyDescent="0.2">
      <c r="E1933" s="849"/>
    </row>
    <row r="1934" spans="5:5" x14ac:dyDescent="0.2">
      <c r="E1934" s="849"/>
    </row>
    <row r="1935" spans="5:5" x14ac:dyDescent="0.2">
      <c r="E1935" s="849"/>
    </row>
    <row r="1936" spans="5:5" x14ac:dyDescent="0.2">
      <c r="E1936" s="849"/>
    </row>
    <row r="1937" spans="5:5" x14ac:dyDescent="0.2">
      <c r="E1937" s="849"/>
    </row>
    <row r="1938" spans="5:5" x14ac:dyDescent="0.2">
      <c r="E1938" s="849"/>
    </row>
    <row r="1939" spans="5:5" x14ac:dyDescent="0.2">
      <c r="E1939" s="849"/>
    </row>
    <row r="1940" spans="5:5" x14ac:dyDescent="0.2">
      <c r="E1940" s="849"/>
    </row>
    <row r="1941" spans="5:5" x14ac:dyDescent="0.2">
      <c r="E1941" s="849"/>
    </row>
    <row r="1942" spans="5:5" x14ac:dyDescent="0.2">
      <c r="E1942" s="849"/>
    </row>
    <row r="1943" spans="5:5" x14ac:dyDescent="0.2">
      <c r="E1943" s="849"/>
    </row>
    <row r="1944" spans="5:5" x14ac:dyDescent="0.2">
      <c r="E1944" s="849"/>
    </row>
    <row r="1945" spans="5:5" x14ac:dyDescent="0.2">
      <c r="E1945" s="849"/>
    </row>
    <row r="1946" spans="5:5" x14ac:dyDescent="0.2">
      <c r="E1946" s="849"/>
    </row>
    <row r="1947" spans="5:5" x14ac:dyDescent="0.2">
      <c r="E1947" s="849"/>
    </row>
    <row r="1948" spans="5:5" x14ac:dyDescent="0.2">
      <c r="E1948" s="849"/>
    </row>
    <row r="1949" spans="5:5" x14ac:dyDescent="0.2">
      <c r="E1949" s="849"/>
    </row>
    <row r="1950" spans="5:5" x14ac:dyDescent="0.2">
      <c r="E1950" s="849"/>
    </row>
    <row r="1951" spans="5:5" x14ac:dyDescent="0.2">
      <c r="E1951" s="849"/>
    </row>
    <row r="1952" spans="5:5" x14ac:dyDescent="0.2">
      <c r="E1952" s="849"/>
    </row>
    <row r="1953" spans="5:5" x14ac:dyDescent="0.2">
      <c r="E1953" s="849"/>
    </row>
    <row r="1954" spans="5:5" x14ac:dyDescent="0.2">
      <c r="E1954" s="849"/>
    </row>
    <row r="1955" spans="5:5" x14ac:dyDescent="0.2">
      <c r="E1955" s="849"/>
    </row>
    <row r="1956" spans="5:5" x14ac:dyDescent="0.2">
      <c r="E1956" s="849"/>
    </row>
    <row r="1957" spans="5:5" x14ac:dyDescent="0.2">
      <c r="E1957" s="849"/>
    </row>
    <row r="1958" spans="5:5" x14ac:dyDescent="0.2">
      <c r="E1958" s="849"/>
    </row>
    <row r="1959" spans="5:5" x14ac:dyDescent="0.2">
      <c r="E1959" s="849"/>
    </row>
    <row r="1960" spans="5:5" x14ac:dyDescent="0.2">
      <c r="E1960" s="849"/>
    </row>
    <row r="1961" spans="5:5" x14ac:dyDescent="0.2">
      <c r="E1961" s="849"/>
    </row>
    <row r="1962" spans="5:5" x14ac:dyDescent="0.2">
      <c r="E1962" s="849"/>
    </row>
    <row r="1963" spans="5:5" x14ac:dyDescent="0.2">
      <c r="E1963" s="849"/>
    </row>
    <row r="1964" spans="5:5" x14ac:dyDescent="0.2">
      <c r="E1964" s="849"/>
    </row>
    <row r="1965" spans="5:5" x14ac:dyDescent="0.2">
      <c r="E1965" s="849"/>
    </row>
    <row r="1966" spans="5:5" x14ac:dyDescent="0.2">
      <c r="E1966" s="849"/>
    </row>
    <row r="1967" spans="5:5" x14ac:dyDescent="0.2">
      <c r="E1967" s="849"/>
    </row>
    <row r="1968" spans="5:5" x14ac:dyDescent="0.2">
      <c r="E1968" s="849"/>
    </row>
    <row r="1969" spans="5:5" x14ac:dyDescent="0.2">
      <c r="E1969" s="849"/>
    </row>
    <row r="1970" spans="5:5" x14ac:dyDescent="0.2">
      <c r="E1970" s="849"/>
    </row>
    <row r="1971" spans="5:5" x14ac:dyDescent="0.2">
      <c r="E1971" s="849"/>
    </row>
    <row r="1972" spans="5:5" x14ac:dyDescent="0.2">
      <c r="E1972" s="849"/>
    </row>
    <row r="1973" spans="5:5" x14ac:dyDescent="0.2">
      <c r="E1973" s="849"/>
    </row>
    <row r="1974" spans="5:5" x14ac:dyDescent="0.2">
      <c r="E1974" s="849"/>
    </row>
    <row r="1975" spans="5:5" x14ac:dyDescent="0.2">
      <c r="E1975" s="849"/>
    </row>
    <row r="1976" spans="5:5" x14ac:dyDescent="0.2">
      <c r="E1976" s="849"/>
    </row>
    <row r="1977" spans="5:5" x14ac:dyDescent="0.2">
      <c r="E1977" s="849"/>
    </row>
    <row r="1978" spans="5:5" x14ac:dyDescent="0.2">
      <c r="E1978" s="849"/>
    </row>
    <row r="1979" spans="5:5" x14ac:dyDescent="0.2">
      <c r="E1979" s="849"/>
    </row>
    <row r="1980" spans="5:5" x14ac:dyDescent="0.2">
      <c r="E1980" s="849"/>
    </row>
    <row r="1981" spans="5:5" x14ac:dyDescent="0.2">
      <c r="E1981" s="849"/>
    </row>
    <row r="1982" spans="5:5" x14ac:dyDescent="0.2">
      <c r="E1982" s="849"/>
    </row>
    <row r="1983" spans="5:5" x14ac:dyDescent="0.2">
      <c r="E1983" s="849"/>
    </row>
    <row r="1984" spans="5:5" x14ac:dyDescent="0.2">
      <c r="E1984" s="849"/>
    </row>
    <row r="1985" spans="5:5" x14ac:dyDescent="0.2">
      <c r="E1985" s="849"/>
    </row>
    <row r="1986" spans="5:5" x14ac:dyDescent="0.2">
      <c r="E1986" s="849"/>
    </row>
    <row r="1987" spans="5:5" x14ac:dyDescent="0.2">
      <c r="E1987" s="849"/>
    </row>
    <row r="1988" spans="5:5" x14ac:dyDescent="0.2">
      <c r="E1988" s="849"/>
    </row>
    <row r="1989" spans="5:5" x14ac:dyDescent="0.2">
      <c r="E1989" s="849"/>
    </row>
    <row r="1990" spans="5:5" x14ac:dyDescent="0.2">
      <c r="E1990" s="849"/>
    </row>
    <row r="1991" spans="5:5" x14ac:dyDescent="0.2">
      <c r="E1991" s="849"/>
    </row>
    <row r="1992" spans="5:5" x14ac:dyDescent="0.2">
      <c r="E1992" s="849"/>
    </row>
    <row r="1993" spans="5:5" x14ac:dyDescent="0.2">
      <c r="E1993" s="849"/>
    </row>
    <row r="1994" spans="5:5" x14ac:dyDescent="0.2">
      <c r="E1994" s="849"/>
    </row>
    <row r="1995" spans="5:5" x14ac:dyDescent="0.2">
      <c r="E1995" s="849"/>
    </row>
    <row r="1996" spans="5:5" x14ac:dyDescent="0.2">
      <c r="E1996" s="849"/>
    </row>
    <row r="1997" spans="5:5" x14ac:dyDescent="0.2">
      <c r="E1997" s="849"/>
    </row>
    <row r="1998" spans="5:5" x14ac:dyDescent="0.2">
      <c r="E1998" s="849"/>
    </row>
    <row r="1999" spans="5:5" x14ac:dyDescent="0.2">
      <c r="E1999" s="849"/>
    </row>
    <row r="2000" spans="5:5" x14ac:dyDescent="0.2">
      <c r="E2000" s="849"/>
    </row>
    <row r="2001" spans="5:5" x14ac:dyDescent="0.2">
      <c r="E2001" s="849"/>
    </row>
    <row r="2002" spans="5:5" x14ac:dyDescent="0.2">
      <c r="E2002" s="849"/>
    </row>
    <row r="2003" spans="5:5" x14ac:dyDescent="0.2">
      <c r="E2003" s="849"/>
    </row>
    <row r="2004" spans="5:5" x14ac:dyDescent="0.2">
      <c r="E2004" s="849"/>
    </row>
    <row r="2005" spans="5:5" x14ac:dyDescent="0.2">
      <c r="E2005" s="849"/>
    </row>
    <row r="2006" spans="5:5" x14ac:dyDescent="0.2">
      <c r="E2006" s="849"/>
    </row>
    <row r="2007" spans="5:5" x14ac:dyDescent="0.2">
      <c r="E2007" s="849"/>
    </row>
    <row r="2008" spans="5:5" x14ac:dyDescent="0.2">
      <c r="E2008" s="849"/>
    </row>
    <row r="2009" spans="5:5" x14ac:dyDescent="0.2">
      <c r="E2009" s="849"/>
    </row>
    <row r="2010" spans="5:5" x14ac:dyDescent="0.2">
      <c r="E2010" s="849"/>
    </row>
    <row r="2011" spans="5:5" x14ac:dyDescent="0.2">
      <c r="E2011" s="849"/>
    </row>
    <row r="2012" spans="5:5" x14ac:dyDescent="0.2">
      <c r="E2012" s="849"/>
    </row>
    <row r="2013" spans="5:5" x14ac:dyDescent="0.2">
      <c r="E2013" s="849"/>
    </row>
    <row r="2014" spans="5:5" x14ac:dyDescent="0.2">
      <c r="E2014" s="849"/>
    </row>
    <row r="2015" spans="5:5" x14ac:dyDescent="0.2">
      <c r="E2015" s="849"/>
    </row>
    <row r="2016" spans="5:5" x14ac:dyDescent="0.2">
      <c r="E2016" s="849"/>
    </row>
    <row r="2017" spans="5:5" x14ac:dyDescent="0.2">
      <c r="E2017" s="849"/>
    </row>
    <row r="2018" spans="5:5" x14ac:dyDescent="0.2">
      <c r="E2018" s="849"/>
    </row>
    <row r="2019" spans="5:5" x14ac:dyDescent="0.2">
      <c r="E2019" s="849"/>
    </row>
    <row r="2020" spans="5:5" x14ac:dyDescent="0.2">
      <c r="E2020" s="849"/>
    </row>
    <row r="2021" spans="5:5" x14ac:dyDescent="0.2">
      <c r="E2021" s="849"/>
    </row>
    <row r="2022" spans="5:5" x14ac:dyDescent="0.2">
      <c r="E2022" s="849"/>
    </row>
    <row r="2023" spans="5:5" x14ac:dyDescent="0.2">
      <c r="E2023" s="849"/>
    </row>
    <row r="2024" spans="5:5" x14ac:dyDescent="0.2">
      <c r="E2024" s="849"/>
    </row>
    <row r="2025" spans="5:5" x14ac:dyDescent="0.2">
      <c r="E2025" s="849"/>
    </row>
    <row r="2026" spans="5:5" x14ac:dyDescent="0.2">
      <c r="E2026" s="849"/>
    </row>
    <row r="2027" spans="5:5" x14ac:dyDescent="0.2">
      <c r="E2027" s="849"/>
    </row>
    <row r="2028" spans="5:5" x14ac:dyDescent="0.2">
      <c r="E2028" s="849"/>
    </row>
    <row r="2029" spans="5:5" x14ac:dyDescent="0.2">
      <c r="E2029" s="849"/>
    </row>
    <row r="2030" spans="5:5" x14ac:dyDescent="0.2">
      <c r="E2030" s="849"/>
    </row>
    <row r="2031" spans="5:5" x14ac:dyDescent="0.2">
      <c r="E2031" s="849"/>
    </row>
    <row r="2032" spans="5:5" x14ac:dyDescent="0.2">
      <c r="E2032" s="849"/>
    </row>
    <row r="2033" spans="5:5" x14ac:dyDescent="0.2">
      <c r="E2033" s="849"/>
    </row>
    <row r="2034" spans="5:5" x14ac:dyDescent="0.2">
      <c r="E2034" s="849"/>
    </row>
    <row r="2035" spans="5:5" x14ac:dyDescent="0.2">
      <c r="E2035" s="849"/>
    </row>
    <row r="2036" spans="5:5" x14ac:dyDescent="0.2">
      <c r="E2036" s="849"/>
    </row>
    <row r="2037" spans="5:5" x14ac:dyDescent="0.2">
      <c r="E2037" s="849"/>
    </row>
    <row r="2038" spans="5:5" x14ac:dyDescent="0.2">
      <c r="E2038" s="849"/>
    </row>
    <row r="2039" spans="5:5" x14ac:dyDescent="0.2">
      <c r="E2039" s="849"/>
    </row>
    <row r="2040" spans="5:5" x14ac:dyDescent="0.2">
      <c r="E2040" s="849"/>
    </row>
    <row r="2041" spans="5:5" x14ac:dyDescent="0.2">
      <c r="E2041" s="849"/>
    </row>
    <row r="2042" spans="5:5" x14ac:dyDescent="0.2">
      <c r="E2042" s="849"/>
    </row>
    <row r="2043" spans="5:5" x14ac:dyDescent="0.2">
      <c r="E2043" s="849"/>
    </row>
    <row r="2044" spans="5:5" x14ac:dyDescent="0.2">
      <c r="E2044" s="849"/>
    </row>
    <row r="2045" spans="5:5" x14ac:dyDescent="0.2">
      <c r="E2045" s="849"/>
    </row>
    <row r="2046" spans="5:5" x14ac:dyDescent="0.2">
      <c r="E2046" s="849"/>
    </row>
    <row r="2047" spans="5:5" x14ac:dyDescent="0.2">
      <c r="E2047" s="849"/>
    </row>
    <row r="2048" spans="5:5" x14ac:dyDescent="0.2">
      <c r="E2048" s="849"/>
    </row>
    <row r="2049" spans="5:5" x14ac:dyDescent="0.2">
      <c r="E2049" s="849"/>
    </row>
    <row r="2050" spans="5:5" x14ac:dyDescent="0.2">
      <c r="E2050" s="849"/>
    </row>
    <row r="2051" spans="5:5" x14ac:dyDescent="0.2">
      <c r="E2051" s="849"/>
    </row>
    <row r="2052" spans="5:5" x14ac:dyDescent="0.2">
      <c r="E2052" s="849"/>
    </row>
    <row r="2053" spans="5:5" x14ac:dyDescent="0.2">
      <c r="E2053" s="849"/>
    </row>
    <row r="2054" spans="5:5" x14ac:dyDescent="0.2">
      <c r="E2054" s="849"/>
    </row>
    <row r="2055" spans="5:5" x14ac:dyDescent="0.2">
      <c r="E2055" s="849"/>
    </row>
    <row r="2056" spans="5:5" x14ac:dyDescent="0.2">
      <c r="E2056" s="849"/>
    </row>
    <row r="2057" spans="5:5" x14ac:dyDescent="0.2">
      <c r="E2057" s="849"/>
    </row>
    <row r="2058" spans="5:5" x14ac:dyDescent="0.2">
      <c r="E2058" s="849"/>
    </row>
    <row r="2059" spans="5:5" x14ac:dyDescent="0.2">
      <c r="E2059" s="849"/>
    </row>
    <row r="2060" spans="5:5" x14ac:dyDescent="0.2">
      <c r="E2060" s="849"/>
    </row>
    <row r="2061" spans="5:5" x14ac:dyDescent="0.2">
      <c r="E2061" s="849"/>
    </row>
    <row r="2062" spans="5:5" x14ac:dyDescent="0.2">
      <c r="E2062" s="849"/>
    </row>
    <row r="2063" spans="5:5" x14ac:dyDescent="0.2">
      <c r="E2063" s="849"/>
    </row>
    <row r="2064" spans="5:5" x14ac:dyDescent="0.2">
      <c r="E2064" s="849"/>
    </row>
    <row r="2065" spans="5:5" x14ac:dyDescent="0.2">
      <c r="E2065" s="849"/>
    </row>
    <row r="2066" spans="5:5" x14ac:dyDescent="0.2">
      <c r="E2066" s="849"/>
    </row>
    <row r="2067" spans="5:5" x14ac:dyDescent="0.2">
      <c r="E2067" s="849"/>
    </row>
    <row r="2068" spans="5:5" x14ac:dyDescent="0.2">
      <c r="E2068" s="849"/>
    </row>
    <row r="2069" spans="5:5" x14ac:dyDescent="0.2">
      <c r="E2069" s="849"/>
    </row>
    <row r="2070" spans="5:5" x14ac:dyDescent="0.2">
      <c r="E2070" s="849"/>
    </row>
    <row r="2071" spans="5:5" x14ac:dyDescent="0.2">
      <c r="E2071" s="849"/>
    </row>
    <row r="2072" spans="5:5" x14ac:dyDescent="0.2">
      <c r="E2072" s="849"/>
    </row>
    <row r="2073" spans="5:5" x14ac:dyDescent="0.2">
      <c r="E2073" s="849"/>
    </row>
    <row r="2074" spans="5:5" x14ac:dyDescent="0.2">
      <c r="E2074" s="849"/>
    </row>
    <row r="2075" spans="5:5" x14ac:dyDescent="0.2">
      <c r="E2075" s="849"/>
    </row>
    <row r="2076" spans="5:5" x14ac:dyDescent="0.2">
      <c r="E2076" s="849"/>
    </row>
    <row r="2077" spans="5:5" x14ac:dyDescent="0.2">
      <c r="E2077" s="849"/>
    </row>
    <row r="2078" spans="5:5" x14ac:dyDescent="0.2">
      <c r="E2078" s="849"/>
    </row>
    <row r="2079" spans="5:5" x14ac:dyDescent="0.2">
      <c r="E2079" s="849"/>
    </row>
    <row r="2080" spans="5:5" x14ac:dyDescent="0.2">
      <c r="E2080" s="849"/>
    </row>
    <row r="2081" spans="5:5" x14ac:dyDescent="0.2">
      <c r="E2081" s="849"/>
    </row>
    <row r="2082" spans="5:5" x14ac:dyDescent="0.2">
      <c r="E2082" s="849"/>
    </row>
    <row r="2083" spans="5:5" x14ac:dyDescent="0.2">
      <c r="E2083" s="849"/>
    </row>
    <row r="2084" spans="5:5" x14ac:dyDescent="0.2">
      <c r="E2084" s="849"/>
    </row>
    <row r="2085" spans="5:5" x14ac:dyDescent="0.2">
      <c r="E2085" s="849"/>
    </row>
    <row r="2086" spans="5:5" x14ac:dyDescent="0.2">
      <c r="E2086" s="849"/>
    </row>
    <row r="2087" spans="5:5" x14ac:dyDescent="0.2">
      <c r="E2087" s="849"/>
    </row>
    <row r="2088" spans="5:5" x14ac:dyDescent="0.2">
      <c r="E2088" s="849"/>
    </row>
    <row r="2089" spans="5:5" x14ac:dyDescent="0.2">
      <c r="E2089" s="849"/>
    </row>
    <row r="2090" spans="5:5" x14ac:dyDescent="0.2">
      <c r="E2090" s="849"/>
    </row>
    <row r="2091" spans="5:5" x14ac:dyDescent="0.2">
      <c r="E2091" s="849"/>
    </row>
    <row r="2092" spans="5:5" x14ac:dyDescent="0.2">
      <c r="E2092" s="849"/>
    </row>
    <row r="2093" spans="5:5" x14ac:dyDescent="0.2">
      <c r="E2093" s="849"/>
    </row>
    <row r="2094" spans="5:5" x14ac:dyDescent="0.2">
      <c r="E2094" s="849"/>
    </row>
    <row r="2095" spans="5:5" x14ac:dyDescent="0.2">
      <c r="E2095" s="849"/>
    </row>
    <row r="2096" spans="5:5" x14ac:dyDescent="0.2">
      <c r="E2096" s="849"/>
    </row>
    <row r="2097" spans="5:5" x14ac:dyDescent="0.2">
      <c r="E2097" s="849"/>
    </row>
    <row r="2098" spans="5:5" x14ac:dyDescent="0.2">
      <c r="E2098" s="849"/>
    </row>
    <row r="2099" spans="5:5" x14ac:dyDescent="0.2">
      <c r="E2099" s="849"/>
    </row>
    <row r="2100" spans="5:5" x14ac:dyDescent="0.2">
      <c r="E2100" s="849"/>
    </row>
    <row r="2101" spans="5:5" x14ac:dyDescent="0.2">
      <c r="E2101" s="849"/>
    </row>
    <row r="2102" spans="5:5" x14ac:dyDescent="0.2">
      <c r="E2102" s="849"/>
    </row>
    <row r="2103" spans="5:5" x14ac:dyDescent="0.2">
      <c r="E2103" s="849"/>
    </row>
    <row r="2104" spans="5:5" x14ac:dyDescent="0.2">
      <c r="E2104" s="849"/>
    </row>
    <row r="2105" spans="5:5" x14ac:dyDescent="0.2">
      <c r="E2105" s="849"/>
    </row>
    <row r="2106" spans="5:5" x14ac:dyDescent="0.2">
      <c r="E2106" s="849"/>
    </row>
    <row r="2107" spans="5:5" x14ac:dyDescent="0.2">
      <c r="E2107" s="849"/>
    </row>
    <row r="2108" spans="5:5" x14ac:dyDescent="0.2">
      <c r="E2108" s="849"/>
    </row>
    <row r="2109" spans="5:5" x14ac:dyDescent="0.2">
      <c r="E2109" s="849"/>
    </row>
    <row r="2110" spans="5:5" x14ac:dyDescent="0.2">
      <c r="E2110" s="849"/>
    </row>
    <row r="2111" spans="5:5" x14ac:dyDescent="0.2">
      <c r="E2111" s="849"/>
    </row>
    <row r="2112" spans="5:5" x14ac:dyDescent="0.2">
      <c r="E2112" s="849"/>
    </row>
    <row r="2113" spans="5:5" x14ac:dyDescent="0.2">
      <c r="E2113" s="849"/>
    </row>
    <row r="2114" spans="5:5" x14ac:dyDescent="0.2">
      <c r="E2114" s="849"/>
    </row>
    <row r="2115" spans="5:5" x14ac:dyDescent="0.2">
      <c r="E2115" s="849"/>
    </row>
    <row r="2116" spans="5:5" x14ac:dyDescent="0.2">
      <c r="E2116" s="849"/>
    </row>
    <row r="2117" spans="5:5" x14ac:dyDescent="0.2">
      <c r="E2117" s="849"/>
    </row>
    <row r="2118" spans="5:5" x14ac:dyDescent="0.2">
      <c r="E2118" s="849"/>
    </row>
    <row r="2119" spans="5:5" x14ac:dyDescent="0.2">
      <c r="E2119" s="849"/>
    </row>
    <row r="2120" spans="5:5" x14ac:dyDescent="0.2">
      <c r="E2120" s="849"/>
    </row>
    <row r="2121" spans="5:5" x14ac:dyDescent="0.2">
      <c r="E2121" s="849"/>
    </row>
    <row r="2122" spans="5:5" x14ac:dyDescent="0.2">
      <c r="E2122" s="849"/>
    </row>
    <row r="2123" spans="5:5" x14ac:dyDescent="0.2">
      <c r="E2123" s="849"/>
    </row>
    <row r="2124" spans="5:5" x14ac:dyDescent="0.2">
      <c r="E2124" s="849"/>
    </row>
    <row r="2125" spans="5:5" x14ac:dyDescent="0.2">
      <c r="E2125" s="849"/>
    </row>
    <row r="2126" spans="5:5" x14ac:dyDescent="0.2">
      <c r="E2126" s="849"/>
    </row>
    <row r="2127" spans="5:5" x14ac:dyDescent="0.2">
      <c r="E2127" s="849"/>
    </row>
    <row r="2128" spans="5:5" x14ac:dyDescent="0.2">
      <c r="E2128" s="849"/>
    </row>
    <row r="2129" spans="5:5" x14ac:dyDescent="0.2">
      <c r="E2129" s="849"/>
    </row>
    <row r="2130" spans="5:5" x14ac:dyDescent="0.2">
      <c r="E2130" s="849"/>
    </row>
    <row r="2131" spans="5:5" x14ac:dyDescent="0.2">
      <c r="E2131" s="849"/>
    </row>
    <row r="2132" spans="5:5" x14ac:dyDescent="0.2">
      <c r="E2132" s="849"/>
    </row>
    <row r="2133" spans="5:5" x14ac:dyDescent="0.2">
      <c r="E2133" s="849"/>
    </row>
    <row r="2134" spans="5:5" x14ac:dyDescent="0.2">
      <c r="E2134" s="849"/>
    </row>
    <row r="2135" spans="5:5" x14ac:dyDescent="0.2">
      <c r="E2135" s="849"/>
    </row>
    <row r="2136" spans="5:5" x14ac:dyDescent="0.2">
      <c r="E2136" s="849"/>
    </row>
    <row r="2137" spans="5:5" x14ac:dyDescent="0.2">
      <c r="E2137" s="849"/>
    </row>
    <row r="2138" spans="5:5" x14ac:dyDescent="0.2">
      <c r="E2138" s="849"/>
    </row>
    <row r="2139" spans="5:5" x14ac:dyDescent="0.2">
      <c r="E2139" s="849"/>
    </row>
    <row r="2140" spans="5:5" x14ac:dyDescent="0.2">
      <c r="E2140" s="849"/>
    </row>
    <row r="2141" spans="5:5" x14ac:dyDescent="0.2">
      <c r="E2141" s="849"/>
    </row>
    <row r="2142" spans="5:5" x14ac:dyDescent="0.2">
      <c r="E2142" s="849"/>
    </row>
    <row r="2143" spans="5:5" x14ac:dyDescent="0.2">
      <c r="E2143" s="849"/>
    </row>
    <row r="2144" spans="5:5" x14ac:dyDescent="0.2">
      <c r="E2144" s="849"/>
    </row>
    <row r="2145" spans="5:5" x14ac:dyDescent="0.2">
      <c r="E2145" s="849"/>
    </row>
    <row r="2146" spans="5:5" x14ac:dyDescent="0.2">
      <c r="E2146" s="849"/>
    </row>
    <row r="2147" spans="5:5" x14ac:dyDescent="0.2">
      <c r="E2147" s="849"/>
    </row>
    <row r="2148" spans="5:5" x14ac:dyDescent="0.2">
      <c r="E2148" s="849"/>
    </row>
    <row r="2149" spans="5:5" x14ac:dyDescent="0.2">
      <c r="E2149" s="849"/>
    </row>
    <row r="2150" spans="5:5" x14ac:dyDescent="0.2">
      <c r="E2150" s="849"/>
    </row>
    <row r="2151" spans="5:5" x14ac:dyDescent="0.2">
      <c r="E2151" s="849"/>
    </row>
    <row r="2152" spans="5:5" x14ac:dyDescent="0.2">
      <c r="E2152" s="849"/>
    </row>
    <row r="2153" spans="5:5" x14ac:dyDescent="0.2">
      <c r="E2153" s="849"/>
    </row>
    <row r="2154" spans="5:5" x14ac:dyDescent="0.2">
      <c r="E2154" s="849"/>
    </row>
    <row r="2155" spans="5:5" x14ac:dyDescent="0.2">
      <c r="E2155" s="849"/>
    </row>
    <row r="2156" spans="5:5" x14ac:dyDescent="0.2">
      <c r="E2156" s="849"/>
    </row>
    <row r="2157" spans="5:5" x14ac:dyDescent="0.2">
      <c r="E2157" s="849"/>
    </row>
    <row r="2158" spans="5:5" x14ac:dyDescent="0.2">
      <c r="E2158" s="849"/>
    </row>
    <row r="2159" spans="5:5" x14ac:dyDescent="0.2">
      <c r="E2159" s="849"/>
    </row>
    <row r="2160" spans="5:5" x14ac:dyDescent="0.2">
      <c r="E2160" s="849"/>
    </row>
    <row r="2161" spans="5:5" x14ac:dyDescent="0.2">
      <c r="E2161" s="849"/>
    </row>
    <row r="2162" spans="5:5" x14ac:dyDescent="0.2">
      <c r="E2162" s="849"/>
    </row>
    <row r="2163" spans="5:5" x14ac:dyDescent="0.2">
      <c r="E2163" s="849"/>
    </row>
    <row r="2164" spans="5:5" x14ac:dyDescent="0.2">
      <c r="E2164" s="849"/>
    </row>
    <row r="2165" spans="5:5" x14ac:dyDescent="0.2">
      <c r="E2165" s="849"/>
    </row>
    <row r="2166" spans="5:5" x14ac:dyDescent="0.2">
      <c r="E2166" s="849"/>
    </row>
    <row r="2167" spans="5:5" x14ac:dyDescent="0.2">
      <c r="E2167" s="849"/>
    </row>
    <row r="2168" spans="5:5" x14ac:dyDescent="0.2">
      <c r="E2168" s="849"/>
    </row>
    <row r="2169" spans="5:5" x14ac:dyDescent="0.2">
      <c r="E2169" s="849"/>
    </row>
    <row r="2170" spans="5:5" x14ac:dyDescent="0.2">
      <c r="E2170" s="849"/>
    </row>
    <row r="2171" spans="5:5" x14ac:dyDescent="0.2">
      <c r="E2171" s="849"/>
    </row>
    <row r="2172" spans="5:5" x14ac:dyDescent="0.2">
      <c r="E2172" s="849"/>
    </row>
    <row r="2173" spans="5:5" x14ac:dyDescent="0.2">
      <c r="E2173" s="849"/>
    </row>
    <row r="2174" spans="5:5" x14ac:dyDescent="0.2">
      <c r="E2174" s="849"/>
    </row>
    <row r="2175" spans="5:5" x14ac:dyDescent="0.2">
      <c r="E2175" s="849"/>
    </row>
    <row r="2176" spans="5:5" x14ac:dyDescent="0.2">
      <c r="E2176" s="849"/>
    </row>
    <row r="2177" spans="5:5" x14ac:dyDescent="0.2">
      <c r="E2177" s="849"/>
    </row>
    <row r="2178" spans="5:5" x14ac:dyDescent="0.2">
      <c r="E2178" s="849"/>
    </row>
    <row r="2179" spans="5:5" x14ac:dyDescent="0.2">
      <c r="E2179" s="849"/>
    </row>
    <row r="2180" spans="5:5" x14ac:dyDescent="0.2">
      <c r="E2180" s="849"/>
    </row>
    <row r="2181" spans="5:5" x14ac:dyDescent="0.2">
      <c r="E2181" s="849"/>
    </row>
    <row r="2182" spans="5:5" x14ac:dyDescent="0.2">
      <c r="E2182" s="849"/>
    </row>
    <row r="2183" spans="5:5" x14ac:dyDescent="0.2">
      <c r="E2183" s="849"/>
    </row>
    <row r="2184" spans="5:5" x14ac:dyDescent="0.2">
      <c r="E2184" s="849"/>
    </row>
    <row r="2185" spans="5:5" x14ac:dyDescent="0.2">
      <c r="E2185" s="849"/>
    </row>
    <row r="2186" spans="5:5" x14ac:dyDescent="0.2">
      <c r="E2186" s="849"/>
    </row>
    <row r="2187" spans="5:5" x14ac:dyDescent="0.2">
      <c r="E2187" s="849"/>
    </row>
    <row r="2188" spans="5:5" x14ac:dyDescent="0.2">
      <c r="E2188" s="849"/>
    </row>
    <row r="2189" spans="5:5" x14ac:dyDescent="0.2">
      <c r="E2189" s="849"/>
    </row>
    <row r="2190" spans="5:5" x14ac:dyDescent="0.2">
      <c r="E2190" s="849"/>
    </row>
    <row r="2191" spans="5:5" x14ac:dyDescent="0.2">
      <c r="E2191" s="849"/>
    </row>
    <row r="2192" spans="5:5" x14ac:dyDescent="0.2">
      <c r="E2192" s="849"/>
    </row>
    <row r="2193" spans="5:5" x14ac:dyDescent="0.2">
      <c r="E2193" s="849"/>
    </row>
    <row r="2194" spans="5:5" x14ac:dyDescent="0.2">
      <c r="E2194" s="849"/>
    </row>
    <row r="2195" spans="5:5" x14ac:dyDescent="0.2">
      <c r="E2195" s="849"/>
    </row>
    <row r="2196" spans="5:5" x14ac:dyDescent="0.2">
      <c r="E2196" s="849"/>
    </row>
    <row r="2197" spans="5:5" x14ac:dyDescent="0.2">
      <c r="E2197" s="849"/>
    </row>
    <row r="2198" spans="5:5" x14ac:dyDescent="0.2">
      <c r="E2198" s="849"/>
    </row>
    <row r="2199" spans="5:5" x14ac:dyDescent="0.2">
      <c r="E2199" s="849"/>
    </row>
    <row r="2200" spans="5:5" x14ac:dyDescent="0.2">
      <c r="E2200" s="849"/>
    </row>
    <row r="2201" spans="5:5" x14ac:dyDescent="0.2">
      <c r="E2201" s="849"/>
    </row>
    <row r="2202" spans="5:5" x14ac:dyDescent="0.2">
      <c r="E2202" s="849"/>
    </row>
    <row r="2203" spans="5:5" x14ac:dyDescent="0.2">
      <c r="E2203" s="849"/>
    </row>
    <row r="2204" spans="5:5" x14ac:dyDescent="0.2">
      <c r="E2204" s="849"/>
    </row>
    <row r="2205" spans="5:5" x14ac:dyDescent="0.2">
      <c r="E2205" s="849"/>
    </row>
    <row r="2206" spans="5:5" x14ac:dyDescent="0.2">
      <c r="E2206" s="849"/>
    </row>
    <row r="2207" spans="5:5" x14ac:dyDescent="0.2">
      <c r="E2207" s="849"/>
    </row>
    <row r="2208" spans="5:5" x14ac:dyDescent="0.2">
      <c r="E2208" s="849"/>
    </row>
    <row r="2209" spans="5:5" x14ac:dyDescent="0.2">
      <c r="E2209" s="849"/>
    </row>
    <row r="2210" spans="5:5" x14ac:dyDescent="0.2">
      <c r="E2210" s="849"/>
    </row>
    <row r="2211" spans="5:5" x14ac:dyDescent="0.2">
      <c r="E2211" s="849"/>
    </row>
    <row r="2212" spans="5:5" x14ac:dyDescent="0.2">
      <c r="E2212" s="849"/>
    </row>
    <row r="2213" spans="5:5" x14ac:dyDescent="0.2">
      <c r="E2213" s="849"/>
    </row>
    <row r="2214" spans="5:5" x14ac:dyDescent="0.2">
      <c r="E2214" s="849"/>
    </row>
    <row r="2215" spans="5:5" x14ac:dyDescent="0.2">
      <c r="E2215" s="849"/>
    </row>
    <row r="2216" spans="5:5" x14ac:dyDescent="0.2">
      <c r="E2216" s="849"/>
    </row>
    <row r="2217" spans="5:5" x14ac:dyDescent="0.2">
      <c r="E2217" s="849"/>
    </row>
    <row r="2218" spans="5:5" x14ac:dyDescent="0.2">
      <c r="E2218" s="849"/>
    </row>
    <row r="2219" spans="5:5" x14ac:dyDescent="0.2">
      <c r="E2219" s="849"/>
    </row>
    <row r="2220" spans="5:5" x14ac:dyDescent="0.2">
      <c r="E2220" s="849"/>
    </row>
    <row r="2221" spans="5:5" x14ac:dyDescent="0.2">
      <c r="E2221" s="849"/>
    </row>
    <row r="2222" spans="5:5" x14ac:dyDescent="0.2">
      <c r="E2222" s="849"/>
    </row>
    <row r="2223" spans="5:5" x14ac:dyDescent="0.2">
      <c r="E2223" s="849"/>
    </row>
    <row r="2224" spans="5:5" x14ac:dyDescent="0.2">
      <c r="E2224" s="849"/>
    </row>
    <row r="2225" spans="5:5" x14ac:dyDescent="0.2">
      <c r="E2225" s="849"/>
    </row>
    <row r="2226" spans="5:5" x14ac:dyDescent="0.2">
      <c r="E2226" s="849"/>
    </row>
    <row r="2227" spans="5:5" x14ac:dyDescent="0.2">
      <c r="E2227" s="849"/>
    </row>
    <row r="2228" spans="5:5" x14ac:dyDescent="0.2">
      <c r="E2228" s="849"/>
    </row>
    <row r="2229" spans="5:5" x14ac:dyDescent="0.2">
      <c r="E2229" s="849"/>
    </row>
    <row r="2230" spans="5:5" x14ac:dyDescent="0.2">
      <c r="E2230" s="849"/>
    </row>
    <row r="2231" spans="5:5" x14ac:dyDescent="0.2">
      <c r="E2231" s="849"/>
    </row>
    <row r="2232" spans="5:5" x14ac:dyDescent="0.2">
      <c r="E2232" s="849"/>
    </row>
    <row r="2233" spans="5:5" x14ac:dyDescent="0.2">
      <c r="E2233" s="849"/>
    </row>
    <row r="2234" spans="5:5" x14ac:dyDescent="0.2">
      <c r="E2234" s="849"/>
    </row>
    <row r="2235" spans="5:5" x14ac:dyDescent="0.2">
      <c r="E2235" s="849"/>
    </row>
    <row r="2236" spans="5:5" x14ac:dyDescent="0.2">
      <c r="E2236" s="849"/>
    </row>
    <row r="2237" spans="5:5" x14ac:dyDescent="0.2">
      <c r="E2237" s="849"/>
    </row>
    <row r="2238" spans="5:5" x14ac:dyDescent="0.2">
      <c r="E2238" s="849"/>
    </row>
    <row r="2239" spans="5:5" x14ac:dyDescent="0.2">
      <c r="E2239" s="849"/>
    </row>
    <row r="2240" spans="5:5" x14ac:dyDescent="0.2">
      <c r="E2240" s="849"/>
    </row>
    <row r="2241" spans="5:5" x14ac:dyDescent="0.2">
      <c r="E2241" s="849"/>
    </row>
    <row r="2242" spans="5:5" x14ac:dyDescent="0.2">
      <c r="E2242" s="849"/>
    </row>
    <row r="2243" spans="5:5" x14ac:dyDescent="0.2">
      <c r="E2243" s="849"/>
    </row>
    <row r="2244" spans="5:5" x14ac:dyDescent="0.2">
      <c r="E2244" s="849"/>
    </row>
    <row r="2245" spans="5:5" x14ac:dyDescent="0.2">
      <c r="E2245" s="849"/>
    </row>
    <row r="2246" spans="5:5" x14ac:dyDescent="0.2">
      <c r="E2246" s="849"/>
    </row>
    <row r="2247" spans="5:5" x14ac:dyDescent="0.2">
      <c r="E2247" s="849"/>
    </row>
    <row r="2248" spans="5:5" x14ac:dyDescent="0.2">
      <c r="E2248" s="849"/>
    </row>
    <row r="2249" spans="5:5" x14ac:dyDescent="0.2">
      <c r="E2249" s="849"/>
    </row>
    <row r="2250" spans="5:5" x14ac:dyDescent="0.2">
      <c r="E2250" s="849"/>
    </row>
    <row r="2251" spans="5:5" x14ac:dyDescent="0.2">
      <c r="E2251" s="849"/>
    </row>
    <row r="2252" spans="5:5" x14ac:dyDescent="0.2">
      <c r="E2252" s="849"/>
    </row>
    <row r="2253" spans="5:5" x14ac:dyDescent="0.2">
      <c r="E2253" s="849"/>
    </row>
    <row r="2254" spans="5:5" x14ac:dyDescent="0.2">
      <c r="E2254" s="849"/>
    </row>
    <row r="2255" spans="5:5" x14ac:dyDescent="0.2">
      <c r="E2255" s="849"/>
    </row>
    <row r="2256" spans="5:5" x14ac:dyDescent="0.2">
      <c r="E2256" s="849"/>
    </row>
    <row r="2257" spans="5:5" x14ac:dyDescent="0.2">
      <c r="E2257" s="849"/>
    </row>
    <row r="2258" spans="5:5" x14ac:dyDescent="0.2">
      <c r="E2258" s="849"/>
    </row>
    <row r="2259" spans="5:5" x14ac:dyDescent="0.2">
      <c r="E2259" s="849"/>
    </row>
    <row r="2260" spans="5:5" x14ac:dyDescent="0.2">
      <c r="E2260" s="849"/>
    </row>
    <row r="2261" spans="5:5" x14ac:dyDescent="0.2">
      <c r="E2261" s="849"/>
    </row>
    <row r="2262" spans="5:5" x14ac:dyDescent="0.2">
      <c r="E2262" s="849"/>
    </row>
    <row r="2263" spans="5:5" x14ac:dyDescent="0.2">
      <c r="E2263" s="849"/>
    </row>
    <row r="2264" spans="5:5" x14ac:dyDescent="0.2">
      <c r="E2264" s="849"/>
    </row>
    <row r="2265" spans="5:5" x14ac:dyDescent="0.2">
      <c r="E2265" s="849"/>
    </row>
    <row r="2266" spans="5:5" x14ac:dyDescent="0.2">
      <c r="E2266" s="849"/>
    </row>
    <row r="2267" spans="5:5" x14ac:dyDescent="0.2">
      <c r="E2267" s="849"/>
    </row>
    <row r="2268" spans="5:5" x14ac:dyDescent="0.2">
      <c r="E2268" s="849"/>
    </row>
    <row r="2269" spans="5:5" x14ac:dyDescent="0.2">
      <c r="E2269" s="849"/>
    </row>
    <row r="2270" spans="5:5" x14ac:dyDescent="0.2">
      <c r="E2270" s="849"/>
    </row>
    <row r="2271" spans="5:5" x14ac:dyDescent="0.2">
      <c r="E2271" s="849"/>
    </row>
    <row r="2272" spans="5:5" x14ac:dyDescent="0.2">
      <c r="E2272" s="849"/>
    </row>
    <row r="2273" spans="5:5" x14ac:dyDescent="0.2">
      <c r="E2273" s="849"/>
    </row>
    <row r="2274" spans="5:5" x14ac:dyDescent="0.2">
      <c r="E2274" s="849"/>
    </row>
    <row r="2275" spans="5:5" x14ac:dyDescent="0.2">
      <c r="E2275" s="849"/>
    </row>
    <row r="2276" spans="5:5" x14ac:dyDescent="0.2">
      <c r="E2276" s="849"/>
    </row>
    <row r="2277" spans="5:5" x14ac:dyDescent="0.2">
      <c r="E2277" s="849"/>
    </row>
    <row r="2278" spans="5:5" x14ac:dyDescent="0.2">
      <c r="E2278" s="849"/>
    </row>
    <row r="2279" spans="5:5" x14ac:dyDescent="0.2">
      <c r="E2279" s="849"/>
    </row>
    <row r="2280" spans="5:5" x14ac:dyDescent="0.2">
      <c r="E2280" s="849"/>
    </row>
    <row r="2281" spans="5:5" x14ac:dyDescent="0.2">
      <c r="E2281" s="849"/>
    </row>
    <row r="2282" spans="5:5" x14ac:dyDescent="0.2">
      <c r="E2282" s="849"/>
    </row>
    <row r="2283" spans="5:5" x14ac:dyDescent="0.2">
      <c r="E2283" s="849"/>
    </row>
    <row r="2284" spans="5:5" x14ac:dyDescent="0.2">
      <c r="E2284" s="849"/>
    </row>
    <row r="2285" spans="5:5" x14ac:dyDescent="0.2">
      <c r="E2285" s="849"/>
    </row>
    <row r="2286" spans="5:5" x14ac:dyDescent="0.2">
      <c r="E2286" s="849"/>
    </row>
    <row r="2287" spans="5:5" x14ac:dyDescent="0.2">
      <c r="E2287" s="849"/>
    </row>
    <row r="2288" spans="5:5" x14ac:dyDescent="0.2">
      <c r="E2288" s="849"/>
    </row>
    <row r="2289" spans="5:5" x14ac:dyDescent="0.2">
      <c r="E2289" s="849"/>
    </row>
    <row r="2290" spans="5:5" x14ac:dyDescent="0.2">
      <c r="E2290" s="849"/>
    </row>
    <row r="2291" spans="5:5" x14ac:dyDescent="0.2">
      <c r="E2291" s="849"/>
    </row>
    <row r="2292" spans="5:5" x14ac:dyDescent="0.2">
      <c r="E2292" s="849"/>
    </row>
    <row r="2293" spans="5:5" x14ac:dyDescent="0.2">
      <c r="E2293" s="849"/>
    </row>
    <row r="2294" spans="5:5" x14ac:dyDescent="0.2">
      <c r="E2294" s="849"/>
    </row>
    <row r="2295" spans="5:5" x14ac:dyDescent="0.2">
      <c r="E2295" s="849"/>
    </row>
    <row r="2296" spans="5:5" x14ac:dyDescent="0.2">
      <c r="E2296" s="849"/>
    </row>
    <row r="2297" spans="5:5" x14ac:dyDescent="0.2">
      <c r="E2297" s="849"/>
    </row>
    <row r="2298" spans="5:5" x14ac:dyDescent="0.2">
      <c r="E2298" s="849"/>
    </row>
    <row r="2299" spans="5:5" x14ac:dyDescent="0.2">
      <c r="E2299" s="849"/>
    </row>
    <row r="2300" spans="5:5" x14ac:dyDescent="0.2">
      <c r="E2300" s="849"/>
    </row>
    <row r="2301" spans="5:5" x14ac:dyDescent="0.2">
      <c r="E2301" s="849"/>
    </row>
    <row r="2302" spans="5:5" x14ac:dyDescent="0.2">
      <c r="E2302" s="849"/>
    </row>
    <row r="2303" spans="5:5" x14ac:dyDescent="0.2">
      <c r="E2303" s="849"/>
    </row>
    <row r="2304" spans="5:5" x14ac:dyDescent="0.2">
      <c r="E2304" s="849"/>
    </row>
    <row r="2305" spans="5:5" x14ac:dyDescent="0.2">
      <c r="E2305" s="849"/>
    </row>
    <row r="2306" spans="5:5" x14ac:dyDescent="0.2">
      <c r="E2306" s="849"/>
    </row>
    <row r="2307" spans="5:5" x14ac:dyDescent="0.2">
      <c r="E2307" s="849"/>
    </row>
    <row r="2308" spans="5:5" x14ac:dyDescent="0.2">
      <c r="E2308" s="849"/>
    </row>
    <row r="2309" spans="5:5" x14ac:dyDescent="0.2">
      <c r="E2309" s="849"/>
    </row>
    <row r="2310" spans="5:5" x14ac:dyDescent="0.2">
      <c r="E2310" s="849"/>
    </row>
    <row r="2311" spans="5:5" x14ac:dyDescent="0.2">
      <c r="E2311" s="849"/>
    </row>
    <row r="2312" spans="5:5" x14ac:dyDescent="0.2">
      <c r="E2312" s="849"/>
    </row>
    <row r="2313" spans="5:5" x14ac:dyDescent="0.2">
      <c r="E2313" s="849"/>
    </row>
    <row r="2314" spans="5:5" x14ac:dyDescent="0.2">
      <c r="E2314" s="849"/>
    </row>
    <row r="2315" spans="5:5" x14ac:dyDescent="0.2">
      <c r="E2315" s="849"/>
    </row>
    <row r="2316" spans="5:5" x14ac:dyDescent="0.2">
      <c r="E2316" s="849"/>
    </row>
    <row r="2317" spans="5:5" x14ac:dyDescent="0.2">
      <c r="E2317" s="849"/>
    </row>
    <row r="2318" spans="5:5" x14ac:dyDescent="0.2">
      <c r="E2318" s="849"/>
    </row>
    <row r="2319" spans="5:5" x14ac:dyDescent="0.2">
      <c r="E2319" s="849"/>
    </row>
    <row r="2320" spans="5:5" x14ac:dyDescent="0.2">
      <c r="E2320" s="849"/>
    </row>
    <row r="2321" spans="5:5" x14ac:dyDescent="0.2">
      <c r="E2321" s="849"/>
    </row>
    <row r="2322" spans="5:5" x14ac:dyDescent="0.2">
      <c r="E2322" s="849"/>
    </row>
    <row r="2323" spans="5:5" x14ac:dyDescent="0.2">
      <c r="E2323" s="849"/>
    </row>
    <row r="2324" spans="5:5" x14ac:dyDescent="0.2">
      <c r="E2324" s="849"/>
    </row>
    <row r="2325" spans="5:5" x14ac:dyDescent="0.2">
      <c r="E2325" s="849"/>
    </row>
    <row r="2326" spans="5:5" x14ac:dyDescent="0.2">
      <c r="E2326" s="849"/>
    </row>
    <row r="2327" spans="5:5" x14ac:dyDescent="0.2">
      <c r="E2327" s="849"/>
    </row>
    <row r="2328" spans="5:5" x14ac:dyDescent="0.2">
      <c r="E2328" s="849"/>
    </row>
    <row r="2329" spans="5:5" x14ac:dyDescent="0.2">
      <c r="E2329" s="849"/>
    </row>
    <row r="2330" spans="5:5" x14ac:dyDescent="0.2">
      <c r="E2330" s="849"/>
    </row>
    <row r="2331" spans="5:5" x14ac:dyDescent="0.2">
      <c r="E2331" s="849"/>
    </row>
    <row r="2332" spans="5:5" x14ac:dyDescent="0.2">
      <c r="E2332" s="849"/>
    </row>
    <row r="2333" spans="5:5" x14ac:dyDescent="0.2">
      <c r="E2333" s="849"/>
    </row>
    <row r="2334" spans="5:5" x14ac:dyDescent="0.2">
      <c r="E2334" s="849"/>
    </row>
    <row r="2335" spans="5:5" x14ac:dyDescent="0.2">
      <c r="E2335" s="849"/>
    </row>
    <row r="2336" spans="5:5" x14ac:dyDescent="0.2">
      <c r="E2336" s="849"/>
    </row>
    <row r="2337" spans="5:5" x14ac:dyDescent="0.2">
      <c r="E2337" s="849"/>
    </row>
    <row r="2338" spans="5:5" x14ac:dyDescent="0.2">
      <c r="E2338" s="849"/>
    </row>
    <row r="2339" spans="5:5" x14ac:dyDescent="0.2">
      <c r="E2339" s="849"/>
    </row>
    <row r="2340" spans="5:5" x14ac:dyDescent="0.2">
      <c r="E2340" s="849"/>
    </row>
    <row r="2341" spans="5:5" x14ac:dyDescent="0.2">
      <c r="E2341" s="849"/>
    </row>
    <row r="2342" spans="5:5" x14ac:dyDescent="0.2">
      <c r="E2342" s="849"/>
    </row>
    <row r="2343" spans="5:5" x14ac:dyDescent="0.2">
      <c r="E2343" s="849"/>
    </row>
    <row r="2344" spans="5:5" x14ac:dyDescent="0.2">
      <c r="E2344" s="849"/>
    </row>
    <row r="2345" spans="5:5" x14ac:dyDescent="0.2">
      <c r="E2345" s="849"/>
    </row>
    <row r="2346" spans="5:5" x14ac:dyDescent="0.2">
      <c r="E2346" s="849"/>
    </row>
    <row r="2347" spans="5:5" x14ac:dyDescent="0.2">
      <c r="E2347" s="849"/>
    </row>
    <row r="2348" spans="5:5" x14ac:dyDescent="0.2">
      <c r="E2348" s="849"/>
    </row>
    <row r="2349" spans="5:5" x14ac:dyDescent="0.2">
      <c r="E2349" s="849"/>
    </row>
    <row r="2350" spans="5:5" x14ac:dyDescent="0.2">
      <c r="E2350" s="849"/>
    </row>
    <row r="2351" spans="5:5" x14ac:dyDescent="0.2">
      <c r="E2351" s="849"/>
    </row>
    <row r="2352" spans="5:5" x14ac:dyDescent="0.2">
      <c r="E2352" s="849"/>
    </row>
    <row r="2353" spans="5:5" x14ac:dyDescent="0.2">
      <c r="E2353" s="849"/>
    </row>
    <row r="2354" spans="5:5" x14ac:dyDescent="0.2">
      <c r="E2354" s="849"/>
    </row>
    <row r="2355" spans="5:5" x14ac:dyDescent="0.2">
      <c r="E2355" s="849"/>
    </row>
    <row r="2356" spans="5:5" x14ac:dyDescent="0.2">
      <c r="E2356" s="849"/>
    </row>
    <row r="2357" spans="5:5" x14ac:dyDescent="0.2">
      <c r="E2357" s="849"/>
    </row>
    <row r="2358" spans="5:5" x14ac:dyDescent="0.2">
      <c r="E2358" s="849"/>
    </row>
    <row r="2359" spans="5:5" x14ac:dyDescent="0.2">
      <c r="E2359" s="849"/>
    </row>
    <row r="2360" spans="5:5" x14ac:dyDescent="0.2">
      <c r="E2360" s="849"/>
    </row>
    <row r="2361" spans="5:5" x14ac:dyDescent="0.2">
      <c r="E2361" s="849"/>
    </row>
    <row r="2362" spans="5:5" x14ac:dyDescent="0.2">
      <c r="E2362" s="849"/>
    </row>
    <row r="2363" spans="5:5" x14ac:dyDescent="0.2">
      <c r="E2363" s="849"/>
    </row>
    <row r="2364" spans="5:5" x14ac:dyDescent="0.2">
      <c r="E2364" s="849"/>
    </row>
    <row r="2365" spans="5:5" x14ac:dyDescent="0.2">
      <c r="E2365" s="849"/>
    </row>
    <row r="2366" spans="5:5" x14ac:dyDescent="0.2">
      <c r="E2366" s="849"/>
    </row>
    <row r="2367" spans="5:5" x14ac:dyDescent="0.2">
      <c r="E2367" s="849"/>
    </row>
    <row r="2368" spans="5:5" x14ac:dyDescent="0.2">
      <c r="E2368" s="849"/>
    </row>
    <row r="2369" spans="5:5" x14ac:dyDescent="0.2">
      <c r="E2369" s="849"/>
    </row>
    <row r="2370" spans="5:5" x14ac:dyDescent="0.2">
      <c r="E2370" s="849"/>
    </row>
    <row r="2371" spans="5:5" x14ac:dyDescent="0.2">
      <c r="E2371" s="849"/>
    </row>
    <row r="2372" spans="5:5" x14ac:dyDescent="0.2">
      <c r="E2372" s="849"/>
    </row>
    <row r="2373" spans="5:5" x14ac:dyDescent="0.2">
      <c r="E2373" s="849"/>
    </row>
    <row r="2374" spans="5:5" x14ac:dyDescent="0.2">
      <c r="E2374" s="849"/>
    </row>
    <row r="2375" spans="5:5" x14ac:dyDescent="0.2">
      <c r="E2375" s="849"/>
    </row>
    <row r="2376" spans="5:5" x14ac:dyDescent="0.2">
      <c r="E2376" s="849"/>
    </row>
    <row r="2377" spans="5:5" x14ac:dyDescent="0.2">
      <c r="E2377" s="849"/>
    </row>
    <row r="2378" spans="5:5" x14ac:dyDescent="0.2">
      <c r="E2378" s="849"/>
    </row>
    <row r="2379" spans="5:5" x14ac:dyDescent="0.2">
      <c r="E2379" s="849"/>
    </row>
    <row r="2380" spans="5:5" x14ac:dyDescent="0.2">
      <c r="E2380" s="849"/>
    </row>
    <row r="2381" spans="5:5" x14ac:dyDescent="0.2">
      <c r="E2381" s="849"/>
    </row>
    <row r="2382" spans="5:5" x14ac:dyDescent="0.2">
      <c r="E2382" s="849"/>
    </row>
    <row r="2383" spans="5:5" x14ac:dyDescent="0.2">
      <c r="E2383" s="849"/>
    </row>
    <row r="2384" spans="5:5" x14ac:dyDescent="0.2">
      <c r="E2384" s="849"/>
    </row>
    <row r="2385" spans="5:5" x14ac:dyDescent="0.2">
      <c r="E2385" s="849"/>
    </row>
    <row r="2386" spans="5:5" x14ac:dyDescent="0.2">
      <c r="E2386" s="849"/>
    </row>
    <row r="2387" spans="5:5" x14ac:dyDescent="0.2">
      <c r="E2387" s="849"/>
    </row>
    <row r="2388" spans="5:5" x14ac:dyDescent="0.2">
      <c r="E2388" s="849"/>
    </row>
    <row r="2389" spans="5:5" x14ac:dyDescent="0.2">
      <c r="E2389" s="849"/>
    </row>
    <row r="2390" spans="5:5" x14ac:dyDescent="0.2">
      <c r="E2390" s="849"/>
    </row>
    <row r="2391" spans="5:5" x14ac:dyDescent="0.2">
      <c r="E2391" s="849"/>
    </row>
    <row r="2392" spans="5:5" x14ac:dyDescent="0.2">
      <c r="E2392" s="849"/>
    </row>
    <row r="2393" spans="5:5" x14ac:dyDescent="0.2">
      <c r="E2393" s="849"/>
    </row>
    <row r="2394" spans="5:5" x14ac:dyDescent="0.2">
      <c r="E2394" s="849"/>
    </row>
    <row r="2395" spans="5:5" x14ac:dyDescent="0.2">
      <c r="E2395" s="849"/>
    </row>
    <row r="2396" spans="5:5" x14ac:dyDescent="0.2">
      <c r="E2396" s="849"/>
    </row>
    <row r="2397" spans="5:5" x14ac:dyDescent="0.2">
      <c r="E2397" s="849"/>
    </row>
    <row r="2398" spans="5:5" x14ac:dyDescent="0.2">
      <c r="E2398" s="849"/>
    </row>
    <row r="2399" spans="5:5" x14ac:dyDescent="0.2">
      <c r="E2399" s="849"/>
    </row>
    <row r="2400" spans="5:5" x14ac:dyDescent="0.2">
      <c r="E2400" s="849"/>
    </row>
    <row r="2401" spans="5:5" x14ac:dyDescent="0.2">
      <c r="E2401" s="849"/>
    </row>
    <row r="2402" spans="5:5" x14ac:dyDescent="0.2">
      <c r="E2402" s="849"/>
    </row>
    <row r="2403" spans="5:5" x14ac:dyDescent="0.2">
      <c r="E2403" s="849"/>
    </row>
    <row r="2404" spans="5:5" x14ac:dyDescent="0.2">
      <c r="E2404" s="849"/>
    </row>
    <row r="2405" spans="5:5" x14ac:dyDescent="0.2">
      <c r="E2405" s="849"/>
    </row>
    <row r="2406" spans="5:5" x14ac:dyDescent="0.2">
      <c r="E2406" s="849"/>
    </row>
    <row r="2407" spans="5:5" x14ac:dyDescent="0.2">
      <c r="E2407" s="849"/>
    </row>
    <row r="2408" spans="5:5" x14ac:dyDescent="0.2">
      <c r="E2408" s="849"/>
    </row>
    <row r="2409" spans="5:5" x14ac:dyDescent="0.2">
      <c r="E2409" s="849"/>
    </row>
    <row r="2410" spans="5:5" x14ac:dyDescent="0.2">
      <c r="E2410" s="849"/>
    </row>
    <row r="2411" spans="5:5" x14ac:dyDescent="0.2">
      <c r="E2411" s="849"/>
    </row>
    <row r="2412" spans="5:5" x14ac:dyDescent="0.2">
      <c r="E2412" s="849"/>
    </row>
    <row r="2413" spans="5:5" x14ac:dyDescent="0.2">
      <c r="E2413" s="849"/>
    </row>
    <row r="2414" spans="5:5" x14ac:dyDescent="0.2">
      <c r="E2414" s="849"/>
    </row>
    <row r="2415" spans="5:5" x14ac:dyDescent="0.2">
      <c r="E2415" s="849"/>
    </row>
    <row r="2416" spans="5:5" x14ac:dyDescent="0.2">
      <c r="E2416" s="849"/>
    </row>
    <row r="2417" spans="5:5" x14ac:dyDescent="0.2">
      <c r="E2417" s="849"/>
    </row>
    <row r="2418" spans="5:5" x14ac:dyDescent="0.2">
      <c r="E2418" s="849"/>
    </row>
    <row r="2419" spans="5:5" x14ac:dyDescent="0.2">
      <c r="E2419" s="849"/>
    </row>
    <row r="2420" spans="5:5" x14ac:dyDescent="0.2">
      <c r="E2420" s="849"/>
    </row>
    <row r="2421" spans="5:5" x14ac:dyDescent="0.2">
      <c r="E2421" s="849"/>
    </row>
    <row r="2422" spans="5:5" x14ac:dyDescent="0.2">
      <c r="E2422" s="849"/>
    </row>
    <row r="2423" spans="5:5" x14ac:dyDescent="0.2">
      <c r="E2423" s="849"/>
    </row>
    <row r="2424" spans="5:5" x14ac:dyDescent="0.2">
      <c r="E2424" s="849"/>
    </row>
    <row r="2425" spans="5:5" x14ac:dyDescent="0.2">
      <c r="E2425" s="849"/>
    </row>
    <row r="2426" spans="5:5" x14ac:dyDescent="0.2">
      <c r="E2426" s="849"/>
    </row>
    <row r="2427" spans="5:5" x14ac:dyDescent="0.2">
      <c r="E2427" s="849"/>
    </row>
    <row r="2428" spans="5:5" x14ac:dyDescent="0.2">
      <c r="E2428" s="849"/>
    </row>
    <row r="2429" spans="5:5" x14ac:dyDescent="0.2">
      <c r="E2429" s="849"/>
    </row>
    <row r="2430" spans="5:5" x14ac:dyDescent="0.2">
      <c r="E2430" s="849"/>
    </row>
    <row r="2431" spans="5:5" x14ac:dyDescent="0.2">
      <c r="E2431" s="849"/>
    </row>
    <row r="2432" spans="5:5" x14ac:dyDescent="0.2">
      <c r="E2432" s="849"/>
    </row>
    <row r="2433" spans="5:5" x14ac:dyDescent="0.2">
      <c r="E2433" s="849"/>
    </row>
    <row r="2434" spans="5:5" x14ac:dyDescent="0.2">
      <c r="E2434" s="849"/>
    </row>
    <row r="2435" spans="5:5" x14ac:dyDescent="0.2">
      <c r="E2435" s="849"/>
    </row>
    <row r="2436" spans="5:5" x14ac:dyDescent="0.2">
      <c r="E2436" s="849"/>
    </row>
    <row r="2437" spans="5:5" x14ac:dyDescent="0.2">
      <c r="E2437" s="849"/>
    </row>
    <row r="2438" spans="5:5" x14ac:dyDescent="0.2">
      <c r="E2438" s="849"/>
    </row>
    <row r="2439" spans="5:5" x14ac:dyDescent="0.2">
      <c r="E2439" s="849"/>
    </row>
    <row r="2440" spans="5:5" x14ac:dyDescent="0.2">
      <c r="E2440" s="849"/>
    </row>
    <row r="2441" spans="5:5" x14ac:dyDescent="0.2">
      <c r="E2441" s="849"/>
    </row>
    <row r="2442" spans="5:5" x14ac:dyDescent="0.2">
      <c r="E2442" s="849"/>
    </row>
    <row r="2443" spans="5:5" x14ac:dyDescent="0.2">
      <c r="E2443" s="849"/>
    </row>
    <row r="2444" spans="5:5" x14ac:dyDescent="0.2">
      <c r="E2444" s="849"/>
    </row>
    <row r="2445" spans="5:5" x14ac:dyDescent="0.2">
      <c r="E2445" s="849"/>
    </row>
    <row r="2446" spans="5:5" x14ac:dyDescent="0.2">
      <c r="E2446" s="849"/>
    </row>
    <row r="2447" spans="5:5" x14ac:dyDescent="0.2">
      <c r="E2447" s="849"/>
    </row>
    <row r="2448" spans="5:5" x14ac:dyDescent="0.2">
      <c r="E2448" s="849"/>
    </row>
    <row r="2449" spans="5:5" x14ac:dyDescent="0.2">
      <c r="E2449" s="849"/>
    </row>
    <row r="2450" spans="5:5" x14ac:dyDescent="0.2">
      <c r="E2450" s="849"/>
    </row>
    <row r="2451" spans="5:5" x14ac:dyDescent="0.2">
      <c r="E2451" s="849"/>
    </row>
    <row r="2452" spans="5:5" x14ac:dyDescent="0.2">
      <c r="E2452" s="849"/>
    </row>
    <row r="2453" spans="5:5" x14ac:dyDescent="0.2">
      <c r="E2453" s="849"/>
    </row>
    <row r="2454" spans="5:5" x14ac:dyDescent="0.2">
      <c r="E2454" s="849"/>
    </row>
    <row r="2455" spans="5:5" x14ac:dyDescent="0.2">
      <c r="E2455" s="849"/>
    </row>
    <row r="2456" spans="5:5" x14ac:dyDescent="0.2">
      <c r="E2456" s="849"/>
    </row>
    <row r="2457" spans="5:5" x14ac:dyDescent="0.2">
      <c r="E2457" s="849"/>
    </row>
    <row r="2458" spans="5:5" x14ac:dyDescent="0.2">
      <c r="E2458" s="849"/>
    </row>
    <row r="2459" spans="5:5" x14ac:dyDescent="0.2">
      <c r="E2459" s="849"/>
    </row>
    <row r="2460" spans="5:5" x14ac:dyDescent="0.2">
      <c r="E2460" s="849"/>
    </row>
    <row r="2461" spans="5:5" x14ac:dyDescent="0.2">
      <c r="E2461" s="849"/>
    </row>
    <row r="2462" spans="5:5" x14ac:dyDescent="0.2">
      <c r="E2462" s="849"/>
    </row>
    <row r="2463" spans="5:5" x14ac:dyDescent="0.2">
      <c r="E2463" s="849"/>
    </row>
    <row r="2464" spans="5:5" x14ac:dyDescent="0.2">
      <c r="E2464" s="849"/>
    </row>
    <row r="2465" spans="5:5" x14ac:dyDescent="0.2">
      <c r="E2465" s="849"/>
    </row>
    <row r="2466" spans="5:5" x14ac:dyDescent="0.2">
      <c r="E2466" s="849"/>
    </row>
    <row r="2467" spans="5:5" x14ac:dyDescent="0.2">
      <c r="E2467" s="849"/>
    </row>
    <row r="2468" spans="5:5" x14ac:dyDescent="0.2">
      <c r="E2468" s="849"/>
    </row>
    <row r="2469" spans="5:5" x14ac:dyDescent="0.2">
      <c r="E2469" s="849"/>
    </row>
    <row r="2470" spans="5:5" x14ac:dyDescent="0.2">
      <c r="E2470" s="849"/>
    </row>
    <row r="2471" spans="5:5" x14ac:dyDescent="0.2">
      <c r="E2471" s="849"/>
    </row>
    <row r="2472" spans="5:5" x14ac:dyDescent="0.2">
      <c r="E2472" s="849"/>
    </row>
    <row r="2473" spans="5:5" x14ac:dyDescent="0.2">
      <c r="E2473" s="849"/>
    </row>
    <row r="2474" spans="5:5" x14ac:dyDescent="0.2">
      <c r="E2474" s="849"/>
    </row>
    <row r="2475" spans="5:5" x14ac:dyDescent="0.2">
      <c r="E2475" s="849"/>
    </row>
    <row r="2476" spans="5:5" x14ac:dyDescent="0.2">
      <c r="E2476" s="849"/>
    </row>
    <row r="2477" spans="5:5" x14ac:dyDescent="0.2">
      <c r="E2477" s="849"/>
    </row>
    <row r="2478" spans="5:5" x14ac:dyDescent="0.2">
      <c r="E2478" s="849"/>
    </row>
    <row r="2479" spans="5:5" x14ac:dyDescent="0.2">
      <c r="E2479" s="849"/>
    </row>
    <row r="2480" spans="5:5" x14ac:dyDescent="0.2">
      <c r="E2480" s="849"/>
    </row>
    <row r="2481" spans="5:5" x14ac:dyDescent="0.2">
      <c r="E2481" s="849"/>
    </row>
    <row r="2482" spans="5:5" x14ac:dyDescent="0.2">
      <c r="E2482" s="849"/>
    </row>
    <row r="2483" spans="5:5" x14ac:dyDescent="0.2">
      <c r="E2483" s="849"/>
    </row>
    <row r="2484" spans="5:5" x14ac:dyDescent="0.2">
      <c r="E2484" s="849"/>
    </row>
    <row r="2485" spans="5:5" x14ac:dyDescent="0.2">
      <c r="E2485" s="849"/>
    </row>
    <row r="2486" spans="5:5" x14ac:dyDescent="0.2">
      <c r="E2486" s="849"/>
    </row>
    <row r="2487" spans="5:5" x14ac:dyDescent="0.2">
      <c r="E2487" s="849"/>
    </row>
    <row r="2488" spans="5:5" x14ac:dyDescent="0.2">
      <c r="E2488" s="849"/>
    </row>
    <row r="2489" spans="5:5" x14ac:dyDescent="0.2">
      <c r="E2489" s="849"/>
    </row>
    <row r="2490" spans="5:5" x14ac:dyDescent="0.2">
      <c r="E2490" s="849"/>
    </row>
    <row r="2491" spans="5:5" x14ac:dyDescent="0.2">
      <c r="E2491" s="849"/>
    </row>
    <row r="2492" spans="5:5" x14ac:dyDescent="0.2">
      <c r="E2492" s="849"/>
    </row>
    <row r="2493" spans="5:5" x14ac:dyDescent="0.2">
      <c r="E2493" s="849"/>
    </row>
    <row r="2494" spans="5:5" x14ac:dyDescent="0.2">
      <c r="E2494" s="849"/>
    </row>
    <row r="2495" spans="5:5" x14ac:dyDescent="0.2">
      <c r="E2495" s="849"/>
    </row>
    <row r="2496" spans="5:5" x14ac:dyDescent="0.2">
      <c r="E2496" s="849"/>
    </row>
    <row r="2497" spans="5:5" x14ac:dyDescent="0.2">
      <c r="E2497" s="849"/>
    </row>
    <row r="2498" spans="5:5" x14ac:dyDescent="0.2">
      <c r="E2498" s="849"/>
    </row>
    <row r="2499" spans="5:5" x14ac:dyDescent="0.2">
      <c r="E2499" s="849"/>
    </row>
    <row r="2500" spans="5:5" x14ac:dyDescent="0.2">
      <c r="E2500" s="849"/>
    </row>
    <row r="2501" spans="5:5" x14ac:dyDescent="0.2">
      <c r="E2501" s="849"/>
    </row>
    <row r="2502" spans="5:5" x14ac:dyDescent="0.2">
      <c r="E2502" s="849"/>
    </row>
    <row r="2503" spans="5:5" x14ac:dyDescent="0.2">
      <c r="E2503" s="849"/>
    </row>
    <row r="2504" spans="5:5" x14ac:dyDescent="0.2">
      <c r="E2504" s="849"/>
    </row>
    <row r="2505" spans="5:5" x14ac:dyDescent="0.2">
      <c r="E2505" s="849"/>
    </row>
    <row r="2506" spans="5:5" x14ac:dyDescent="0.2">
      <c r="E2506" s="849"/>
    </row>
    <row r="2507" spans="5:5" x14ac:dyDescent="0.2">
      <c r="E2507" s="849"/>
    </row>
    <row r="2508" spans="5:5" x14ac:dyDescent="0.2">
      <c r="E2508" s="849"/>
    </row>
    <row r="2509" spans="5:5" x14ac:dyDescent="0.2">
      <c r="E2509" s="849"/>
    </row>
    <row r="2510" spans="5:5" x14ac:dyDescent="0.2">
      <c r="E2510" s="849"/>
    </row>
    <row r="2511" spans="5:5" x14ac:dyDescent="0.2">
      <c r="E2511" s="849"/>
    </row>
    <row r="2512" spans="5:5" x14ac:dyDescent="0.2">
      <c r="E2512" s="849"/>
    </row>
    <row r="2513" spans="5:5" x14ac:dyDescent="0.2">
      <c r="E2513" s="849"/>
    </row>
    <row r="2514" spans="5:5" x14ac:dyDescent="0.2">
      <c r="E2514" s="849"/>
    </row>
    <row r="2515" spans="5:5" x14ac:dyDescent="0.2">
      <c r="E2515" s="849"/>
    </row>
    <row r="2516" spans="5:5" x14ac:dyDescent="0.2">
      <c r="E2516" s="849"/>
    </row>
    <row r="2517" spans="5:5" x14ac:dyDescent="0.2">
      <c r="E2517" s="849"/>
    </row>
    <row r="2518" spans="5:5" x14ac:dyDescent="0.2">
      <c r="E2518" s="849"/>
    </row>
    <row r="2519" spans="5:5" x14ac:dyDescent="0.2">
      <c r="E2519" s="849"/>
    </row>
    <row r="2520" spans="5:5" x14ac:dyDescent="0.2">
      <c r="E2520" s="849"/>
    </row>
    <row r="2521" spans="5:5" x14ac:dyDescent="0.2">
      <c r="E2521" s="849"/>
    </row>
    <row r="2522" spans="5:5" x14ac:dyDescent="0.2">
      <c r="E2522" s="849"/>
    </row>
    <row r="2523" spans="5:5" x14ac:dyDescent="0.2">
      <c r="E2523" s="849"/>
    </row>
    <row r="2524" spans="5:5" x14ac:dyDescent="0.2">
      <c r="E2524" s="849"/>
    </row>
    <row r="2525" spans="5:5" x14ac:dyDescent="0.2">
      <c r="E2525" s="849"/>
    </row>
    <row r="2526" spans="5:5" x14ac:dyDescent="0.2">
      <c r="E2526" s="849"/>
    </row>
    <row r="2527" spans="5:5" x14ac:dyDescent="0.2">
      <c r="E2527" s="849"/>
    </row>
    <row r="2528" spans="5:5" x14ac:dyDescent="0.2">
      <c r="E2528" s="849"/>
    </row>
    <row r="2529" spans="5:5" x14ac:dyDescent="0.2">
      <c r="E2529" s="849"/>
    </row>
    <row r="2530" spans="5:5" x14ac:dyDescent="0.2">
      <c r="E2530" s="849"/>
    </row>
    <row r="2531" spans="5:5" x14ac:dyDescent="0.2">
      <c r="E2531" s="849"/>
    </row>
    <row r="2532" spans="5:5" x14ac:dyDescent="0.2">
      <c r="E2532" s="849"/>
    </row>
    <row r="2533" spans="5:5" x14ac:dyDescent="0.2">
      <c r="E2533" s="849"/>
    </row>
    <row r="2534" spans="5:5" x14ac:dyDescent="0.2">
      <c r="E2534" s="849"/>
    </row>
    <row r="2535" spans="5:5" x14ac:dyDescent="0.2">
      <c r="E2535" s="849"/>
    </row>
    <row r="2536" spans="5:5" x14ac:dyDescent="0.2">
      <c r="E2536" s="849"/>
    </row>
    <row r="2537" spans="5:5" x14ac:dyDescent="0.2">
      <c r="E2537" s="849"/>
    </row>
    <row r="2538" spans="5:5" x14ac:dyDescent="0.2">
      <c r="E2538" s="849"/>
    </row>
    <row r="2539" spans="5:5" x14ac:dyDescent="0.2">
      <c r="E2539" s="849"/>
    </row>
    <row r="2540" spans="5:5" x14ac:dyDescent="0.2">
      <c r="E2540" s="849"/>
    </row>
    <row r="2541" spans="5:5" x14ac:dyDescent="0.2">
      <c r="E2541" s="849"/>
    </row>
    <row r="2542" spans="5:5" x14ac:dyDescent="0.2">
      <c r="E2542" s="849"/>
    </row>
    <row r="2543" spans="5:5" x14ac:dyDescent="0.2">
      <c r="E2543" s="849"/>
    </row>
    <row r="2544" spans="5:5" x14ac:dyDescent="0.2">
      <c r="E2544" s="849"/>
    </row>
    <row r="2545" spans="5:5" x14ac:dyDescent="0.2">
      <c r="E2545" s="849"/>
    </row>
    <row r="2546" spans="5:5" x14ac:dyDescent="0.2">
      <c r="E2546" s="849"/>
    </row>
    <row r="2547" spans="5:5" x14ac:dyDescent="0.2">
      <c r="E2547" s="849"/>
    </row>
    <row r="2548" spans="5:5" x14ac:dyDescent="0.2">
      <c r="E2548" s="849"/>
    </row>
    <row r="2549" spans="5:5" x14ac:dyDescent="0.2">
      <c r="E2549" s="849"/>
    </row>
    <row r="2550" spans="5:5" x14ac:dyDescent="0.2">
      <c r="E2550" s="849"/>
    </row>
    <row r="2551" spans="5:5" x14ac:dyDescent="0.2">
      <c r="E2551" s="849"/>
    </row>
    <row r="2552" spans="5:5" x14ac:dyDescent="0.2">
      <c r="E2552" s="849"/>
    </row>
    <row r="2553" spans="5:5" x14ac:dyDescent="0.2">
      <c r="E2553" s="849"/>
    </row>
    <row r="2554" spans="5:5" x14ac:dyDescent="0.2">
      <c r="E2554" s="849"/>
    </row>
    <row r="2555" spans="5:5" x14ac:dyDescent="0.2">
      <c r="E2555" s="849"/>
    </row>
    <row r="2556" spans="5:5" x14ac:dyDescent="0.2">
      <c r="E2556" s="849"/>
    </row>
    <row r="2557" spans="5:5" x14ac:dyDescent="0.2">
      <c r="E2557" s="849"/>
    </row>
    <row r="2558" spans="5:5" x14ac:dyDescent="0.2">
      <c r="E2558" s="849"/>
    </row>
    <row r="2559" spans="5:5" x14ac:dyDescent="0.2">
      <c r="E2559" s="849"/>
    </row>
    <row r="2560" spans="5:5" x14ac:dyDescent="0.2">
      <c r="E2560" s="849"/>
    </row>
    <row r="2561" spans="5:5" x14ac:dyDescent="0.2">
      <c r="E2561" s="849"/>
    </row>
    <row r="2562" spans="5:5" x14ac:dyDescent="0.2">
      <c r="E2562" s="849"/>
    </row>
    <row r="2563" spans="5:5" x14ac:dyDescent="0.2">
      <c r="E2563" s="849"/>
    </row>
    <row r="2564" spans="5:5" x14ac:dyDescent="0.2">
      <c r="E2564" s="849"/>
    </row>
    <row r="2565" spans="5:5" x14ac:dyDescent="0.2">
      <c r="E2565" s="849"/>
    </row>
    <row r="2566" spans="5:5" x14ac:dyDescent="0.2">
      <c r="E2566" s="849"/>
    </row>
    <row r="2567" spans="5:5" x14ac:dyDescent="0.2">
      <c r="E2567" s="849"/>
    </row>
    <row r="2568" spans="5:5" x14ac:dyDescent="0.2">
      <c r="E2568" s="849"/>
    </row>
    <row r="2569" spans="5:5" x14ac:dyDescent="0.2">
      <c r="E2569" s="849"/>
    </row>
    <row r="2570" spans="5:5" x14ac:dyDescent="0.2">
      <c r="E2570" s="849"/>
    </row>
    <row r="2571" spans="5:5" x14ac:dyDescent="0.2">
      <c r="E2571" s="849"/>
    </row>
    <row r="2572" spans="5:5" x14ac:dyDescent="0.2">
      <c r="E2572" s="849"/>
    </row>
    <row r="2573" spans="5:5" x14ac:dyDescent="0.2">
      <c r="E2573" s="849"/>
    </row>
    <row r="2574" spans="5:5" x14ac:dyDescent="0.2">
      <c r="E2574" s="849"/>
    </row>
    <row r="2575" spans="5:5" x14ac:dyDescent="0.2">
      <c r="E2575" s="849"/>
    </row>
    <row r="2576" spans="5:5" x14ac:dyDescent="0.2">
      <c r="E2576" s="849"/>
    </row>
    <row r="2577" spans="5:5" x14ac:dyDescent="0.2">
      <c r="E2577" s="849"/>
    </row>
    <row r="2578" spans="5:5" x14ac:dyDescent="0.2">
      <c r="E2578" s="849"/>
    </row>
    <row r="2579" spans="5:5" x14ac:dyDescent="0.2">
      <c r="E2579" s="849"/>
    </row>
    <row r="2580" spans="5:5" x14ac:dyDescent="0.2">
      <c r="E2580" s="849"/>
    </row>
    <row r="2581" spans="5:5" x14ac:dyDescent="0.2">
      <c r="E2581" s="849"/>
    </row>
    <row r="2582" spans="5:5" x14ac:dyDescent="0.2">
      <c r="E2582" s="849"/>
    </row>
    <row r="2583" spans="5:5" x14ac:dyDescent="0.2">
      <c r="E2583" s="849"/>
    </row>
    <row r="2584" spans="5:5" x14ac:dyDescent="0.2">
      <c r="E2584" s="849"/>
    </row>
    <row r="2585" spans="5:5" x14ac:dyDescent="0.2">
      <c r="E2585" s="849"/>
    </row>
    <row r="2586" spans="5:5" x14ac:dyDescent="0.2">
      <c r="E2586" s="849"/>
    </row>
    <row r="2587" spans="5:5" x14ac:dyDescent="0.2">
      <c r="E2587" s="849"/>
    </row>
    <row r="2588" spans="5:5" x14ac:dyDescent="0.2">
      <c r="E2588" s="849"/>
    </row>
    <row r="2589" spans="5:5" x14ac:dyDescent="0.2">
      <c r="E2589" s="849"/>
    </row>
    <row r="2590" spans="5:5" x14ac:dyDescent="0.2">
      <c r="E2590" s="849"/>
    </row>
    <row r="2591" spans="5:5" x14ac:dyDescent="0.2">
      <c r="E2591" s="849"/>
    </row>
    <row r="2592" spans="5:5" x14ac:dyDescent="0.2">
      <c r="E2592" s="849"/>
    </row>
    <row r="2593" spans="5:5" x14ac:dyDescent="0.2">
      <c r="E2593" s="849"/>
    </row>
    <row r="2594" spans="5:5" x14ac:dyDescent="0.2">
      <c r="E2594" s="849"/>
    </row>
    <row r="2595" spans="5:5" x14ac:dyDescent="0.2">
      <c r="E2595" s="849"/>
    </row>
    <row r="2596" spans="5:5" x14ac:dyDescent="0.2">
      <c r="E2596" s="849"/>
    </row>
    <row r="2597" spans="5:5" x14ac:dyDescent="0.2">
      <c r="E2597" s="849"/>
    </row>
    <row r="2598" spans="5:5" x14ac:dyDescent="0.2">
      <c r="E2598" s="849"/>
    </row>
    <row r="2599" spans="5:5" x14ac:dyDescent="0.2">
      <c r="E2599" s="849"/>
    </row>
    <row r="2600" spans="5:5" x14ac:dyDescent="0.2">
      <c r="E2600" s="849"/>
    </row>
    <row r="2601" spans="5:5" x14ac:dyDescent="0.2">
      <c r="E2601" s="849"/>
    </row>
    <row r="2602" spans="5:5" x14ac:dyDescent="0.2">
      <c r="E2602" s="849"/>
    </row>
    <row r="2603" spans="5:5" x14ac:dyDescent="0.2">
      <c r="E2603" s="849"/>
    </row>
    <row r="2604" spans="5:5" x14ac:dyDescent="0.2">
      <c r="E2604" s="849"/>
    </row>
    <row r="2605" spans="5:5" x14ac:dyDescent="0.2">
      <c r="E2605" s="849"/>
    </row>
    <row r="2606" spans="5:5" x14ac:dyDescent="0.2">
      <c r="E2606" s="849"/>
    </row>
    <row r="2607" spans="5:5" x14ac:dyDescent="0.2">
      <c r="E2607" s="849"/>
    </row>
    <row r="2608" spans="5:5" x14ac:dyDescent="0.2">
      <c r="E2608" s="849"/>
    </row>
    <row r="2609" spans="5:5" x14ac:dyDescent="0.2">
      <c r="E2609" s="849"/>
    </row>
    <row r="2610" spans="5:5" x14ac:dyDescent="0.2">
      <c r="E2610" s="849"/>
    </row>
    <row r="2611" spans="5:5" x14ac:dyDescent="0.2">
      <c r="E2611" s="849"/>
    </row>
    <row r="2612" spans="5:5" x14ac:dyDescent="0.2">
      <c r="E2612" s="849"/>
    </row>
    <row r="2613" spans="5:5" x14ac:dyDescent="0.2">
      <c r="E2613" s="849"/>
    </row>
    <row r="2614" spans="5:5" x14ac:dyDescent="0.2">
      <c r="E2614" s="849"/>
    </row>
    <row r="2615" spans="5:5" x14ac:dyDescent="0.2">
      <c r="E2615" s="849"/>
    </row>
    <row r="2616" spans="5:5" x14ac:dyDescent="0.2">
      <c r="E2616" s="849"/>
    </row>
    <row r="2617" spans="5:5" x14ac:dyDescent="0.2">
      <c r="E2617" s="849"/>
    </row>
    <row r="2618" spans="5:5" x14ac:dyDescent="0.2">
      <c r="E2618" s="849"/>
    </row>
    <row r="2619" spans="5:5" x14ac:dyDescent="0.2">
      <c r="E2619" s="849"/>
    </row>
    <row r="2620" spans="5:5" x14ac:dyDescent="0.2">
      <c r="E2620" s="849"/>
    </row>
    <row r="2621" spans="5:5" x14ac:dyDescent="0.2">
      <c r="E2621" s="849"/>
    </row>
    <row r="2622" spans="5:5" x14ac:dyDescent="0.2">
      <c r="E2622" s="849"/>
    </row>
    <row r="2623" spans="5:5" x14ac:dyDescent="0.2">
      <c r="E2623" s="849"/>
    </row>
    <row r="2624" spans="5:5" x14ac:dyDescent="0.2">
      <c r="E2624" s="849"/>
    </row>
    <row r="2625" spans="5:5" x14ac:dyDescent="0.2">
      <c r="E2625" s="849"/>
    </row>
    <row r="2626" spans="5:5" x14ac:dyDescent="0.2">
      <c r="E2626" s="849"/>
    </row>
    <row r="2627" spans="5:5" x14ac:dyDescent="0.2">
      <c r="E2627" s="849"/>
    </row>
    <row r="2628" spans="5:5" x14ac:dyDescent="0.2">
      <c r="E2628" s="849"/>
    </row>
    <row r="2629" spans="5:5" x14ac:dyDescent="0.2">
      <c r="E2629" s="849"/>
    </row>
    <row r="2630" spans="5:5" x14ac:dyDescent="0.2">
      <c r="E2630" s="849"/>
    </row>
    <row r="2631" spans="5:5" x14ac:dyDescent="0.2">
      <c r="E2631" s="849"/>
    </row>
    <row r="2632" spans="5:5" x14ac:dyDescent="0.2">
      <c r="E2632" s="849"/>
    </row>
    <row r="2633" spans="5:5" x14ac:dyDescent="0.2">
      <c r="E2633" s="849"/>
    </row>
    <row r="2634" spans="5:5" x14ac:dyDescent="0.2">
      <c r="E2634" s="849"/>
    </row>
    <row r="2635" spans="5:5" x14ac:dyDescent="0.2">
      <c r="E2635" s="849"/>
    </row>
    <row r="2636" spans="5:5" x14ac:dyDescent="0.2">
      <c r="E2636" s="849"/>
    </row>
    <row r="2637" spans="5:5" x14ac:dyDescent="0.2">
      <c r="E2637" s="849"/>
    </row>
    <row r="2638" spans="5:5" x14ac:dyDescent="0.2">
      <c r="E2638" s="849"/>
    </row>
    <row r="2639" spans="5:5" x14ac:dyDescent="0.2">
      <c r="E2639" s="849"/>
    </row>
    <row r="2640" spans="5:5" x14ac:dyDescent="0.2">
      <c r="E2640" s="849"/>
    </row>
    <row r="2641" spans="5:5" x14ac:dyDescent="0.2">
      <c r="E2641" s="849"/>
    </row>
    <row r="2642" spans="5:5" x14ac:dyDescent="0.2">
      <c r="E2642" s="849"/>
    </row>
    <row r="2643" spans="5:5" x14ac:dyDescent="0.2">
      <c r="E2643" s="849"/>
    </row>
    <row r="2644" spans="5:5" x14ac:dyDescent="0.2">
      <c r="E2644" s="849"/>
    </row>
    <row r="2645" spans="5:5" x14ac:dyDescent="0.2">
      <c r="E2645" s="849"/>
    </row>
    <row r="2646" spans="5:5" x14ac:dyDescent="0.2">
      <c r="E2646" s="849"/>
    </row>
    <row r="2647" spans="5:5" x14ac:dyDescent="0.2">
      <c r="E2647" s="849"/>
    </row>
    <row r="2648" spans="5:5" x14ac:dyDescent="0.2">
      <c r="E2648" s="849"/>
    </row>
    <row r="2649" spans="5:5" x14ac:dyDescent="0.2">
      <c r="E2649" s="849"/>
    </row>
    <row r="2650" spans="5:5" x14ac:dyDescent="0.2">
      <c r="E2650" s="849"/>
    </row>
    <row r="2651" spans="5:5" x14ac:dyDescent="0.2">
      <c r="E2651" s="849"/>
    </row>
    <row r="2652" spans="5:5" x14ac:dyDescent="0.2">
      <c r="E2652" s="849"/>
    </row>
    <row r="2653" spans="5:5" x14ac:dyDescent="0.2">
      <c r="E2653" s="849"/>
    </row>
    <row r="2654" spans="5:5" x14ac:dyDescent="0.2">
      <c r="E2654" s="849"/>
    </row>
    <row r="2655" spans="5:5" x14ac:dyDescent="0.2">
      <c r="E2655" s="849"/>
    </row>
    <row r="2656" spans="5:5" x14ac:dyDescent="0.2">
      <c r="E2656" s="849"/>
    </row>
    <row r="2657" spans="5:5" x14ac:dyDescent="0.2">
      <c r="E2657" s="849"/>
    </row>
  </sheetData>
  <sheetProtection sheet="1" formatCells="0" formatColumns="0" formatRows="0" autoFilter="0"/>
  <autoFilter ref="A1:G622" xr:uid="{00000000-0001-0000-1E00-000000000000}"/>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election activeCell="B4" sqref="B4"/>
    </sheetView>
  </sheetViews>
  <sheetFormatPr defaultRowHeight="13.8" x14ac:dyDescent="0.25"/>
  <cols>
    <col min="1" max="1" width="34" customWidth="1"/>
    <col min="2" max="2" width="22.6328125" style="1" customWidth="1"/>
    <col min="3" max="3" width="5.6328125" customWidth="1"/>
    <col min="4" max="6" width="30.6328125" style="545" customWidth="1"/>
    <col min="7" max="7" width="23.453125" customWidth="1"/>
  </cols>
  <sheetData>
    <row r="1" spans="1:7" x14ac:dyDescent="0.25">
      <c r="A1" s="24" t="s">
        <v>835</v>
      </c>
      <c r="B1" s="76">
        <f>MATCH(Summary!H7,Languages!1:1,0)</f>
        <v>3</v>
      </c>
    </row>
    <row r="2" spans="1:7" x14ac:dyDescent="0.25">
      <c r="A2" s="24" t="s">
        <v>836</v>
      </c>
      <c r="B2" s="122" t="s">
        <v>696</v>
      </c>
      <c r="C2" s="124" t="s">
        <v>689</v>
      </c>
      <c r="D2" s="940" t="s">
        <v>591</v>
      </c>
      <c r="E2" s="940" t="s">
        <v>590</v>
      </c>
      <c r="F2" s="941"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45" t="s">
        <v>690</v>
      </c>
      <c r="E7" s="545" t="s">
        <v>651</v>
      </c>
      <c r="F7" s="545" t="s">
        <v>823</v>
      </c>
    </row>
    <row r="8" spans="1:7" x14ac:dyDescent="0.25">
      <c r="B8" s="1">
        <v>1</v>
      </c>
      <c r="C8" s="70">
        <v>1</v>
      </c>
      <c r="D8" s="545" t="s">
        <v>691</v>
      </c>
      <c r="E8" s="545" t="s">
        <v>655</v>
      </c>
      <c r="F8" s="545" t="s">
        <v>824</v>
      </c>
    </row>
    <row r="9" spans="1:7" x14ac:dyDescent="0.25">
      <c r="B9" s="1">
        <v>2</v>
      </c>
      <c r="C9" s="70">
        <v>2</v>
      </c>
      <c r="D9" s="545" t="s">
        <v>692</v>
      </c>
      <c r="E9" s="545" t="s">
        <v>656</v>
      </c>
      <c r="F9" s="545" t="s">
        <v>825</v>
      </c>
    </row>
    <row r="10" spans="1:7" x14ac:dyDescent="0.25">
      <c r="B10" s="1">
        <v>3</v>
      </c>
      <c r="C10" s="70">
        <v>3</v>
      </c>
      <c r="D10" s="545" t="s">
        <v>693</v>
      </c>
      <c r="E10" s="545" t="s">
        <v>652</v>
      </c>
      <c r="F10" s="545" t="s">
        <v>826</v>
      </c>
    </row>
    <row r="11" spans="1:7" x14ac:dyDescent="0.25">
      <c r="A11" s="24" t="s">
        <v>802</v>
      </c>
      <c r="B11" s="91" t="str">
        <f>VLOOKUP($C11,$C$11:$F$13,$B$1,FALSE)</f>
        <v>Organisaation nykytila</v>
      </c>
      <c r="C11" s="20">
        <v>0</v>
      </c>
      <c r="D11" s="545" t="s">
        <v>808</v>
      </c>
      <c r="E11" s="545" t="s">
        <v>654</v>
      </c>
      <c r="F11" s="545" t="s">
        <v>820</v>
      </c>
      <c r="G11" s="91" t="s">
        <v>904</v>
      </c>
    </row>
    <row r="12" spans="1:7" x14ac:dyDescent="0.25">
      <c r="B12" s="91" t="str">
        <f>VLOOKUP($C12,$C$11:$F$13,$B$1,FALSE)</f>
        <v>Organisaation edellinen arviointi</v>
      </c>
      <c r="C12" s="20">
        <v>1</v>
      </c>
      <c r="D12" s="545" t="s">
        <v>809</v>
      </c>
      <c r="E12" s="545" t="s">
        <v>657</v>
      </c>
      <c r="F12" s="545" t="s">
        <v>821</v>
      </c>
    </row>
    <row r="13" spans="1:7" x14ac:dyDescent="0.25">
      <c r="B13" s="91" t="str">
        <f>VLOOKUP($C13,$C$11:$F$13,$B$1,FALSE)</f>
        <v>Referenssiryhmän keskiarvo</v>
      </c>
      <c r="C13" s="20">
        <v>2</v>
      </c>
      <c r="D13" s="545" t="s">
        <v>810</v>
      </c>
      <c r="E13" s="545" t="s">
        <v>803</v>
      </c>
      <c r="F13" s="545" t="s">
        <v>822</v>
      </c>
    </row>
    <row r="14" spans="1:7" x14ac:dyDescent="0.25">
      <c r="A14" s="24" t="s">
        <v>804</v>
      </c>
      <c r="B14" s="91" t="str">
        <f>VLOOKUP($C14,$C$14:$F$17,$B$1,FALSE)</f>
        <v>Kypsyystaso 0</v>
      </c>
      <c r="C14" s="20">
        <v>0</v>
      </c>
      <c r="D14" s="545" t="s">
        <v>690</v>
      </c>
      <c r="E14" s="545" t="s">
        <v>651</v>
      </c>
      <c r="F14" s="545" t="s">
        <v>823</v>
      </c>
    </row>
    <row r="15" spans="1:7" x14ac:dyDescent="0.25">
      <c r="B15" s="91" t="str">
        <f>VLOOKUP($C15,$C$14:$F$17,$B$1,FALSE)</f>
        <v>Kypsyystaso 1</v>
      </c>
      <c r="C15" s="20">
        <v>1</v>
      </c>
      <c r="D15" s="545" t="s">
        <v>691</v>
      </c>
      <c r="E15" s="545" t="s">
        <v>655</v>
      </c>
      <c r="F15" s="545" t="s">
        <v>824</v>
      </c>
    </row>
    <row r="16" spans="1:7" x14ac:dyDescent="0.25">
      <c r="B16" s="91" t="str">
        <f>VLOOKUP($C16,$C$14:$F$17,$B$1,FALSE)</f>
        <v>Kypsyystaso 2</v>
      </c>
      <c r="C16" s="20">
        <v>2</v>
      </c>
      <c r="D16" s="545" t="s">
        <v>692</v>
      </c>
      <c r="E16" s="545" t="s">
        <v>656</v>
      </c>
      <c r="F16" s="545" t="s">
        <v>825</v>
      </c>
    </row>
    <row r="17" spans="1:6" x14ac:dyDescent="0.25">
      <c r="B17" s="91" t="str">
        <f>VLOOKUP($C17,$C$14:$F$17,$B$1,FALSE)</f>
        <v>Kypsyystaso 3</v>
      </c>
      <c r="C17" s="20">
        <v>3</v>
      </c>
      <c r="D17" s="545" t="s">
        <v>693</v>
      </c>
      <c r="E17" s="545" t="s">
        <v>652</v>
      </c>
      <c r="F17" s="545" t="s">
        <v>826</v>
      </c>
    </row>
    <row r="18" spans="1:6" x14ac:dyDescent="0.25">
      <c r="A18" s="24" t="s">
        <v>412</v>
      </c>
      <c r="B18" s="125" t="str">
        <f>VLOOKUP($C18,$C$18:$F$22,$B$1,FALSE)</f>
        <v xml:space="preserve">0 - Vastaus puuttuu </v>
      </c>
      <c r="C18" s="124">
        <v>0</v>
      </c>
      <c r="D18" s="942" t="s">
        <v>2465</v>
      </c>
      <c r="E18" s="942" t="s">
        <v>2466</v>
      </c>
      <c r="F18" s="943" t="s">
        <v>2468</v>
      </c>
    </row>
    <row r="19" spans="1:6" x14ac:dyDescent="0.25">
      <c r="B19" s="125" t="str">
        <f>VLOOKUP($C19,$C$18:$F$22,$B$1,FALSE)</f>
        <v>1 - Ei toteutettu tai ei tietoa</v>
      </c>
      <c r="C19" s="124">
        <v>1</v>
      </c>
      <c r="D19" s="942" t="s">
        <v>2464</v>
      </c>
      <c r="E19" s="942" t="s">
        <v>2469</v>
      </c>
      <c r="F19" s="943" t="s">
        <v>2467</v>
      </c>
    </row>
    <row r="20" spans="1:6" x14ac:dyDescent="0.25">
      <c r="B20" s="125" t="str">
        <f>VLOOKUP($C20,$C$18:$F$22,$B$1,FALSE)</f>
        <v>2 - Osittain toteutettu</v>
      </c>
      <c r="C20" s="124">
        <v>2</v>
      </c>
      <c r="D20" s="942" t="s">
        <v>1443</v>
      </c>
      <c r="E20" s="942" t="s">
        <v>413</v>
      </c>
      <c r="F20" s="943" t="s">
        <v>850</v>
      </c>
    </row>
    <row r="21" spans="1:6" x14ac:dyDescent="0.25">
      <c r="B21" s="125" t="str">
        <f>VLOOKUP($C21,$C$18:$F$22,$B$1,FALSE)</f>
        <v>3 - Enimmäkseen  toteutettu</v>
      </c>
      <c r="C21" s="124">
        <v>3</v>
      </c>
      <c r="D21" s="942" t="s">
        <v>1444</v>
      </c>
      <c r="E21" s="942" t="s">
        <v>414</v>
      </c>
      <c r="F21" s="943" t="s">
        <v>851</v>
      </c>
    </row>
    <row r="22" spans="1:6" x14ac:dyDescent="0.25">
      <c r="B22" s="125" t="str">
        <f>VLOOKUP($C22,$C$18:$F$22,$B$1,FALSE)</f>
        <v>4 - Täysin toteutettu</v>
      </c>
      <c r="C22" s="124">
        <v>4</v>
      </c>
      <c r="D22" s="942" t="s">
        <v>1445</v>
      </c>
      <c r="E22" s="942" t="s">
        <v>6</v>
      </c>
      <c r="F22" s="943" t="s">
        <v>852</v>
      </c>
    </row>
    <row r="23" spans="1:6" x14ac:dyDescent="0.25">
      <c r="A23" s="24" t="s">
        <v>598</v>
      </c>
      <c r="B23" s="125" t="str">
        <f>VLOOKUP($C23,$C$23:$F$25,$B$1,FALSE)</f>
        <v>1. Vähäinen systeeminen vaikutus</v>
      </c>
      <c r="C23" s="124">
        <v>1</v>
      </c>
      <c r="D23" s="943" t="s">
        <v>594</v>
      </c>
      <c r="E23" s="943" t="s">
        <v>595</v>
      </c>
      <c r="F23" s="942" t="s">
        <v>905</v>
      </c>
    </row>
    <row r="24" spans="1:6" ht="27.6" x14ac:dyDescent="0.25">
      <c r="B24" s="125" t="str">
        <f>VLOOKUP($C24,$C$23:$F$25,$B$1,FALSE)</f>
        <v>2. Huomattava systeeminen vaikutus</v>
      </c>
      <c r="C24" s="124">
        <v>2</v>
      </c>
      <c r="D24" s="943" t="s">
        <v>605</v>
      </c>
      <c r="E24" s="943" t="s">
        <v>481</v>
      </c>
      <c r="F24" s="942" t="s">
        <v>906</v>
      </c>
    </row>
    <row r="25" spans="1:6" ht="27.6" x14ac:dyDescent="0.25">
      <c r="B25" s="125" t="str">
        <f>VLOOKUP($C25,$C$23:$F$25,$B$1,FALSE)</f>
        <v>3. Rampauttava systeeminen vaikutus</v>
      </c>
      <c r="C25" s="124">
        <v>3</v>
      </c>
      <c r="D25" s="943" t="s">
        <v>596</v>
      </c>
      <c r="E25" s="943" t="s">
        <v>597</v>
      </c>
      <c r="F25" s="942" t="s">
        <v>907</v>
      </c>
    </row>
    <row r="26" spans="1:6" x14ac:dyDescent="0.25">
      <c r="A26" s="24" t="s">
        <v>415</v>
      </c>
      <c r="B26" s="125" t="str">
        <f>VLOOKUP($C26,$C$26:$F$40,$B$1,FALSE)</f>
        <v>Elintarvikehuolto</v>
      </c>
      <c r="C26" s="126">
        <v>1</v>
      </c>
      <c r="D26" s="944" t="s">
        <v>839</v>
      </c>
      <c r="E26" s="944" t="s">
        <v>416</v>
      </c>
      <c r="F26" s="944" t="s">
        <v>853</v>
      </c>
    </row>
    <row r="27" spans="1:6" x14ac:dyDescent="0.25">
      <c r="B27" s="125" t="str">
        <f t="shared" ref="B27:B40" si="0">VLOOKUP($C27,$C$26:$F$40,$B$1,FALSE)</f>
        <v>Energiahuolto</v>
      </c>
      <c r="C27" s="126">
        <v>2</v>
      </c>
      <c r="D27" s="944" t="s">
        <v>837</v>
      </c>
      <c r="E27" s="944" t="s">
        <v>417</v>
      </c>
      <c r="F27" s="944" t="s">
        <v>842</v>
      </c>
    </row>
    <row r="28" spans="1:6" x14ac:dyDescent="0.25">
      <c r="B28" s="125" t="str">
        <f t="shared" si="0"/>
        <v>Finanssiala</v>
      </c>
      <c r="C28" s="126">
        <v>3</v>
      </c>
      <c r="D28" s="944" t="s">
        <v>840</v>
      </c>
      <c r="E28" s="944" t="s">
        <v>626</v>
      </c>
      <c r="F28" s="944" t="s">
        <v>854</v>
      </c>
    </row>
    <row r="29" spans="1:6" ht="27.6" x14ac:dyDescent="0.25">
      <c r="B29" s="125" t="str">
        <f t="shared" si="0"/>
        <v>Hallinto- ja tukipalvelut</v>
      </c>
      <c r="C29" s="126">
        <v>4</v>
      </c>
      <c r="D29" s="945" t="s">
        <v>2439</v>
      </c>
      <c r="E29" s="945" t="s">
        <v>2437</v>
      </c>
      <c r="F29" s="945" t="s">
        <v>2438</v>
      </c>
    </row>
    <row r="30" spans="1:6" ht="27.6" x14ac:dyDescent="0.25">
      <c r="B30" s="125" t="str">
        <f t="shared" si="0"/>
        <v>ICT - Informaatio ja viestintä</v>
      </c>
      <c r="C30" s="126">
        <v>5</v>
      </c>
      <c r="D30" s="945" t="s">
        <v>2426</v>
      </c>
      <c r="E30" s="944" t="s">
        <v>2440</v>
      </c>
      <c r="F30" s="945" t="s">
        <v>2425</v>
      </c>
    </row>
    <row r="31" spans="1:6" ht="41.4" x14ac:dyDescent="0.25">
      <c r="B31" s="125" t="str">
        <f t="shared" si="0"/>
        <v>Julkinen hallinto</v>
      </c>
      <c r="C31" s="126">
        <v>6</v>
      </c>
      <c r="D31" s="946" t="s">
        <v>1980</v>
      </c>
      <c r="E31" s="944" t="s">
        <v>1973</v>
      </c>
      <c r="F31" s="946" t="s">
        <v>1979</v>
      </c>
    </row>
    <row r="32" spans="1:6" x14ac:dyDescent="0.25">
      <c r="B32" s="125" t="str">
        <f t="shared" si="0"/>
        <v>Kaivostoiminta ja louhinta</v>
      </c>
      <c r="C32" s="126">
        <v>7</v>
      </c>
      <c r="D32" s="945" t="s">
        <v>2428</v>
      </c>
      <c r="E32" s="944" t="s">
        <v>1977</v>
      </c>
      <c r="F32" s="945" t="s">
        <v>2427</v>
      </c>
    </row>
    <row r="33" spans="1:6" x14ac:dyDescent="0.25">
      <c r="B33" s="125" t="str">
        <f t="shared" si="0"/>
        <v>Koulutus ja tutkimus</v>
      </c>
      <c r="C33" s="126">
        <v>8</v>
      </c>
      <c r="D33" s="944" t="s">
        <v>1971</v>
      </c>
      <c r="E33" s="944" t="s">
        <v>2423</v>
      </c>
      <c r="F33" s="944" t="s">
        <v>1972</v>
      </c>
    </row>
    <row r="34" spans="1:6" x14ac:dyDescent="0.25">
      <c r="B34" s="125" t="str">
        <f t="shared" si="0"/>
        <v>Logistiikka</v>
      </c>
      <c r="C34" s="126">
        <v>9</v>
      </c>
      <c r="D34" s="944" t="s">
        <v>838</v>
      </c>
      <c r="E34" s="944" t="s">
        <v>418</v>
      </c>
      <c r="F34" s="944" t="s">
        <v>843</v>
      </c>
    </row>
    <row r="35" spans="1:6" ht="27.6" x14ac:dyDescent="0.25">
      <c r="B35" s="125" t="str">
        <f t="shared" si="0"/>
        <v>Majoitus- ja ravitsemistoiminta</v>
      </c>
      <c r="C35" s="126">
        <v>10</v>
      </c>
      <c r="D35" s="945" t="s">
        <v>2430</v>
      </c>
      <c r="E35" s="945" t="s">
        <v>1976</v>
      </c>
      <c r="F35" s="945" t="s">
        <v>2429</v>
      </c>
    </row>
    <row r="36" spans="1:6" x14ac:dyDescent="0.25">
      <c r="B36" s="125" t="str">
        <f t="shared" si="0"/>
        <v>Media-ala</v>
      </c>
      <c r="C36" s="126">
        <v>11</v>
      </c>
      <c r="D36" s="947" t="s">
        <v>2432</v>
      </c>
      <c r="E36" s="947" t="s">
        <v>2431</v>
      </c>
      <c r="F36" s="947" t="s">
        <v>2433</v>
      </c>
    </row>
    <row r="37" spans="1:6" x14ac:dyDescent="0.25">
      <c r="B37" s="125" t="str">
        <f t="shared" si="0"/>
        <v xml:space="preserve">Muu </v>
      </c>
      <c r="C37" s="126">
        <v>12</v>
      </c>
      <c r="D37" s="944" t="s">
        <v>1975</v>
      </c>
      <c r="E37" s="944" t="s">
        <v>2424</v>
      </c>
      <c r="F37" s="944" t="s">
        <v>1978</v>
      </c>
    </row>
    <row r="38" spans="1:6" x14ac:dyDescent="0.25">
      <c r="B38" s="125" t="str">
        <f t="shared" si="0"/>
        <v>Teollisuustuotanto</v>
      </c>
      <c r="C38" s="126">
        <v>13</v>
      </c>
      <c r="D38" s="944" t="s">
        <v>1968</v>
      </c>
      <c r="E38" s="944" t="s">
        <v>1969</v>
      </c>
      <c r="F38" s="944" t="s">
        <v>1970</v>
      </c>
    </row>
    <row r="39" spans="1:6" x14ac:dyDescent="0.25">
      <c r="B39" s="125" t="str">
        <f t="shared" si="0"/>
        <v>Terveydenhuolto</v>
      </c>
      <c r="C39" s="126">
        <v>14</v>
      </c>
      <c r="D39" s="944" t="s">
        <v>841</v>
      </c>
      <c r="E39" s="944" t="s">
        <v>419</v>
      </c>
      <c r="F39" s="944" t="s">
        <v>855</v>
      </c>
    </row>
    <row r="40" spans="1:6" x14ac:dyDescent="0.25">
      <c r="B40" s="125" t="str">
        <f t="shared" si="0"/>
        <v>Tukku- ja vähittäiskauppa</v>
      </c>
      <c r="C40" s="126">
        <v>15</v>
      </c>
      <c r="D40" s="946" t="s">
        <v>2436</v>
      </c>
      <c r="E40" s="945" t="s">
        <v>2435</v>
      </c>
      <c r="F40" s="944" t="s">
        <v>2434</v>
      </c>
    </row>
    <row r="41" spans="1:6" x14ac:dyDescent="0.25">
      <c r="A41" s="24" t="s">
        <v>600</v>
      </c>
      <c r="B41" s="125" t="str">
        <f t="shared" ref="B41:B77" si="1">VLOOKUP($C41,$C$41:$F$77,$B$1,FALSE)</f>
        <v>Elintarvike - Alkutuotanto</v>
      </c>
      <c r="C41" s="126">
        <v>1</v>
      </c>
      <c r="D41" s="943" t="s">
        <v>900</v>
      </c>
      <c r="E41" s="943" t="s">
        <v>627</v>
      </c>
      <c r="F41" s="943" t="s">
        <v>856</v>
      </c>
    </row>
    <row r="42" spans="1:6" x14ac:dyDescent="0.25">
      <c r="B42" s="125" t="str">
        <f t="shared" si="1"/>
        <v>Elintarvike - Elintarviketeollisuus</v>
      </c>
      <c r="C42" s="126">
        <v>2</v>
      </c>
      <c r="D42" s="943" t="s">
        <v>901</v>
      </c>
      <c r="E42" s="943" t="s">
        <v>628</v>
      </c>
      <c r="F42" s="943" t="s">
        <v>857</v>
      </c>
    </row>
    <row r="43" spans="1:6" ht="27.6" x14ac:dyDescent="0.25">
      <c r="B43" s="125" t="str">
        <f t="shared" si="1"/>
        <v>Elintarvike - Kauppa ja jakelu</v>
      </c>
      <c r="C43" s="126">
        <v>3</v>
      </c>
      <c r="D43" s="943" t="s">
        <v>902</v>
      </c>
      <c r="E43" s="943" t="s">
        <v>629</v>
      </c>
      <c r="F43" s="943" t="s">
        <v>858</v>
      </c>
    </row>
    <row r="44" spans="1:6" x14ac:dyDescent="0.25">
      <c r="B44" s="125" t="str">
        <f t="shared" si="1"/>
        <v>Elintarvike - Muu</v>
      </c>
      <c r="C44" s="126">
        <v>4</v>
      </c>
      <c r="D44" s="943" t="s">
        <v>903</v>
      </c>
      <c r="E44" s="943" t="s">
        <v>630</v>
      </c>
      <c r="F44" s="943" t="s">
        <v>859</v>
      </c>
    </row>
    <row r="45" spans="1:6" x14ac:dyDescent="0.25">
      <c r="B45" s="125" t="str">
        <f t="shared" si="1"/>
        <v>Energia - Voimatalous</v>
      </c>
      <c r="C45" s="126">
        <v>5</v>
      </c>
      <c r="D45" s="943" t="s">
        <v>880</v>
      </c>
      <c r="E45" s="943" t="s">
        <v>631</v>
      </c>
      <c r="F45" s="943" t="s">
        <v>860</v>
      </c>
    </row>
    <row r="46" spans="1:6" x14ac:dyDescent="0.25">
      <c r="B46" s="125" t="str">
        <f t="shared" si="1"/>
        <v>Energia - Öljy</v>
      </c>
      <c r="C46" s="126">
        <v>6</v>
      </c>
      <c r="D46" s="943" t="s">
        <v>881</v>
      </c>
      <c r="E46" s="943" t="s">
        <v>632</v>
      </c>
      <c r="F46" s="943" t="s">
        <v>861</v>
      </c>
    </row>
    <row r="47" spans="1:6" x14ac:dyDescent="0.25">
      <c r="B47" s="784" t="str">
        <f t="shared" si="1"/>
        <v>Energia - Muu</v>
      </c>
      <c r="C47" s="126">
        <v>7</v>
      </c>
      <c r="D47" s="944" t="s">
        <v>882</v>
      </c>
      <c r="E47" s="944" t="s">
        <v>633</v>
      </c>
      <c r="F47" s="944" t="s">
        <v>862</v>
      </c>
    </row>
    <row r="48" spans="1:6" x14ac:dyDescent="0.25">
      <c r="B48" s="784" t="str">
        <f t="shared" si="1"/>
        <v>Finanssi - Kiinteistöalan toiminta</v>
      </c>
      <c r="C48" s="126">
        <v>8</v>
      </c>
      <c r="D48" s="945" t="s">
        <v>2450</v>
      </c>
      <c r="E48" s="944" t="s">
        <v>2441</v>
      </c>
      <c r="F48" s="945" t="s">
        <v>2449</v>
      </c>
    </row>
    <row r="49" spans="2:6" x14ac:dyDescent="0.25">
      <c r="B49" s="784" t="str">
        <f t="shared" si="1"/>
        <v>Finanssi - Rahoitushuolto</v>
      </c>
      <c r="C49" s="126">
        <v>9</v>
      </c>
      <c r="D49" s="944" t="s">
        <v>883</v>
      </c>
      <c r="E49" s="944" t="s">
        <v>634</v>
      </c>
      <c r="F49" s="944" t="s">
        <v>863</v>
      </c>
    </row>
    <row r="50" spans="2:6" x14ac:dyDescent="0.25">
      <c r="B50" s="784" t="str">
        <f t="shared" si="1"/>
        <v>Finanssi - Vakuutusala</v>
      </c>
      <c r="C50" s="126">
        <v>10</v>
      </c>
      <c r="D50" s="944" t="s">
        <v>884</v>
      </c>
      <c r="E50" s="944" t="s">
        <v>635</v>
      </c>
      <c r="F50" s="944" t="s">
        <v>864</v>
      </c>
    </row>
    <row r="51" spans="2:6" x14ac:dyDescent="0.25">
      <c r="B51" s="784" t="str">
        <f t="shared" si="1"/>
        <v>Finanssi - Muu</v>
      </c>
      <c r="C51" s="126">
        <v>11</v>
      </c>
      <c r="D51" s="944" t="s">
        <v>885</v>
      </c>
      <c r="E51" s="944" t="s">
        <v>636</v>
      </c>
      <c r="F51" s="944" t="s">
        <v>865</v>
      </c>
    </row>
    <row r="52" spans="2:6" ht="27.6" x14ac:dyDescent="0.25">
      <c r="B52" s="784" t="str">
        <f t="shared" si="1"/>
        <v>Hallinto- ja tukipalvelut</v>
      </c>
      <c r="C52" s="126">
        <v>12</v>
      </c>
      <c r="D52" s="945" t="s">
        <v>2439</v>
      </c>
      <c r="E52" s="945" t="s">
        <v>2437</v>
      </c>
      <c r="F52" s="945" t="s">
        <v>2438</v>
      </c>
    </row>
    <row r="53" spans="2:6" x14ac:dyDescent="0.25">
      <c r="B53" s="784" t="str">
        <f t="shared" si="1"/>
        <v>ICT - ISP ja NSP</v>
      </c>
      <c r="C53" s="126">
        <v>13</v>
      </c>
      <c r="D53" s="945" t="s">
        <v>2460</v>
      </c>
      <c r="E53" s="944" t="s">
        <v>2444</v>
      </c>
      <c r="F53" s="944" t="s">
        <v>2454</v>
      </c>
    </row>
    <row r="54" spans="2:6" ht="27.6" x14ac:dyDescent="0.25">
      <c r="B54" s="784" t="str">
        <f t="shared" si="1"/>
        <v>ICT - palvelutuotanto, sovelluskehitys, ylläpito</v>
      </c>
      <c r="C54" s="126">
        <v>14</v>
      </c>
      <c r="D54" s="945" t="s">
        <v>2456</v>
      </c>
      <c r="E54" s="945" t="s">
        <v>2455</v>
      </c>
      <c r="F54" s="945" t="s">
        <v>2457</v>
      </c>
    </row>
    <row r="55" spans="2:6" x14ac:dyDescent="0.25">
      <c r="B55" s="784" t="str">
        <f t="shared" si="1"/>
        <v>ICT - Muu</v>
      </c>
      <c r="C55" s="126">
        <v>15</v>
      </c>
      <c r="D55" s="944" t="s">
        <v>2446</v>
      </c>
      <c r="E55" s="944" t="s">
        <v>2445</v>
      </c>
      <c r="F55" s="944" t="s">
        <v>2447</v>
      </c>
    </row>
    <row r="56" spans="2:6" x14ac:dyDescent="0.25">
      <c r="B56" s="784" t="str">
        <f t="shared" si="1"/>
        <v>Julkinen hallinto</v>
      </c>
      <c r="C56" s="126">
        <v>16</v>
      </c>
      <c r="D56" s="944" t="s">
        <v>2448</v>
      </c>
      <c r="E56" s="947" t="s">
        <v>1973</v>
      </c>
      <c r="F56" s="944" t="s">
        <v>1979</v>
      </c>
    </row>
    <row r="57" spans="2:6" x14ac:dyDescent="0.25">
      <c r="B57" s="125" t="str">
        <f t="shared" si="1"/>
        <v>Koulutus ja tutkimus</v>
      </c>
      <c r="C57" s="126">
        <v>17</v>
      </c>
      <c r="D57" s="948" t="s">
        <v>2458</v>
      </c>
      <c r="E57" s="947" t="s">
        <v>2423</v>
      </c>
      <c r="F57" s="945" t="s">
        <v>2459</v>
      </c>
    </row>
    <row r="58" spans="2:6" x14ac:dyDescent="0.25">
      <c r="B58" s="125" t="str">
        <f t="shared" si="1"/>
        <v>Kriit. teollisuus - Kemia</v>
      </c>
      <c r="C58" s="126">
        <v>18</v>
      </c>
      <c r="D58" s="943" t="s">
        <v>886</v>
      </c>
      <c r="E58" s="943" t="s">
        <v>644</v>
      </c>
      <c r="F58" s="943" t="s">
        <v>866</v>
      </c>
    </row>
    <row r="59" spans="2:6" ht="41.4" x14ac:dyDescent="0.25">
      <c r="B59" s="125" t="str">
        <f t="shared" si="1"/>
        <v>Kriit. Teollisuus - Lääkkeet ja lääkinnälliset laitteet</v>
      </c>
      <c r="C59" s="126">
        <v>19</v>
      </c>
      <c r="D59" s="943" t="s">
        <v>2462</v>
      </c>
      <c r="E59" s="943" t="s">
        <v>2443</v>
      </c>
      <c r="F59" s="943" t="s">
        <v>2461</v>
      </c>
    </row>
    <row r="60" spans="2:6" x14ac:dyDescent="0.25">
      <c r="B60" s="125" t="str">
        <f t="shared" si="1"/>
        <v>Kriit. teollisuus - Metsä</v>
      </c>
      <c r="C60" s="126">
        <v>20</v>
      </c>
      <c r="D60" s="943" t="s">
        <v>887</v>
      </c>
      <c r="E60" s="943" t="s">
        <v>645</v>
      </c>
      <c r="F60" s="943" t="s">
        <v>867</v>
      </c>
    </row>
    <row r="61" spans="2:6" x14ac:dyDescent="0.25">
      <c r="B61" s="125" t="str">
        <f t="shared" si="1"/>
        <v>Kriit. teollisuus - MIL</v>
      </c>
      <c r="C61" s="126">
        <v>21</v>
      </c>
      <c r="D61" s="943" t="s">
        <v>888</v>
      </c>
      <c r="E61" s="943" t="s">
        <v>646</v>
      </c>
      <c r="F61" s="943" t="s">
        <v>868</v>
      </c>
    </row>
    <row r="62" spans="2:6" ht="27.6" x14ac:dyDescent="0.25">
      <c r="B62" s="125" t="str">
        <f t="shared" si="1"/>
        <v>Kriit. teollisuus - Muovi ja kumi</v>
      </c>
      <c r="C62" s="126">
        <v>22</v>
      </c>
      <c r="D62" s="943" t="s">
        <v>889</v>
      </c>
      <c r="E62" s="943" t="s">
        <v>647</v>
      </c>
      <c r="F62" s="943" t="s">
        <v>869</v>
      </c>
    </row>
    <row r="63" spans="2:6" ht="27.6" x14ac:dyDescent="0.25">
      <c r="B63" s="125" t="str">
        <f t="shared" si="1"/>
        <v>Kriit. teollisuus - Rakennus</v>
      </c>
      <c r="C63" s="126">
        <v>23</v>
      </c>
      <c r="D63" s="943" t="s">
        <v>890</v>
      </c>
      <c r="E63" s="943" t="s">
        <v>648</v>
      </c>
      <c r="F63" s="943" t="s">
        <v>870</v>
      </c>
    </row>
    <row r="64" spans="2:6" x14ac:dyDescent="0.25">
      <c r="B64" s="125" t="str">
        <f t="shared" si="1"/>
        <v>Kriit. teollisuus - Teknologia</v>
      </c>
      <c r="C64" s="126">
        <v>24</v>
      </c>
      <c r="D64" s="943" t="s">
        <v>891</v>
      </c>
      <c r="E64" s="943" t="s">
        <v>649</v>
      </c>
      <c r="F64" s="943" t="s">
        <v>871</v>
      </c>
    </row>
    <row r="65" spans="1:7" x14ac:dyDescent="0.25">
      <c r="B65" s="125" t="str">
        <f t="shared" si="1"/>
        <v>Kriit. teollisuus - Muu</v>
      </c>
      <c r="C65" s="126">
        <v>25</v>
      </c>
      <c r="D65" s="943" t="s">
        <v>892</v>
      </c>
      <c r="E65" s="943" t="s">
        <v>650</v>
      </c>
      <c r="F65" s="943" t="s">
        <v>872</v>
      </c>
    </row>
    <row r="66" spans="1:7" x14ac:dyDescent="0.25">
      <c r="B66" s="125" t="str">
        <f t="shared" si="1"/>
        <v>Logistiikka - Ilmakuljetus</v>
      </c>
      <c r="C66" s="126">
        <v>26</v>
      </c>
      <c r="D66" s="943" t="s">
        <v>893</v>
      </c>
      <c r="E66" s="943" t="s">
        <v>637</v>
      </c>
      <c r="F66" s="943" t="s">
        <v>873</v>
      </c>
    </row>
    <row r="67" spans="1:7" x14ac:dyDescent="0.25">
      <c r="B67" s="125" t="str">
        <f t="shared" si="1"/>
        <v>Logistiikka - Maakuljetus</v>
      </c>
      <c r="C67" s="126">
        <v>27</v>
      </c>
      <c r="D67" s="943" t="s">
        <v>894</v>
      </c>
      <c r="E67" s="943" t="s">
        <v>638</v>
      </c>
      <c r="F67" s="943" t="s">
        <v>874</v>
      </c>
    </row>
    <row r="68" spans="1:7" x14ac:dyDescent="0.25">
      <c r="B68" s="125" t="str">
        <f t="shared" si="1"/>
        <v>Logistiikka - Satamatoiminta</v>
      </c>
      <c r="C68" s="126">
        <v>28</v>
      </c>
      <c r="D68" s="943" t="s">
        <v>2452</v>
      </c>
      <c r="E68" s="943" t="s">
        <v>2442</v>
      </c>
      <c r="F68" s="943" t="s">
        <v>2453</v>
      </c>
    </row>
    <row r="69" spans="1:7" x14ac:dyDescent="0.25">
      <c r="B69" s="125" t="str">
        <f t="shared" si="1"/>
        <v>Logistiikka - Vesikuljetus</v>
      </c>
      <c r="C69" s="126">
        <v>29</v>
      </c>
      <c r="D69" s="944" t="s">
        <v>895</v>
      </c>
      <c r="E69" s="944" t="s">
        <v>639</v>
      </c>
      <c r="F69" s="944" t="s">
        <v>875</v>
      </c>
      <c r="G69" s="783"/>
    </row>
    <row r="70" spans="1:7" x14ac:dyDescent="0.25">
      <c r="B70" s="125" t="str">
        <f t="shared" si="1"/>
        <v>Logistiikka - Muu</v>
      </c>
      <c r="C70" s="126">
        <v>30</v>
      </c>
      <c r="D70" s="944" t="s">
        <v>896</v>
      </c>
      <c r="E70" s="944" t="s">
        <v>640</v>
      </c>
      <c r="F70" s="944" t="s">
        <v>876</v>
      </c>
      <c r="G70" s="783"/>
    </row>
    <row r="71" spans="1:7" ht="27.6" x14ac:dyDescent="0.25">
      <c r="B71" s="125" t="str">
        <f t="shared" si="1"/>
        <v>Majoitus- ja ravitsemistoiminta</v>
      </c>
      <c r="C71" s="126">
        <v>31</v>
      </c>
      <c r="D71" s="945" t="s">
        <v>2430</v>
      </c>
      <c r="E71" s="945" t="s">
        <v>1976</v>
      </c>
      <c r="F71" s="945" t="s">
        <v>2429</v>
      </c>
      <c r="G71" s="783"/>
    </row>
    <row r="72" spans="1:7" x14ac:dyDescent="0.25">
      <c r="B72" s="125" t="str">
        <f t="shared" si="1"/>
        <v>Media-ala</v>
      </c>
      <c r="C72" s="126">
        <v>32</v>
      </c>
      <c r="D72" s="947" t="s">
        <v>2432</v>
      </c>
      <c r="E72" s="947" t="s">
        <v>2431</v>
      </c>
      <c r="F72" s="947" t="s">
        <v>2451</v>
      </c>
      <c r="G72" s="783"/>
    </row>
    <row r="73" spans="1:7" x14ac:dyDescent="0.25">
      <c r="B73" s="125" t="str">
        <f t="shared" si="1"/>
        <v>Terveys - Terveydenhuolto</v>
      </c>
      <c r="C73" s="126">
        <v>33</v>
      </c>
      <c r="D73" s="944" t="s">
        <v>897</v>
      </c>
      <c r="E73" s="944" t="s">
        <v>641</v>
      </c>
      <c r="F73" s="944" t="s">
        <v>877</v>
      </c>
      <c r="G73" s="783"/>
    </row>
    <row r="74" spans="1:7" x14ac:dyDescent="0.25">
      <c r="B74" s="125" t="str">
        <f t="shared" si="1"/>
        <v>Terveys - Vesihuolto</v>
      </c>
      <c r="C74" s="126">
        <v>34</v>
      </c>
      <c r="D74" s="944" t="s">
        <v>898</v>
      </c>
      <c r="E74" s="944" t="s">
        <v>642</v>
      </c>
      <c r="F74" s="944" t="s">
        <v>878</v>
      </c>
      <c r="G74" s="783"/>
    </row>
    <row r="75" spans="1:7" x14ac:dyDescent="0.25">
      <c r="B75" s="125" t="str">
        <f t="shared" si="1"/>
        <v>Terveys - Muu</v>
      </c>
      <c r="C75" s="126">
        <v>35</v>
      </c>
      <c r="D75" s="944" t="s">
        <v>899</v>
      </c>
      <c r="E75" s="944" t="s">
        <v>643</v>
      </c>
      <c r="F75" s="944" t="s">
        <v>879</v>
      </c>
      <c r="G75" s="783"/>
    </row>
    <row r="76" spans="1:7" x14ac:dyDescent="0.25">
      <c r="B76" s="125" t="str">
        <f t="shared" si="1"/>
        <v>Tukku- ja vähittäiskauppa</v>
      </c>
      <c r="C76" s="126">
        <v>36</v>
      </c>
      <c r="D76" s="946" t="s">
        <v>2436</v>
      </c>
      <c r="E76" s="945" t="s">
        <v>2435</v>
      </c>
      <c r="F76" s="944" t="s">
        <v>2434</v>
      </c>
      <c r="G76" s="783"/>
    </row>
    <row r="77" spans="1:7" x14ac:dyDescent="0.25">
      <c r="B77" s="125" t="str">
        <f t="shared" si="1"/>
        <v>Muu</v>
      </c>
      <c r="C77" s="126">
        <v>37</v>
      </c>
      <c r="D77" s="943" t="s">
        <v>1975</v>
      </c>
      <c r="E77" s="943" t="s">
        <v>1974</v>
      </c>
      <c r="F77" s="943" t="s">
        <v>1978</v>
      </c>
    </row>
    <row r="78" spans="1:7" ht="27.6" x14ac:dyDescent="0.25">
      <c r="A78" s="24" t="s">
        <v>844</v>
      </c>
      <c r="B78" s="125" t="str">
        <f t="shared" ref="B78:B88" si="2">VLOOKUP($C78,$C$78:$F$88,$B$1,FALSE)</f>
        <v>Kriittiset
palvelut</v>
      </c>
      <c r="C78" s="126">
        <v>1</v>
      </c>
      <c r="D78" s="943" t="s">
        <v>56</v>
      </c>
      <c r="E78" s="949" t="s">
        <v>795</v>
      </c>
      <c r="F78" s="943" t="s">
        <v>56</v>
      </c>
    </row>
    <row r="79" spans="1:7" ht="27.6" x14ac:dyDescent="0.25">
      <c r="B79" s="125" t="str">
        <f t="shared" si="2"/>
        <v>Omaisuuden
hallinta</v>
      </c>
      <c r="C79" s="126">
        <v>2</v>
      </c>
      <c r="D79" s="943" t="s">
        <v>48</v>
      </c>
      <c r="E79" s="949" t="s">
        <v>1457</v>
      </c>
      <c r="F79" s="943" t="s">
        <v>48</v>
      </c>
    </row>
    <row r="80" spans="1:7" ht="27.6" x14ac:dyDescent="0.25">
      <c r="B80" s="125" t="str">
        <f t="shared" si="2"/>
        <v>Uhkat ja
haavoittuvuudet</v>
      </c>
      <c r="C80" s="126">
        <v>3</v>
      </c>
      <c r="D80" s="943" t="s">
        <v>64</v>
      </c>
      <c r="E80" s="949" t="s">
        <v>1456</v>
      </c>
      <c r="F80" s="943" t="s">
        <v>64</v>
      </c>
    </row>
    <row r="81" spans="2:6" ht="27.6" x14ac:dyDescent="0.25">
      <c r="B81" s="125" t="str">
        <f t="shared" si="2"/>
        <v>Riskien
hallinta</v>
      </c>
      <c r="C81" s="126">
        <v>4</v>
      </c>
      <c r="D81" s="943" t="s">
        <v>0</v>
      </c>
      <c r="E81" s="949" t="s">
        <v>796</v>
      </c>
      <c r="F81" s="943" t="s">
        <v>0</v>
      </c>
    </row>
    <row r="82" spans="2:6" ht="27.6" x14ac:dyDescent="0.25">
      <c r="B82" s="125" t="str">
        <f t="shared" si="2"/>
        <v>Pääsyn
hallinta</v>
      </c>
      <c r="C82" s="126">
        <v>5</v>
      </c>
      <c r="D82" s="943" t="s">
        <v>59</v>
      </c>
      <c r="E82" s="949" t="s">
        <v>798</v>
      </c>
      <c r="F82" s="943" t="s">
        <v>59</v>
      </c>
    </row>
    <row r="83" spans="2:6" ht="27.6" x14ac:dyDescent="0.25">
      <c r="B83" s="125" t="str">
        <f t="shared" si="2"/>
        <v>Tilanne
kuva</v>
      </c>
      <c r="C83" s="126">
        <v>6</v>
      </c>
      <c r="D83" s="943" t="s">
        <v>67</v>
      </c>
      <c r="E83" s="949" t="s">
        <v>1455</v>
      </c>
      <c r="F83" s="943" t="s">
        <v>67</v>
      </c>
    </row>
    <row r="84" spans="2:6" ht="27.6" x14ac:dyDescent="0.25">
      <c r="B84" s="125" t="str">
        <f t="shared" si="2"/>
        <v>Tapahtumat
ja häiriöt</v>
      </c>
      <c r="C84" s="126">
        <v>7</v>
      </c>
      <c r="D84" s="943" t="s">
        <v>69</v>
      </c>
      <c r="E84" s="949" t="s">
        <v>1458</v>
      </c>
      <c r="F84" s="943" t="s">
        <v>69</v>
      </c>
    </row>
    <row r="85" spans="2:6" ht="27.6" x14ac:dyDescent="0.25">
      <c r="B85" s="125" t="str">
        <f>VLOOKUP($C85,$C$78:$F$88,$B$1,FALSE)</f>
        <v>Kolmannet
osapuolet</v>
      </c>
      <c r="C85" s="126">
        <v>8</v>
      </c>
      <c r="D85" s="545" t="s">
        <v>2540</v>
      </c>
      <c r="E85" s="949" t="s">
        <v>1454</v>
      </c>
      <c r="F85" s="545" t="s">
        <v>2540</v>
      </c>
    </row>
    <row r="86" spans="2:6" ht="27.6" x14ac:dyDescent="0.25">
      <c r="B86" s="125" t="str">
        <f t="shared" si="2"/>
        <v>Henkilöstön
hallinta</v>
      </c>
      <c r="C86" s="126">
        <v>9</v>
      </c>
      <c r="D86" s="545" t="s">
        <v>74</v>
      </c>
      <c r="E86" s="949" t="s">
        <v>1460</v>
      </c>
      <c r="F86" s="545" t="s">
        <v>74</v>
      </c>
    </row>
    <row r="87" spans="2:6" ht="27.6" x14ac:dyDescent="0.25">
      <c r="B87" s="125" t="str">
        <f t="shared" si="2"/>
        <v>Kyber
arkkitehtuuri</v>
      </c>
      <c r="C87" s="126">
        <v>10</v>
      </c>
      <c r="D87" s="545" t="s">
        <v>77</v>
      </c>
      <c r="E87" s="949" t="s">
        <v>801</v>
      </c>
      <c r="F87" s="545" t="s">
        <v>77</v>
      </c>
    </row>
    <row r="88" spans="2:6" ht="27.6" x14ac:dyDescent="0.25">
      <c r="B88" s="125" t="str">
        <f t="shared" si="2"/>
        <v>Kyberturv.
hallinta</v>
      </c>
      <c r="C88" s="126">
        <v>11</v>
      </c>
      <c r="D88" s="545" t="s">
        <v>79</v>
      </c>
      <c r="E88" s="949" t="s">
        <v>1459</v>
      </c>
      <c r="F88" s="545" t="s">
        <v>79</v>
      </c>
    </row>
    <row r="90" spans="2:6" ht="27.6" x14ac:dyDescent="0.25">
      <c r="D90" s="545" t="s">
        <v>56</v>
      </c>
      <c r="E90" s="545" t="s">
        <v>795</v>
      </c>
    </row>
    <row r="91" spans="2:6" x14ac:dyDescent="0.25">
      <c r="D91" s="545" t="s">
        <v>48</v>
      </c>
      <c r="E91" s="545" t="s">
        <v>2463</v>
      </c>
    </row>
    <row r="92" spans="2:6" x14ac:dyDescent="0.25">
      <c r="D92" s="545" t="s">
        <v>64</v>
      </c>
      <c r="E92" s="545" t="s">
        <v>793</v>
      </c>
    </row>
    <row r="93" spans="2:6" ht="27.6" x14ac:dyDescent="0.25">
      <c r="D93" s="545" t="s">
        <v>0</v>
      </c>
      <c r="E93" s="545" t="s">
        <v>796</v>
      </c>
    </row>
    <row r="94" spans="2:6" ht="27.6" x14ac:dyDescent="0.25">
      <c r="D94" s="545" t="s">
        <v>59</v>
      </c>
      <c r="E94" s="545" t="s">
        <v>798</v>
      </c>
    </row>
    <row r="95" spans="2:6" x14ac:dyDescent="0.25">
      <c r="D95" s="545" t="s">
        <v>67</v>
      </c>
      <c r="E95" s="545" t="s">
        <v>525</v>
      </c>
    </row>
    <row r="96" spans="2:6" ht="27.6" x14ac:dyDescent="0.25">
      <c r="D96" s="545" t="s">
        <v>69</v>
      </c>
      <c r="E96" s="545" t="s">
        <v>799</v>
      </c>
    </row>
    <row r="97" spans="4:5" ht="27.6" x14ac:dyDescent="0.25">
      <c r="D97" s="545" t="s">
        <v>2540</v>
      </c>
      <c r="E97" s="545" t="s">
        <v>797</v>
      </c>
    </row>
    <row r="98" spans="4:5" x14ac:dyDescent="0.25">
      <c r="D98" s="545" t="s">
        <v>74</v>
      </c>
      <c r="E98" s="545" t="s">
        <v>794</v>
      </c>
    </row>
    <row r="99" spans="4:5" ht="27.6" x14ac:dyDescent="0.25">
      <c r="D99" s="545" t="s">
        <v>77</v>
      </c>
      <c r="E99" s="545" t="s">
        <v>801</v>
      </c>
    </row>
    <row r="100" spans="4:5" ht="27.6" x14ac:dyDescent="0.25">
      <c r="D100" s="545" t="s">
        <v>79</v>
      </c>
      <c r="E100" s="545" t="s">
        <v>800</v>
      </c>
    </row>
  </sheetData>
  <sheetProtection sheet="1" formatCells="0" formatColumns="0" formatRows="0"/>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codeName="Sheet40">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51"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46" t="s">
        <v>446</v>
      </c>
      <c r="K1" s="547" t="s">
        <v>1462</v>
      </c>
      <c r="L1" s="548" t="s">
        <v>1463</v>
      </c>
      <c r="M1" s="549" t="s">
        <v>1464</v>
      </c>
      <c r="N1" s="550" t="s">
        <v>1465</v>
      </c>
    </row>
    <row r="2" spans="1:22" x14ac:dyDescent="0.25">
      <c r="A2" t="s">
        <v>150</v>
      </c>
      <c r="B2" s="551">
        <v>1</v>
      </c>
      <c r="C2" t="s">
        <v>1462</v>
      </c>
      <c r="D2" t="s">
        <v>1475</v>
      </c>
      <c r="E2" s="551">
        <f ca="1">VLOOKUP($A2,Data!$C:$I,7,FALSE)</f>
        <v>1</v>
      </c>
      <c r="F2" s="631" t="str">
        <f>CONCATENATE($D2,$B2)</f>
        <v>PR.AC-11</v>
      </c>
      <c r="G2" s="631" t="str">
        <f ca="1">_xlfn.IFNA(CONCATENATE(F2,$E2),CONCATENATE(F2,$E2,0))</f>
        <v>PR.AC-111</v>
      </c>
      <c r="H2" s="631"/>
      <c r="J2" s="551">
        <f>COUNTIFS($C:$C,J$1)</f>
        <v>304</v>
      </c>
      <c r="K2" s="551">
        <f>COUNTIFS($C:$C,K$1)</f>
        <v>315</v>
      </c>
      <c r="L2" s="551">
        <f>COUNTIFS($C:$C,L$1)</f>
        <v>131</v>
      </c>
      <c r="M2" s="551">
        <f>COUNTIFS($C:$C,M$1)</f>
        <v>74</v>
      </c>
      <c r="N2" s="551">
        <f>COUNTIFS($C:$C,N$1)</f>
        <v>21</v>
      </c>
    </row>
    <row r="3" spans="1:22" x14ac:dyDescent="0.25">
      <c r="A3" t="s">
        <v>152</v>
      </c>
      <c r="B3" s="551">
        <v>1</v>
      </c>
      <c r="C3" t="s">
        <v>1462</v>
      </c>
      <c r="D3" t="s">
        <v>1475</v>
      </c>
      <c r="E3" s="551">
        <f ca="1">VLOOKUP(A3,Data!C:I,7,FALSE)</f>
        <v>1</v>
      </c>
      <c r="F3" s="631" t="str">
        <f t="shared" ref="F3:F66" si="0">CONCATENATE($D3,$B3)</f>
        <v>PR.AC-11</v>
      </c>
      <c r="G3" s="631" t="str">
        <f t="shared" ref="G3:G66" ca="1" si="1">_xlfn.IFNA(CONCATENATE(F3,$E3),CONCATENATE(F3,$E3,0))</f>
        <v>PR.AC-111</v>
      </c>
      <c r="J3" s="551">
        <f ca="1">COUNTIFS($C:$C,J$1,$E:$E,1)</f>
        <v>121</v>
      </c>
      <c r="K3" s="551">
        <f ca="1">COUNTIFS($C:$C,K$1,$E:$E,1)</f>
        <v>195</v>
      </c>
      <c r="L3" s="551">
        <f ca="1">COUNTIFS($C:$C,L$1,$E:$E,1)</f>
        <v>72</v>
      </c>
      <c r="M3" s="551">
        <f ca="1">COUNTIFS($C:$C,M$1,$E:$E,1)</f>
        <v>48</v>
      </c>
      <c r="N3" s="551">
        <f ca="1">COUNTIFS($C:$C,N$1,$E:$E,1)</f>
        <v>13</v>
      </c>
    </row>
    <row r="4" spans="1:22" x14ac:dyDescent="0.25">
      <c r="A4" t="s">
        <v>153</v>
      </c>
      <c r="B4" s="551">
        <v>1</v>
      </c>
      <c r="C4" t="s">
        <v>1462</v>
      </c>
      <c r="D4" t="s">
        <v>1475</v>
      </c>
      <c r="E4" s="551">
        <f ca="1">VLOOKUP(A4,Data!C:I,7,FALSE)</f>
        <v>1</v>
      </c>
      <c r="F4" s="631" t="str">
        <f t="shared" si="0"/>
        <v>PR.AC-11</v>
      </c>
      <c r="G4" s="631" t="str">
        <f t="shared" ca="1" si="1"/>
        <v>PR.AC-111</v>
      </c>
    </row>
    <row r="5" spans="1:22" x14ac:dyDescent="0.25">
      <c r="A5" t="s">
        <v>154</v>
      </c>
      <c r="B5" s="551">
        <v>2</v>
      </c>
      <c r="C5" t="s">
        <v>1462</v>
      </c>
      <c r="D5" t="s">
        <v>1475</v>
      </c>
      <c r="E5" s="551">
        <f ca="1">VLOOKUP(A5,Data!C:I,7,FALSE)</f>
        <v>1</v>
      </c>
      <c r="F5" s="631" t="str">
        <f t="shared" si="0"/>
        <v>PR.AC-12</v>
      </c>
      <c r="G5" s="631" t="str">
        <f t="shared" ca="1" si="1"/>
        <v>PR.AC-121</v>
      </c>
      <c r="J5" t="s">
        <v>1581</v>
      </c>
      <c r="K5" t="s">
        <v>1582</v>
      </c>
      <c r="L5" t="s">
        <v>1583</v>
      </c>
      <c r="M5" t="s">
        <v>1584</v>
      </c>
      <c r="N5" t="s">
        <v>1585</v>
      </c>
      <c r="P5" s="552" t="s">
        <v>789</v>
      </c>
      <c r="Q5" s="553" t="s">
        <v>790</v>
      </c>
      <c r="R5" s="553" t="s">
        <v>791</v>
      </c>
      <c r="S5" s="554" t="s">
        <v>792</v>
      </c>
    </row>
    <row r="6" spans="1:22" x14ac:dyDescent="0.25">
      <c r="A6" t="s">
        <v>154</v>
      </c>
      <c r="B6" s="551">
        <v>2</v>
      </c>
      <c r="C6" t="s">
        <v>1462</v>
      </c>
      <c r="D6" t="s">
        <v>1476</v>
      </c>
      <c r="E6" s="551">
        <f ca="1">VLOOKUP(A6,Data!C:I,7,FALSE)</f>
        <v>1</v>
      </c>
      <c r="F6" s="631" t="str">
        <f t="shared" si="0"/>
        <v>PR.AC-62</v>
      </c>
      <c r="G6" s="631" t="str">
        <f t="shared" ca="1" si="1"/>
        <v>PR.AC-621</v>
      </c>
      <c r="J6" s="551" t="str">
        <f>IF(VLOOKUP(J$5,Languages!$A:$D,1,TRUE)=J$5,VLOOKUP(J$5,Languages!$A:$D,Summary!$C$7,TRUE),NA())</f>
        <v>Tunnistaminen</v>
      </c>
      <c r="K6" s="551" t="str">
        <f>IF(VLOOKUP(K$5,Languages!$A:$D,1,TRUE)=K$5,VLOOKUP(K$5,Languages!$A:$D,Summary!$C$7,TRUE),NA())</f>
        <v>Suojautuminen</v>
      </c>
      <c r="L6" s="551" t="str">
        <f>IF(VLOOKUP(L$5,Languages!$A:$D,1,TRUE)=L$5,VLOOKUP(L$5,Languages!$A:$D,Summary!$C$7,TRUE),NA())</f>
        <v>Havainnointi</v>
      </c>
      <c r="M6" s="551" t="str">
        <f>IF(VLOOKUP(M$5,Languages!$A:$D,1,TRUE)=M$5,VLOOKUP(M$5,Languages!$A:$D,Summary!$C$7,TRUE),NA())</f>
        <v>Vaste</v>
      </c>
      <c r="N6" s="551" t="str">
        <f>IF(VLOOKUP(N$5,Languages!$A:$D,1,TRUE)=N$5,VLOOKUP(N$5,Languages!$A:$D,Summary!$C$7,TRUE),NA())</f>
        <v>Palautuminen</v>
      </c>
      <c r="P6" s="555">
        <v>0.3</v>
      </c>
      <c r="Q6" s="556">
        <v>0.3</v>
      </c>
      <c r="R6" s="556">
        <v>0.3</v>
      </c>
      <c r="S6" s="557">
        <v>0.1</v>
      </c>
    </row>
    <row r="7" spans="1:22" x14ac:dyDescent="0.25">
      <c r="A7" t="s">
        <v>155</v>
      </c>
      <c r="B7" s="551">
        <v>2</v>
      </c>
      <c r="C7" t="s">
        <v>1462</v>
      </c>
      <c r="D7" t="s">
        <v>1475</v>
      </c>
      <c r="E7" s="551">
        <f ca="1">VLOOKUP(A7,Data!C:I,7,FALSE)</f>
        <v>1</v>
      </c>
      <c r="F7" s="631" t="str">
        <f t="shared" si="0"/>
        <v>PR.AC-12</v>
      </c>
      <c r="G7" s="631" t="str">
        <f t="shared" ca="1" si="1"/>
        <v>PR.AC-121</v>
      </c>
      <c r="I7" t="s">
        <v>1466</v>
      </c>
      <c r="J7" s="560">
        <f ca="1">J3/J2</f>
        <v>0.39802631578947367</v>
      </c>
      <c r="K7" s="560">
        <f ca="1">K3/K2</f>
        <v>0.61904761904761907</v>
      </c>
      <c r="L7" s="560">
        <f ca="1">L3/L2</f>
        <v>0.54961832061068705</v>
      </c>
      <c r="M7" s="560">
        <f ca="1">M3/M2</f>
        <v>0.64864864864864868</v>
      </c>
      <c r="N7" s="560">
        <f ca="1">N3/N2</f>
        <v>0.61904761904761907</v>
      </c>
      <c r="P7" s="117">
        <v>0.3</v>
      </c>
      <c r="Q7" s="95">
        <v>0.3</v>
      </c>
      <c r="R7" s="95">
        <v>0.3</v>
      </c>
      <c r="S7" s="106">
        <v>0.1</v>
      </c>
    </row>
    <row r="8" spans="1:22" x14ac:dyDescent="0.25">
      <c r="A8" t="s">
        <v>156</v>
      </c>
      <c r="B8" s="551">
        <v>2</v>
      </c>
      <c r="C8" t="s">
        <v>1462</v>
      </c>
      <c r="D8" t="s">
        <v>1475</v>
      </c>
      <c r="E8" s="551">
        <f ca="1">VLOOKUP(A8,Data!C:I,7,FALSE)</f>
        <v>1</v>
      </c>
      <c r="F8" s="631" t="str">
        <f t="shared" si="0"/>
        <v>PR.AC-12</v>
      </c>
      <c r="G8" s="631" t="str">
        <f t="shared" ca="1" si="1"/>
        <v>PR.AC-121</v>
      </c>
      <c r="J8" s="551"/>
      <c r="K8" s="551"/>
      <c r="L8" s="551"/>
      <c r="M8" s="551"/>
      <c r="N8" s="551"/>
      <c r="P8" s="117">
        <v>0.3</v>
      </c>
      <c r="Q8" s="95">
        <v>0.3</v>
      </c>
      <c r="R8" s="95">
        <v>0.3</v>
      </c>
      <c r="S8" s="106">
        <v>0.1</v>
      </c>
    </row>
    <row r="9" spans="1:22" x14ac:dyDescent="0.25">
      <c r="A9" t="s">
        <v>156</v>
      </c>
      <c r="B9" s="551">
        <v>2</v>
      </c>
      <c r="C9" t="s">
        <v>1462</v>
      </c>
      <c r="D9" t="s">
        <v>1477</v>
      </c>
      <c r="E9" s="551">
        <f ca="1">VLOOKUP(A9,Data!C:I,7,FALSE)</f>
        <v>1</v>
      </c>
      <c r="F9" s="631" t="str">
        <f t="shared" si="0"/>
        <v>PR.AC-72</v>
      </c>
      <c r="G9" s="631" t="str">
        <f t="shared" ca="1" si="1"/>
        <v>PR.AC-721</v>
      </c>
      <c r="I9" t="s">
        <v>787</v>
      </c>
      <c r="J9" s="561">
        <f>Import!K12</f>
        <v>0.4</v>
      </c>
      <c r="K9" s="561">
        <f>Import!K13</f>
        <v>0.5</v>
      </c>
      <c r="L9" s="561">
        <f>Import!K14</f>
        <v>0.34</v>
      </c>
      <c r="M9" s="561">
        <f>Import!K15</f>
        <v>0.33</v>
      </c>
      <c r="N9" s="561">
        <f>Import!K16</f>
        <v>0.45</v>
      </c>
      <c r="P9" s="117">
        <v>0.3</v>
      </c>
      <c r="Q9" s="95">
        <v>0.3</v>
      </c>
      <c r="R9" s="95">
        <v>0.3</v>
      </c>
      <c r="S9" s="106">
        <v>0.1</v>
      </c>
    </row>
    <row r="10" spans="1:22" x14ac:dyDescent="0.25">
      <c r="A10" t="s">
        <v>158</v>
      </c>
      <c r="B10" s="551">
        <v>1</v>
      </c>
      <c r="C10" t="s">
        <v>1462</v>
      </c>
      <c r="D10" t="s">
        <v>1478</v>
      </c>
      <c r="E10" s="551">
        <f ca="1">VLOOKUP(A10,Data!C:I,7,FALSE)</f>
        <v>1</v>
      </c>
      <c r="F10" s="631" t="str">
        <f t="shared" si="0"/>
        <v>PR.AC-31</v>
      </c>
      <c r="G10" s="631" t="str">
        <f t="shared" ca="1" si="1"/>
        <v>PR.AC-311</v>
      </c>
      <c r="I10" t="s">
        <v>1472</v>
      </c>
      <c r="J10" s="561">
        <f>Import!N12</f>
        <v>0.45</v>
      </c>
      <c r="K10" s="561">
        <f>Import!N13</f>
        <v>0.55000000000000004</v>
      </c>
      <c r="L10" s="561">
        <f>Import!N14</f>
        <v>0.5</v>
      </c>
      <c r="M10" s="561">
        <f>Import!N15</f>
        <v>0.6</v>
      </c>
      <c r="N10" s="561">
        <f>Import!N16</f>
        <v>0.65</v>
      </c>
      <c r="P10" s="118">
        <v>0.3</v>
      </c>
      <c r="Q10" s="114">
        <v>0.3</v>
      </c>
      <c r="R10" s="114">
        <v>0.3</v>
      </c>
      <c r="S10" s="115">
        <v>0.1</v>
      </c>
    </row>
    <row r="11" spans="1:22" x14ac:dyDescent="0.25">
      <c r="A11" t="s">
        <v>158</v>
      </c>
      <c r="B11" s="551">
        <v>1</v>
      </c>
      <c r="C11" t="s">
        <v>1462</v>
      </c>
      <c r="D11" t="s">
        <v>1479</v>
      </c>
      <c r="E11" s="551">
        <f ca="1">VLOOKUP(A11,Data!C:I,7,FALSE)</f>
        <v>1</v>
      </c>
      <c r="F11" s="631" t="str">
        <f t="shared" si="0"/>
        <v>PR.PT-21</v>
      </c>
      <c r="G11" s="631" t="str">
        <f t="shared" ca="1" si="1"/>
        <v>PR.PT-211</v>
      </c>
    </row>
    <row r="12" spans="1:22" x14ac:dyDescent="0.25">
      <c r="A12" t="s">
        <v>158</v>
      </c>
      <c r="B12" s="551">
        <v>1</v>
      </c>
      <c r="C12" t="s">
        <v>1462</v>
      </c>
      <c r="D12" t="s">
        <v>1480</v>
      </c>
      <c r="E12" s="551">
        <f ca="1">VLOOKUP(A12,Data!C:I,7,FALSE)</f>
        <v>1</v>
      </c>
      <c r="F12" s="631" t="str">
        <f t="shared" si="0"/>
        <v>PR.PT-31</v>
      </c>
      <c r="G12" s="631" t="str">
        <f t="shared" ca="1" si="1"/>
        <v>PR.PT-311</v>
      </c>
    </row>
    <row r="13" spans="1:22" x14ac:dyDescent="0.25">
      <c r="A13" t="s">
        <v>159</v>
      </c>
      <c r="B13" s="551">
        <v>1</v>
      </c>
      <c r="C13" t="s">
        <v>1462</v>
      </c>
      <c r="D13" t="s">
        <v>1478</v>
      </c>
      <c r="E13" s="551">
        <f ca="1">VLOOKUP(A13,Data!C:I,7,FALSE)</f>
        <v>1</v>
      </c>
      <c r="F13" s="631" t="str">
        <f t="shared" si="0"/>
        <v>PR.AC-31</v>
      </c>
      <c r="G13" s="631" t="str">
        <f t="shared" ca="1" si="1"/>
        <v>PR.AC-311</v>
      </c>
    </row>
    <row r="14" spans="1:22" x14ac:dyDescent="0.25">
      <c r="A14" t="s">
        <v>159</v>
      </c>
      <c r="B14" s="551">
        <v>1</v>
      </c>
      <c r="C14" t="s">
        <v>1462</v>
      </c>
      <c r="D14" t="s">
        <v>1481</v>
      </c>
      <c r="E14" s="551">
        <f ca="1">VLOOKUP(A14,Data!C:I,7,FALSE)</f>
        <v>1</v>
      </c>
      <c r="F14" s="631" t="str">
        <f t="shared" si="0"/>
        <v>PR.MA-21</v>
      </c>
      <c r="G14" s="631" t="str">
        <f t="shared" ca="1" si="1"/>
        <v>PR.MA-211</v>
      </c>
    </row>
    <row r="15" spans="1:22" x14ac:dyDescent="0.25">
      <c r="A15" t="s">
        <v>159</v>
      </c>
      <c r="B15" s="551">
        <v>1</v>
      </c>
      <c r="C15" t="s">
        <v>1462</v>
      </c>
      <c r="D15" t="s">
        <v>1479</v>
      </c>
      <c r="E15" s="551">
        <f ca="1">VLOOKUP(A15,Data!C:I,7,FALSE)</f>
        <v>1</v>
      </c>
      <c r="F15" s="631" t="str">
        <f t="shared" si="0"/>
        <v>PR.PT-21</v>
      </c>
      <c r="G15" s="631" t="str">
        <f t="shared" ca="1" si="1"/>
        <v>PR.PT-211</v>
      </c>
      <c r="I15" s="101" t="s">
        <v>600</v>
      </c>
      <c r="J15" s="626" t="s">
        <v>446</v>
      </c>
      <c r="K15" s="626" t="s">
        <v>1804</v>
      </c>
      <c r="L15" s="626" t="s">
        <v>1806</v>
      </c>
      <c r="M15" s="626" t="s">
        <v>1805</v>
      </c>
      <c r="N15" s="627">
        <v>1</v>
      </c>
      <c r="O15" s="626" t="s">
        <v>1806</v>
      </c>
      <c r="P15" s="626" t="s">
        <v>1805</v>
      </c>
      <c r="Q15" s="627">
        <v>2</v>
      </c>
      <c r="R15" s="626" t="s">
        <v>1806</v>
      </c>
      <c r="S15" s="626" t="s">
        <v>1805</v>
      </c>
      <c r="T15" s="627">
        <v>3</v>
      </c>
      <c r="U15" s="626" t="s">
        <v>1806</v>
      </c>
      <c r="V15" s="626" t="s">
        <v>1805</v>
      </c>
    </row>
    <row r="16" spans="1:22" x14ac:dyDescent="0.25">
      <c r="A16" t="s">
        <v>159</v>
      </c>
      <c r="B16" s="551">
        <v>1</v>
      </c>
      <c r="C16" t="s">
        <v>1462</v>
      </c>
      <c r="D16" t="s">
        <v>1480</v>
      </c>
      <c r="E16" s="551">
        <f ca="1">VLOOKUP(A16,Data!C:I,7,FALSE)</f>
        <v>1</v>
      </c>
      <c r="F16" s="631" t="str">
        <f t="shared" si="0"/>
        <v>PR.PT-31</v>
      </c>
      <c r="G16" s="631" t="str">
        <f t="shared" ca="1" si="1"/>
        <v>PR.PT-311</v>
      </c>
      <c r="I16" s="24" t="s">
        <v>1625</v>
      </c>
      <c r="J16" s="24" t="s">
        <v>1508</v>
      </c>
      <c r="K16" s="632">
        <f ca="1">IF(L16=0,0,M16/L16)</f>
        <v>0.375</v>
      </c>
      <c r="L16" s="633">
        <f>SUM(O16+R16+U16)</f>
        <v>8</v>
      </c>
      <c r="M16" s="633">
        <f ca="1">SUM(P16+S16+V16)</f>
        <v>3</v>
      </c>
      <c r="N16" s="632">
        <f ca="1">IF(O16=0,0,P16/O16)</f>
        <v>0.75</v>
      </c>
      <c r="O16" s="633">
        <f>COUNTIF($F:$F,CONCATENATE($J16,N$15))</f>
        <v>4</v>
      </c>
      <c r="P16" s="633">
        <f ca="1">COUNTIF($G:$G,CONCATENATE($J16,N$15,1))</f>
        <v>3</v>
      </c>
      <c r="Q16" s="632">
        <f ca="1">IF(R16=0,0,S16/R16)</f>
        <v>0</v>
      </c>
      <c r="R16" s="633">
        <f>COUNTIF($F:$F,CONCATENATE($J16,Q$15))</f>
        <v>2</v>
      </c>
      <c r="S16" s="633">
        <f ca="1">COUNTIF($G:$G,CONCATENATE($J16,Q$15,1))</f>
        <v>0</v>
      </c>
      <c r="T16" s="632">
        <f ca="1">IF(U16=0,0,V16/U16)</f>
        <v>0</v>
      </c>
      <c r="U16" s="633">
        <f>COUNTIF($F:$F,CONCATENATE($J16,T$15))</f>
        <v>2</v>
      </c>
      <c r="V16" s="633">
        <f ca="1">COUNTIF($G:$G,CONCATENATE($J16,T$15,1))</f>
        <v>0</v>
      </c>
    </row>
    <row r="17" spans="1:22" x14ac:dyDescent="0.25">
      <c r="A17" t="s">
        <v>160</v>
      </c>
      <c r="B17" s="551">
        <v>2</v>
      </c>
      <c r="C17" t="s">
        <v>1462</v>
      </c>
      <c r="D17" t="s">
        <v>1478</v>
      </c>
      <c r="E17" s="551">
        <f ca="1">VLOOKUP(A17,Data!C:I,7,FALSE)</f>
        <v>1</v>
      </c>
      <c r="F17" s="631" t="str">
        <f t="shared" si="0"/>
        <v>PR.AC-32</v>
      </c>
      <c r="G17" s="631" t="str">
        <f t="shared" ca="1" si="1"/>
        <v>PR.AC-321</v>
      </c>
      <c r="I17" s="24"/>
      <c r="J17" s="24" t="s">
        <v>1509</v>
      </c>
      <c r="K17" s="632">
        <f t="shared" ref="K17:K80" ca="1" si="2">IF(L17=0,0,M17/L17)</f>
        <v>0.5</v>
      </c>
      <c r="L17" s="633">
        <f t="shared" ref="L17:L80" si="3">SUM(O17+R17+U17)</f>
        <v>8</v>
      </c>
      <c r="M17" s="633">
        <f t="shared" ref="M17:M80" ca="1" si="4">SUM(P17+S17+V17)</f>
        <v>4</v>
      </c>
      <c r="N17" s="632">
        <f t="shared" ref="N17:N80" ca="1" si="5">IF(O17=0,0,P17/O17)</f>
        <v>1</v>
      </c>
      <c r="O17" s="633">
        <f t="shared" ref="O17:O80" si="6">COUNTIF($F:$F,CONCATENATE($J17,N$15))</f>
        <v>3</v>
      </c>
      <c r="P17" s="633">
        <f t="shared" ref="P17:P80" ca="1" si="7">COUNTIF($G:$G,CONCATENATE($J17,N$15,1))</f>
        <v>3</v>
      </c>
      <c r="Q17" s="632">
        <f t="shared" ref="Q17:Q80" ca="1" si="8">IF(R17=0,0,S17/R17)</f>
        <v>0.33333333333333331</v>
      </c>
      <c r="R17" s="633">
        <f t="shared" ref="R17:R80" si="9">COUNTIF($F:$F,CONCATENATE($J17,Q$15))</f>
        <v>3</v>
      </c>
      <c r="S17" s="633">
        <f t="shared" ref="S17:S80" ca="1" si="10">COUNTIF($G:$G,CONCATENATE($J17,Q$15,1))</f>
        <v>1</v>
      </c>
      <c r="T17" s="632">
        <f t="shared" ref="T17:T80" ca="1" si="11">IF(U17=0,0,V17/U17)</f>
        <v>0</v>
      </c>
      <c r="U17" s="633">
        <f t="shared" ref="U17:U80" si="12">COUNTIF($F:$F,CONCATENATE($J17,T$15))</f>
        <v>2</v>
      </c>
      <c r="V17" s="633">
        <f t="shared" ref="V17:V80" ca="1" si="13">COUNTIF($G:$G,CONCATENATE($J17,T$15,1))</f>
        <v>0</v>
      </c>
    </row>
    <row r="18" spans="1:22" x14ac:dyDescent="0.25">
      <c r="A18" t="s">
        <v>160</v>
      </c>
      <c r="B18" s="551">
        <v>2</v>
      </c>
      <c r="C18" t="s">
        <v>1462</v>
      </c>
      <c r="D18" t="s">
        <v>1477</v>
      </c>
      <c r="E18" s="551">
        <f ca="1">VLOOKUP(A18,Data!C:I,7,FALSE)</f>
        <v>1</v>
      </c>
      <c r="F18" s="631" t="str">
        <f t="shared" si="0"/>
        <v>PR.AC-72</v>
      </c>
      <c r="G18" s="631" t="str">
        <f t="shared" ca="1" si="1"/>
        <v>PR.AC-721</v>
      </c>
      <c r="I18" s="24"/>
      <c r="J18" s="24" t="s">
        <v>1514</v>
      </c>
      <c r="K18" s="632">
        <f t="shared" ca="1" si="2"/>
        <v>0.625</v>
      </c>
      <c r="L18" s="633">
        <f t="shared" si="3"/>
        <v>8</v>
      </c>
      <c r="M18" s="633">
        <f t="shared" ca="1" si="4"/>
        <v>5</v>
      </c>
      <c r="N18" s="632">
        <f t="shared" ca="1" si="5"/>
        <v>1</v>
      </c>
      <c r="O18" s="633">
        <f t="shared" si="6"/>
        <v>4</v>
      </c>
      <c r="P18" s="633">
        <f t="shared" ca="1" si="7"/>
        <v>4</v>
      </c>
      <c r="Q18" s="632">
        <f t="shared" ca="1" si="8"/>
        <v>0.5</v>
      </c>
      <c r="R18" s="633">
        <f t="shared" si="9"/>
        <v>2</v>
      </c>
      <c r="S18" s="633">
        <f t="shared" ca="1" si="10"/>
        <v>1</v>
      </c>
      <c r="T18" s="632">
        <f t="shared" ca="1" si="11"/>
        <v>0</v>
      </c>
      <c r="U18" s="633">
        <f t="shared" si="12"/>
        <v>2</v>
      </c>
      <c r="V18" s="633">
        <f t="shared" ca="1" si="13"/>
        <v>0</v>
      </c>
    </row>
    <row r="19" spans="1:22" x14ac:dyDescent="0.25">
      <c r="A19" t="s">
        <v>160</v>
      </c>
      <c r="B19" s="551">
        <v>2</v>
      </c>
      <c r="C19" t="s">
        <v>1462</v>
      </c>
      <c r="D19" t="s">
        <v>1481</v>
      </c>
      <c r="E19" s="551">
        <f ca="1">VLOOKUP(A19,Data!C:I,7,FALSE)</f>
        <v>1</v>
      </c>
      <c r="F19" s="631" t="str">
        <f t="shared" si="0"/>
        <v>PR.MA-22</v>
      </c>
      <c r="G19" s="631" t="str">
        <f t="shared" ca="1" si="1"/>
        <v>PR.MA-221</v>
      </c>
      <c r="I19" s="24"/>
      <c r="J19" s="24" t="s">
        <v>1520</v>
      </c>
      <c r="K19" s="632">
        <f t="shared" ca="1" si="2"/>
        <v>0.6</v>
      </c>
      <c r="L19" s="633">
        <f t="shared" si="3"/>
        <v>5</v>
      </c>
      <c r="M19" s="633">
        <f t="shared" ca="1" si="4"/>
        <v>3</v>
      </c>
      <c r="N19" s="632">
        <f t="shared" ca="1" si="5"/>
        <v>0.5</v>
      </c>
      <c r="O19" s="633">
        <f t="shared" si="6"/>
        <v>4</v>
      </c>
      <c r="P19" s="633">
        <f t="shared" ca="1" si="7"/>
        <v>2</v>
      </c>
      <c r="Q19" s="632">
        <f t="shared" ca="1" si="8"/>
        <v>1</v>
      </c>
      <c r="R19" s="633">
        <f t="shared" si="9"/>
        <v>1</v>
      </c>
      <c r="S19" s="633">
        <f t="shared" ca="1" si="10"/>
        <v>1</v>
      </c>
      <c r="T19" s="632">
        <f t="shared" si="11"/>
        <v>0</v>
      </c>
      <c r="U19" s="633">
        <f t="shared" si="12"/>
        <v>0</v>
      </c>
      <c r="V19" s="633">
        <f t="shared" ca="1" si="13"/>
        <v>0</v>
      </c>
    </row>
    <row r="20" spans="1:22" x14ac:dyDescent="0.25">
      <c r="A20" t="s">
        <v>160</v>
      </c>
      <c r="B20" s="551">
        <v>2</v>
      </c>
      <c r="C20" t="s">
        <v>1462</v>
      </c>
      <c r="D20" t="s">
        <v>1479</v>
      </c>
      <c r="E20" s="551">
        <f ca="1">VLOOKUP(A20,Data!C:I,7,FALSE)</f>
        <v>1</v>
      </c>
      <c r="F20" s="631" t="str">
        <f t="shared" si="0"/>
        <v>PR.PT-22</v>
      </c>
      <c r="G20" s="631" t="str">
        <f t="shared" ca="1" si="1"/>
        <v>PR.PT-221</v>
      </c>
      <c r="I20" s="24"/>
      <c r="J20" s="24" t="s">
        <v>1510</v>
      </c>
      <c r="K20" s="632">
        <f t="shared" ca="1" si="2"/>
        <v>0.33333333333333331</v>
      </c>
      <c r="L20" s="633">
        <f t="shared" si="3"/>
        <v>12</v>
      </c>
      <c r="M20" s="633">
        <f t="shared" ca="1" si="4"/>
        <v>4</v>
      </c>
      <c r="N20" s="632">
        <f t="shared" ca="1" si="5"/>
        <v>1</v>
      </c>
      <c r="O20" s="633">
        <f t="shared" si="6"/>
        <v>2</v>
      </c>
      <c r="P20" s="633">
        <f t="shared" ca="1" si="7"/>
        <v>2</v>
      </c>
      <c r="Q20" s="632">
        <f t="shared" ca="1" si="8"/>
        <v>0.25</v>
      </c>
      <c r="R20" s="633">
        <f t="shared" si="9"/>
        <v>8</v>
      </c>
      <c r="S20" s="633">
        <f t="shared" ca="1" si="10"/>
        <v>2</v>
      </c>
      <c r="T20" s="632">
        <f t="shared" ca="1" si="11"/>
        <v>0</v>
      </c>
      <c r="U20" s="633">
        <f t="shared" si="12"/>
        <v>2</v>
      </c>
      <c r="V20" s="633">
        <f t="shared" ca="1" si="13"/>
        <v>0</v>
      </c>
    </row>
    <row r="21" spans="1:22" x14ac:dyDescent="0.25">
      <c r="A21" t="s">
        <v>160</v>
      </c>
      <c r="B21" s="551">
        <v>2</v>
      </c>
      <c r="C21" t="s">
        <v>1462</v>
      </c>
      <c r="D21" t="s">
        <v>1480</v>
      </c>
      <c r="E21" s="551">
        <f ca="1">VLOOKUP(A21,Data!C:I,7,FALSE)</f>
        <v>1</v>
      </c>
      <c r="F21" s="631" t="str">
        <f t="shared" si="0"/>
        <v>PR.PT-32</v>
      </c>
      <c r="G21" s="631" t="str">
        <f t="shared" ca="1" si="1"/>
        <v>PR.PT-321</v>
      </c>
      <c r="I21" s="24"/>
      <c r="J21" s="24" t="s">
        <v>1489</v>
      </c>
      <c r="K21" s="632">
        <f t="shared" ca="1" si="2"/>
        <v>0.66666666666666663</v>
      </c>
      <c r="L21" s="633">
        <f t="shared" si="3"/>
        <v>15</v>
      </c>
      <c r="M21" s="633">
        <f t="shared" ca="1" si="4"/>
        <v>10</v>
      </c>
      <c r="N21" s="632">
        <f t="shared" ca="1" si="5"/>
        <v>1</v>
      </c>
      <c r="O21" s="633">
        <f t="shared" si="6"/>
        <v>2</v>
      </c>
      <c r="P21" s="633">
        <f t="shared" ca="1" si="7"/>
        <v>2</v>
      </c>
      <c r="Q21" s="632">
        <f t="shared" ca="1" si="8"/>
        <v>0.66666666666666663</v>
      </c>
      <c r="R21" s="633">
        <f t="shared" si="9"/>
        <v>3</v>
      </c>
      <c r="S21" s="633">
        <f t="shared" ca="1" si="10"/>
        <v>2</v>
      </c>
      <c r="T21" s="632">
        <f t="shared" ca="1" si="11"/>
        <v>0.6</v>
      </c>
      <c r="U21" s="633">
        <f t="shared" si="12"/>
        <v>10</v>
      </c>
      <c r="V21" s="633">
        <f t="shared" ca="1" si="13"/>
        <v>6</v>
      </c>
    </row>
    <row r="22" spans="1:22" x14ac:dyDescent="0.25">
      <c r="A22" t="s">
        <v>161</v>
      </c>
      <c r="B22" s="551">
        <v>2</v>
      </c>
      <c r="C22" t="s">
        <v>1462</v>
      </c>
      <c r="D22" t="s">
        <v>1478</v>
      </c>
      <c r="E22" s="551">
        <f ca="1">VLOOKUP(A22,Data!C:I,7,FALSE)</f>
        <v>1</v>
      </c>
      <c r="F22" s="631" t="str">
        <f t="shared" si="0"/>
        <v>PR.AC-32</v>
      </c>
      <c r="G22" s="631" t="str">
        <f t="shared" ca="1" si="1"/>
        <v>PR.AC-321</v>
      </c>
      <c r="I22" s="24" t="s">
        <v>1635</v>
      </c>
      <c r="J22" s="24" t="s">
        <v>1521</v>
      </c>
      <c r="K22" s="632">
        <f t="shared" ca="1" si="2"/>
        <v>0.25</v>
      </c>
      <c r="L22" s="633">
        <f t="shared" si="3"/>
        <v>4</v>
      </c>
      <c r="M22" s="633">
        <f t="shared" ca="1" si="4"/>
        <v>1</v>
      </c>
      <c r="N22" s="632">
        <f t="shared" ca="1" si="5"/>
        <v>0</v>
      </c>
      <c r="O22" s="633">
        <f t="shared" si="6"/>
        <v>2</v>
      </c>
      <c r="P22" s="633">
        <f t="shared" ca="1" si="7"/>
        <v>0</v>
      </c>
      <c r="Q22" s="632">
        <f t="shared" ca="1" si="8"/>
        <v>0.5</v>
      </c>
      <c r="R22" s="633">
        <f t="shared" si="9"/>
        <v>2</v>
      </c>
      <c r="S22" s="633">
        <f t="shared" ca="1" si="10"/>
        <v>1</v>
      </c>
      <c r="T22" s="632">
        <f t="shared" si="11"/>
        <v>0</v>
      </c>
      <c r="U22" s="633">
        <f t="shared" si="12"/>
        <v>0</v>
      </c>
      <c r="V22" s="633">
        <f t="shared" ca="1" si="13"/>
        <v>0</v>
      </c>
    </row>
    <row r="23" spans="1:22" x14ac:dyDescent="0.25">
      <c r="A23" t="s">
        <v>161</v>
      </c>
      <c r="B23" s="551">
        <v>2</v>
      </c>
      <c r="C23" t="s">
        <v>1462</v>
      </c>
      <c r="D23" t="s">
        <v>1482</v>
      </c>
      <c r="E23" s="551">
        <f ca="1">VLOOKUP(A23,Data!C:I,7,FALSE)</f>
        <v>1</v>
      </c>
      <c r="F23" s="631" t="str">
        <f t="shared" si="0"/>
        <v>PR.AC-42</v>
      </c>
      <c r="G23" s="631" t="str">
        <f t="shared" ca="1" si="1"/>
        <v>PR.AC-421</v>
      </c>
      <c r="I23" s="24"/>
      <c r="J23" s="24" t="s">
        <v>1519</v>
      </c>
      <c r="K23" s="632">
        <f t="shared" ca="1" si="2"/>
        <v>0.25</v>
      </c>
      <c r="L23" s="633">
        <f t="shared" si="3"/>
        <v>4</v>
      </c>
      <c r="M23" s="633">
        <f t="shared" ca="1" si="4"/>
        <v>1</v>
      </c>
      <c r="N23" s="632">
        <f t="shared" ca="1" si="5"/>
        <v>1</v>
      </c>
      <c r="O23" s="633">
        <f t="shared" si="6"/>
        <v>1</v>
      </c>
      <c r="P23" s="633">
        <f t="shared" ca="1" si="7"/>
        <v>1</v>
      </c>
      <c r="Q23" s="632">
        <f t="shared" ca="1" si="8"/>
        <v>0</v>
      </c>
      <c r="R23" s="633">
        <f t="shared" si="9"/>
        <v>1</v>
      </c>
      <c r="S23" s="633">
        <f t="shared" ca="1" si="10"/>
        <v>0</v>
      </c>
      <c r="T23" s="632">
        <f t="shared" ca="1" si="11"/>
        <v>0</v>
      </c>
      <c r="U23" s="633">
        <f t="shared" si="12"/>
        <v>2</v>
      </c>
      <c r="V23" s="633">
        <f t="shared" ca="1" si="13"/>
        <v>0</v>
      </c>
    </row>
    <row r="24" spans="1:22" x14ac:dyDescent="0.25">
      <c r="A24" t="s">
        <v>161</v>
      </c>
      <c r="B24" s="551">
        <v>2</v>
      </c>
      <c r="C24" t="s">
        <v>1462</v>
      </c>
      <c r="D24" t="s">
        <v>1481</v>
      </c>
      <c r="E24" s="551">
        <f ca="1">VLOOKUP(A24,Data!C:I,7,FALSE)</f>
        <v>1</v>
      </c>
      <c r="F24" s="631" t="str">
        <f t="shared" si="0"/>
        <v>PR.MA-22</v>
      </c>
      <c r="G24" s="631" t="str">
        <f t="shared" ca="1" si="1"/>
        <v>PR.MA-221</v>
      </c>
      <c r="I24" s="24"/>
      <c r="J24" s="24" t="s">
        <v>1524</v>
      </c>
      <c r="K24" s="632">
        <f t="shared" ca="1" si="2"/>
        <v>0</v>
      </c>
      <c r="L24" s="633">
        <f t="shared" si="3"/>
        <v>4</v>
      </c>
      <c r="M24" s="633">
        <f t="shared" ca="1" si="4"/>
        <v>0</v>
      </c>
      <c r="N24" s="632">
        <f t="shared" si="5"/>
        <v>0</v>
      </c>
      <c r="O24" s="633">
        <f t="shared" si="6"/>
        <v>0</v>
      </c>
      <c r="P24" s="633">
        <f t="shared" ca="1" si="7"/>
        <v>0</v>
      </c>
      <c r="Q24" s="632">
        <f t="shared" ca="1" si="8"/>
        <v>0</v>
      </c>
      <c r="R24" s="633">
        <f t="shared" si="9"/>
        <v>2</v>
      </c>
      <c r="S24" s="633">
        <f t="shared" ca="1" si="10"/>
        <v>0</v>
      </c>
      <c r="T24" s="632">
        <f t="shared" ca="1" si="11"/>
        <v>0</v>
      </c>
      <c r="U24" s="633">
        <f t="shared" si="12"/>
        <v>2</v>
      </c>
      <c r="V24" s="633">
        <f t="shared" ca="1" si="13"/>
        <v>0</v>
      </c>
    </row>
    <row r="25" spans="1:22" x14ac:dyDescent="0.25">
      <c r="A25" t="s">
        <v>161</v>
      </c>
      <c r="B25" s="551">
        <v>2</v>
      </c>
      <c r="C25" t="s">
        <v>1462</v>
      </c>
      <c r="D25" t="s">
        <v>1480</v>
      </c>
      <c r="E25" s="551">
        <f ca="1">VLOOKUP(A25,Data!C:I,7,FALSE)</f>
        <v>1</v>
      </c>
      <c r="F25" s="631" t="str">
        <f t="shared" si="0"/>
        <v>PR.PT-32</v>
      </c>
      <c r="G25" s="631" t="str">
        <f t="shared" ca="1" si="1"/>
        <v>PR.PT-321</v>
      </c>
      <c r="I25" s="24"/>
      <c r="J25" s="24" t="s">
        <v>1511</v>
      </c>
      <c r="K25" s="632">
        <f t="shared" ca="1" si="2"/>
        <v>0.35483870967741937</v>
      </c>
      <c r="L25" s="633">
        <f t="shared" si="3"/>
        <v>31</v>
      </c>
      <c r="M25" s="633">
        <f t="shared" ca="1" si="4"/>
        <v>11</v>
      </c>
      <c r="N25" s="632">
        <f t="shared" ca="1" si="5"/>
        <v>0.7</v>
      </c>
      <c r="O25" s="633">
        <f t="shared" si="6"/>
        <v>10</v>
      </c>
      <c r="P25" s="633">
        <f t="shared" ca="1" si="7"/>
        <v>7</v>
      </c>
      <c r="Q25" s="632">
        <f t="shared" ca="1" si="8"/>
        <v>0.30769230769230771</v>
      </c>
      <c r="R25" s="633">
        <f t="shared" si="9"/>
        <v>13</v>
      </c>
      <c r="S25" s="633">
        <f t="shared" ca="1" si="10"/>
        <v>4</v>
      </c>
      <c r="T25" s="632">
        <f t="shared" ca="1" si="11"/>
        <v>0</v>
      </c>
      <c r="U25" s="633">
        <f t="shared" si="12"/>
        <v>8</v>
      </c>
      <c r="V25" s="633">
        <f t="shared" ca="1" si="13"/>
        <v>0</v>
      </c>
    </row>
    <row r="26" spans="1:22" x14ac:dyDescent="0.25">
      <c r="A26" t="s">
        <v>162</v>
      </c>
      <c r="B26" s="551">
        <v>2</v>
      </c>
      <c r="C26" t="s">
        <v>1462</v>
      </c>
      <c r="D26" t="s">
        <v>1478</v>
      </c>
      <c r="E26" s="551">
        <f ca="1">VLOOKUP(A26,Data!C:I,7,FALSE)</f>
        <v>0</v>
      </c>
      <c r="F26" s="631" t="str">
        <f t="shared" si="0"/>
        <v>PR.AC-32</v>
      </c>
      <c r="G26" s="631" t="str">
        <f t="shared" ca="1" si="1"/>
        <v>PR.AC-320</v>
      </c>
      <c r="I26" s="24"/>
      <c r="J26" s="24" t="s">
        <v>1528</v>
      </c>
      <c r="K26" s="632">
        <f t="shared" ca="1" si="2"/>
        <v>0.6</v>
      </c>
      <c r="L26" s="633">
        <f t="shared" si="3"/>
        <v>15</v>
      </c>
      <c r="M26" s="633">
        <f t="shared" ca="1" si="4"/>
        <v>9</v>
      </c>
      <c r="N26" s="632">
        <f t="shared" ca="1" si="5"/>
        <v>1</v>
      </c>
      <c r="O26" s="633">
        <f t="shared" si="6"/>
        <v>6</v>
      </c>
      <c r="P26" s="633">
        <f t="shared" ca="1" si="7"/>
        <v>6</v>
      </c>
      <c r="Q26" s="632">
        <f t="shared" ca="1" si="8"/>
        <v>0.33333333333333331</v>
      </c>
      <c r="R26" s="633">
        <f t="shared" si="9"/>
        <v>6</v>
      </c>
      <c r="S26" s="633">
        <f t="shared" ca="1" si="10"/>
        <v>2</v>
      </c>
      <c r="T26" s="632">
        <f t="shared" ca="1" si="11"/>
        <v>0.33333333333333331</v>
      </c>
      <c r="U26" s="633">
        <f t="shared" si="12"/>
        <v>3</v>
      </c>
      <c r="V26" s="633">
        <f t="shared" ca="1" si="13"/>
        <v>1</v>
      </c>
    </row>
    <row r="27" spans="1:22" x14ac:dyDescent="0.25">
      <c r="A27" t="s">
        <v>162</v>
      </c>
      <c r="B27" s="551">
        <v>2</v>
      </c>
      <c r="C27" t="s">
        <v>1462</v>
      </c>
      <c r="D27" t="s">
        <v>1482</v>
      </c>
      <c r="E27" s="551">
        <f ca="1">VLOOKUP(A27,Data!C:I,7,FALSE)</f>
        <v>0</v>
      </c>
      <c r="F27" s="631" t="str">
        <f t="shared" si="0"/>
        <v>PR.AC-42</v>
      </c>
      <c r="G27" s="631" t="str">
        <f t="shared" ca="1" si="1"/>
        <v>PR.AC-420</v>
      </c>
      <c r="I27" s="24" t="s">
        <v>1643</v>
      </c>
      <c r="J27" s="24" t="s">
        <v>1522</v>
      </c>
      <c r="K27" s="632">
        <f t="shared" ca="1" si="2"/>
        <v>0.6</v>
      </c>
      <c r="L27" s="633">
        <f t="shared" si="3"/>
        <v>5</v>
      </c>
      <c r="M27" s="633">
        <f t="shared" ca="1" si="4"/>
        <v>3</v>
      </c>
      <c r="N27" s="632">
        <f t="shared" ca="1" si="5"/>
        <v>1</v>
      </c>
      <c r="O27" s="633">
        <f t="shared" si="6"/>
        <v>2</v>
      </c>
      <c r="P27" s="633">
        <f t="shared" ca="1" si="7"/>
        <v>2</v>
      </c>
      <c r="Q27" s="632">
        <f t="shared" ca="1" si="8"/>
        <v>0</v>
      </c>
      <c r="R27" s="633">
        <f t="shared" si="9"/>
        <v>2</v>
      </c>
      <c r="S27" s="633">
        <f t="shared" ca="1" si="10"/>
        <v>0</v>
      </c>
      <c r="T27" s="632">
        <f t="shared" ca="1" si="11"/>
        <v>1</v>
      </c>
      <c r="U27" s="633">
        <f t="shared" si="12"/>
        <v>1</v>
      </c>
      <c r="V27" s="633">
        <f t="shared" ca="1" si="13"/>
        <v>1</v>
      </c>
    </row>
    <row r="28" spans="1:22" x14ac:dyDescent="0.25">
      <c r="A28" t="s">
        <v>162</v>
      </c>
      <c r="B28" s="551">
        <v>2</v>
      </c>
      <c r="C28" t="s">
        <v>1462</v>
      </c>
      <c r="D28" t="s">
        <v>1481</v>
      </c>
      <c r="E28" s="551">
        <f ca="1">VLOOKUP(A28,Data!C:I,7,FALSE)</f>
        <v>0</v>
      </c>
      <c r="F28" s="631" t="str">
        <f t="shared" si="0"/>
        <v>PR.MA-22</v>
      </c>
      <c r="G28" s="631" t="str">
        <f t="shared" ca="1" si="1"/>
        <v>PR.MA-220</v>
      </c>
      <c r="I28" s="24"/>
      <c r="J28" s="24" t="s">
        <v>1490</v>
      </c>
      <c r="K28" s="632">
        <f t="shared" ca="1" si="2"/>
        <v>0.66666666666666663</v>
      </c>
      <c r="L28" s="633">
        <f t="shared" si="3"/>
        <v>15</v>
      </c>
      <c r="M28" s="633">
        <f t="shared" ca="1" si="4"/>
        <v>10</v>
      </c>
      <c r="N28" s="632">
        <f t="shared" ca="1" si="5"/>
        <v>1</v>
      </c>
      <c r="O28" s="633">
        <f t="shared" si="6"/>
        <v>2</v>
      </c>
      <c r="P28" s="633">
        <f t="shared" ca="1" si="7"/>
        <v>2</v>
      </c>
      <c r="Q28" s="632">
        <f t="shared" ca="1" si="8"/>
        <v>1</v>
      </c>
      <c r="R28" s="633">
        <f t="shared" si="9"/>
        <v>1</v>
      </c>
      <c r="S28" s="633">
        <f t="shared" ca="1" si="10"/>
        <v>1</v>
      </c>
      <c r="T28" s="632">
        <f t="shared" ca="1" si="11"/>
        <v>0.58333333333333337</v>
      </c>
      <c r="U28" s="633">
        <f t="shared" si="12"/>
        <v>12</v>
      </c>
      <c r="V28" s="633">
        <f t="shared" ca="1" si="13"/>
        <v>7</v>
      </c>
    </row>
    <row r="29" spans="1:22" x14ac:dyDescent="0.25">
      <c r="A29" t="s">
        <v>162</v>
      </c>
      <c r="B29" s="551">
        <v>2</v>
      </c>
      <c r="C29" t="s">
        <v>1462</v>
      </c>
      <c r="D29" t="s">
        <v>1480</v>
      </c>
      <c r="E29" s="551">
        <f ca="1">VLOOKUP(A29,Data!C:I,7,FALSE)</f>
        <v>0</v>
      </c>
      <c r="F29" s="631" t="str">
        <f t="shared" si="0"/>
        <v>PR.PT-32</v>
      </c>
      <c r="G29" s="631" t="str">
        <f t="shared" ca="1" si="1"/>
        <v>PR.PT-320</v>
      </c>
      <c r="I29" s="24"/>
      <c r="J29" s="24" t="s">
        <v>1536</v>
      </c>
      <c r="K29" s="632">
        <f t="shared" ca="1" si="2"/>
        <v>0.33333333333333331</v>
      </c>
      <c r="L29" s="633">
        <f t="shared" si="3"/>
        <v>3</v>
      </c>
      <c r="M29" s="633">
        <f t="shared" ca="1" si="4"/>
        <v>1</v>
      </c>
      <c r="N29" s="632">
        <f t="shared" si="5"/>
        <v>0</v>
      </c>
      <c r="O29" s="633">
        <f t="shared" si="6"/>
        <v>0</v>
      </c>
      <c r="P29" s="633">
        <f t="shared" ca="1" si="7"/>
        <v>0</v>
      </c>
      <c r="Q29" s="632">
        <f t="shared" ca="1" si="8"/>
        <v>0</v>
      </c>
      <c r="R29" s="633">
        <f t="shared" si="9"/>
        <v>1</v>
      </c>
      <c r="S29" s="633">
        <f t="shared" ca="1" si="10"/>
        <v>0</v>
      </c>
      <c r="T29" s="632">
        <f t="shared" ca="1" si="11"/>
        <v>0.5</v>
      </c>
      <c r="U29" s="633">
        <f t="shared" si="12"/>
        <v>2</v>
      </c>
      <c r="V29" s="633">
        <f t="shared" ca="1" si="13"/>
        <v>1</v>
      </c>
    </row>
    <row r="30" spans="1:22" x14ac:dyDescent="0.25">
      <c r="A30" t="s">
        <v>163</v>
      </c>
      <c r="B30" s="551">
        <v>2</v>
      </c>
      <c r="C30" t="s">
        <v>1462</v>
      </c>
      <c r="D30" t="s">
        <v>1478</v>
      </c>
      <c r="E30" s="551">
        <f ca="1">VLOOKUP(A30,Data!C:I,7,FALSE)</f>
        <v>1</v>
      </c>
      <c r="F30" s="631" t="str">
        <f t="shared" si="0"/>
        <v>PR.AC-32</v>
      </c>
      <c r="G30" s="631" t="str">
        <f t="shared" ca="1" si="1"/>
        <v>PR.AC-321</v>
      </c>
      <c r="I30" s="24"/>
      <c r="J30" s="24" t="s">
        <v>1526</v>
      </c>
      <c r="K30" s="632">
        <f t="shared" ca="1" si="2"/>
        <v>0.3611111111111111</v>
      </c>
      <c r="L30" s="633">
        <f t="shared" si="3"/>
        <v>36</v>
      </c>
      <c r="M30" s="633">
        <f t="shared" ca="1" si="4"/>
        <v>13</v>
      </c>
      <c r="N30" s="632">
        <f t="shared" ca="1" si="5"/>
        <v>1</v>
      </c>
      <c r="O30" s="633">
        <f t="shared" si="6"/>
        <v>4</v>
      </c>
      <c r="P30" s="633">
        <f t="shared" ca="1" si="7"/>
        <v>4</v>
      </c>
      <c r="Q30" s="632">
        <f t="shared" ca="1" si="8"/>
        <v>0.3888888888888889</v>
      </c>
      <c r="R30" s="633">
        <f t="shared" si="9"/>
        <v>18</v>
      </c>
      <c r="S30" s="633">
        <f t="shared" ca="1" si="10"/>
        <v>7</v>
      </c>
      <c r="T30" s="632">
        <f t="shared" ca="1" si="11"/>
        <v>0.14285714285714285</v>
      </c>
      <c r="U30" s="633">
        <f t="shared" si="12"/>
        <v>14</v>
      </c>
      <c r="V30" s="633">
        <f t="shared" ca="1" si="13"/>
        <v>2</v>
      </c>
    </row>
    <row r="31" spans="1:22" x14ac:dyDescent="0.25">
      <c r="A31" t="s">
        <v>163</v>
      </c>
      <c r="B31" s="551">
        <v>2</v>
      </c>
      <c r="C31" t="s">
        <v>1462</v>
      </c>
      <c r="D31" t="s">
        <v>1481</v>
      </c>
      <c r="E31" s="551">
        <f ca="1">VLOOKUP(A31,Data!C:I,7,FALSE)</f>
        <v>1</v>
      </c>
      <c r="F31" s="631" t="str">
        <f t="shared" si="0"/>
        <v>PR.MA-22</v>
      </c>
      <c r="G31" s="631" t="str">
        <f t="shared" ca="1" si="1"/>
        <v>PR.MA-221</v>
      </c>
      <c r="I31" s="24" t="s">
        <v>1650</v>
      </c>
      <c r="J31" s="24" t="s">
        <v>1569</v>
      </c>
      <c r="K31" s="632">
        <f t="shared" ca="1" si="2"/>
        <v>0.5</v>
      </c>
      <c r="L31" s="633">
        <f t="shared" si="3"/>
        <v>8</v>
      </c>
      <c r="M31" s="633">
        <f t="shared" ca="1" si="4"/>
        <v>4</v>
      </c>
      <c r="N31" s="632">
        <f t="shared" ca="1" si="5"/>
        <v>0.33333333333333331</v>
      </c>
      <c r="O31" s="633">
        <f t="shared" si="6"/>
        <v>3</v>
      </c>
      <c r="P31" s="633">
        <f t="shared" ca="1" si="7"/>
        <v>1</v>
      </c>
      <c r="Q31" s="632">
        <f t="shared" ca="1" si="8"/>
        <v>1</v>
      </c>
      <c r="R31" s="633">
        <f t="shared" si="9"/>
        <v>3</v>
      </c>
      <c r="S31" s="633">
        <f t="shared" ca="1" si="10"/>
        <v>3</v>
      </c>
      <c r="T31" s="632">
        <f t="shared" ca="1" si="11"/>
        <v>0</v>
      </c>
      <c r="U31" s="633">
        <f t="shared" si="12"/>
        <v>2</v>
      </c>
      <c r="V31" s="633">
        <f t="shared" ca="1" si="13"/>
        <v>0</v>
      </c>
    </row>
    <row r="32" spans="1:22" x14ac:dyDescent="0.25">
      <c r="A32" t="s">
        <v>163</v>
      </c>
      <c r="B32" s="551">
        <v>2</v>
      </c>
      <c r="C32" t="s">
        <v>1462</v>
      </c>
      <c r="D32" t="s">
        <v>1480</v>
      </c>
      <c r="E32" s="551">
        <f ca="1">VLOOKUP(A32,Data!C:I,7,FALSE)</f>
        <v>1</v>
      </c>
      <c r="F32" s="631" t="str">
        <f t="shared" si="0"/>
        <v>PR.PT-32</v>
      </c>
      <c r="G32" s="631" t="str">
        <f t="shared" ca="1" si="1"/>
        <v>PR.PT-321</v>
      </c>
      <c r="I32" s="24"/>
      <c r="J32" s="24" t="s">
        <v>1570</v>
      </c>
      <c r="K32" s="632">
        <f t="shared" ca="1" si="2"/>
        <v>0.5714285714285714</v>
      </c>
      <c r="L32" s="633">
        <f t="shared" si="3"/>
        <v>7</v>
      </c>
      <c r="M32" s="633">
        <f t="shared" ca="1" si="4"/>
        <v>4</v>
      </c>
      <c r="N32" s="632">
        <f t="shared" ca="1" si="5"/>
        <v>0.5</v>
      </c>
      <c r="O32" s="633">
        <f t="shared" si="6"/>
        <v>4</v>
      </c>
      <c r="P32" s="633">
        <f t="shared" ca="1" si="7"/>
        <v>2</v>
      </c>
      <c r="Q32" s="632">
        <f t="shared" ca="1" si="8"/>
        <v>0.5</v>
      </c>
      <c r="R32" s="633">
        <f t="shared" si="9"/>
        <v>2</v>
      </c>
      <c r="S32" s="633">
        <f t="shared" ca="1" si="10"/>
        <v>1</v>
      </c>
      <c r="T32" s="632">
        <f t="shared" ca="1" si="11"/>
        <v>1</v>
      </c>
      <c r="U32" s="633">
        <f t="shared" si="12"/>
        <v>1</v>
      </c>
      <c r="V32" s="633">
        <f t="shared" ca="1" si="13"/>
        <v>1</v>
      </c>
    </row>
    <row r="33" spans="1:22" x14ac:dyDescent="0.25">
      <c r="A33" t="s">
        <v>164</v>
      </c>
      <c r="B33" s="551">
        <v>2</v>
      </c>
      <c r="C33" t="s">
        <v>1463</v>
      </c>
      <c r="D33" t="s">
        <v>1483</v>
      </c>
      <c r="E33" s="551">
        <f ca="1">VLOOKUP(A33,Data!C:I,7,FALSE)</f>
        <v>0</v>
      </c>
      <c r="F33" s="631" t="str">
        <f t="shared" si="0"/>
        <v>DE.CM-32</v>
      </c>
      <c r="G33" s="631" t="str">
        <f t="shared" ca="1" si="1"/>
        <v>DE.CM-320</v>
      </c>
      <c r="I33" s="24"/>
      <c r="J33" s="24" t="s">
        <v>1572</v>
      </c>
      <c r="K33" s="632">
        <f t="shared" ca="1" si="2"/>
        <v>0.66666666666666663</v>
      </c>
      <c r="L33" s="633">
        <f t="shared" si="3"/>
        <v>9</v>
      </c>
      <c r="M33" s="633">
        <f t="shared" ca="1" si="4"/>
        <v>6</v>
      </c>
      <c r="N33" s="632">
        <f t="shared" ca="1" si="5"/>
        <v>1</v>
      </c>
      <c r="O33" s="633">
        <f t="shared" si="6"/>
        <v>2</v>
      </c>
      <c r="P33" s="633">
        <f t="shared" ca="1" si="7"/>
        <v>2</v>
      </c>
      <c r="Q33" s="632">
        <f t="shared" ca="1" si="8"/>
        <v>0.75</v>
      </c>
      <c r="R33" s="633">
        <f t="shared" si="9"/>
        <v>4</v>
      </c>
      <c r="S33" s="633">
        <f t="shared" ca="1" si="10"/>
        <v>3</v>
      </c>
      <c r="T33" s="632">
        <f t="shared" ca="1" si="11"/>
        <v>0.33333333333333331</v>
      </c>
      <c r="U33" s="633">
        <f t="shared" si="12"/>
        <v>3</v>
      </c>
      <c r="V33" s="633">
        <f t="shared" ca="1" si="13"/>
        <v>1</v>
      </c>
    </row>
    <row r="34" spans="1:22" x14ac:dyDescent="0.25">
      <c r="A34" t="s">
        <v>164</v>
      </c>
      <c r="B34" s="551">
        <v>2</v>
      </c>
      <c r="C34" t="s">
        <v>1463</v>
      </c>
      <c r="D34" t="s">
        <v>1484</v>
      </c>
      <c r="E34" s="551">
        <f ca="1">VLOOKUP(A34,Data!C:I,7,FALSE)</f>
        <v>0</v>
      </c>
      <c r="F34" s="631" t="str">
        <f t="shared" si="0"/>
        <v>DE.CM-62</v>
      </c>
      <c r="G34" s="631" t="str">
        <f t="shared" ca="1" si="1"/>
        <v>DE.CM-620</v>
      </c>
      <c r="I34" s="24"/>
      <c r="J34" s="24" t="s">
        <v>1573</v>
      </c>
      <c r="K34" s="632">
        <f t="shared" ca="1" si="2"/>
        <v>0.5714285714285714</v>
      </c>
      <c r="L34" s="633">
        <f t="shared" si="3"/>
        <v>7</v>
      </c>
      <c r="M34" s="633">
        <f t="shared" ca="1" si="4"/>
        <v>4</v>
      </c>
      <c r="N34" s="632">
        <f t="shared" si="5"/>
        <v>0</v>
      </c>
      <c r="O34" s="633">
        <f t="shared" si="6"/>
        <v>0</v>
      </c>
      <c r="P34" s="633">
        <f t="shared" ca="1" si="7"/>
        <v>0</v>
      </c>
      <c r="Q34" s="632">
        <f t="shared" ca="1" si="8"/>
        <v>1</v>
      </c>
      <c r="R34" s="633">
        <f t="shared" si="9"/>
        <v>4</v>
      </c>
      <c r="S34" s="633">
        <f t="shared" ca="1" si="10"/>
        <v>4</v>
      </c>
      <c r="T34" s="632">
        <f t="shared" ca="1" si="11"/>
        <v>0</v>
      </c>
      <c r="U34" s="633">
        <f t="shared" si="12"/>
        <v>3</v>
      </c>
      <c r="V34" s="633">
        <f t="shared" ca="1" si="13"/>
        <v>0</v>
      </c>
    </row>
    <row r="35" spans="1:22" x14ac:dyDescent="0.25">
      <c r="A35" t="s">
        <v>164</v>
      </c>
      <c r="B35" s="551">
        <v>2</v>
      </c>
      <c r="C35" t="s">
        <v>1463</v>
      </c>
      <c r="D35" t="s">
        <v>1485</v>
      </c>
      <c r="E35" s="551">
        <f ca="1">VLOOKUP(A35,Data!C:I,7,FALSE)</f>
        <v>0</v>
      </c>
      <c r="F35" s="631" t="str">
        <f t="shared" si="0"/>
        <v>DE.CM-72</v>
      </c>
      <c r="G35" s="631" t="str">
        <f t="shared" ca="1" si="1"/>
        <v>DE.CM-720</v>
      </c>
      <c r="I35" s="24"/>
      <c r="J35" s="24" t="s">
        <v>1512</v>
      </c>
      <c r="K35" s="632">
        <f t="shared" ca="1" si="2"/>
        <v>0.15384615384615385</v>
      </c>
      <c r="L35" s="633">
        <f t="shared" si="3"/>
        <v>13</v>
      </c>
      <c r="M35" s="633">
        <f t="shared" ca="1" si="4"/>
        <v>2</v>
      </c>
      <c r="N35" s="632">
        <f t="shared" ca="1" si="5"/>
        <v>1</v>
      </c>
      <c r="O35" s="633">
        <f t="shared" si="6"/>
        <v>1</v>
      </c>
      <c r="P35" s="633">
        <f t="shared" ca="1" si="7"/>
        <v>1</v>
      </c>
      <c r="Q35" s="632">
        <f t="shared" ca="1" si="8"/>
        <v>0.16666666666666666</v>
      </c>
      <c r="R35" s="633">
        <f t="shared" si="9"/>
        <v>6</v>
      </c>
      <c r="S35" s="633">
        <f t="shared" ca="1" si="10"/>
        <v>1</v>
      </c>
      <c r="T35" s="632">
        <f t="shared" ca="1" si="11"/>
        <v>0</v>
      </c>
      <c r="U35" s="633">
        <f t="shared" si="12"/>
        <v>6</v>
      </c>
      <c r="V35" s="633">
        <f t="shared" ca="1" si="13"/>
        <v>0</v>
      </c>
    </row>
    <row r="36" spans="1:22" x14ac:dyDescent="0.25">
      <c r="A36" t="s">
        <v>164</v>
      </c>
      <c r="B36" s="551">
        <v>2</v>
      </c>
      <c r="C36" t="s">
        <v>1462</v>
      </c>
      <c r="D36" t="s">
        <v>1478</v>
      </c>
      <c r="E36" s="551">
        <f ca="1">VLOOKUP(A36,Data!C:I,7,FALSE)</f>
        <v>0</v>
      </c>
      <c r="F36" s="631" t="str">
        <f t="shared" si="0"/>
        <v>PR.AC-32</v>
      </c>
      <c r="G36" s="631" t="str">
        <f t="shared" ca="1" si="1"/>
        <v>PR.AC-320</v>
      </c>
      <c r="I36" s="24"/>
      <c r="J36" s="24" t="s">
        <v>1562</v>
      </c>
      <c r="K36" s="632">
        <f t="shared" ca="1" si="2"/>
        <v>0.5</v>
      </c>
      <c r="L36" s="633">
        <f t="shared" si="3"/>
        <v>6</v>
      </c>
      <c r="M36" s="633">
        <f t="shared" ca="1" si="4"/>
        <v>3</v>
      </c>
      <c r="N36" s="632">
        <f t="shared" ca="1" si="5"/>
        <v>1</v>
      </c>
      <c r="O36" s="633">
        <f t="shared" si="6"/>
        <v>1</v>
      </c>
      <c r="P36" s="633">
        <f t="shared" ca="1" si="7"/>
        <v>1</v>
      </c>
      <c r="Q36" s="632">
        <f t="shared" ca="1" si="8"/>
        <v>0.5</v>
      </c>
      <c r="R36" s="633">
        <f t="shared" si="9"/>
        <v>2</v>
      </c>
      <c r="S36" s="633">
        <f t="shared" ca="1" si="10"/>
        <v>1</v>
      </c>
      <c r="T36" s="632">
        <f t="shared" ca="1" si="11"/>
        <v>0.33333333333333331</v>
      </c>
      <c r="U36" s="633">
        <f t="shared" si="12"/>
        <v>3</v>
      </c>
      <c r="V36" s="633">
        <f t="shared" ca="1" si="13"/>
        <v>1</v>
      </c>
    </row>
    <row r="37" spans="1:22" x14ac:dyDescent="0.25">
      <c r="A37" t="s">
        <v>164</v>
      </c>
      <c r="B37" s="551">
        <v>2</v>
      </c>
      <c r="C37" t="s">
        <v>1462</v>
      </c>
      <c r="D37" t="s">
        <v>1481</v>
      </c>
      <c r="E37" s="551">
        <f ca="1">VLOOKUP(A37,Data!C:I,7,FALSE)</f>
        <v>0</v>
      </c>
      <c r="F37" s="631" t="str">
        <f t="shared" si="0"/>
        <v>PR.MA-22</v>
      </c>
      <c r="G37" s="631" t="str">
        <f t="shared" ca="1" si="1"/>
        <v>PR.MA-220</v>
      </c>
      <c r="I37" s="24" t="s">
        <v>1659</v>
      </c>
      <c r="J37" s="24" t="s">
        <v>1527</v>
      </c>
      <c r="K37" s="632">
        <f t="shared" ca="1" si="2"/>
        <v>0.36842105263157893</v>
      </c>
      <c r="L37" s="633">
        <f t="shared" si="3"/>
        <v>38</v>
      </c>
      <c r="M37" s="633">
        <f t="shared" ca="1" si="4"/>
        <v>14</v>
      </c>
      <c r="N37" s="632">
        <f t="shared" ca="1" si="5"/>
        <v>1</v>
      </c>
      <c r="O37" s="633">
        <f t="shared" si="6"/>
        <v>4</v>
      </c>
      <c r="P37" s="633">
        <f t="shared" ca="1" si="7"/>
        <v>4</v>
      </c>
      <c r="Q37" s="632">
        <f t="shared" ca="1" si="8"/>
        <v>0.42105263157894735</v>
      </c>
      <c r="R37" s="633">
        <f t="shared" si="9"/>
        <v>19</v>
      </c>
      <c r="S37" s="633">
        <f t="shared" ca="1" si="10"/>
        <v>8</v>
      </c>
      <c r="T37" s="632">
        <f t="shared" ca="1" si="11"/>
        <v>0.13333333333333333</v>
      </c>
      <c r="U37" s="633">
        <f t="shared" si="12"/>
        <v>15</v>
      </c>
      <c r="V37" s="633">
        <f t="shared" ca="1" si="13"/>
        <v>2</v>
      </c>
    </row>
    <row r="38" spans="1:22" x14ac:dyDescent="0.25">
      <c r="A38" t="s">
        <v>164</v>
      </c>
      <c r="B38" s="551">
        <v>2</v>
      </c>
      <c r="C38" t="s">
        <v>1462</v>
      </c>
      <c r="D38" t="s">
        <v>1480</v>
      </c>
      <c r="E38" s="551">
        <f ca="1">VLOOKUP(A38,Data!C:I,7,FALSE)</f>
        <v>0</v>
      </c>
      <c r="F38" s="631" t="str">
        <f t="shared" si="0"/>
        <v>PR.PT-32</v>
      </c>
      <c r="G38" s="631" t="str">
        <f t="shared" ca="1" si="1"/>
        <v>PR.PT-320</v>
      </c>
      <c r="I38" s="24"/>
      <c r="J38" s="24" t="s">
        <v>1564</v>
      </c>
      <c r="K38" s="632">
        <f t="shared" ca="1" si="2"/>
        <v>0</v>
      </c>
      <c r="L38" s="633">
        <f t="shared" si="3"/>
        <v>1</v>
      </c>
      <c r="M38" s="633">
        <f t="shared" ca="1" si="4"/>
        <v>0</v>
      </c>
      <c r="N38" s="632">
        <f t="shared" si="5"/>
        <v>0</v>
      </c>
      <c r="O38" s="633">
        <f t="shared" si="6"/>
        <v>0</v>
      </c>
      <c r="P38" s="633">
        <f t="shared" ca="1" si="7"/>
        <v>0</v>
      </c>
      <c r="Q38" s="632">
        <f t="shared" si="8"/>
        <v>0</v>
      </c>
      <c r="R38" s="633">
        <f t="shared" si="9"/>
        <v>0</v>
      </c>
      <c r="S38" s="633">
        <f t="shared" ca="1" si="10"/>
        <v>0</v>
      </c>
      <c r="T38" s="632">
        <f t="shared" ca="1" si="11"/>
        <v>0</v>
      </c>
      <c r="U38" s="633">
        <f t="shared" si="12"/>
        <v>1</v>
      </c>
      <c r="V38" s="633">
        <f t="shared" ca="1" si="13"/>
        <v>0</v>
      </c>
    </row>
    <row r="39" spans="1:22" x14ac:dyDescent="0.25">
      <c r="A39" t="s">
        <v>166</v>
      </c>
      <c r="B39" s="551">
        <v>3</v>
      </c>
      <c r="C39" t="s">
        <v>1462</v>
      </c>
      <c r="D39" t="s">
        <v>1478</v>
      </c>
      <c r="E39" s="551">
        <f ca="1">VLOOKUP(A39,Data!C:I,7,FALSE)</f>
        <v>1</v>
      </c>
      <c r="F39" s="631" t="str">
        <f t="shared" si="0"/>
        <v>PR.AC-33</v>
      </c>
      <c r="G39" s="631" t="str">
        <f t="shared" ca="1" si="1"/>
        <v>PR.AC-331</v>
      </c>
      <c r="I39" s="24"/>
      <c r="J39" s="24" t="s">
        <v>1664</v>
      </c>
      <c r="K39" s="632">
        <f t="shared" si="2"/>
        <v>0</v>
      </c>
      <c r="L39" s="633">
        <f t="shared" si="3"/>
        <v>0</v>
      </c>
      <c r="M39" s="633">
        <f t="shared" ca="1" si="4"/>
        <v>0</v>
      </c>
      <c r="N39" s="632">
        <f t="shared" si="5"/>
        <v>0</v>
      </c>
      <c r="O39" s="633">
        <f t="shared" si="6"/>
        <v>0</v>
      </c>
      <c r="P39" s="633">
        <f t="shared" ca="1" si="7"/>
        <v>0</v>
      </c>
      <c r="Q39" s="632">
        <f t="shared" si="8"/>
        <v>0</v>
      </c>
      <c r="R39" s="633">
        <f t="shared" si="9"/>
        <v>0</v>
      </c>
      <c r="S39" s="633">
        <f t="shared" ca="1" si="10"/>
        <v>0</v>
      </c>
      <c r="T39" s="632">
        <f t="shared" si="11"/>
        <v>0</v>
      </c>
      <c r="U39" s="633">
        <f t="shared" si="12"/>
        <v>0</v>
      </c>
      <c r="V39" s="633">
        <f t="shared" ca="1" si="13"/>
        <v>0</v>
      </c>
    </row>
    <row r="40" spans="1:22" x14ac:dyDescent="0.25">
      <c r="A40" t="s">
        <v>166</v>
      </c>
      <c r="B40" s="551">
        <v>3</v>
      </c>
      <c r="C40" t="s">
        <v>1462</v>
      </c>
      <c r="D40" t="s">
        <v>1481</v>
      </c>
      <c r="E40" s="551">
        <f ca="1">VLOOKUP(A40,Data!C:I,7,FALSE)</f>
        <v>1</v>
      </c>
      <c r="F40" s="631" t="str">
        <f t="shared" si="0"/>
        <v>PR.MA-23</v>
      </c>
      <c r="G40" s="631" t="str">
        <f t="shared" ca="1" si="1"/>
        <v>PR.MA-231</v>
      </c>
      <c r="I40" s="24" t="s">
        <v>1666</v>
      </c>
      <c r="J40" s="24" t="s">
        <v>1523</v>
      </c>
      <c r="K40" s="632">
        <f t="shared" ca="1" si="2"/>
        <v>0.13333333333333333</v>
      </c>
      <c r="L40" s="633">
        <f t="shared" si="3"/>
        <v>15</v>
      </c>
      <c r="M40" s="633">
        <f t="shared" ca="1" si="4"/>
        <v>2</v>
      </c>
      <c r="N40" s="632">
        <f t="shared" ca="1" si="5"/>
        <v>0.5</v>
      </c>
      <c r="O40" s="633">
        <f t="shared" si="6"/>
        <v>4</v>
      </c>
      <c r="P40" s="633">
        <f t="shared" ca="1" si="7"/>
        <v>2</v>
      </c>
      <c r="Q40" s="632">
        <f t="shared" ca="1" si="8"/>
        <v>0</v>
      </c>
      <c r="R40" s="633">
        <f t="shared" si="9"/>
        <v>6</v>
      </c>
      <c r="S40" s="633">
        <f t="shared" ca="1" si="10"/>
        <v>0</v>
      </c>
      <c r="T40" s="632">
        <f t="shared" ca="1" si="11"/>
        <v>0</v>
      </c>
      <c r="U40" s="633">
        <f t="shared" si="12"/>
        <v>5</v>
      </c>
      <c r="V40" s="633">
        <f t="shared" ca="1" si="13"/>
        <v>0</v>
      </c>
    </row>
    <row r="41" spans="1:22" x14ac:dyDescent="0.25">
      <c r="A41" t="s">
        <v>166</v>
      </c>
      <c r="B41" s="551">
        <v>3</v>
      </c>
      <c r="C41" t="s">
        <v>1462</v>
      </c>
      <c r="D41" t="s">
        <v>1480</v>
      </c>
      <c r="E41" s="551">
        <f ca="1">VLOOKUP(A41,Data!C:I,7,FALSE)</f>
        <v>1</v>
      </c>
      <c r="F41" s="631" t="str">
        <f t="shared" si="0"/>
        <v>PR.PT-33</v>
      </c>
      <c r="G41" s="631" t="str">
        <f t="shared" ca="1" si="1"/>
        <v>PR.PT-331</v>
      </c>
      <c r="I41" s="24"/>
      <c r="J41" s="24" t="s">
        <v>1503</v>
      </c>
      <c r="K41" s="632">
        <f t="shared" ca="1" si="2"/>
        <v>0.1</v>
      </c>
      <c r="L41" s="633">
        <f t="shared" si="3"/>
        <v>10</v>
      </c>
      <c r="M41" s="633">
        <f t="shared" ca="1" si="4"/>
        <v>1</v>
      </c>
      <c r="N41" s="632">
        <f t="shared" ca="1" si="5"/>
        <v>0</v>
      </c>
      <c r="O41" s="633">
        <f t="shared" si="6"/>
        <v>2</v>
      </c>
      <c r="P41" s="633">
        <f t="shared" ca="1" si="7"/>
        <v>0</v>
      </c>
      <c r="Q41" s="632">
        <f t="shared" ca="1" si="8"/>
        <v>0.2</v>
      </c>
      <c r="R41" s="633">
        <f t="shared" si="9"/>
        <v>5</v>
      </c>
      <c r="S41" s="633">
        <f t="shared" ca="1" si="10"/>
        <v>1</v>
      </c>
      <c r="T41" s="632">
        <f t="shared" ca="1" si="11"/>
        <v>0</v>
      </c>
      <c r="U41" s="633">
        <f t="shared" si="12"/>
        <v>3</v>
      </c>
      <c r="V41" s="633">
        <f t="shared" ca="1" si="13"/>
        <v>0</v>
      </c>
    </row>
    <row r="42" spans="1:22" x14ac:dyDescent="0.25">
      <c r="A42" t="s">
        <v>933</v>
      </c>
      <c r="B42" s="551">
        <v>3</v>
      </c>
      <c r="C42" t="s">
        <v>1463</v>
      </c>
      <c r="D42" t="s">
        <v>1483</v>
      </c>
      <c r="E42" s="551">
        <f ca="1">VLOOKUP(A42,Data!C:I,7,FALSE)</f>
        <v>0</v>
      </c>
      <c r="F42" s="631" t="str">
        <f t="shared" si="0"/>
        <v>DE.CM-33</v>
      </c>
      <c r="G42" s="631" t="str">
        <f t="shared" ca="1" si="1"/>
        <v>DE.CM-330</v>
      </c>
      <c r="I42" s="24"/>
      <c r="J42" s="24" t="s">
        <v>1567</v>
      </c>
      <c r="K42" s="632">
        <f t="shared" ca="1" si="2"/>
        <v>0</v>
      </c>
      <c r="L42" s="633">
        <f t="shared" si="3"/>
        <v>8</v>
      </c>
      <c r="M42" s="633">
        <f t="shared" ca="1" si="4"/>
        <v>0</v>
      </c>
      <c r="N42" s="632">
        <f t="shared" ca="1" si="5"/>
        <v>0</v>
      </c>
      <c r="O42" s="633">
        <f t="shared" si="6"/>
        <v>2</v>
      </c>
      <c r="P42" s="633">
        <f t="shared" ca="1" si="7"/>
        <v>0</v>
      </c>
      <c r="Q42" s="632">
        <f t="shared" ca="1" si="8"/>
        <v>0</v>
      </c>
      <c r="R42" s="633">
        <f t="shared" si="9"/>
        <v>3</v>
      </c>
      <c r="S42" s="633">
        <f t="shared" ca="1" si="10"/>
        <v>0</v>
      </c>
      <c r="T42" s="632">
        <f t="shared" ca="1" si="11"/>
        <v>0</v>
      </c>
      <c r="U42" s="633">
        <f t="shared" si="12"/>
        <v>3</v>
      </c>
      <c r="V42" s="633">
        <f t="shared" ca="1" si="13"/>
        <v>0</v>
      </c>
    </row>
    <row r="43" spans="1:22" x14ac:dyDescent="0.25">
      <c r="A43" t="s">
        <v>933</v>
      </c>
      <c r="B43" s="551">
        <v>3</v>
      </c>
      <c r="C43" t="s">
        <v>1463</v>
      </c>
      <c r="D43" t="s">
        <v>1484</v>
      </c>
      <c r="E43" s="551">
        <f ca="1">VLOOKUP(A43,Data!C:I,7,FALSE)</f>
        <v>0</v>
      </c>
      <c r="F43" s="631" t="str">
        <f t="shared" si="0"/>
        <v>DE.CM-63</v>
      </c>
      <c r="G43" s="631" t="str">
        <f t="shared" ca="1" si="1"/>
        <v>DE.CM-630</v>
      </c>
      <c r="I43" s="24"/>
      <c r="J43" s="24" t="s">
        <v>1568</v>
      </c>
      <c r="K43" s="632">
        <f t="shared" ca="1" si="2"/>
        <v>0</v>
      </c>
      <c r="L43" s="633">
        <f t="shared" si="3"/>
        <v>3</v>
      </c>
      <c r="M43" s="633">
        <f t="shared" ca="1" si="4"/>
        <v>0</v>
      </c>
      <c r="N43" s="632">
        <f t="shared" si="5"/>
        <v>0</v>
      </c>
      <c r="O43" s="633">
        <f t="shared" si="6"/>
        <v>0</v>
      </c>
      <c r="P43" s="633">
        <f t="shared" ca="1" si="7"/>
        <v>0</v>
      </c>
      <c r="Q43" s="632">
        <f t="shared" ca="1" si="8"/>
        <v>0</v>
      </c>
      <c r="R43" s="633">
        <f t="shared" si="9"/>
        <v>2</v>
      </c>
      <c r="S43" s="633">
        <f t="shared" ca="1" si="10"/>
        <v>0</v>
      </c>
      <c r="T43" s="632">
        <f t="shared" ca="1" si="11"/>
        <v>0</v>
      </c>
      <c r="U43" s="633">
        <f t="shared" si="12"/>
        <v>1</v>
      </c>
      <c r="V43" s="633">
        <f t="shared" ca="1" si="13"/>
        <v>0</v>
      </c>
    </row>
    <row r="44" spans="1:22" x14ac:dyDescent="0.25">
      <c r="A44" t="s">
        <v>933</v>
      </c>
      <c r="B44" s="551">
        <v>3</v>
      </c>
      <c r="C44" t="s">
        <v>1463</v>
      </c>
      <c r="D44" t="s">
        <v>1485</v>
      </c>
      <c r="E44" s="551">
        <f ca="1">VLOOKUP(A44,Data!C:I,7,FALSE)</f>
        <v>0</v>
      </c>
      <c r="F44" s="631" t="str">
        <f t="shared" si="0"/>
        <v>DE.CM-73</v>
      </c>
      <c r="G44" s="631" t="str">
        <f t="shared" ca="1" si="1"/>
        <v>DE.CM-730</v>
      </c>
      <c r="I44" s="24"/>
      <c r="J44" s="24" t="s">
        <v>1532</v>
      </c>
      <c r="K44" s="632">
        <f t="shared" ca="1" si="2"/>
        <v>0.5</v>
      </c>
      <c r="L44" s="633">
        <f t="shared" si="3"/>
        <v>6</v>
      </c>
      <c r="M44" s="633">
        <f t="shared" ca="1" si="4"/>
        <v>3</v>
      </c>
      <c r="N44" s="632">
        <f t="shared" ca="1" si="5"/>
        <v>1</v>
      </c>
      <c r="O44" s="633">
        <f t="shared" si="6"/>
        <v>1</v>
      </c>
      <c r="P44" s="633">
        <f t="shared" ca="1" si="7"/>
        <v>1</v>
      </c>
      <c r="Q44" s="632">
        <f t="shared" ca="1" si="8"/>
        <v>0.5</v>
      </c>
      <c r="R44" s="633">
        <f t="shared" si="9"/>
        <v>2</v>
      </c>
      <c r="S44" s="633">
        <f t="shared" ca="1" si="10"/>
        <v>1</v>
      </c>
      <c r="T44" s="632">
        <f t="shared" ca="1" si="11"/>
        <v>0.33333333333333331</v>
      </c>
      <c r="U44" s="633">
        <f t="shared" si="12"/>
        <v>3</v>
      </c>
      <c r="V44" s="633">
        <f t="shared" ca="1" si="13"/>
        <v>1</v>
      </c>
    </row>
    <row r="45" spans="1:22" x14ac:dyDescent="0.25">
      <c r="A45" t="s">
        <v>933</v>
      </c>
      <c r="B45" s="551">
        <v>3</v>
      </c>
      <c r="C45" t="s">
        <v>1462</v>
      </c>
      <c r="D45" t="s">
        <v>1480</v>
      </c>
      <c r="E45" s="551">
        <f ca="1">VLOOKUP(A45,Data!C:I,7,FALSE)</f>
        <v>0</v>
      </c>
      <c r="F45" s="631" t="str">
        <f t="shared" si="0"/>
        <v>PR.PT-33</v>
      </c>
      <c r="G45" s="631" t="str">
        <f t="shared" ca="1" si="1"/>
        <v>PR.PT-330</v>
      </c>
      <c r="I45" s="24" t="s">
        <v>1674</v>
      </c>
      <c r="J45" s="24" t="s">
        <v>1475</v>
      </c>
      <c r="K45" s="632">
        <f t="shared" ca="1" si="2"/>
        <v>1</v>
      </c>
      <c r="L45" s="633">
        <f t="shared" si="3"/>
        <v>11</v>
      </c>
      <c r="M45" s="633">
        <f t="shared" ca="1" si="4"/>
        <v>11</v>
      </c>
      <c r="N45" s="632">
        <f t="shared" ca="1" si="5"/>
        <v>1</v>
      </c>
      <c r="O45" s="633">
        <f t="shared" si="6"/>
        <v>4</v>
      </c>
      <c r="P45" s="633">
        <f t="shared" ca="1" si="7"/>
        <v>4</v>
      </c>
      <c r="Q45" s="632">
        <f t="shared" ca="1" si="8"/>
        <v>1</v>
      </c>
      <c r="R45" s="633">
        <f t="shared" si="9"/>
        <v>7</v>
      </c>
      <c r="S45" s="633">
        <f t="shared" ca="1" si="10"/>
        <v>7</v>
      </c>
      <c r="T45" s="632">
        <f t="shared" si="11"/>
        <v>0</v>
      </c>
      <c r="U45" s="633">
        <f t="shared" si="12"/>
        <v>0</v>
      </c>
      <c r="V45" s="633">
        <f t="shared" ca="1" si="13"/>
        <v>0</v>
      </c>
    </row>
    <row r="46" spans="1:22" x14ac:dyDescent="0.25">
      <c r="A46" t="s">
        <v>168</v>
      </c>
      <c r="B46" s="551">
        <v>1</v>
      </c>
      <c r="C46" t="s">
        <v>1462</v>
      </c>
      <c r="D46" t="s">
        <v>1486</v>
      </c>
      <c r="E46" s="551">
        <f ca="1">VLOOKUP(A46,Data!C:I,7,FALSE)</f>
        <v>1</v>
      </c>
      <c r="F46" s="631" t="str">
        <f t="shared" si="0"/>
        <v>PR.AC-21</v>
      </c>
      <c r="G46" s="631" t="str">
        <f t="shared" ca="1" si="1"/>
        <v>PR.AC-211</v>
      </c>
      <c r="I46" s="24"/>
      <c r="J46" s="24" t="s">
        <v>1486</v>
      </c>
      <c r="K46" s="632">
        <f t="shared" ca="1" si="2"/>
        <v>0.84615384615384615</v>
      </c>
      <c r="L46" s="633">
        <f t="shared" si="3"/>
        <v>13</v>
      </c>
      <c r="M46" s="633">
        <f t="shared" ca="1" si="4"/>
        <v>11</v>
      </c>
      <c r="N46" s="632">
        <f t="shared" ca="1" si="5"/>
        <v>1</v>
      </c>
      <c r="O46" s="633">
        <f t="shared" si="6"/>
        <v>4</v>
      </c>
      <c r="P46" s="633">
        <f t="shared" ca="1" si="7"/>
        <v>4</v>
      </c>
      <c r="Q46" s="632">
        <f t="shared" ca="1" si="8"/>
        <v>0.75</v>
      </c>
      <c r="R46" s="633">
        <f t="shared" si="9"/>
        <v>8</v>
      </c>
      <c r="S46" s="633">
        <f t="shared" ca="1" si="10"/>
        <v>6</v>
      </c>
      <c r="T46" s="632">
        <f t="shared" ca="1" si="11"/>
        <v>1</v>
      </c>
      <c r="U46" s="633">
        <f t="shared" si="12"/>
        <v>1</v>
      </c>
      <c r="V46" s="633">
        <f t="shared" ca="1" si="13"/>
        <v>1</v>
      </c>
    </row>
    <row r="47" spans="1:22" x14ac:dyDescent="0.25">
      <c r="A47" t="s">
        <v>169</v>
      </c>
      <c r="B47" s="551">
        <v>1</v>
      </c>
      <c r="C47" t="s">
        <v>1462</v>
      </c>
      <c r="D47" t="s">
        <v>1486</v>
      </c>
      <c r="E47" s="551">
        <f ca="1">VLOOKUP(A47,Data!C:I,7,FALSE)</f>
        <v>1</v>
      </c>
      <c r="F47" s="631" t="str">
        <f t="shared" si="0"/>
        <v>PR.AC-21</v>
      </c>
      <c r="G47" s="631" t="str">
        <f t="shared" ca="1" si="1"/>
        <v>PR.AC-211</v>
      </c>
      <c r="I47" s="24"/>
      <c r="J47" s="24" t="s">
        <v>1478</v>
      </c>
      <c r="K47" s="632">
        <f t="shared" ca="1" si="2"/>
        <v>0.8</v>
      </c>
      <c r="L47" s="633">
        <f t="shared" si="3"/>
        <v>10</v>
      </c>
      <c r="M47" s="633">
        <f t="shared" ca="1" si="4"/>
        <v>8</v>
      </c>
      <c r="N47" s="632">
        <f t="shared" ca="1" si="5"/>
        <v>1</v>
      </c>
      <c r="O47" s="633">
        <f t="shared" si="6"/>
        <v>2</v>
      </c>
      <c r="P47" s="633">
        <f t="shared" ca="1" si="7"/>
        <v>2</v>
      </c>
      <c r="Q47" s="632">
        <f t="shared" ca="1" si="8"/>
        <v>0.7142857142857143</v>
      </c>
      <c r="R47" s="633">
        <f t="shared" si="9"/>
        <v>7</v>
      </c>
      <c r="S47" s="633">
        <f t="shared" ca="1" si="10"/>
        <v>5</v>
      </c>
      <c r="T47" s="632">
        <f t="shared" ca="1" si="11"/>
        <v>1</v>
      </c>
      <c r="U47" s="633">
        <f t="shared" si="12"/>
        <v>1</v>
      </c>
      <c r="V47" s="633">
        <f t="shared" ca="1" si="13"/>
        <v>1</v>
      </c>
    </row>
    <row r="48" spans="1:22" x14ac:dyDescent="0.25">
      <c r="A48" t="s">
        <v>170</v>
      </c>
      <c r="B48" s="551">
        <v>1</v>
      </c>
      <c r="C48" t="s">
        <v>1463</v>
      </c>
      <c r="D48" t="s">
        <v>1487</v>
      </c>
      <c r="E48" s="551">
        <f ca="1">VLOOKUP(A48,Data!C:I,7,FALSE)</f>
        <v>1</v>
      </c>
      <c r="F48" s="631" t="str">
        <f t="shared" si="0"/>
        <v>DE.CM-21</v>
      </c>
      <c r="G48" s="631" t="str">
        <f t="shared" ca="1" si="1"/>
        <v>DE.CM-211</v>
      </c>
      <c r="I48" s="24"/>
      <c r="J48" s="24" t="s">
        <v>1482</v>
      </c>
      <c r="K48" s="632">
        <f t="shared" ca="1" si="2"/>
        <v>0.5</v>
      </c>
      <c r="L48" s="633">
        <f t="shared" si="3"/>
        <v>6</v>
      </c>
      <c r="M48" s="633">
        <f t="shared" ca="1" si="4"/>
        <v>3</v>
      </c>
      <c r="N48" s="632">
        <f t="shared" si="5"/>
        <v>0</v>
      </c>
      <c r="O48" s="633">
        <f t="shared" si="6"/>
        <v>0</v>
      </c>
      <c r="P48" s="633">
        <f t="shared" ca="1" si="7"/>
        <v>0</v>
      </c>
      <c r="Q48" s="632">
        <f t="shared" ca="1" si="8"/>
        <v>0.5</v>
      </c>
      <c r="R48" s="633">
        <f t="shared" si="9"/>
        <v>6</v>
      </c>
      <c r="S48" s="633">
        <f t="shared" ca="1" si="10"/>
        <v>3</v>
      </c>
      <c r="T48" s="632">
        <f t="shared" si="11"/>
        <v>0</v>
      </c>
      <c r="U48" s="633">
        <f t="shared" si="12"/>
        <v>0</v>
      </c>
      <c r="V48" s="633">
        <f t="shared" ca="1" si="13"/>
        <v>0</v>
      </c>
    </row>
    <row r="49" spans="1:22" x14ac:dyDescent="0.25">
      <c r="A49" t="s">
        <v>170</v>
      </c>
      <c r="B49" s="551">
        <v>1</v>
      </c>
      <c r="C49" t="s">
        <v>1463</v>
      </c>
      <c r="D49" t="s">
        <v>1483</v>
      </c>
      <c r="E49" s="551">
        <f ca="1">VLOOKUP(A49,Data!C:I,7,FALSE)</f>
        <v>1</v>
      </c>
      <c r="F49" s="631" t="str">
        <f t="shared" si="0"/>
        <v>DE.CM-31</v>
      </c>
      <c r="G49" s="631" t="str">
        <f t="shared" ca="1" si="1"/>
        <v>DE.CM-311</v>
      </c>
      <c r="I49" s="24"/>
      <c r="J49" s="24" t="s">
        <v>1492</v>
      </c>
      <c r="K49" s="632">
        <f t="shared" ca="1" si="2"/>
        <v>0.5625</v>
      </c>
      <c r="L49" s="633">
        <f t="shared" si="3"/>
        <v>16</v>
      </c>
      <c r="M49" s="633">
        <f t="shared" ca="1" si="4"/>
        <v>9</v>
      </c>
      <c r="N49" s="632">
        <f t="shared" ca="1" si="5"/>
        <v>1</v>
      </c>
      <c r="O49" s="633">
        <f t="shared" si="6"/>
        <v>2</v>
      </c>
      <c r="P49" s="633">
        <f t="shared" ca="1" si="7"/>
        <v>2</v>
      </c>
      <c r="Q49" s="632">
        <f t="shared" ca="1" si="8"/>
        <v>0.5</v>
      </c>
      <c r="R49" s="633">
        <f t="shared" si="9"/>
        <v>8</v>
      </c>
      <c r="S49" s="633">
        <f t="shared" ca="1" si="10"/>
        <v>4</v>
      </c>
      <c r="T49" s="632">
        <f t="shared" ca="1" si="11"/>
        <v>0.5</v>
      </c>
      <c r="U49" s="633">
        <f t="shared" si="12"/>
        <v>6</v>
      </c>
      <c r="V49" s="633">
        <f t="shared" ca="1" si="13"/>
        <v>3</v>
      </c>
    </row>
    <row r="50" spans="1:22" x14ac:dyDescent="0.25">
      <c r="A50" t="s">
        <v>170</v>
      </c>
      <c r="B50" s="551">
        <v>1</v>
      </c>
      <c r="C50" t="s">
        <v>1463</v>
      </c>
      <c r="D50" t="s">
        <v>1484</v>
      </c>
      <c r="E50" s="551">
        <f ca="1">VLOOKUP(A50,Data!C:I,7,FALSE)</f>
        <v>1</v>
      </c>
      <c r="F50" s="631" t="str">
        <f t="shared" si="0"/>
        <v>DE.CM-61</v>
      </c>
      <c r="G50" s="631" t="str">
        <f t="shared" ca="1" si="1"/>
        <v>DE.CM-611</v>
      </c>
      <c r="I50" s="24"/>
      <c r="J50" s="24" t="s">
        <v>1476</v>
      </c>
      <c r="K50" s="632">
        <f t="shared" ca="1" si="2"/>
        <v>1</v>
      </c>
      <c r="L50" s="633">
        <f t="shared" si="3"/>
        <v>1</v>
      </c>
      <c r="M50" s="633">
        <f t="shared" ca="1" si="4"/>
        <v>1</v>
      </c>
      <c r="N50" s="632">
        <f t="shared" si="5"/>
        <v>0</v>
      </c>
      <c r="O50" s="633">
        <f t="shared" si="6"/>
        <v>0</v>
      </c>
      <c r="P50" s="633">
        <f t="shared" ca="1" si="7"/>
        <v>0</v>
      </c>
      <c r="Q50" s="632">
        <f t="shared" ca="1" si="8"/>
        <v>1</v>
      </c>
      <c r="R50" s="633">
        <f t="shared" si="9"/>
        <v>1</v>
      </c>
      <c r="S50" s="633">
        <f t="shared" ca="1" si="10"/>
        <v>1</v>
      </c>
      <c r="T50" s="632">
        <f t="shared" si="11"/>
        <v>0</v>
      </c>
      <c r="U50" s="633">
        <f t="shared" si="12"/>
        <v>0</v>
      </c>
      <c r="V50" s="633">
        <f t="shared" ca="1" si="13"/>
        <v>0</v>
      </c>
    </row>
    <row r="51" spans="1:22" x14ac:dyDescent="0.25">
      <c r="A51" t="s">
        <v>170</v>
      </c>
      <c r="B51" s="551">
        <v>1</v>
      </c>
      <c r="C51" t="s">
        <v>1463</v>
      </c>
      <c r="D51" t="s">
        <v>1485</v>
      </c>
      <c r="E51" s="551">
        <f ca="1">VLOOKUP(A51,Data!C:I,7,FALSE)</f>
        <v>1</v>
      </c>
      <c r="F51" s="631" t="str">
        <f t="shared" si="0"/>
        <v>DE.CM-71</v>
      </c>
      <c r="G51" s="631" t="str">
        <f t="shared" ca="1" si="1"/>
        <v>DE.CM-711</v>
      </c>
      <c r="I51" s="24"/>
      <c r="J51" s="24" t="s">
        <v>1477</v>
      </c>
      <c r="K51" s="632">
        <f t="shared" ca="1" si="2"/>
        <v>0.8</v>
      </c>
      <c r="L51" s="633">
        <f t="shared" si="3"/>
        <v>5</v>
      </c>
      <c r="M51" s="633">
        <f t="shared" ca="1" si="4"/>
        <v>4</v>
      </c>
      <c r="N51" s="632">
        <f t="shared" si="5"/>
        <v>0</v>
      </c>
      <c r="O51" s="633">
        <f t="shared" si="6"/>
        <v>0</v>
      </c>
      <c r="P51" s="633">
        <f t="shared" ca="1" si="7"/>
        <v>0</v>
      </c>
      <c r="Q51" s="632">
        <f t="shared" ca="1" si="8"/>
        <v>0.8</v>
      </c>
      <c r="R51" s="633">
        <f t="shared" si="9"/>
        <v>5</v>
      </c>
      <c r="S51" s="633">
        <f t="shared" ca="1" si="10"/>
        <v>4</v>
      </c>
      <c r="T51" s="632">
        <f t="shared" si="11"/>
        <v>0</v>
      </c>
      <c r="U51" s="633">
        <f t="shared" si="12"/>
        <v>0</v>
      </c>
      <c r="V51" s="633">
        <f t="shared" ca="1" si="13"/>
        <v>0</v>
      </c>
    </row>
    <row r="52" spans="1:22" x14ac:dyDescent="0.25">
      <c r="A52" t="s">
        <v>170</v>
      </c>
      <c r="B52" s="551">
        <v>1</v>
      </c>
      <c r="C52" t="s">
        <v>1462</v>
      </c>
      <c r="D52" t="s">
        <v>1486</v>
      </c>
      <c r="E52" s="551">
        <f ca="1">VLOOKUP(A52,Data!C:I,7,FALSE)</f>
        <v>1</v>
      </c>
      <c r="F52" s="631" t="str">
        <f t="shared" si="0"/>
        <v>PR.AC-21</v>
      </c>
      <c r="G52" s="631" t="str">
        <f t="shared" ca="1" si="1"/>
        <v>PR.AC-211</v>
      </c>
      <c r="I52" s="24" t="s">
        <v>1684</v>
      </c>
      <c r="J52" s="24" t="s">
        <v>1579</v>
      </c>
      <c r="K52" s="632">
        <f t="shared" ca="1" si="2"/>
        <v>0.54545454545454541</v>
      </c>
      <c r="L52" s="633">
        <f t="shared" si="3"/>
        <v>11</v>
      </c>
      <c r="M52" s="633">
        <f t="shared" ca="1" si="4"/>
        <v>6</v>
      </c>
      <c r="N52" s="632">
        <f t="shared" ca="1" si="5"/>
        <v>0.66666666666666663</v>
      </c>
      <c r="O52" s="633">
        <f t="shared" si="6"/>
        <v>3</v>
      </c>
      <c r="P52" s="633">
        <f t="shared" ca="1" si="7"/>
        <v>2</v>
      </c>
      <c r="Q52" s="632">
        <f t="shared" ca="1" si="8"/>
        <v>0.5</v>
      </c>
      <c r="R52" s="633">
        <f t="shared" si="9"/>
        <v>4</v>
      </c>
      <c r="S52" s="633">
        <f t="shared" ca="1" si="10"/>
        <v>2</v>
      </c>
      <c r="T52" s="632">
        <f t="shared" ca="1" si="11"/>
        <v>0.5</v>
      </c>
      <c r="U52" s="633">
        <f t="shared" si="12"/>
        <v>4</v>
      </c>
      <c r="V52" s="633">
        <f t="shared" ca="1" si="13"/>
        <v>2</v>
      </c>
    </row>
    <row r="53" spans="1:22" x14ac:dyDescent="0.25">
      <c r="A53" t="s">
        <v>171</v>
      </c>
      <c r="B53" s="551">
        <v>2</v>
      </c>
      <c r="C53" t="s">
        <v>1462</v>
      </c>
      <c r="D53" t="s">
        <v>1486</v>
      </c>
      <c r="E53" s="551">
        <f ca="1">VLOOKUP(A53,Data!C:I,7,FALSE)</f>
        <v>1</v>
      </c>
      <c r="F53" s="631" t="str">
        <f t="shared" si="0"/>
        <v>PR.AC-22</v>
      </c>
      <c r="G53" s="631" t="str">
        <f t="shared" ca="1" si="1"/>
        <v>PR.AC-221</v>
      </c>
      <c r="I53" s="24"/>
      <c r="J53" s="24" t="s">
        <v>1575</v>
      </c>
      <c r="K53" s="632">
        <f t="shared" ca="1" si="2"/>
        <v>0.66666666666666663</v>
      </c>
      <c r="L53" s="633">
        <f t="shared" si="3"/>
        <v>6</v>
      </c>
      <c r="M53" s="633">
        <f t="shared" ca="1" si="4"/>
        <v>4</v>
      </c>
      <c r="N53" s="632">
        <f t="shared" ca="1" si="5"/>
        <v>1</v>
      </c>
      <c r="O53" s="633">
        <f t="shared" si="6"/>
        <v>2</v>
      </c>
      <c r="P53" s="633">
        <f t="shared" ca="1" si="7"/>
        <v>2</v>
      </c>
      <c r="Q53" s="632">
        <f t="shared" ca="1" si="8"/>
        <v>0.5</v>
      </c>
      <c r="R53" s="633">
        <f t="shared" si="9"/>
        <v>2</v>
      </c>
      <c r="S53" s="633">
        <f t="shared" ca="1" si="10"/>
        <v>1</v>
      </c>
      <c r="T53" s="632">
        <f t="shared" ca="1" si="11"/>
        <v>0.5</v>
      </c>
      <c r="U53" s="633">
        <f t="shared" si="12"/>
        <v>2</v>
      </c>
      <c r="V53" s="633">
        <f t="shared" ca="1" si="13"/>
        <v>1</v>
      </c>
    </row>
    <row r="54" spans="1:22" x14ac:dyDescent="0.25">
      <c r="A54" t="s">
        <v>171</v>
      </c>
      <c r="B54" s="551">
        <v>2</v>
      </c>
      <c r="C54" t="s">
        <v>1462</v>
      </c>
      <c r="D54" t="s">
        <v>1477</v>
      </c>
      <c r="E54" s="551">
        <f ca="1">VLOOKUP(A54,Data!C:I,7,FALSE)</f>
        <v>1</v>
      </c>
      <c r="F54" s="631" t="str">
        <f t="shared" si="0"/>
        <v>PR.AC-72</v>
      </c>
      <c r="G54" s="631" t="str">
        <f t="shared" ca="1" si="1"/>
        <v>PR.AC-721</v>
      </c>
      <c r="I54" s="24"/>
      <c r="J54" s="24" t="s">
        <v>1576</v>
      </c>
      <c r="K54" s="632">
        <f t="shared" ca="1" si="2"/>
        <v>0.66666666666666663</v>
      </c>
      <c r="L54" s="633">
        <f t="shared" si="3"/>
        <v>6</v>
      </c>
      <c r="M54" s="633">
        <f t="shared" ca="1" si="4"/>
        <v>4</v>
      </c>
      <c r="N54" s="632">
        <f t="shared" ca="1" si="5"/>
        <v>1</v>
      </c>
      <c r="O54" s="633">
        <f t="shared" si="6"/>
        <v>2</v>
      </c>
      <c r="P54" s="633">
        <f t="shared" ca="1" si="7"/>
        <v>2</v>
      </c>
      <c r="Q54" s="632">
        <f t="shared" ca="1" si="8"/>
        <v>0.5</v>
      </c>
      <c r="R54" s="633">
        <f t="shared" si="9"/>
        <v>2</v>
      </c>
      <c r="S54" s="633">
        <f t="shared" ca="1" si="10"/>
        <v>1</v>
      </c>
      <c r="T54" s="632">
        <f t="shared" ca="1" si="11"/>
        <v>0.5</v>
      </c>
      <c r="U54" s="633">
        <f t="shared" si="12"/>
        <v>2</v>
      </c>
      <c r="V54" s="633">
        <f t="shared" ca="1" si="13"/>
        <v>1</v>
      </c>
    </row>
    <row r="55" spans="1:22" x14ac:dyDescent="0.25">
      <c r="A55" t="s">
        <v>172</v>
      </c>
      <c r="B55" s="551">
        <v>2</v>
      </c>
      <c r="C55" t="s">
        <v>1462</v>
      </c>
      <c r="D55" t="s">
        <v>1486</v>
      </c>
      <c r="E55" s="551">
        <f ca="1">VLOOKUP(A55,Data!C:I,7,FALSE)</f>
        <v>0</v>
      </c>
      <c r="F55" s="631" t="str">
        <f t="shared" si="0"/>
        <v>PR.AC-22</v>
      </c>
      <c r="G55" s="631" t="str">
        <f t="shared" ca="1" si="1"/>
        <v>PR.AC-220</v>
      </c>
      <c r="I55" s="24"/>
      <c r="J55" s="24" t="s">
        <v>1525</v>
      </c>
      <c r="K55" s="632">
        <f t="shared" ca="1" si="2"/>
        <v>0.5</v>
      </c>
      <c r="L55" s="633">
        <f t="shared" si="3"/>
        <v>8</v>
      </c>
      <c r="M55" s="633">
        <f t="shared" ca="1" si="4"/>
        <v>4</v>
      </c>
      <c r="N55" s="632">
        <f t="shared" ca="1" si="5"/>
        <v>1</v>
      </c>
      <c r="O55" s="633">
        <f t="shared" si="6"/>
        <v>2</v>
      </c>
      <c r="P55" s="633">
        <f t="shared" ca="1" si="7"/>
        <v>2</v>
      </c>
      <c r="Q55" s="632">
        <f t="shared" ca="1" si="8"/>
        <v>0.25</v>
      </c>
      <c r="R55" s="633">
        <f t="shared" si="9"/>
        <v>4</v>
      </c>
      <c r="S55" s="633">
        <f t="shared" ca="1" si="10"/>
        <v>1</v>
      </c>
      <c r="T55" s="632">
        <f t="shared" ca="1" si="11"/>
        <v>0.5</v>
      </c>
      <c r="U55" s="633">
        <f t="shared" si="12"/>
        <v>2</v>
      </c>
      <c r="V55" s="633">
        <f t="shared" ca="1" si="13"/>
        <v>1</v>
      </c>
    </row>
    <row r="56" spans="1:22" x14ac:dyDescent="0.25">
      <c r="A56" t="s">
        <v>172</v>
      </c>
      <c r="B56" s="551">
        <v>2</v>
      </c>
      <c r="C56" t="s">
        <v>1462</v>
      </c>
      <c r="D56" t="s">
        <v>1482</v>
      </c>
      <c r="E56" s="551">
        <f ca="1">VLOOKUP(A56,Data!C:I,7,FALSE)</f>
        <v>0</v>
      </c>
      <c r="F56" s="631" t="str">
        <f t="shared" si="0"/>
        <v>PR.AC-42</v>
      </c>
      <c r="G56" s="631" t="str">
        <f t="shared" ca="1" si="1"/>
        <v>PR.AC-420</v>
      </c>
      <c r="I56" s="24"/>
      <c r="J56" s="24" t="s">
        <v>1577</v>
      </c>
      <c r="K56" s="632">
        <f t="shared" ca="1" si="2"/>
        <v>0.66666666666666663</v>
      </c>
      <c r="L56" s="633">
        <f t="shared" si="3"/>
        <v>6</v>
      </c>
      <c r="M56" s="633">
        <f t="shared" ca="1" si="4"/>
        <v>4</v>
      </c>
      <c r="N56" s="632">
        <f t="shared" ca="1" si="5"/>
        <v>1</v>
      </c>
      <c r="O56" s="633">
        <f t="shared" si="6"/>
        <v>2</v>
      </c>
      <c r="P56" s="633">
        <f t="shared" ca="1" si="7"/>
        <v>2</v>
      </c>
      <c r="Q56" s="632">
        <f t="shared" ca="1" si="8"/>
        <v>0.5</v>
      </c>
      <c r="R56" s="633">
        <f t="shared" si="9"/>
        <v>2</v>
      </c>
      <c r="S56" s="633">
        <f t="shared" ca="1" si="10"/>
        <v>1</v>
      </c>
      <c r="T56" s="632">
        <f t="shared" ca="1" si="11"/>
        <v>0.5</v>
      </c>
      <c r="U56" s="633">
        <f t="shared" si="12"/>
        <v>2</v>
      </c>
      <c r="V56" s="633">
        <f t="shared" ca="1" si="13"/>
        <v>1</v>
      </c>
    </row>
    <row r="57" spans="1:22" x14ac:dyDescent="0.25">
      <c r="A57" t="s">
        <v>173</v>
      </c>
      <c r="B57" s="551">
        <v>2</v>
      </c>
      <c r="C57" t="s">
        <v>1462</v>
      </c>
      <c r="D57" t="s">
        <v>1486</v>
      </c>
      <c r="E57" s="551">
        <f ca="1">VLOOKUP(A57,Data!C:I,7,FALSE)</f>
        <v>1</v>
      </c>
      <c r="F57" s="631" t="str">
        <f t="shared" si="0"/>
        <v>PR.AC-22</v>
      </c>
      <c r="G57" s="631" t="str">
        <f t="shared" ca="1" si="1"/>
        <v>PR.AC-221</v>
      </c>
      <c r="I57" s="24" t="s">
        <v>1692</v>
      </c>
      <c r="J57" s="24" t="s">
        <v>1506</v>
      </c>
      <c r="K57" s="632">
        <f t="shared" ca="1" si="2"/>
        <v>0.8571428571428571</v>
      </c>
      <c r="L57" s="633">
        <f t="shared" si="3"/>
        <v>7</v>
      </c>
      <c r="M57" s="633">
        <f t="shared" ca="1" si="4"/>
        <v>6</v>
      </c>
      <c r="N57" s="632">
        <f t="shared" ca="1" si="5"/>
        <v>1</v>
      </c>
      <c r="O57" s="633">
        <f t="shared" si="6"/>
        <v>3</v>
      </c>
      <c r="P57" s="633">
        <f t="shared" ca="1" si="7"/>
        <v>3</v>
      </c>
      <c r="Q57" s="632">
        <f t="shared" ca="1" si="8"/>
        <v>0.66666666666666663</v>
      </c>
      <c r="R57" s="633">
        <f t="shared" si="9"/>
        <v>3</v>
      </c>
      <c r="S57" s="633">
        <f t="shared" ca="1" si="10"/>
        <v>2</v>
      </c>
      <c r="T57" s="632">
        <f t="shared" ca="1" si="11"/>
        <v>1</v>
      </c>
      <c r="U57" s="633">
        <f t="shared" si="12"/>
        <v>1</v>
      </c>
      <c r="V57" s="633">
        <f t="shared" ca="1" si="13"/>
        <v>1</v>
      </c>
    </row>
    <row r="58" spans="1:22" x14ac:dyDescent="0.25">
      <c r="A58" t="s">
        <v>173</v>
      </c>
      <c r="B58" s="551">
        <v>2</v>
      </c>
      <c r="C58" t="s">
        <v>1462</v>
      </c>
      <c r="D58" t="s">
        <v>1481</v>
      </c>
      <c r="E58" s="551">
        <f ca="1">VLOOKUP(A58,Data!C:I,7,FALSE)</f>
        <v>1</v>
      </c>
      <c r="F58" s="631" t="str">
        <f t="shared" si="0"/>
        <v>PR.MA-22</v>
      </c>
      <c r="G58" s="631" t="str">
        <f t="shared" ca="1" si="1"/>
        <v>PR.MA-221</v>
      </c>
      <c r="I58" s="24"/>
      <c r="J58" s="24" t="s">
        <v>1507</v>
      </c>
      <c r="K58" s="632">
        <f t="shared" ca="1" si="2"/>
        <v>0.6</v>
      </c>
      <c r="L58" s="633">
        <f t="shared" si="3"/>
        <v>5</v>
      </c>
      <c r="M58" s="633">
        <f t="shared" ca="1" si="4"/>
        <v>3</v>
      </c>
      <c r="N58" s="632">
        <f t="shared" ca="1" si="5"/>
        <v>1</v>
      </c>
      <c r="O58" s="633">
        <f t="shared" si="6"/>
        <v>2</v>
      </c>
      <c r="P58" s="633">
        <f t="shared" ca="1" si="7"/>
        <v>2</v>
      </c>
      <c r="Q58" s="632">
        <f t="shared" ca="1" si="8"/>
        <v>0.33333333333333331</v>
      </c>
      <c r="R58" s="633">
        <f t="shared" si="9"/>
        <v>3</v>
      </c>
      <c r="S58" s="633">
        <f t="shared" ca="1" si="10"/>
        <v>1</v>
      </c>
      <c r="T58" s="632">
        <f t="shared" si="11"/>
        <v>0</v>
      </c>
      <c r="U58" s="633">
        <f t="shared" si="12"/>
        <v>0</v>
      </c>
      <c r="V58" s="633">
        <f t="shared" ca="1" si="13"/>
        <v>0</v>
      </c>
    </row>
    <row r="59" spans="1:22" x14ac:dyDescent="0.25">
      <c r="A59" t="s">
        <v>173</v>
      </c>
      <c r="B59" s="551">
        <v>2</v>
      </c>
      <c r="C59" t="s">
        <v>1462</v>
      </c>
      <c r="D59" t="s">
        <v>1480</v>
      </c>
      <c r="E59" s="551">
        <f ca="1">VLOOKUP(A59,Data!C:I,7,FALSE)</f>
        <v>1</v>
      </c>
      <c r="F59" s="631" t="str">
        <f t="shared" si="0"/>
        <v>PR.PT-32</v>
      </c>
      <c r="G59" s="631" t="str">
        <f t="shared" ca="1" si="1"/>
        <v>PR.PT-321</v>
      </c>
      <c r="I59" s="24"/>
      <c r="J59" s="24" t="s">
        <v>1500</v>
      </c>
      <c r="K59" s="632">
        <f t="shared" ca="1" si="2"/>
        <v>0.54545454545454541</v>
      </c>
      <c r="L59" s="633">
        <f t="shared" si="3"/>
        <v>11</v>
      </c>
      <c r="M59" s="633">
        <f t="shared" ca="1" si="4"/>
        <v>6</v>
      </c>
      <c r="N59" s="632">
        <f t="shared" ca="1" si="5"/>
        <v>1</v>
      </c>
      <c r="O59" s="633">
        <f t="shared" si="6"/>
        <v>2</v>
      </c>
      <c r="P59" s="633">
        <f t="shared" ca="1" si="7"/>
        <v>2</v>
      </c>
      <c r="Q59" s="632">
        <f t="shared" ca="1" si="8"/>
        <v>0.5</v>
      </c>
      <c r="R59" s="633">
        <f t="shared" si="9"/>
        <v>4</v>
      </c>
      <c r="S59" s="633">
        <f t="shared" ca="1" si="10"/>
        <v>2</v>
      </c>
      <c r="T59" s="632">
        <f t="shared" ca="1" si="11"/>
        <v>0.4</v>
      </c>
      <c r="U59" s="633">
        <f t="shared" si="12"/>
        <v>5</v>
      </c>
      <c r="V59" s="633">
        <f t="shared" ca="1" si="13"/>
        <v>2</v>
      </c>
    </row>
    <row r="60" spans="1:22" x14ac:dyDescent="0.25">
      <c r="A60" t="s">
        <v>174</v>
      </c>
      <c r="B60" s="551">
        <v>2</v>
      </c>
      <c r="C60" t="s">
        <v>1463</v>
      </c>
      <c r="D60" t="s">
        <v>1487</v>
      </c>
      <c r="E60" s="551">
        <f ca="1">VLOOKUP(A60,Data!C:I,7,FALSE)</f>
        <v>0</v>
      </c>
      <c r="F60" s="631" t="str">
        <f t="shared" si="0"/>
        <v>DE.CM-22</v>
      </c>
      <c r="G60" s="631" t="str">
        <f t="shared" ca="1" si="1"/>
        <v>DE.CM-220</v>
      </c>
      <c r="I60" s="24"/>
      <c r="J60" s="24" t="s">
        <v>1494</v>
      </c>
      <c r="K60" s="632">
        <f t="shared" ca="1" si="2"/>
        <v>0.5</v>
      </c>
      <c r="L60" s="633">
        <f t="shared" si="3"/>
        <v>8</v>
      </c>
      <c r="M60" s="633">
        <f t="shared" ca="1" si="4"/>
        <v>4</v>
      </c>
      <c r="N60" s="632">
        <f t="shared" ca="1" si="5"/>
        <v>1</v>
      </c>
      <c r="O60" s="633">
        <f t="shared" si="6"/>
        <v>3</v>
      </c>
      <c r="P60" s="633">
        <f t="shared" ca="1" si="7"/>
        <v>3</v>
      </c>
      <c r="Q60" s="632">
        <f t="shared" ca="1" si="8"/>
        <v>0</v>
      </c>
      <c r="R60" s="633">
        <f t="shared" si="9"/>
        <v>3</v>
      </c>
      <c r="S60" s="633">
        <f t="shared" ca="1" si="10"/>
        <v>0</v>
      </c>
      <c r="T60" s="632">
        <f t="shared" ca="1" si="11"/>
        <v>0.5</v>
      </c>
      <c r="U60" s="633">
        <f t="shared" si="12"/>
        <v>2</v>
      </c>
      <c r="V60" s="633">
        <f t="shared" ca="1" si="13"/>
        <v>1</v>
      </c>
    </row>
    <row r="61" spans="1:22" x14ac:dyDescent="0.25">
      <c r="A61" t="s">
        <v>174</v>
      </c>
      <c r="B61" s="551">
        <v>2</v>
      </c>
      <c r="C61" t="s">
        <v>1463</v>
      </c>
      <c r="D61" t="s">
        <v>1483</v>
      </c>
      <c r="E61" s="551">
        <f ca="1">VLOOKUP(A61,Data!C:I,7,FALSE)</f>
        <v>0</v>
      </c>
      <c r="F61" s="631" t="str">
        <f t="shared" si="0"/>
        <v>DE.CM-32</v>
      </c>
      <c r="G61" s="631" t="str">
        <f t="shared" ca="1" si="1"/>
        <v>DE.CM-320</v>
      </c>
      <c r="I61" s="24"/>
      <c r="J61" s="24" t="s">
        <v>1495</v>
      </c>
      <c r="K61" s="632">
        <f t="shared" ca="1" si="2"/>
        <v>0.63636363636363635</v>
      </c>
      <c r="L61" s="633">
        <f t="shared" si="3"/>
        <v>11</v>
      </c>
      <c r="M61" s="633">
        <f t="shared" ca="1" si="4"/>
        <v>7</v>
      </c>
      <c r="N61" s="632">
        <f t="shared" ca="1" si="5"/>
        <v>1</v>
      </c>
      <c r="O61" s="633">
        <f t="shared" si="6"/>
        <v>3</v>
      </c>
      <c r="P61" s="633">
        <f t="shared" ca="1" si="7"/>
        <v>3</v>
      </c>
      <c r="Q61" s="632">
        <f t="shared" ca="1" si="8"/>
        <v>0.42857142857142855</v>
      </c>
      <c r="R61" s="633">
        <f t="shared" si="9"/>
        <v>7</v>
      </c>
      <c r="S61" s="633">
        <f t="shared" ca="1" si="10"/>
        <v>3</v>
      </c>
      <c r="T61" s="632">
        <f t="shared" ca="1" si="11"/>
        <v>1</v>
      </c>
      <c r="U61" s="633">
        <f t="shared" si="12"/>
        <v>1</v>
      </c>
      <c r="V61" s="633">
        <f t="shared" ca="1" si="13"/>
        <v>1</v>
      </c>
    </row>
    <row r="62" spans="1:22" x14ac:dyDescent="0.25">
      <c r="A62" t="s">
        <v>174</v>
      </c>
      <c r="B62" s="551">
        <v>2</v>
      </c>
      <c r="C62" t="s">
        <v>1463</v>
      </c>
      <c r="D62" t="s">
        <v>1484</v>
      </c>
      <c r="E62" s="551">
        <f ca="1">VLOOKUP(A62,Data!C:I,7,FALSE)</f>
        <v>0</v>
      </c>
      <c r="F62" s="631" t="str">
        <f t="shared" si="0"/>
        <v>DE.CM-62</v>
      </c>
      <c r="G62" s="631" t="str">
        <f t="shared" ca="1" si="1"/>
        <v>DE.CM-620</v>
      </c>
      <c r="I62" s="24"/>
      <c r="J62" s="24" t="s">
        <v>1498</v>
      </c>
      <c r="K62" s="632">
        <f t="shared" ca="1" si="2"/>
        <v>0.7142857142857143</v>
      </c>
      <c r="L62" s="633">
        <f t="shared" si="3"/>
        <v>7</v>
      </c>
      <c r="M62" s="633">
        <f t="shared" ca="1" si="4"/>
        <v>5</v>
      </c>
      <c r="N62" s="632">
        <f t="shared" si="5"/>
        <v>0</v>
      </c>
      <c r="O62" s="633">
        <f t="shared" si="6"/>
        <v>0</v>
      </c>
      <c r="P62" s="633">
        <f t="shared" ca="1" si="7"/>
        <v>0</v>
      </c>
      <c r="Q62" s="632">
        <f t="shared" ca="1" si="8"/>
        <v>1</v>
      </c>
      <c r="R62" s="633">
        <f t="shared" si="9"/>
        <v>3</v>
      </c>
      <c r="S62" s="633">
        <f t="shared" ca="1" si="10"/>
        <v>3</v>
      </c>
      <c r="T62" s="632">
        <f t="shared" ca="1" si="11"/>
        <v>0.5</v>
      </c>
      <c r="U62" s="633">
        <f t="shared" si="12"/>
        <v>4</v>
      </c>
      <c r="V62" s="633">
        <f t="shared" ca="1" si="13"/>
        <v>2</v>
      </c>
    </row>
    <row r="63" spans="1:22" x14ac:dyDescent="0.25">
      <c r="A63" t="s">
        <v>174</v>
      </c>
      <c r="B63" s="551">
        <v>2</v>
      </c>
      <c r="C63" t="s">
        <v>1463</v>
      </c>
      <c r="D63" t="s">
        <v>1485</v>
      </c>
      <c r="E63" s="551">
        <f ca="1">VLOOKUP(A63,Data!C:I,7,FALSE)</f>
        <v>0</v>
      </c>
      <c r="F63" s="631" t="str">
        <f t="shared" si="0"/>
        <v>DE.CM-72</v>
      </c>
      <c r="G63" s="631" t="str">
        <f t="shared" ca="1" si="1"/>
        <v>DE.CM-720</v>
      </c>
      <c r="I63" s="24"/>
      <c r="J63" s="24" t="s">
        <v>1502</v>
      </c>
      <c r="K63" s="632">
        <f t="shared" ca="1" si="2"/>
        <v>0.5</v>
      </c>
      <c r="L63" s="633">
        <f t="shared" si="3"/>
        <v>4</v>
      </c>
      <c r="M63" s="633">
        <f t="shared" ca="1" si="4"/>
        <v>2</v>
      </c>
      <c r="N63" s="632">
        <f t="shared" si="5"/>
        <v>0</v>
      </c>
      <c r="O63" s="633">
        <f t="shared" si="6"/>
        <v>0</v>
      </c>
      <c r="P63" s="633">
        <f t="shared" ca="1" si="7"/>
        <v>0</v>
      </c>
      <c r="Q63" s="632">
        <f t="shared" ca="1" si="8"/>
        <v>0.5</v>
      </c>
      <c r="R63" s="633">
        <f t="shared" si="9"/>
        <v>2</v>
      </c>
      <c r="S63" s="633">
        <f t="shared" ca="1" si="10"/>
        <v>1</v>
      </c>
      <c r="T63" s="632">
        <f t="shared" ca="1" si="11"/>
        <v>0.5</v>
      </c>
      <c r="U63" s="633">
        <f t="shared" si="12"/>
        <v>2</v>
      </c>
      <c r="V63" s="633">
        <f t="shared" ca="1" si="13"/>
        <v>1</v>
      </c>
    </row>
    <row r="64" spans="1:22" x14ac:dyDescent="0.25">
      <c r="A64" t="s">
        <v>174</v>
      </c>
      <c r="B64" s="551">
        <v>2</v>
      </c>
      <c r="C64" t="s">
        <v>1462</v>
      </c>
      <c r="D64" t="s">
        <v>1486</v>
      </c>
      <c r="E64" s="551">
        <f ca="1">VLOOKUP(A64,Data!C:I,7,FALSE)</f>
        <v>0</v>
      </c>
      <c r="F64" s="631" t="str">
        <f t="shared" si="0"/>
        <v>PR.AC-22</v>
      </c>
      <c r="G64" s="631" t="str">
        <f t="shared" ca="1" si="1"/>
        <v>PR.AC-220</v>
      </c>
      <c r="I64" s="24"/>
      <c r="J64" s="24" t="s">
        <v>1499</v>
      </c>
      <c r="K64" s="632">
        <f t="shared" ca="1" si="2"/>
        <v>0.7142857142857143</v>
      </c>
      <c r="L64" s="633">
        <f t="shared" si="3"/>
        <v>7</v>
      </c>
      <c r="M64" s="633">
        <f t="shared" ca="1" si="4"/>
        <v>5</v>
      </c>
      <c r="N64" s="632">
        <f t="shared" ca="1" si="5"/>
        <v>1</v>
      </c>
      <c r="O64" s="633">
        <f t="shared" si="6"/>
        <v>1</v>
      </c>
      <c r="P64" s="633">
        <f t="shared" ca="1" si="7"/>
        <v>1</v>
      </c>
      <c r="Q64" s="632">
        <f t="shared" ca="1" si="8"/>
        <v>0.5</v>
      </c>
      <c r="R64" s="633">
        <f t="shared" si="9"/>
        <v>2</v>
      </c>
      <c r="S64" s="633">
        <f t="shared" ca="1" si="10"/>
        <v>1</v>
      </c>
      <c r="T64" s="632">
        <f t="shared" ca="1" si="11"/>
        <v>0.75</v>
      </c>
      <c r="U64" s="633">
        <f t="shared" si="12"/>
        <v>4</v>
      </c>
      <c r="V64" s="633">
        <f t="shared" ca="1" si="13"/>
        <v>3</v>
      </c>
    </row>
    <row r="65" spans="1:22" x14ac:dyDescent="0.25">
      <c r="A65" t="s">
        <v>174</v>
      </c>
      <c r="B65" s="551">
        <v>2</v>
      </c>
      <c r="C65" t="s">
        <v>1462</v>
      </c>
      <c r="D65" t="s">
        <v>1481</v>
      </c>
      <c r="E65" s="551">
        <f ca="1">VLOOKUP(A65,Data!C:I,7,FALSE)</f>
        <v>0</v>
      </c>
      <c r="F65" s="631" t="str">
        <f t="shared" si="0"/>
        <v>PR.MA-22</v>
      </c>
      <c r="G65" s="631" t="str">
        <f t="shared" ca="1" si="1"/>
        <v>PR.MA-220</v>
      </c>
      <c r="I65" s="24" t="s">
        <v>1703</v>
      </c>
      <c r="J65" s="24" t="s">
        <v>1515</v>
      </c>
      <c r="K65" s="632">
        <f t="shared" ca="1" si="2"/>
        <v>0.4</v>
      </c>
      <c r="L65" s="633">
        <f t="shared" si="3"/>
        <v>5</v>
      </c>
      <c r="M65" s="633">
        <f t="shared" ca="1" si="4"/>
        <v>2</v>
      </c>
      <c r="N65" s="632">
        <f t="shared" ca="1" si="5"/>
        <v>1</v>
      </c>
      <c r="O65" s="633">
        <f t="shared" si="6"/>
        <v>1</v>
      </c>
      <c r="P65" s="633">
        <f t="shared" ca="1" si="7"/>
        <v>1</v>
      </c>
      <c r="Q65" s="632">
        <f t="shared" ca="1" si="8"/>
        <v>0</v>
      </c>
      <c r="R65" s="633">
        <f t="shared" si="9"/>
        <v>1</v>
      </c>
      <c r="S65" s="633">
        <f t="shared" ca="1" si="10"/>
        <v>0</v>
      </c>
      <c r="T65" s="632">
        <f t="shared" ca="1" si="11"/>
        <v>0.33333333333333331</v>
      </c>
      <c r="U65" s="633">
        <f t="shared" si="12"/>
        <v>3</v>
      </c>
      <c r="V65" s="633">
        <f t="shared" ca="1" si="13"/>
        <v>1</v>
      </c>
    </row>
    <row r="66" spans="1:22" x14ac:dyDescent="0.25">
      <c r="A66" t="s">
        <v>174</v>
      </c>
      <c r="B66" s="551">
        <v>2</v>
      </c>
      <c r="C66" t="s">
        <v>1462</v>
      </c>
      <c r="D66" t="s">
        <v>1480</v>
      </c>
      <c r="E66" s="551">
        <f ca="1">VLOOKUP(A66,Data!C:I,7,FALSE)</f>
        <v>0</v>
      </c>
      <c r="F66" s="631" t="str">
        <f t="shared" si="0"/>
        <v>PR.PT-32</v>
      </c>
      <c r="G66" s="631" t="str">
        <f t="shared" ca="1" si="1"/>
        <v>PR.PT-320</v>
      </c>
      <c r="I66" s="24"/>
      <c r="J66" s="24" t="s">
        <v>1517</v>
      </c>
      <c r="K66" s="632">
        <f t="shared" ca="1" si="2"/>
        <v>1</v>
      </c>
      <c r="L66" s="633">
        <f t="shared" si="3"/>
        <v>1</v>
      </c>
      <c r="M66" s="633">
        <f t="shared" ca="1" si="4"/>
        <v>1</v>
      </c>
      <c r="N66" s="632">
        <f t="shared" si="5"/>
        <v>0</v>
      </c>
      <c r="O66" s="633">
        <f t="shared" si="6"/>
        <v>0</v>
      </c>
      <c r="P66" s="633">
        <f t="shared" ca="1" si="7"/>
        <v>0</v>
      </c>
      <c r="Q66" s="632">
        <f t="shared" ca="1" si="8"/>
        <v>1</v>
      </c>
      <c r="R66" s="633">
        <f t="shared" si="9"/>
        <v>1</v>
      </c>
      <c r="S66" s="633">
        <f t="shared" ca="1" si="10"/>
        <v>1</v>
      </c>
      <c r="T66" s="632">
        <f t="shared" si="11"/>
        <v>0</v>
      </c>
      <c r="U66" s="633">
        <f t="shared" si="12"/>
        <v>0</v>
      </c>
      <c r="V66" s="633">
        <f t="shared" ca="1" si="13"/>
        <v>0</v>
      </c>
    </row>
    <row r="67" spans="1:22" x14ac:dyDescent="0.25">
      <c r="A67" t="s">
        <v>934</v>
      </c>
      <c r="B67" s="551">
        <v>3</v>
      </c>
      <c r="C67" t="s">
        <v>1462</v>
      </c>
      <c r="D67" t="s">
        <v>1486</v>
      </c>
      <c r="E67" s="551">
        <f ca="1">VLOOKUP(A67,Data!C:I,7,FALSE)</f>
        <v>1</v>
      </c>
      <c r="F67" s="631" t="str">
        <f t="shared" ref="F67:F130" si="14">CONCATENATE($D67,$B67)</f>
        <v>PR.AC-23</v>
      </c>
      <c r="G67" s="631" t="str">
        <f t="shared" ref="G67:G130" ca="1" si="15">_xlfn.IFNA(CONCATENATE(F67,$E67),CONCATENATE(F67,$E67,0))</f>
        <v>PR.AC-231</v>
      </c>
      <c r="I67" s="24"/>
      <c r="J67" s="24" t="s">
        <v>1504</v>
      </c>
      <c r="K67" s="632">
        <f t="shared" ca="1" si="2"/>
        <v>0.4</v>
      </c>
      <c r="L67" s="633">
        <f t="shared" si="3"/>
        <v>10</v>
      </c>
      <c r="M67" s="633">
        <f t="shared" ca="1" si="4"/>
        <v>4</v>
      </c>
      <c r="N67" s="632">
        <f t="shared" ca="1" si="5"/>
        <v>1</v>
      </c>
      <c r="O67" s="633">
        <f t="shared" si="6"/>
        <v>2</v>
      </c>
      <c r="P67" s="633">
        <f t="shared" ca="1" si="7"/>
        <v>2</v>
      </c>
      <c r="Q67" s="632">
        <f t="shared" ca="1" si="8"/>
        <v>0.25</v>
      </c>
      <c r="R67" s="633">
        <f t="shared" si="9"/>
        <v>4</v>
      </c>
      <c r="S67" s="633">
        <f t="shared" ca="1" si="10"/>
        <v>1</v>
      </c>
      <c r="T67" s="632">
        <f t="shared" ca="1" si="11"/>
        <v>0.25</v>
      </c>
      <c r="U67" s="633">
        <f t="shared" si="12"/>
        <v>4</v>
      </c>
      <c r="V67" s="633">
        <f t="shared" ca="1" si="13"/>
        <v>1</v>
      </c>
    </row>
    <row r="68" spans="1:22" x14ac:dyDescent="0.25">
      <c r="A68" t="s">
        <v>934</v>
      </c>
      <c r="B68" s="551">
        <v>3</v>
      </c>
      <c r="C68" t="s">
        <v>1462</v>
      </c>
      <c r="D68" t="s">
        <v>1481</v>
      </c>
      <c r="E68" s="551">
        <f ca="1">VLOOKUP(A68,Data!C:I,7,FALSE)</f>
        <v>1</v>
      </c>
      <c r="F68" s="631" t="str">
        <f t="shared" si="14"/>
        <v>PR.MA-23</v>
      </c>
      <c r="G68" s="631" t="str">
        <f t="shared" ca="1" si="15"/>
        <v>PR.MA-231</v>
      </c>
      <c r="I68" s="24"/>
      <c r="J68" s="24" t="s">
        <v>1560</v>
      </c>
      <c r="K68" s="632">
        <f t="shared" ca="1" si="2"/>
        <v>0.6</v>
      </c>
      <c r="L68" s="633">
        <f t="shared" si="3"/>
        <v>5</v>
      </c>
      <c r="M68" s="633">
        <f t="shared" ca="1" si="4"/>
        <v>3</v>
      </c>
      <c r="N68" s="632">
        <f t="shared" ca="1" si="5"/>
        <v>1</v>
      </c>
      <c r="O68" s="633">
        <f t="shared" si="6"/>
        <v>1</v>
      </c>
      <c r="P68" s="633">
        <f t="shared" ca="1" si="7"/>
        <v>1</v>
      </c>
      <c r="Q68" s="632">
        <f t="shared" ca="1" si="8"/>
        <v>0.5</v>
      </c>
      <c r="R68" s="633">
        <f t="shared" si="9"/>
        <v>4</v>
      </c>
      <c r="S68" s="633">
        <f t="shared" ca="1" si="10"/>
        <v>2</v>
      </c>
      <c r="T68" s="632">
        <f t="shared" si="11"/>
        <v>0</v>
      </c>
      <c r="U68" s="633">
        <f t="shared" si="12"/>
        <v>0</v>
      </c>
      <c r="V68" s="633">
        <f t="shared" ca="1" si="13"/>
        <v>0</v>
      </c>
    </row>
    <row r="69" spans="1:22" x14ac:dyDescent="0.25">
      <c r="A69" t="s">
        <v>934</v>
      </c>
      <c r="B69" s="551">
        <v>3</v>
      </c>
      <c r="C69" t="s">
        <v>1462</v>
      </c>
      <c r="D69" t="s">
        <v>1480</v>
      </c>
      <c r="E69" s="551">
        <f ca="1">VLOOKUP(A69,Data!C:I,7,FALSE)</f>
        <v>1</v>
      </c>
      <c r="F69" s="631" t="str">
        <f t="shared" si="14"/>
        <v>PR.PT-33</v>
      </c>
      <c r="G69" s="631" t="str">
        <f t="shared" ca="1" si="15"/>
        <v>PR.PT-331</v>
      </c>
      <c r="I69" s="24"/>
      <c r="J69" s="24" t="s">
        <v>1518</v>
      </c>
      <c r="K69" s="632">
        <f t="shared" ca="1" si="2"/>
        <v>1</v>
      </c>
      <c r="L69" s="633">
        <f t="shared" si="3"/>
        <v>1</v>
      </c>
      <c r="M69" s="633">
        <f t="shared" ca="1" si="4"/>
        <v>1</v>
      </c>
      <c r="N69" s="632">
        <f t="shared" si="5"/>
        <v>0</v>
      </c>
      <c r="O69" s="633">
        <f t="shared" si="6"/>
        <v>0</v>
      </c>
      <c r="P69" s="633">
        <f t="shared" ca="1" si="7"/>
        <v>0</v>
      </c>
      <c r="Q69" s="632">
        <f t="shared" si="8"/>
        <v>0</v>
      </c>
      <c r="R69" s="633">
        <f t="shared" si="9"/>
        <v>0</v>
      </c>
      <c r="S69" s="633">
        <f t="shared" ca="1" si="10"/>
        <v>0</v>
      </c>
      <c r="T69" s="632">
        <f t="shared" ca="1" si="11"/>
        <v>1</v>
      </c>
      <c r="U69" s="633">
        <f t="shared" si="12"/>
        <v>1</v>
      </c>
      <c r="V69" s="633">
        <f t="shared" ca="1" si="13"/>
        <v>1</v>
      </c>
    </row>
    <row r="70" spans="1:22" x14ac:dyDescent="0.25">
      <c r="A70" t="s">
        <v>935</v>
      </c>
      <c r="B70" s="551">
        <v>3</v>
      </c>
      <c r="C70" t="s">
        <v>1463</v>
      </c>
      <c r="D70" t="s">
        <v>1487</v>
      </c>
      <c r="E70" s="551">
        <f ca="1">VLOOKUP(A70,Data!C:I,7,FALSE)</f>
        <v>0</v>
      </c>
      <c r="F70" s="631" t="str">
        <f t="shared" si="14"/>
        <v>DE.CM-23</v>
      </c>
      <c r="G70" s="631" t="str">
        <f t="shared" ca="1" si="15"/>
        <v>DE.CM-230</v>
      </c>
      <c r="I70" s="24"/>
      <c r="J70" s="24" t="s">
        <v>1513</v>
      </c>
      <c r="K70" s="632">
        <f t="shared" ca="1" si="2"/>
        <v>0.33333333333333331</v>
      </c>
      <c r="L70" s="633">
        <f t="shared" si="3"/>
        <v>3</v>
      </c>
      <c r="M70" s="633">
        <f t="shared" ca="1" si="4"/>
        <v>1</v>
      </c>
      <c r="N70" s="632">
        <f t="shared" si="5"/>
        <v>0</v>
      </c>
      <c r="O70" s="633">
        <f t="shared" si="6"/>
        <v>0</v>
      </c>
      <c r="P70" s="633">
        <f t="shared" ca="1" si="7"/>
        <v>0</v>
      </c>
      <c r="Q70" s="632">
        <f t="shared" ca="1" si="8"/>
        <v>1</v>
      </c>
      <c r="R70" s="633">
        <f t="shared" si="9"/>
        <v>1</v>
      </c>
      <c r="S70" s="633">
        <f t="shared" ca="1" si="10"/>
        <v>1</v>
      </c>
      <c r="T70" s="632">
        <f t="shared" ca="1" si="11"/>
        <v>0</v>
      </c>
      <c r="U70" s="633">
        <f t="shared" si="12"/>
        <v>2</v>
      </c>
      <c r="V70" s="633">
        <f t="shared" ca="1" si="13"/>
        <v>0</v>
      </c>
    </row>
    <row r="71" spans="1:22" x14ac:dyDescent="0.25">
      <c r="A71" t="s">
        <v>935</v>
      </c>
      <c r="B71" s="551">
        <v>3</v>
      </c>
      <c r="C71" t="s">
        <v>1463</v>
      </c>
      <c r="D71" t="s">
        <v>1483</v>
      </c>
      <c r="E71" s="551">
        <f ca="1">VLOOKUP(A71,Data!C:I,7,FALSE)</f>
        <v>0</v>
      </c>
      <c r="F71" s="631" t="str">
        <f t="shared" si="14"/>
        <v>DE.CM-33</v>
      </c>
      <c r="G71" s="631" t="str">
        <f t="shared" ca="1" si="15"/>
        <v>DE.CM-330</v>
      </c>
      <c r="I71" s="24"/>
      <c r="J71" s="24" t="s">
        <v>1712</v>
      </c>
      <c r="K71" s="632">
        <f t="shared" si="2"/>
        <v>0</v>
      </c>
      <c r="L71" s="633">
        <f t="shared" si="3"/>
        <v>0</v>
      </c>
      <c r="M71" s="633">
        <f t="shared" ca="1" si="4"/>
        <v>0</v>
      </c>
      <c r="N71" s="632">
        <f t="shared" si="5"/>
        <v>0</v>
      </c>
      <c r="O71" s="633">
        <f t="shared" si="6"/>
        <v>0</v>
      </c>
      <c r="P71" s="633">
        <f t="shared" ca="1" si="7"/>
        <v>0</v>
      </c>
      <c r="Q71" s="632">
        <f t="shared" si="8"/>
        <v>0</v>
      </c>
      <c r="R71" s="633">
        <f t="shared" si="9"/>
        <v>0</v>
      </c>
      <c r="S71" s="633">
        <f t="shared" ca="1" si="10"/>
        <v>0</v>
      </c>
      <c r="T71" s="632">
        <f t="shared" si="11"/>
        <v>0</v>
      </c>
      <c r="U71" s="633">
        <f t="shared" si="12"/>
        <v>0</v>
      </c>
      <c r="V71" s="633">
        <f t="shared" ca="1" si="13"/>
        <v>0</v>
      </c>
    </row>
    <row r="72" spans="1:22" x14ac:dyDescent="0.25">
      <c r="A72" t="s">
        <v>935</v>
      </c>
      <c r="B72" s="551">
        <v>3</v>
      </c>
      <c r="C72" t="s">
        <v>1463</v>
      </c>
      <c r="D72" t="s">
        <v>1484</v>
      </c>
      <c r="E72" s="551">
        <f ca="1">VLOOKUP(A72,Data!C:I,7,FALSE)</f>
        <v>0</v>
      </c>
      <c r="F72" s="631" t="str">
        <f t="shared" si="14"/>
        <v>DE.CM-63</v>
      </c>
      <c r="G72" s="631" t="str">
        <f t="shared" ca="1" si="15"/>
        <v>DE.CM-630</v>
      </c>
      <c r="I72" s="24"/>
      <c r="J72" s="24" t="s">
        <v>1491</v>
      </c>
      <c r="K72" s="632">
        <f t="shared" ca="1" si="2"/>
        <v>0.38461538461538464</v>
      </c>
      <c r="L72" s="633">
        <f t="shared" si="3"/>
        <v>13</v>
      </c>
      <c r="M72" s="633">
        <f t="shared" ca="1" si="4"/>
        <v>5</v>
      </c>
      <c r="N72" s="632">
        <f t="shared" ca="1" si="5"/>
        <v>0</v>
      </c>
      <c r="O72" s="633">
        <f t="shared" si="6"/>
        <v>1</v>
      </c>
      <c r="P72" s="633">
        <f t="shared" ca="1" si="7"/>
        <v>0</v>
      </c>
      <c r="Q72" s="632">
        <f t="shared" ca="1" si="8"/>
        <v>1</v>
      </c>
      <c r="R72" s="633">
        <f t="shared" si="9"/>
        <v>1</v>
      </c>
      <c r="S72" s="633">
        <f t="shared" ca="1" si="10"/>
        <v>1</v>
      </c>
      <c r="T72" s="632">
        <f t="shared" ca="1" si="11"/>
        <v>0.36363636363636365</v>
      </c>
      <c r="U72" s="633">
        <f t="shared" si="12"/>
        <v>11</v>
      </c>
      <c r="V72" s="633">
        <f t="shared" ca="1" si="13"/>
        <v>4</v>
      </c>
    </row>
    <row r="73" spans="1:22" x14ac:dyDescent="0.25">
      <c r="A73" t="s">
        <v>935</v>
      </c>
      <c r="B73" s="551">
        <v>3</v>
      </c>
      <c r="C73" t="s">
        <v>1463</v>
      </c>
      <c r="D73" t="s">
        <v>1485</v>
      </c>
      <c r="E73" s="551">
        <f ca="1">VLOOKUP(A73,Data!C:I,7,FALSE)</f>
        <v>0</v>
      </c>
      <c r="F73" s="631" t="str">
        <f t="shared" si="14"/>
        <v>DE.CM-73</v>
      </c>
      <c r="G73" s="631" t="str">
        <f t="shared" ca="1" si="15"/>
        <v>DE.CM-730</v>
      </c>
      <c r="I73" s="24"/>
      <c r="J73" s="24" t="s">
        <v>1529</v>
      </c>
      <c r="K73" s="632">
        <f t="shared" ca="1" si="2"/>
        <v>0.6216216216216216</v>
      </c>
      <c r="L73" s="633">
        <f t="shared" si="3"/>
        <v>37</v>
      </c>
      <c r="M73" s="633">
        <f t="shared" ca="1" si="4"/>
        <v>23</v>
      </c>
      <c r="N73" s="632">
        <f t="shared" ca="1" si="5"/>
        <v>1</v>
      </c>
      <c r="O73" s="633">
        <f t="shared" si="6"/>
        <v>8</v>
      </c>
      <c r="P73" s="633">
        <f t="shared" ca="1" si="7"/>
        <v>8</v>
      </c>
      <c r="Q73" s="632">
        <f t="shared" ca="1" si="8"/>
        <v>0.53333333333333333</v>
      </c>
      <c r="R73" s="633">
        <f t="shared" si="9"/>
        <v>15</v>
      </c>
      <c r="S73" s="633">
        <f t="shared" ca="1" si="10"/>
        <v>8</v>
      </c>
      <c r="T73" s="632">
        <f t="shared" ca="1" si="11"/>
        <v>0.5</v>
      </c>
      <c r="U73" s="633">
        <f t="shared" si="12"/>
        <v>14</v>
      </c>
      <c r="V73" s="633">
        <f t="shared" ca="1" si="13"/>
        <v>7</v>
      </c>
    </row>
    <row r="74" spans="1:22" x14ac:dyDescent="0.25">
      <c r="A74" t="s">
        <v>935</v>
      </c>
      <c r="B74" s="551">
        <v>3</v>
      </c>
      <c r="C74" t="s">
        <v>1462</v>
      </c>
      <c r="D74" t="s">
        <v>1480</v>
      </c>
      <c r="E74" s="551">
        <f ca="1">VLOOKUP(A74,Data!C:I,7,FALSE)</f>
        <v>0</v>
      </c>
      <c r="F74" s="631" t="str">
        <f t="shared" si="14"/>
        <v>PR.PT-33</v>
      </c>
      <c r="G74" s="631" t="str">
        <f t="shared" ca="1" si="15"/>
        <v>PR.PT-330</v>
      </c>
      <c r="I74" s="24"/>
      <c r="J74" s="24" t="s">
        <v>1554</v>
      </c>
      <c r="K74" s="632">
        <f t="shared" ca="1" si="2"/>
        <v>0.5</v>
      </c>
      <c r="L74" s="633">
        <f t="shared" si="3"/>
        <v>6</v>
      </c>
      <c r="M74" s="633">
        <f t="shared" ca="1" si="4"/>
        <v>3</v>
      </c>
      <c r="N74" s="632">
        <f t="shared" si="5"/>
        <v>0</v>
      </c>
      <c r="O74" s="633">
        <f t="shared" si="6"/>
        <v>0</v>
      </c>
      <c r="P74" s="633">
        <f t="shared" ca="1" si="7"/>
        <v>0</v>
      </c>
      <c r="Q74" s="632">
        <f t="shared" ca="1" si="8"/>
        <v>0.5</v>
      </c>
      <c r="R74" s="633">
        <f t="shared" si="9"/>
        <v>2</v>
      </c>
      <c r="S74" s="633">
        <f t="shared" ca="1" si="10"/>
        <v>1</v>
      </c>
      <c r="T74" s="632">
        <f t="shared" ca="1" si="11"/>
        <v>0.5</v>
      </c>
      <c r="U74" s="633">
        <f t="shared" si="12"/>
        <v>4</v>
      </c>
      <c r="V74" s="633">
        <f t="shared" ca="1" si="13"/>
        <v>2</v>
      </c>
    </row>
    <row r="75" spans="1:22" x14ac:dyDescent="0.25">
      <c r="A75" t="s">
        <v>936</v>
      </c>
      <c r="B75" s="551">
        <v>2</v>
      </c>
      <c r="C75" t="s">
        <v>1462</v>
      </c>
      <c r="D75" t="s">
        <v>1475</v>
      </c>
      <c r="E75" s="551">
        <f ca="1">VLOOKUP(A75,Data!C:I,7,FALSE)</f>
        <v>1</v>
      </c>
      <c r="F75" s="631" t="str">
        <f t="shared" si="14"/>
        <v>PR.AC-12</v>
      </c>
      <c r="G75" s="631" t="str">
        <f t="shared" ca="1" si="15"/>
        <v>PR.AC-121</v>
      </c>
      <c r="I75" s="24"/>
      <c r="J75" s="24" t="s">
        <v>1578</v>
      </c>
      <c r="K75" s="632">
        <f t="shared" ca="1" si="2"/>
        <v>0.5</v>
      </c>
      <c r="L75" s="633">
        <f t="shared" si="3"/>
        <v>8</v>
      </c>
      <c r="M75" s="633">
        <f t="shared" ca="1" si="4"/>
        <v>4</v>
      </c>
      <c r="N75" s="632">
        <f t="shared" ca="1" si="5"/>
        <v>1</v>
      </c>
      <c r="O75" s="633">
        <f t="shared" si="6"/>
        <v>2</v>
      </c>
      <c r="P75" s="633">
        <f t="shared" ca="1" si="7"/>
        <v>2</v>
      </c>
      <c r="Q75" s="632">
        <f t="shared" ca="1" si="8"/>
        <v>0.66666666666666663</v>
      </c>
      <c r="R75" s="633">
        <f t="shared" si="9"/>
        <v>3</v>
      </c>
      <c r="S75" s="633">
        <f t="shared" ca="1" si="10"/>
        <v>2</v>
      </c>
      <c r="T75" s="632">
        <f t="shared" ca="1" si="11"/>
        <v>0</v>
      </c>
      <c r="U75" s="633">
        <f t="shared" si="12"/>
        <v>3</v>
      </c>
      <c r="V75" s="633">
        <f t="shared" ca="1" si="13"/>
        <v>0</v>
      </c>
    </row>
    <row r="76" spans="1:22" x14ac:dyDescent="0.25">
      <c r="A76" t="s">
        <v>936</v>
      </c>
      <c r="B76" s="551">
        <v>2</v>
      </c>
      <c r="C76" t="s">
        <v>1462</v>
      </c>
      <c r="D76" t="s">
        <v>1486</v>
      </c>
      <c r="E76" s="551">
        <f ca="1">VLOOKUP(A76,Data!C:I,7,FALSE)</f>
        <v>1</v>
      </c>
      <c r="F76" s="631" t="str">
        <f t="shared" si="14"/>
        <v>PR.AC-22</v>
      </c>
      <c r="G76" s="631" t="str">
        <f t="shared" ca="1" si="15"/>
        <v>PR.AC-221</v>
      </c>
      <c r="I76" s="24"/>
      <c r="J76" s="24" t="s">
        <v>1574</v>
      </c>
      <c r="K76" s="632">
        <f t="shared" ca="1" si="2"/>
        <v>0</v>
      </c>
      <c r="L76" s="633">
        <f t="shared" si="3"/>
        <v>4</v>
      </c>
      <c r="M76" s="633">
        <f t="shared" ca="1" si="4"/>
        <v>0</v>
      </c>
      <c r="N76" s="632">
        <f t="shared" si="5"/>
        <v>0</v>
      </c>
      <c r="O76" s="633">
        <f t="shared" si="6"/>
        <v>0</v>
      </c>
      <c r="P76" s="633">
        <f t="shared" ca="1" si="7"/>
        <v>0</v>
      </c>
      <c r="Q76" s="632">
        <f t="shared" ca="1" si="8"/>
        <v>0</v>
      </c>
      <c r="R76" s="633">
        <f t="shared" si="9"/>
        <v>2</v>
      </c>
      <c r="S76" s="633">
        <f t="shared" ca="1" si="10"/>
        <v>0</v>
      </c>
      <c r="T76" s="632">
        <f t="shared" ca="1" si="11"/>
        <v>0</v>
      </c>
      <c r="U76" s="633">
        <f t="shared" si="12"/>
        <v>2</v>
      </c>
      <c r="V76" s="633">
        <f t="shared" ca="1" si="13"/>
        <v>0</v>
      </c>
    </row>
    <row r="77" spans="1:22" x14ac:dyDescent="0.25">
      <c r="A77" t="s">
        <v>936</v>
      </c>
      <c r="B77" s="551">
        <v>2</v>
      </c>
      <c r="C77" t="s">
        <v>1462</v>
      </c>
      <c r="D77" t="s">
        <v>1478</v>
      </c>
      <c r="E77" s="551">
        <f ca="1">VLOOKUP(A77,Data!C:I,7,FALSE)</f>
        <v>1</v>
      </c>
      <c r="F77" s="631" t="str">
        <f t="shared" si="14"/>
        <v>PR.AC-32</v>
      </c>
      <c r="G77" s="631" t="str">
        <f t="shared" ca="1" si="15"/>
        <v>PR.AC-321</v>
      </c>
      <c r="I77" s="24" t="s">
        <v>1719</v>
      </c>
      <c r="J77" s="24" t="s">
        <v>1516</v>
      </c>
      <c r="K77" s="632">
        <f t="shared" ca="1" si="2"/>
        <v>0.66666666666666663</v>
      </c>
      <c r="L77" s="633">
        <f t="shared" si="3"/>
        <v>3</v>
      </c>
      <c r="M77" s="633">
        <f t="shared" ca="1" si="4"/>
        <v>2</v>
      </c>
      <c r="N77" s="632">
        <f t="shared" ca="1" si="5"/>
        <v>1</v>
      </c>
      <c r="O77" s="633">
        <f t="shared" si="6"/>
        <v>1</v>
      </c>
      <c r="P77" s="633">
        <f t="shared" ca="1" si="7"/>
        <v>1</v>
      </c>
      <c r="Q77" s="632">
        <f t="shared" ca="1" si="8"/>
        <v>1</v>
      </c>
      <c r="R77" s="633">
        <f t="shared" si="9"/>
        <v>1</v>
      </c>
      <c r="S77" s="633">
        <f t="shared" ca="1" si="10"/>
        <v>1</v>
      </c>
      <c r="T77" s="632">
        <f t="shared" ca="1" si="11"/>
        <v>0</v>
      </c>
      <c r="U77" s="633">
        <f t="shared" si="12"/>
        <v>1</v>
      </c>
      <c r="V77" s="633">
        <f t="shared" ca="1" si="13"/>
        <v>0</v>
      </c>
    </row>
    <row r="78" spans="1:22" x14ac:dyDescent="0.25">
      <c r="A78" t="s">
        <v>936</v>
      </c>
      <c r="B78" s="551">
        <v>2</v>
      </c>
      <c r="C78" t="s">
        <v>1462</v>
      </c>
      <c r="D78" t="s">
        <v>1482</v>
      </c>
      <c r="E78" s="551">
        <f ca="1">VLOOKUP(A78,Data!C:I,7,FALSE)</f>
        <v>1</v>
      </c>
      <c r="F78" s="631" t="str">
        <f t="shared" si="14"/>
        <v>PR.AC-42</v>
      </c>
      <c r="G78" s="631" t="str">
        <f t="shared" ca="1" si="15"/>
        <v>PR.AC-421</v>
      </c>
      <c r="I78" s="24"/>
      <c r="J78" s="24" t="s">
        <v>1481</v>
      </c>
      <c r="K78" s="632">
        <f t="shared" ca="1" si="2"/>
        <v>0.75</v>
      </c>
      <c r="L78" s="633">
        <f t="shared" si="3"/>
        <v>12</v>
      </c>
      <c r="M78" s="633">
        <f t="shared" ca="1" si="4"/>
        <v>9</v>
      </c>
      <c r="N78" s="632">
        <f t="shared" ca="1" si="5"/>
        <v>1</v>
      </c>
      <c r="O78" s="633">
        <f t="shared" si="6"/>
        <v>2</v>
      </c>
      <c r="P78" s="633">
        <f t="shared" ca="1" si="7"/>
        <v>2</v>
      </c>
      <c r="Q78" s="632">
        <f t="shared" ca="1" si="8"/>
        <v>0.625</v>
      </c>
      <c r="R78" s="633">
        <f t="shared" si="9"/>
        <v>8</v>
      </c>
      <c r="S78" s="633">
        <f t="shared" ca="1" si="10"/>
        <v>5</v>
      </c>
      <c r="T78" s="632">
        <f t="shared" ca="1" si="11"/>
        <v>1</v>
      </c>
      <c r="U78" s="633">
        <f t="shared" si="12"/>
        <v>2</v>
      </c>
      <c r="V78" s="633">
        <f t="shared" ca="1" si="13"/>
        <v>2</v>
      </c>
    </row>
    <row r="79" spans="1:22" x14ac:dyDescent="0.25">
      <c r="A79" t="s">
        <v>937</v>
      </c>
      <c r="B79" s="551">
        <v>2</v>
      </c>
      <c r="C79" t="s">
        <v>1462</v>
      </c>
      <c r="D79" t="s">
        <v>1475</v>
      </c>
      <c r="E79" s="551">
        <f ca="1">VLOOKUP(A79,Data!C:I,7,FALSE)</f>
        <v>1</v>
      </c>
      <c r="F79" s="631" t="str">
        <f t="shared" si="14"/>
        <v>PR.AC-12</v>
      </c>
      <c r="G79" s="631" t="str">
        <f t="shared" ca="1" si="15"/>
        <v>PR.AC-121</v>
      </c>
      <c r="I79" s="24" t="s">
        <v>1724</v>
      </c>
      <c r="J79" s="24" t="s">
        <v>1488</v>
      </c>
      <c r="K79" s="632">
        <f t="shared" ca="1" si="2"/>
        <v>0.81818181818181823</v>
      </c>
      <c r="L79" s="633">
        <f t="shared" si="3"/>
        <v>11</v>
      </c>
      <c r="M79" s="633">
        <f t="shared" ca="1" si="4"/>
        <v>9</v>
      </c>
      <c r="N79" s="632">
        <f t="shared" ca="1" si="5"/>
        <v>1</v>
      </c>
      <c r="O79" s="633">
        <f t="shared" si="6"/>
        <v>2</v>
      </c>
      <c r="P79" s="633">
        <f t="shared" ca="1" si="7"/>
        <v>2</v>
      </c>
      <c r="Q79" s="632">
        <f t="shared" ca="1" si="8"/>
        <v>0.66666666666666663</v>
      </c>
      <c r="R79" s="633">
        <f t="shared" si="9"/>
        <v>6</v>
      </c>
      <c r="S79" s="633">
        <f t="shared" ca="1" si="10"/>
        <v>4</v>
      </c>
      <c r="T79" s="632">
        <f t="shared" ca="1" si="11"/>
        <v>1</v>
      </c>
      <c r="U79" s="633">
        <f t="shared" si="12"/>
        <v>3</v>
      </c>
      <c r="V79" s="633">
        <f t="shared" ca="1" si="13"/>
        <v>3</v>
      </c>
    </row>
    <row r="80" spans="1:22" x14ac:dyDescent="0.25">
      <c r="A80" t="s">
        <v>937</v>
      </c>
      <c r="B80" s="551">
        <v>2</v>
      </c>
      <c r="C80" t="s">
        <v>1462</v>
      </c>
      <c r="D80" t="s">
        <v>1486</v>
      </c>
      <c r="E80" s="551">
        <f ca="1">VLOOKUP(A80,Data!C:I,7,FALSE)</f>
        <v>1</v>
      </c>
      <c r="F80" s="631" t="str">
        <f t="shared" si="14"/>
        <v>PR.AC-22</v>
      </c>
      <c r="G80" s="631" t="str">
        <f t="shared" ca="1" si="15"/>
        <v>PR.AC-221</v>
      </c>
      <c r="I80" s="24"/>
      <c r="J80" s="24" t="s">
        <v>1479</v>
      </c>
      <c r="K80" s="632">
        <f t="shared" ca="1" si="2"/>
        <v>0.75</v>
      </c>
      <c r="L80" s="633">
        <f t="shared" si="3"/>
        <v>4</v>
      </c>
      <c r="M80" s="633">
        <f t="shared" ca="1" si="4"/>
        <v>3</v>
      </c>
      <c r="N80" s="632">
        <f t="shared" ca="1" si="5"/>
        <v>1</v>
      </c>
      <c r="O80" s="633">
        <f t="shared" si="6"/>
        <v>2</v>
      </c>
      <c r="P80" s="633">
        <f t="shared" ca="1" si="7"/>
        <v>2</v>
      </c>
      <c r="Q80" s="632">
        <f t="shared" ca="1" si="8"/>
        <v>0.5</v>
      </c>
      <c r="R80" s="633">
        <f t="shared" si="9"/>
        <v>2</v>
      </c>
      <c r="S80" s="633">
        <f t="shared" ca="1" si="10"/>
        <v>1</v>
      </c>
      <c r="T80" s="632">
        <f t="shared" si="11"/>
        <v>0</v>
      </c>
      <c r="U80" s="633">
        <f t="shared" si="12"/>
        <v>0</v>
      </c>
      <c r="V80" s="633">
        <f t="shared" ca="1" si="13"/>
        <v>0</v>
      </c>
    </row>
    <row r="81" spans="1:22" x14ac:dyDescent="0.25">
      <c r="A81" t="s">
        <v>937</v>
      </c>
      <c r="B81" s="551">
        <v>2</v>
      </c>
      <c r="C81" t="s">
        <v>1462</v>
      </c>
      <c r="D81" t="s">
        <v>1478</v>
      </c>
      <c r="E81" s="551">
        <f ca="1">VLOOKUP(A81,Data!C:I,7,FALSE)</f>
        <v>1</v>
      </c>
      <c r="F81" s="631" t="str">
        <f t="shared" si="14"/>
        <v>PR.AC-32</v>
      </c>
      <c r="G81" s="631" t="str">
        <f t="shared" ca="1" si="15"/>
        <v>PR.AC-321</v>
      </c>
      <c r="I81" s="24"/>
      <c r="J81" s="24" t="s">
        <v>1480</v>
      </c>
      <c r="K81" s="632">
        <f t="shared" ref="K81:K123" ca="1" si="16">IF(L81=0,0,M81/L81)</f>
        <v>0.5625</v>
      </c>
      <c r="L81" s="633">
        <f t="shared" ref="L81:L123" si="17">SUM(O81+R81+U81)</f>
        <v>16</v>
      </c>
      <c r="M81" s="633">
        <f t="shared" ref="M81:M123" ca="1" si="18">SUM(P81+S81+V81)</f>
        <v>9</v>
      </c>
      <c r="N81" s="632">
        <f t="shared" ref="N81:N123" ca="1" si="19">IF(O81=0,0,P81/O81)</f>
        <v>1</v>
      </c>
      <c r="O81" s="633">
        <f t="shared" ref="O81:O123" si="20">COUNTIF($F:$F,CONCATENATE($J81,N$15))</f>
        <v>2</v>
      </c>
      <c r="P81" s="633">
        <f t="shared" ref="P81:P123" ca="1" si="21">COUNTIF($G:$G,CONCATENATE($J81,N$15,1))</f>
        <v>2</v>
      </c>
      <c r="Q81" s="632">
        <f t="shared" ref="Q81:Q123" ca="1" si="22">IF(R81=0,0,S81/R81)</f>
        <v>0.55555555555555558</v>
      </c>
      <c r="R81" s="633">
        <f t="shared" ref="R81:R123" si="23">COUNTIF($F:$F,CONCATENATE($J81,Q$15))</f>
        <v>9</v>
      </c>
      <c r="S81" s="633">
        <f t="shared" ref="S81:S123" ca="1" si="24">COUNTIF($G:$G,CONCATENATE($J81,Q$15,1))</f>
        <v>5</v>
      </c>
      <c r="T81" s="632">
        <f t="shared" ref="T81:T123" ca="1" si="25">IF(U81=0,0,V81/U81)</f>
        <v>0.4</v>
      </c>
      <c r="U81" s="633">
        <f t="shared" ref="U81:U123" si="26">COUNTIF($F:$F,CONCATENATE($J81,T$15))</f>
        <v>5</v>
      </c>
      <c r="V81" s="633">
        <f t="shared" ref="V81:V123" ca="1" si="27">COUNTIF($G:$G,CONCATENATE($J81,T$15,1))</f>
        <v>2</v>
      </c>
    </row>
    <row r="82" spans="1:22" x14ac:dyDescent="0.25">
      <c r="A82" t="s">
        <v>937</v>
      </c>
      <c r="B82" s="551">
        <v>2</v>
      </c>
      <c r="C82" t="s">
        <v>1462</v>
      </c>
      <c r="D82" t="s">
        <v>1482</v>
      </c>
      <c r="E82" s="551">
        <f ca="1">VLOOKUP(A82,Data!C:I,7,FALSE)</f>
        <v>1</v>
      </c>
      <c r="F82" s="631" t="str">
        <f t="shared" si="14"/>
        <v>PR.AC-42</v>
      </c>
      <c r="G82" s="631" t="str">
        <f t="shared" ca="1" si="15"/>
        <v>PR.AC-421</v>
      </c>
      <c r="I82" s="24"/>
      <c r="J82" s="24" t="s">
        <v>1493</v>
      </c>
      <c r="K82" s="632">
        <f t="shared" ca="1" si="16"/>
        <v>0.61538461538461542</v>
      </c>
      <c r="L82" s="633">
        <f t="shared" si="17"/>
        <v>13</v>
      </c>
      <c r="M82" s="633">
        <f t="shared" ca="1" si="18"/>
        <v>8</v>
      </c>
      <c r="N82" s="632">
        <f t="shared" ca="1" si="19"/>
        <v>1</v>
      </c>
      <c r="O82" s="633">
        <f t="shared" si="20"/>
        <v>1</v>
      </c>
      <c r="P82" s="633">
        <f t="shared" ca="1" si="21"/>
        <v>1</v>
      </c>
      <c r="Q82" s="632">
        <f t="shared" ca="1" si="22"/>
        <v>0.66666666666666663</v>
      </c>
      <c r="R82" s="633">
        <f t="shared" si="23"/>
        <v>6</v>
      </c>
      <c r="S82" s="633">
        <f t="shared" ca="1" si="24"/>
        <v>4</v>
      </c>
      <c r="T82" s="632">
        <f t="shared" ca="1" si="25"/>
        <v>0.5</v>
      </c>
      <c r="U82" s="633">
        <f t="shared" si="26"/>
        <v>6</v>
      </c>
      <c r="V82" s="633">
        <f t="shared" ca="1" si="27"/>
        <v>3</v>
      </c>
    </row>
    <row r="83" spans="1:22" x14ac:dyDescent="0.25">
      <c r="A83" t="s">
        <v>938</v>
      </c>
      <c r="B83" s="551">
        <v>3</v>
      </c>
      <c r="C83" t="s">
        <v>1462</v>
      </c>
      <c r="D83" t="s">
        <v>1488</v>
      </c>
      <c r="E83" s="551">
        <f ca="1">VLOOKUP(A83,Data!C:I,7,FALSE)</f>
        <v>1</v>
      </c>
      <c r="F83" s="631" t="str">
        <f t="shared" si="14"/>
        <v>PR.PT-13</v>
      </c>
      <c r="G83" s="631" t="str">
        <f t="shared" ca="1" si="15"/>
        <v>PR.PT-131</v>
      </c>
      <c r="I83" s="24"/>
      <c r="J83" s="24" t="s">
        <v>1496</v>
      </c>
      <c r="K83" s="632">
        <f t="shared" ca="1" si="16"/>
        <v>0.25</v>
      </c>
      <c r="L83" s="633">
        <f t="shared" si="17"/>
        <v>4</v>
      </c>
      <c r="M83" s="633">
        <f t="shared" ca="1" si="18"/>
        <v>1</v>
      </c>
      <c r="N83" s="632">
        <f t="shared" ca="1" si="19"/>
        <v>1</v>
      </c>
      <c r="O83" s="633">
        <f t="shared" si="20"/>
        <v>1</v>
      </c>
      <c r="P83" s="633">
        <f t="shared" ca="1" si="21"/>
        <v>1</v>
      </c>
      <c r="Q83" s="632">
        <f t="shared" ca="1" si="22"/>
        <v>0</v>
      </c>
      <c r="R83" s="633">
        <f t="shared" si="23"/>
        <v>2</v>
      </c>
      <c r="S83" s="633">
        <f t="shared" ca="1" si="24"/>
        <v>0</v>
      </c>
      <c r="T83" s="632">
        <f t="shared" ca="1" si="25"/>
        <v>0</v>
      </c>
      <c r="U83" s="633">
        <f t="shared" si="26"/>
        <v>1</v>
      </c>
      <c r="V83" s="633">
        <f t="shared" ca="1" si="27"/>
        <v>0</v>
      </c>
    </row>
    <row r="84" spans="1:22" x14ac:dyDescent="0.25">
      <c r="A84" t="s">
        <v>940</v>
      </c>
      <c r="B84" s="551">
        <v>3</v>
      </c>
      <c r="C84" t="s">
        <v>446</v>
      </c>
      <c r="D84" t="s">
        <v>1489</v>
      </c>
      <c r="E84" s="551">
        <f ca="1">VLOOKUP(A84,Data!C:I,7,FALSE)</f>
        <v>1</v>
      </c>
      <c r="F84" s="631" t="str">
        <f t="shared" si="14"/>
        <v>ID.AM-63</v>
      </c>
      <c r="G84" s="631" t="str">
        <f t="shared" ca="1" si="15"/>
        <v>ID.AM-631</v>
      </c>
      <c r="I84" s="24" t="s">
        <v>1732</v>
      </c>
      <c r="J84" s="24" t="s">
        <v>1565</v>
      </c>
      <c r="K84" s="632">
        <f t="shared" ca="1" si="16"/>
        <v>1</v>
      </c>
      <c r="L84" s="633">
        <f t="shared" si="17"/>
        <v>2</v>
      </c>
      <c r="M84" s="633">
        <f t="shared" ca="1" si="18"/>
        <v>2</v>
      </c>
      <c r="N84" s="632">
        <f t="shared" ca="1" si="19"/>
        <v>1</v>
      </c>
      <c r="O84" s="633">
        <f t="shared" si="20"/>
        <v>1</v>
      </c>
      <c r="P84" s="633">
        <f t="shared" ca="1" si="21"/>
        <v>1</v>
      </c>
      <c r="Q84" s="632">
        <f t="shared" ca="1" si="22"/>
        <v>1</v>
      </c>
      <c r="R84" s="633">
        <f t="shared" si="23"/>
        <v>1</v>
      </c>
      <c r="S84" s="633">
        <f t="shared" ca="1" si="24"/>
        <v>1</v>
      </c>
      <c r="T84" s="632">
        <f t="shared" si="25"/>
        <v>0</v>
      </c>
      <c r="U84" s="633">
        <f t="shared" si="26"/>
        <v>0</v>
      </c>
      <c r="V84" s="633">
        <f t="shared" ca="1" si="27"/>
        <v>0</v>
      </c>
    </row>
    <row r="85" spans="1:22" x14ac:dyDescent="0.25">
      <c r="A85" t="s">
        <v>940</v>
      </c>
      <c r="B85" s="551">
        <v>3</v>
      </c>
      <c r="C85" t="s">
        <v>446</v>
      </c>
      <c r="D85" t="s">
        <v>1490</v>
      </c>
      <c r="E85" s="551">
        <f ca="1">VLOOKUP(A85,Data!C:I,7,FALSE)</f>
        <v>1</v>
      </c>
      <c r="F85" s="631" t="str">
        <f t="shared" si="14"/>
        <v>ID.GV-23</v>
      </c>
      <c r="G85" s="631" t="str">
        <f t="shared" ca="1" si="15"/>
        <v>ID.GV-231</v>
      </c>
      <c r="I85" s="24"/>
      <c r="J85" s="24" t="s">
        <v>1542</v>
      </c>
      <c r="K85" s="632">
        <f t="shared" ca="1" si="16"/>
        <v>0.7142857142857143</v>
      </c>
      <c r="L85" s="633">
        <f t="shared" si="17"/>
        <v>7</v>
      </c>
      <c r="M85" s="633">
        <f t="shared" ca="1" si="18"/>
        <v>5</v>
      </c>
      <c r="N85" s="632">
        <f t="shared" ca="1" si="19"/>
        <v>0</v>
      </c>
      <c r="O85" s="633">
        <f t="shared" si="20"/>
        <v>1</v>
      </c>
      <c r="P85" s="633">
        <f t="shared" ca="1" si="21"/>
        <v>0</v>
      </c>
      <c r="Q85" s="632">
        <f t="shared" ca="1" si="22"/>
        <v>0.75</v>
      </c>
      <c r="R85" s="633">
        <f t="shared" si="23"/>
        <v>4</v>
      </c>
      <c r="S85" s="633">
        <f t="shared" ca="1" si="24"/>
        <v>3</v>
      </c>
      <c r="T85" s="632">
        <f t="shared" ca="1" si="25"/>
        <v>1</v>
      </c>
      <c r="U85" s="633">
        <f t="shared" si="26"/>
        <v>2</v>
      </c>
      <c r="V85" s="633">
        <f t="shared" ca="1" si="27"/>
        <v>2</v>
      </c>
    </row>
    <row r="86" spans="1:22" x14ac:dyDescent="0.25">
      <c r="A86" t="s">
        <v>941</v>
      </c>
      <c r="B86" s="551">
        <v>3</v>
      </c>
      <c r="C86" t="s">
        <v>1462</v>
      </c>
      <c r="D86" t="s">
        <v>1491</v>
      </c>
      <c r="E86" s="551">
        <f ca="1">VLOOKUP(A86,Data!C:I,7,FALSE)</f>
        <v>0</v>
      </c>
      <c r="F86" s="631" t="str">
        <f t="shared" si="14"/>
        <v>PR.IP-83</v>
      </c>
      <c r="G86" s="631" t="str">
        <f t="shared" ca="1" si="15"/>
        <v>PR.IP-830</v>
      </c>
      <c r="I86" s="24"/>
      <c r="J86" s="24" t="s">
        <v>1537</v>
      </c>
      <c r="K86" s="632">
        <f t="shared" ca="1" si="16"/>
        <v>0.875</v>
      </c>
      <c r="L86" s="633">
        <f t="shared" si="17"/>
        <v>8</v>
      </c>
      <c r="M86" s="633">
        <f t="shared" ca="1" si="18"/>
        <v>7</v>
      </c>
      <c r="N86" s="632">
        <f t="shared" ca="1" si="19"/>
        <v>0</v>
      </c>
      <c r="O86" s="633">
        <f t="shared" si="20"/>
        <v>1</v>
      </c>
      <c r="P86" s="633">
        <f t="shared" ca="1" si="21"/>
        <v>0</v>
      </c>
      <c r="Q86" s="632">
        <f t="shared" ca="1" si="22"/>
        <v>1</v>
      </c>
      <c r="R86" s="633">
        <f t="shared" si="23"/>
        <v>3</v>
      </c>
      <c r="S86" s="633">
        <f t="shared" ca="1" si="24"/>
        <v>3</v>
      </c>
      <c r="T86" s="632">
        <f t="shared" ca="1" si="25"/>
        <v>1</v>
      </c>
      <c r="U86" s="633">
        <f t="shared" si="26"/>
        <v>4</v>
      </c>
      <c r="V86" s="633">
        <f t="shared" ca="1" si="27"/>
        <v>4</v>
      </c>
    </row>
    <row r="87" spans="1:22" x14ac:dyDescent="0.25">
      <c r="A87" t="s">
        <v>303</v>
      </c>
      <c r="B87" s="551">
        <v>1</v>
      </c>
      <c r="C87" t="s">
        <v>1462</v>
      </c>
      <c r="D87" t="s">
        <v>1492</v>
      </c>
      <c r="E87" s="551">
        <f ca="1">VLOOKUP(A87,Data!C:I,7,FALSE)</f>
        <v>1</v>
      </c>
      <c r="F87" s="631" t="str">
        <f t="shared" si="14"/>
        <v>PR.AC-51</v>
      </c>
      <c r="G87" s="631" t="str">
        <f t="shared" ca="1" si="15"/>
        <v>PR.AC-511</v>
      </c>
      <c r="I87" s="24"/>
      <c r="J87" s="24" t="s">
        <v>1546</v>
      </c>
      <c r="K87" s="632">
        <f t="shared" ca="1" si="16"/>
        <v>0.33333333333333331</v>
      </c>
      <c r="L87" s="633">
        <f t="shared" si="17"/>
        <v>3</v>
      </c>
      <c r="M87" s="633">
        <f t="shared" ca="1" si="18"/>
        <v>1</v>
      </c>
      <c r="N87" s="632">
        <f t="shared" ca="1" si="19"/>
        <v>0</v>
      </c>
      <c r="O87" s="633">
        <f t="shared" si="20"/>
        <v>1</v>
      </c>
      <c r="P87" s="633">
        <f t="shared" ca="1" si="21"/>
        <v>0</v>
      </c>
      <c r="Q87" s="632">
        <f t="shared" ca="1" si="22"/>
        <v>1</v>
      </c>
      <c r="R87" s="633">
        <f t="shared" si="23"/>
        <v>1</v>
      </c>
      <c r="S87" s="633">
        <f t="shared" ca="1" si="24"/>
        <v>1</v>
      </c>
      <c r="T87" s="632">
        <f t="shared" ca="1" si="25"/>
        <v>0</v>
      </c>
      <c r="U87" s="633">
        <f t="shared" si="26"/>
        <v>1</v>
      </c>
      <c r="V87" s="633">
        <f t="shared" ca="1" si="27"/>
        <v>0</v>
      </c>
    </row>
    <row r="88" spans="1:22" x14ac:dyDescent="0.25">
      <c r="A88" t="s">
        <v>304</v>
      </c>
      <c r="B88" s="551">
        <v>2</v>
      </c>
      <c r="C88" t="s">
        <v>1462</v>
      </c>
      <c r="D88" t="s">
        <v>1492</v>
      </c>
      <c r="E88" s="551">
        <f ca="1">VLOOKUP(A88,Data!C:I,7,FALSE)</f>
        <v>0</v>
      </c>
      <c r="F88" s="631" t="str">
        <f t="shared" si="14"/>
        <v>PR.AC-52</v>
      </c>
      <c r="G88" s="631" t="str">
        <f t="shared" ca="1" si="15"/>
        <v>PR.AC-520</v>
      </c>
      <c r="I88" s="24"/>
      <c r="J88" s="24" t="s">
        <v>1544</v>
      </c>
      <c r="K88" s="632">
        <f t="shared" ca="1" si="16"/>
        <v>0.375</v>
      </c>
      <c r="L88" s="633">
        <f t="shared" si="17"/>
        <v>8</v>
      </c>
      <c r="M88" s="633">
        <f t="shared" ca="1" si="18"/>
        <v>3</v>
      </c>
      <c r="N88" s="632">
        <f t="shared" ca="1" si="19"/>
        <v>1</v>
      </c>
      <c r="O88" s="633">
        <f t="shared" si="20"/>
        <v>1</v>
      </c>
      <c r="P88" s="633">
        <f t="shared" ca="1" si="21"/>
        <v>1</v>
      </c>
      <c r="Q88" s="632">
        <f t="shared" ca="1" si="22"/>
        <v>0.66666666666666663</v>
      </c>
      <c r="R88" s="633">
        <f t="shared" si="23"/>
        <v>3</v>
      </c>
      <c r="S88" s="633">
        <f t="shared" ca="1" si="24"/>
        <v>2</v>
      </c>
      <c r="T88" s="632">
        <f t="shared" ca="1" si="25"/>
        <v>0</v>
      </c>
      <c r="U88" s="633">
        <f t="shared" si="26"/>
        <v>4</v>
      </c>
      <c r="V88" s="633">
        <f t="shared" ca="1" si="27"/>
        <v>0</v>
      </c>
    </row>
    <row r="89" spans="1:22" x14ac:dyDescent="0.25">
      <c r="A89" t="s">
        <v>305</v>
      </c>
      <c r="B89" s="551">
        <v>2</v>
      </c>
      <c r="C89" t="s">
        <v>1462</v>
      </c>
      <c r="D89" t="s">
        <v>1492</v>
      </c>
      <c r="E89" s="551">
        <f ca="1">VLOOKUP(A89,Data!C:I,7,FALSE)</f>
        <v>0</v>
      </c>
      <c r="F89" s="631" t="str">
        <f t="shared" si="14"/>
        <v>PR.AC-52</v>
      </c>
      <c r="G89" s="631" t="str">
        <f t="shared" ca="1" si="15"/>
        <v>PR.AC-520</v>
      </c>
      <c r="I89" s="24" t="s">
        <v>1740</v>
      </c>
      <c r="J89" s="24" t="s">
        <v>1497</v>
      </c>
      <c r="K89" s="632">
        <f t="shared" ca="1" si="16"/>
        <v>0.66666666666666663</v>
      </c>
      <c r="L89" s="633">
        <f t="shared" si="17"/>
        <v>9</v>
      </c>
      <c r="M89" s="633">
        <f t="shared" ca="1" si="18"/>
        <v>6</v>
      </c>
      <c r="N89" s="632">
        <f t="shared" ca="1" si="19"/>
        <v>1</v>
      </c>
      <c r="O89" s="633">
        <f t="shared" si="20"/>
        <v>2</v>
      </c>
      <c r="P89" s="633">
        <f t="shared" ca="1" si="21"/>
        <v>2</v>
      </c>
      <c r="Q89" s="632">
        <f t="shared" ca="1" si="22"/>
        <v>0.5</v>
      </c>
      <c r="R89" s="633">
        <f t="shared" si="23"/>
        <v>4</v>
      </c>
      <c r="S89" s="633">
        <f t="shared" ca="1" si="24"/>
        <v>2</v>
      </c>
      <c r="T89" s="632">
        <f t="shared" ca="1" si="25"/>
        <v>0.66666666666666663</v>
      </c>
      <c r="U89" s="633">
        <f t="shared" si="26"/>
        <v>3</v>
      </c>
      <c r="V89" s="633">
        <f t="shared" ca="1" si="27"/>
        <v>2</v>
      </c>
    </row>
    <row r="90" spans="1:22" x14ac:dyDescent="0.25">
      <c r="A90" t="s">
        <v>306</v>
      </c>
      <c r="B90" s="551">
        <v>2</v>
      </c>
      <c r="C90" t="s">
        <v>1462</v>
      </c>
      <c r="D90" t="s">
        <v>1493</v>
      </c>
      <c r="E90" s="551">
        <f ca="1">VLOOKUP(A90,Data!C:I,7,FALSE)</f>
        <v>0</v>
      </c>
      <c r="F90" s="631" t="str">
        <f t="shared" si="14"/>
        <v>PR.PT-42</v>
      </c>
      <c r="G90" s="631" t="str">
        <f t="shared" ca="1" si="15"/>
        <v>PR.PT-420</v>
      </c>
      <c r="I90" s="24"/>
      <c r="J90" s="24" t="s">
        <v>1487</v>
      </c>
      <c r="K90" s="632">
        <f t="shared" ca="1" si="16"/>
        <v>0.6</v>
      </c>
      <c r="L90" s="633">
        <f t="shared" si="17"/>
        <v>10</v>
      </c>
      <c r="M90" s="633">
        <f t="shared" ca="1" si="18"/>
        <v>6</v>
      </c>
      <c r="N90" s="632">
        <f t="shared" ca="1" si="19"/>
        <v>1</v>
      </c>
      <c r="O90" s="633">
        <f t="shared" si="20"/>
        <v>3</v>
      </c>
      <c r="P90" s="633">
        <f t="shared" ca="1" si="21"/>
        <v>3</v>
      </c>
      <c r="Q90" s="632">
        <f t="shared" ca="1" si="22"/>
        <v>0.33333333333333331</v>
      </c>
      <c r="R90" s="633">
        <f t="shared" si="23"/>
        <v>3</v>
      </c>
      <c r="S90" s="633">
        <f t="shared" ca="1" si="24"/>
        <v>1</v>
      </c>
      <c r="T90" s="632">
        <f t="shared" ca="1" si="25"/>
        <v>0.5</v>
      </c>
      <c r="U90" s="633">
        <f t="shared" si="26"/>
        <v>4</v>
      </c>
      <c r="V90" s="633">
        <f t="shared" ca="1" si="27"/>
        <v>2</v>
      </c>
    </row>
    <row r="91" spans="1:22" x14ac:dyDescent="0.25">
      <c r="A91" t="s">
        <v>307</v>
      </c>
      <c r="B91" s="551">
        <v>2</v>
      </c>
      <c r="C91" t="s">
        <v>1462</v>
      </c>
      <c r="D91" t="s">
        <v>1492</v>
      </c>
      <c r="E91" s="551">
        <f ca="1">VLOOKUP(A91,Data!C:I,7,FALSE)</f>
        <v>0</v>
      </c>
      <c r="F91" s="631" t="str">
        <f t="shared" si="14"/>
        <v>PR.AC-52</v>
      </c>
      <c r="G91" s="631" t="str">
        <f t="shared" ca="1" si="15"/>
        <v>PR.AC-520</v>
      </c>
      <c r="I91" s="24"/>
      <c r="J91" s="24" t="s">
        <v>1483</v>
      </c>
      <c r="K91" s="632">
        <f t="shared" ca="1" si="16"/>
        <v>0.46153846153846156</v>
      </c>
      <c r="L91" s="633">
        <f t="shared" si="17"/>
        <v>13</v>
      </c>
      <c r="M91" s="633">
        <f t="shared" ca="1" si="18"/>
        <v>6</v>
      </c>
      <c r="N91" s="632">
        <f t="shared" ca="1" si="19"/>
        <v>1</v>
      </c>
      <c r="O91" s="633">
        <f t="shared" si="20"/>
        <v>3</v>
      </c>
      <c r="P91" s="633">
        <f t="shared" ca="1" si="21"/>
        <v>3</v>
      </c>
      <c r="Q91" s="632">
        <f t="shared" ca="1" si="22"/>
        <v>0.2</v>
      </c>
      <c r="R91" s="633">
        <f t="shared" si="23"/>
        <v>5</v>
      </c>
      <c r="S91" s="633">
        <f t="shared" ca="1" si="24"/>
        <v>1</v>
      </c>
      <c r="T91" s="632">
        <f t="shared" ca="1" si="25"/>
        <v>0.4</v>
      </c>
      <c r="U91" s="633">
        <f t="shared" si="26"/>
        <v>5</v>
      </c>
      <c r="V91" s="633">
        <f t="shared" ca="1" si="27"/>
        <v>2</v>
      </c>
    </row>
    <row r="92" spans="1:22" x14ac:dyDescent="0.25">
      <c r="A92" t="s">
        <v>307</v>
      </c>
      <c r="B92" s="551">
        <v>2</v>
      </c>
      <c r="C92" t="s">
        <v>1462</v>
      </c>
      <c r="D92" t="s">
        <v>1494</v>
      </c>
      <c r="E92" s="551">
        <f ca="1">VLOOKUP(A92,Data!C:I,7,FALSE)</f>
        <v>0</v>
      </c>
      <c r="F92" s="631" t="str">
        <f t="shared" si="14"/>
        <v>PR.DS-42</v>
      </c>
      <c r="G92" s="631" t="str">
        <f t="shared" ca="1" si="15"/>
        <v>PR.DS-420</v>
      </c>
      <c r="I92" s="24"/>
      <c r="J92" s="24" t="s">
        <v>1501</v>
      </c>
      <c r="K92" s="632">
        <f t="shared" ca="1" si="16"/>
        <v>0.66666666666666663</v>
      </c>
      <c r="L92" s="633">
        <f t="shared" si="17"/>
        <v>9</v>
      </c>
      <c r="M92" s="633">
        <f t="shared" ca="1" si="18"/>
        <v>6</v>
      </c>
      <c r="N92" s="632">
        <f t="shared" ca="1" si="19"/>
        <v>1</v>
      </c>
      <c r="O92" s="633">
        <f t="shared" si="20"/>
        <v>2</v>
      </c>
      <c r="P92" s="633">
        <f t="shared" ca="1" si="21"/>
        <v>2</v>
      </c>
      <c r="Q92" s="632">
        <f t="shared" ca="1" si="22"/>
        <v>1</v>
      </c>
      <c r="R92" s="633">
        <f t="shared" si="23"/>
        <v>2</v>
      </c>
      <c r="S92" s="633">
        <f t="shared" ca="1" si="24"/>
        <v>2</v>
      </c>
      <c r="T92" s="632">
        <f t="shared" ca="1" si="25"/>
        <v>0.4</v>
      </c>
      <c r="U92" s="633">
        <f t="shared" si="26"/>
        <v>5</v>
      </c>
      <c r="V92" s="633">
        <f t="shared" ca="1" si="27"/>
        <v>2</v>
      </c>
    </row>
    <row r="93" spans="1:22" x14ac:dyDescent="0.25">
      <c r="A93" t="s">
        <v>308</v>
      </c>
      <c r="B93" s="551">
        <v>2</v>
      </c>
      <c r="C93" t="s">
        <v>1462</v>
      </c>
      <c r="D93" t="s">
        <v>1492</v>
      </c>
      <c r="E93" s="551">
        <f ca="1">VLOOKUP(A93,Data!C:I,7,FALSE)</f>
        <v>0</v>
      </c>
      <c r="F93" s="631" t="str">
        <f t="shared" si="14"/>
        <v>PR.AC-52</v>
      </c>
      <c r="G93" s="631" t="str">
        <f t="shared" ca="1" si="15"/>
        <v>PR.AC-520</v>
      </c>
      <c r="I93" s="24"/>
      <c r="J93" s="24" t="s">
        <v>1505</v>
      </c>
      <c r="K93" s="632">
        <f t="shared" ca="1" si="16"/>
        <v>0.625</v>
      </c>
      <c r="L93" s="633">
        <f t="shared" si="17"/>
        <v>8</v>
      </c>
      <c r="M93" s="633">
        <f t="shared" ca="1" si="18"/>
        <v>5</v>
      </c>
      <c r="N93" s="632">
        <f t="shared" ca="1" si="19"/>
        <v>1</v>
      </c>
      <c r="O93" s="633">
        <f t="shared" si="20"/>
        <v>2</v>
      </c>
      <c r="P93" s="633">
        <f t="shared" ca="1" si="21"/>
        <v>2</v>
      </c>
      <c r="Q93" s="632">
        <f t="shared" ca="1" si="22"/>
        <v>1</v>
      </c>
      <c r="R93" s="633">
        <f t="shared" si="23"/>
        <v>1</v>
      </c>
      <c r="S93" s="633">
        <f t="shared" ca="1" si="24"/>
        <v>1</v>
      </c>
      <c r="T93" s="632">
        <f t="shared" ca="1" si="25"/>
        <v>0.4</v>
      </c>
      <c r="U93" s="633">
        <f t="shared" si="26"/>
        <v>5</v>
      </c>
      <c r="V93" s="633">
        <f t="shared" ca="1" si="27"/>
        <v>2</v>
      </c>
    </row>
    <row r="94" spans="1:22" x14ac:dyDescent="0.25">
      <c r="A94" t="s">
        <v>308</v>
      </c>
      <c r="B94" s="551">
        <v>2</v>
      </c>
      <c r="C94" t="s">
        <v>1462</v>
      </c>
      <c r="D94" t="s">
        <v>1494</v>
      </c>
      <c r="E94" s="551">
        <f ca="1">VLOOKUP(A94,Data!C:I,7,FALSE)</f>
        <v>0</v>
      </c>
      <c r="F94" s="631" t="str">
        <f t="shared" si="14"/>
        <v>PR.DS-42</v>
      </c>
      <c r="G94" s="631" t="str">
        <f t="shared" ca="1" si="15"/>
        <v>PR.DS-420</v>
      </c>
      <c r="I94" s="24"/>
      <c r="J94" s="24" t="s">
        <v>1484</v>
      </c>
      <c r="K94" s="632">
        <f t="shared" ca="1" si="16"/>
        <v>0.5</v>
      </c>
      <c r="L94" s="633">
        <f t="shared" si="17"/>
        <v>12</v>
      </c>
      <c r="M94" s="633">
        <f t="shared" ca="1" si="18"/>
        <v>6</v>
      </c>
      <c r="N94" s="632">
        <f t="shared" ca="1" si="19"/>
        <v>1</v>
      </c>
      <c r="O94" s="633">
        <f t="shared" si="20"/>
        <v>3</v>
      </c>
      <c r="P94" s="633">
        <f t="shared" ca="1" si="21"/>
        <v>3</v>
      </c>
      <c r="Q94" s="632">
        <f t="shared" ca="1" si="22"/>
        <v>0.25</v>
      </c>
      <c r="R94" s="633">
        <f t="shared" si="23"/>
        <v>4</v>
      </c>
      <c r="S94" s="633">
        <f t="shared" ca="1" si="24"/>
        <v>1</v>
      </c>
      <c r="T94" s="632">
        <f t="shared" ca="1" si="25"/>
        <v>0.4</v>
      </c>
      <c r="U94" s="633">
        <f t="shared" si="26"/>
        <v>5</v>
      </c>
      <c r="V94" s="633">
        <f t="shared" ca="1" si="27"/>
        <v>2</v>
      </c>
    </row>
    <row r="95" spans="1:22" x14ac:dyDescent="0.25">
      <c r="A95" t="s">
        <v>308</v>
      </c>
      <c r="B95" s="551">
        <v>2</v>
      </c>
      <c r="C95" t="s">
        <v>1462</v>
      </c>
      <c r="D95" t="s">
        <v>1495</v>
      </c>
      <c r="E95" s="551">
        <f ca="1">VLOOKUP(A95,Data!C:I,7,FALSE)</f>
        <v>0</v>
      </c>
      <c r="F95" s="631" t="str">
        <f t="shared" si="14"/>
        <v>PR.DS-52</v>
      </c>
      <c r="G95" s="631" t="str">
        <f t="shared" ca="1" si="15"/>
        <v>PR.DS-520</v>
      </c>
      <c r="I95" s="24"/>
      <c r="J95" s="24" t="s">
        <v>1485</v>
      </c>
      <c r="K95" s="632">
        <f t="shared" ca="1" si="16"/>
        <v>0.46153846153846156</v>
      </c>
      <c r="L95" s="633">
        <f t="shared" si="17"/>
        <v>13</v>
      </c>
      <c r="M95" s="633">
        <f t="shared" ca="1" si="18"/>
        <v>6</v>
      </c>
      <c r="N95" s="632">
        <f t="shared" ca="1" si="19"/>
        <v>1</v>
      </c>
      <c r="O95" s="633">
        <f t="shared" si="20"/>
        <v>3</v>
      </c>
      <c r="P95" s="633">
        <f t="shared" ca="1" si="21"/>
        <v>3</v>
      </c>
      <c r="Q95" s="632">
        <f t="shared" ca="1" si="22"/>
        <v>0.2</v>
      </c>
      <c r="R95" s="633">
        <f t="shared" si="23"/>
        <v>5</v>
      </c>
      <c r="S95" s="633">
        <f t="shared" ca="1" si="24"/>
        <v>1</v>
      </c>
      <c r="T95" s="632">
        <f t="shared" ca="1" si="25"/>
        <v>0.4</v>
      </c>
      <c r="U95" s="633">
        <f t="shared" si="26"/>
        <v>5</v>
      </c>
      <c r="V95" s="633">
        <f t="shared" ca="1" si="27"/>
        <v>2</v>
      </c>
    </row>
    <row r="96" spans="1:22" x14ac:dyDescent="0.25">
      <c r="A96" t="s">
        <v>308</v>
      </c>
      <c r="B96" s="551">
        <v>2</v>
      </c>
      <c r="C96" t="s">
        <v>1462</v>
      </c>
      <c r="D96" t="s">
        <v>1493</v>
      </c>
      <c r="E96" s="551">
        <f ca="1">VLOOKUP(A96,Data!C:I,7,FALSE)</f>
        <v>0</v>
      </c>
      <c r="F96" s="631" t="str">
        <f t="shared" si="14"/>
        <v>PR.PT-42</v>
      </c>
      <c r="G96" s="631" t="str">
        <f t="shared" ca="1" si="15"/>
        <v>PR.PT-420</v>
      </c>
      <c r="I96" s="24"/>
      <c r="J96" s="24" t="s">
        <v>1563</v>
      </c>
      <c r="K96" s="632">
        <f t="shared" ca="1" si="16"/>
        <v>0.5</v>
      </c>
      <c r="L96" s="633">
        <f t="shared" si="17"/>
        <v>4</v>
      </c>
      <c r="M96" s="633">
        <f t="shared" ca="1" si="18"/>
        <v>2</v>
      </c>
      <c r="N96" s="632">
        <f t="shared" ca="1" si="19"/>
        <v>1</v>
      </c>
      <c r="O96" s="633">
        <f t="shared" si="20"/>
        <v>1</v>
      </c>
      <c r="P96" s="633">
        <f t="shared" ca="1" si="21"/>
        <v>1</v>
      </c>
      <c r="Q96" s="632">
        <f t="shared" ca="1" si="22"/>
        <v>0.5</v>
      </c>
      <c r="R96" s="633">
        <f t="shared" si="23"/>
        <v>2</v>
      </c>
      <c r="S96" s="633">
        <f t="shared" ca="1" si="24"/>
        <v>1</v>
      </c>
      <c r="T96" s="632">
        <f t="shared" ca="1" si="25"/>
        <v>0</v>
      </c>
      <c r="U96" s="633">
        <f t="shared" si="26"/>
        <v>1</v>
      </c>
      <c r="V96" s="633">
        <f t="shared" ca="1" si="27"/>
        <v>0</v>
      </c>
    </row>
    <row r="97" spans="1:22" x14ac:dyDescent="0.25">
      <c r="A97" t="s">
        <v>308</v>
      </c>
      <c r="B97" s="551">
        <v>2</v>
      </c>
      <c r="C97" t="s">
        <v>1462</v>
      </c>
      <c r="D97" t="s">
        <v>1496</v>
      </c>
      <c r="E97" s="551">
        <f ca="1">VLOOKUP(A97,Data!C:I,7,FALSE)</f>
        <v>0</v>
      </c>
      <c r="F97" s="631" t="str">
        <f t="shared" si="14"/>
        <v>PR.PT-52</v>
      </c>
      <c r="G97" s="631" t="str">
        <f t="shared" ca="1" si="15"/>
        <v>PR.PT-520</v>
      </c>
      <c r="I97" s="24" t="s">
        <v>1751</v>
      </c>
      <c r="J97" s="24" t="s">
        <v>1538</v>
      </c>
      <c r="K97" s="632">
        <f t="shared" ca="1" si="16"/>
        <v>0.625</v>
      </c>
      <c r="L97" s="633">
        <f t="shared" si="17"/>
        <v>8</v>
      </c>
      <c r="M97" s="633">
        <f t="shared" ca="1" si="18"/>
        <v>5</v>
      </c>
      <c r="N97" s="632">
        <f t="shared" ca="1" si="19"/>
        <v>0.66666666666666663</v>
      </c>
      <c r="O97" s="633">
        <f t="shared" si="20"/>
        <v>3</v>
      </c>
      <c r="P97" s="633">
        <f t="shared" ca="1" si="21"/>
        <v>2</v>
      </c>
      <c r="Q97" s="632">
        <f t="shared" ca="1" si="22"/>
        <v>0.66666666666666663</v>
      </c>
      <c r="R97" s="633">
        <f t="shared" si="23"/>
        <v>3</v>
      </c>
      <c r="S97" s="633">
        <f t="shared" ca="1" si="24"/>
        <v>2</v>
      </c>
      <c r="T97" s="632">
        <f t="shared" ca="1" si="25"/>
        <v>0.5</v>
      </c>
      <c r="U97" s="633">
        <f t="shared" si="26"/>
        <v>2</v>
      </c>
      <c r="V97" s="633">
        <f t="shared" ca="1" si="27"/>
        <v>1</v>
      </c>
    </row>
    <row r="98" spans="1:22" x14ac:dyDescent="0.25">
      <c r="A98" t="s">
        <v>310</v>
      </c>
      <c r="B98" s="551">
        <v>3</v>
      </c>
      <c r="C98" t="s">
        <v>1462</v>
      </c>
      <c r="D98" t="s">
        <v>1494</v>
      </c>
      <c r="E98" s="551">
        <f ca="1">VLOOKUP(A98,Data!C:I,7,FALSE)</f>
        <v>0</v>
      </c>
      <c r="F98" s="631" t="str">
        <f t="shared" si="14"/>
        <v>PR.DS-43</v>
      </c>
      <c r="G98" s="631" t="str">
        <f t="shared" ca="1" si="15"/>
        <v>PR.DS-430</v>
      </c>
      <c r="I98" s="24"/>
      <c r="J98" s="24" t="s">
        <v>1540</v>
      </c>
      <c r="K98" s="632">
        <f t="shared" ca="1" si="16"/>
        <v>0.25</v>
      </c>
      <c r="L98" s="633">
        <f t="shared" si="17"/>
        <v>4</v>
      </c>
      <c r="M98" s="633">
        <f t="shared" ca="1" si="18"/>
        <v>1</v>
      </c>
      <c r="N98" s="632">
        <f t="shared" si="19"/>
        <v>0</v>
      </c>
      <c r="O98" s="633">
        <f t="shared" si="20"/>
        <v>0</v>
      </c>
      <c r="P98" s="633">
        <f t="shared" ca="1" si="21"/>
        <v>0</v>
      </c>
      <c r="Q98" s="632">
        <f t="shared" ca="1" si="22"/>
        <v>0.33333333333333331</v>
      </c>
      <c r="R98" s="633">
        <f t="shared" si="23"/>
        <v>3</v>
      </c>
      <c r="S98" s="633">
        <f t="shared" ca="1" si="24"/>
        <v>1</v>
      </c>
      <c r="T98" s="632">
        <f t="shared" ca="1" si="25"/>
        <v>0</v>
      </c>
      <c r="U98" s="633">
        <f t="shared" si="26"/>
        <v>1</v>
      </c>
      <c r="V98" s="633">
        <f t="shared" ca="1" si="27"/>
        <v>0</v>
      </c>
    </row>
    <row r="99" spans="1:22" x14ac:dyDescent="0.25">
      <c r="A99" t="s">
        <v>312</v>
      </c>
      <c r="B99" s="551">
        <v>1</v>
      </c>
      <c r="C99" t="s">
        <v>1462</v>
      </c>
      <c r="D99" t="s">
        <v>1492</v>
      </c>
      <c r="E99" s="551">
        <f ca="1">VLOOKUP(A99,Data!C:I,7,FALSE)</f>
        <v>1</v>
      </c>
      <c r="F99" s="631" t="str">
        <f t="shared" si="14"/>
        <v>PR.AC-51</v>
      </c>
      <c r="G99" s="631" t="str">
        <f t="shared" ca="1" si="15"/>
        <v>PR.AC-511</v>
      </c>
      <c r="I99" s="24"/>
      <c r="J99" s="24" t="s">
        <v>1548</v>
      </c>
      <c r="K99" s="632">
        <f t="shared" ca="1" si="16"/>
        <v>0</v>
      </c>
      <c r="L99" s="633">
        <f t="shared" si="17"/>
        <v>3</v>
      </c>
      <c r="M99" s="633">
        <f t="shared" ca="1" si="18"/>
        <v>0</v>
      </c>
      <c r="N99" s="632">
        <f t="shared" si="19"/>
        <v>0</v>
      </c>
      <c r="O99" s="633">
        <f t="shared" si="20"/>
        <v>0</v>
      </c>
      <c r="P99" s="633">
        <f t="shared" ca="1" si="21"/>
        <v>0</v>
      </c>
      <c r="Q99" s="632">
        <f t="shared" ca="1" si="22"/>
        <v>0</v>
      </c>
      <c r="R99" s="633">
        <f t="shared" si="23"/>
        <v>2</v>
      </c>
      <c r="S99" s="633">
        <f t="shared" ca="1" si="24"/>
        <v>0</v>
      </c>
      <c r="T99" s="632">
        <f t="shared" ca="1" si="25"/>
        <v>0</v>
      </c>
      <c r="U99" s="633">
        <f t="shared" si="26"/>
        <v>1</v>
      </c>
      <c r="V99" s="633">
        <f t="shared" ca="1" si="27"/>
        <v>0</v>
      </c>
    </row>
    <row r="100" spans="1:22" x14ac:dyDescent="0.25">
      <c r="A100" t="s">
        <v>312</v>
      </c>
      <c r="B100" s="551">
        <v>1</v>
      </c>
      <c r="C100" t="s">
        <v>1462</v>
      </c>
      <c r="D100" t="s">
        <v>1493</v>
      </c>
      <c r="E100" s="551">
        <f ca="1">VLOOKUP(A100,Data!C:I,7,FALSE)</f>
        <v>1</v>
      </c>
      <c r="F100" s="631" t="str">
        <f t="shared" si="14"/>
        <v>PR.PT-41</v>
      </c>
      <c r="G100" s="631" t="str">
        <f t="shared" ca="1" si="15"/>
        <v>PR.PT-411</v>
      </c>
      <c r="I100" s="24"/>
      <c r="J100" s="24" t="s">
        <v>1539</v>
      </c>
      <c r="K100" s="632">
        <f t="shared" ca="1" si="16"/>
        <v>0.5714285714285714</v>
      </c>
      <c r="L100" s="633">
        <f t="shared" si="17"/>
        <v>7</v>
      </c>
      <c r="M100" s="633">
        <f t="shared" ca="1" si="18"/>
        <v>4</v>
      </c>
      <c r="N100" s="632">
        <f t="shared" ca="1" si="19"/>
        <v>0.5</v>
      </c>
      <c r="O100" s="633">
        <f t="shared" si="20"/>
        <v>2</v>
      </c>
      <c r="P100" s="633">
        <f t="shared" ca="1" si="21"/>
        <v>1</v>
      </c>
      <c r="Q100" s="632">
        <f t="shared" ca="1" si="22"/>
        <v>1</v>
      </c>
      <c r="R100" s="633">
        <f t="shared" si="23"/>
        <v>2</v>
      </c>
      <c r="S100" s="633">
        <f t="shared" ca="1" si="24"/>
        <v>2</v>
      </c>
      <c r="T100" s="632">
        <f t="shared" ca="1" si="25"/>
        <v>0.33333333333333331</v>
      </c>
      <c r="U100" s="633">
        <f t="shared" si="26"/>
        <v>3</v>
      </c>
      <c r="V100" s="633">
        <f t="shared" ca="1" si="27"/>
        <v>1</v>
      </c>
    </row>
    <row r="101" spans="1:22" x14ac:dyDescent="0.25">
      <c r="A101" t="s">
        <v>312</v>
      </c>
      <c r="B101" s="551">
        <v>1</v>
      </c>
      <c r="C101" t="s">
        <v>1462</v>
      </c>
      <c r="D101" t="s">
        <v>1496</v>
      </c>
      <c r="E101" s="551">
        <f ca="1">VLOOKUP(A101,Data!C:I,7,FALSE)</f>
        <v>1</v>
      </c>
      <c r="F101" s="631" t="str">
        <f t="shared" si="14"/>
        <v>PR.PT-51</v>
      </c>
      <c r="G101" s="631" t="str">
        <f t="shared" ca="1" si="15"/>
        <v>PR.PT-511</v>
      </c>
      <c r="I101" s="24"/>
      <c r="J101" s="24" t="s">
        <v>1543</v>
      </c>
      <c r="K101" s="632">
        <f t="shared" ca="1" si="16"/>
        <v>0.33333333333333331</v>
      </c>
      <c r="L101" s="633">
        <f t="shared" si="17"/>
        <v>3</v>
      </c>
      <c r="M101" s="633">
        <f t="shared" ca="1" si="18"/>
        <v>1</v>
      </c>
      <c r="N101" s="632">
        <f t="shared" si="19"/>
        <v>0</v>
      </c>
      <c r="O101" s="633">
        <f t="shared" si="20"/>
        <v>0</v>
      </c>
      <c r="P101" s="633">
        <f t="shared" ca="1" si="21"/>
        <v>0</v>
      </c>
      <c r="Q101" s="632">
        <f t="shared" ca="1" si="22"/>
        <v>0.5</v>
      </c>
      <c r="R101" s="633">
        <f t="shared" si="23"/>
        <v>2</v>
      </c>
      <c r="S101" s="633">
        <f t="shared" ca="1" si="24"/>
        <v>1</v>
      </c>
      <c r="T101" s="632">
        <f t="shared" ca="1" si="25"/>
        <v>0</v>
      </c>
      <c r="U101" s="633">
        <f t="shared" si="26"/>
        <v>1</v>
      </c>
      <c r="V101" s="633">
        <f t="shared" ca="1" si="27"/>
        <v>0</v>
      </c>
    </row>
    <row r="102" spans="1:22" x14ac:dyDescent="0.25">
      <c r="A102" t="s">
        <v>313</v>
      </c>
      <c r="B102" s="551">
        <v>2</v>
      </c>
      <c r="C102" t="s">
        <v>1462</v>
      </c>
      <c r="D102" t="s">
        <v>1492</v>
      </c>
      <c r="E102" s="551">
        <f ca="1">VLOOKUP(A102,Data!C:I,7,FALSE)</f>
        <v>1</v>
      </c>
      <c r="F102" s="631" t="str">
        <f t="shared" si="14"/>
        <v>PR.AC-52</v>
      </c>
      <c r="G102" s="631" t="str">
        <f t="shared" ca="1" si="15"/>
        <v>PR.AC-521</v>
      </c>
      <c r="I102" s="24" t="s">
        <v>1759</v>
      </c>
      <c r="J102" s="24" t="s">
        <v>1530</v>
      </c>
      <c r="K102" s="632">
        <f t="shared" ca="1" si="16"/>
        <v>0.7857142857142857</v>
      </c>
      <c r="L102" s="633">
        <f t="shared" si="17"/>
        <v>14</v>
      </c>
      <c r="M102" s="633">
        <f t="shared" ca="1" si="18"/>
        <v>11</v>
      </c>
      <c r="N102" s="632">
        <f t="shared" ca="1" si="19"/>
        <v>1</v>
      </c>
      <c r="O102" s="633">
        <f t="shared" si="20"/>
        <v>6</v>
      </c>
      <c r="P102" s="633">
        <f t="shared" ca="1" si="21"/>
        <v>6</v>
      </c>
      <c r="Q102" s="632">
        <f t="shared" ca="1" si="22"/>
        <v>0.5</v>
      </c>
      <c r="R102" s="633">
        <f t="shared" si="23"/>
        <v>4</v>
      </c>
      <c r="S102" s="633">
        <f t="shared" ca="1" si="24"/>
        <v>2</v>
      </c>
      <c r="T102" s="632">
        <f t="shared" ca="1" si="25"/>
        <v>0.75</v>
      </c>
      <c r="U102" s="633">
        <f t="shared" si="26"/>
        <v>4</v>
      </c>
      <c r="V102" s="633">
        <f t="shared" ca="1" si="27"/>
        <v>3</v>
      </c>
    </row>
    <row r="103" spans="1:22" x14ac:dyDescent="0.25">
      <c r="A103" t="s">
        <v>313</v>
      </c>
      <c r="B103" s="551">
        <v>2</v>
      </c>
      <c r="C103" t="s">
        <v>1462</v>
      </c>
      <c r="D103" t="s">
        <v>1493</v>
      </c>
      <c r="E103" s="551">
        <f ca="1">VLOOKUP(A103,Data!C:I,7,FALSE)</f>
        <v>1</v>
      </c>
      <c r="F103" s="631" t="str">
        <f t="shared" si="14"/>
        <v>PR.PT-42</v>
      </c>
      <c r="G103" s="631" t="str">
        <f t="shared" ca="1" si="15"/>
        <v>PR.PT-421</v>
      </c>
      <c r="I103" s="24" t="s">
        <v>1763</v>
      </c>
      <c r="J103" s="24" t="s">
        <v>1531</v>
      </c>
      <c r="K103" s="632">
        <f t="shared" ca="1" si="16"/>
        <v>1</v>
      </c>
      <c r="L103" s="633">
        <f t="shared" si="17"/>
        <v>3</v>
      </c>
      <c r="M103" s="633">
        <f t="shared" ca="1" si="18"/>
        <v>3</v>
      </c>
      <c r="N103" s="632">
        <f t="shared" ca="1" si="19"/>
        <v>1</v>
      </c>
      <c r="O103" s="633">
        <f t="shared" si="20"/>
        <v>2</v>
      </c>
      <c r="P103" s="633">
        <f t="shared" ca="1" si="21"/>
        <v>2</v>
      </c>
      <c r="Q103" s="632">
        <f t="shared" ca="1" si="22"/>
        <v>1</v>
      </c>
      <c r="R103" s="633">
        <f t="shared" si="23"/>
        <v>1</v>
      </c>
      <c r="S103" s="633">
        <f t="shared" ca="1" si="24"/>
        <v>1</v>
      </c>
      <c r="T103" s="632">
        <f t="shared" si="25"/>
        <v>0</v>
      </c>
      <c r="U103" s="633">
        <f t="shared" si="26"/>
        <v>0</v>
      </c>
      <c r="V103" s="633">
        <f t="shared" ca="1" si="27"/>
        <v>0</v>
      </c>
    </row>
    <row r="104" spans="1:22" x14ac:dyDescent="0.25">
      <c r="A104" t="s">
        <v>314</v>
      </c>
      <c r="B104" s="551">
        <v>2</v>
      </c>
      <c r="C104" t="s">
        <v>1462</v>
      </c>
      <c r="D104" t="s">
        <v>1492</v>
      </c>
      <c r="E104" s="551">
        <f ca="1">VLOOKUP(A104,Data!C:I,7,FALSE)</f>
        <v>1</v>
      </c>
      <c r="F104" s="631" t="str">
        <f t="shared" si="14"/>
        <v>PR.AC-52</v>
      </c>
      <c r="G104" s="631" t="str">
        <f t="shared" ca="1" si="15"/>
        <v>PR.AC-521</v>
      </c>
      <c r="I104" s="24"/>
      <c r="J104" s="24" t="s">
        <v>1534</v>
      </c>
      <c r="K104" s="632">
        <f t="shared" ca="1" si="16"/>
        <v>0.66666666666666663</v>
      </c>
      <c r="L104" s="633">
        <f t="shared" si="17"/>
        <v>3</v>
      </c>
      <c r="M104" s="633">
        <f t="shared" ca="1" si="18"/>
        <v>2</v>
      </c>
      <c r="N104" s="632">
        <f t="shared" si="19"/>
        <v>0</v>
      </c>
      <c r="O104" s="633">
        <f t="shared" si="20"/>
        <v>0</v>
      </c>
      <c r="P104" s="633">
        <f t="shared" ca="1" si="21"/>
        <v>0</v>
      </c>
      <c r="Q104" s="632">
        <f t="shared" ca="1" si="22"/>
        <v>0.66666666666666663</v>
      </c>
      <c r="R104" s="633">
        <f t="shared" si="23"/>
        <v>3</v>
      </c>
      <c r="S104" s="633">
        <f t="shared" ca="1" si="24"/>
        <v>2</v>
      </c>
      <c r="T104" s="632">
        <f t="shared" si="25"/>
        <v>0</v>
      </c>
      <c r="U104" s="633">
        <f t="shared" si="26"/>
        <v>0</v>
      </c>
      <c r="V104" s="633">
        <f t="shared" ca="1" si="27"/>
        <v>0</v>
      </c>
    </row>
    <row r="105" spans="1:22" x14ac:dyDescent="0.25">
      <c r="A105" t="s">
        <v>314</v>
      </c>
      <c r="B105" s="551">
        <v>2</v>
      </c>
      <c r="C105" t="s">
        <v>1462</v>
      </c>
      <c r="D105" t="s">
        <v>1480</v>
      </c>
      <c r="E105" s="551">
        <f ca="1">VLOOKUP(A105,Data!C:I,7,FALSE)</f>
        <v>1</v>
      </c>
      <c r="F105" s="631" t="str">
        <f t="shared" si="14"/>
        <v>PR.PT-32</v>
      </c>
      <c r="G105" s="631" t="str">
        <f t="shared" ca="1" si="15"/>
        <v>PR.PT-321</v>
      </c>
      <c r="I105" s="24"/>
      <c r="J105" s="24" t="s">
        <v>1535</v>
      </c>
      <c r="K105" s="632">
        <f t="shared" ca="1" si="16"/>
        <v>0.66666666666666663</v>
      </c>
      <c r="L105" s="633">
        <f t="shared" si="17"/>
        <v>9</v>
      </c>
      <c r="M105" s="633">
        <f t="shared" ca="1" si="18"/>
        <v>6</v>
      </c>
      <c r="N105" s="632">
        <f t="shared" si="19"/>
        <v>0</v>
      </c>
      <c r="O105" s="633">
        <f t="shared" si="20"/>
        <v>0</v>
      </c>
      <c r="P105" s="633">
        <f t="shared" ca="1" si="21"/>
        <v>0</v>
      </c>
      <c r="Q105" s="632">
        <f t="shared" ca="1" si="22"/>
        <v>0.75</v>
      </c>
      <c r="R105" s="633">
        <f t="shared" si="23"/>
        <v>4</v>
      </c>
      <c r="S105" s="633">
        <f t="shared" ca="1" si="24"/>
        <v>3</v>
      </c>
      <c r="T105" s="632">
        <f t="shared" ca="1" si="25"/>
        <v>0.6</v>
      </c>
      <c r="U105" s="633">
        <f t="shared" si="26"/>
        <v>5</v>
      </c>
      <c r="V105" s="633">
        <f t="shared" ca="1" si="27"/>
        <v>3</v>
      </c>
    </row>
    <row r="106" spans="1:22" x14ac:dyDescent="0.25">
      <c r="A106" t="s">
        <v>314</v>
      </c>
      <c r="B106" s="551">
        <v>2</v>
      </c>
      <c r="C106" t="s">
        <v>1462</v>
      </c>
      <c r="D106" t="s">
        <v>1493</v>
      </c>
      <c r="E106" s="551">
        <f ca="1">VLOOKUP(A106,Data!C:I,7,FALSE)</f>
        <v>1</v>
      </c>
      <c r="F106" s="631" t="str">
        <f t="shared" si="14"/>
        <v>PR.PT-42</v>
      </c>
      <c r="G106" s="631" t="str">
        <f t="shared" ca="1" si="15"/>
        <v>PR.PT-421</v>
      </c>
      <c r="I106" s="24"/>
      <c r="J106" s="24" t="s">
        <v>1533</v>
      </c>
      <c r="K106" s="632">
        <f t="shared" ca="1" si="16"/>
        <v>0.6</v>
      </c>
      <c r="L106" s="633">
        <f t="shared" si="17"/>
        <v>5</v>
      </c>
      <c r="M106" s="633">
        <f t="shared" ca="1" si="18"/>
        <v>3</v>
      </c>
      <c r="N106" s="632">
        <f t="shared" ca="1" si="19"/>
        <v>1</v>
      </c>
      <c r="O106" s="633">
        <f t="shared" si="20"/>
        <v>1</v>
      </c>
      <c r="P106" s="633">
        <f t="shared" ca="1" si="21"/>
        <v>1</v>
      </c>
      <c r="Q106" s="632">
        <f t="shared" ca="1" si="22"/>
        <v>0.66666666666666663</v>
      </c>
      <c r="R106" s="633">
        <f t="shared" si="23"/>
        <v>3</v>
      </c>
      <c r="S106" s="633">
        <f t="shared" ca="1" si="24"/>
        <v>2</v>
      </c>
      <c r="T106" s="632">
        <f t="shared" ca="1" si="25"/>
        <v>0</v>
      </c>
      <c r="U106" s="633">
        <f t="shared" si="26"/>
        <v>1</v>
      </c>
      <c r="V106" s="633">
        <f t="shared" ca="1" si="27"/>
        <v>0</v>
      </c>
    </row>
    <row r="107" spans="1:22" x14ac:dyDescent="0.25">
      <c r="A107" t="s">
        <v>962</v>
      </c>
      <c r="B107" s="551">
        <v>2</v>
      </c>
      <c r="C107" t="s">
        <v>1462</v>
      </c>
      <c r="D107" t="s">
        <v>1492</v>
      </c>
      <c r="E107" s="551">
        <f ca="1">VLOOKUP(A107,Data!C:I,7,FALSE)</f>
        <v>1</v>
      </c>
      <c r="F107" s="631" t="str">
        <f t="shared" si="14"/>
        <v>PR.AC-52</v>
      </c>
      <c r="G107" s="631" t="str">
        <f t="shared" ca="1" si="15"/>
        <v>PR.AC-521</v>
      </c>
      <c r="I107" s="24"/>
      <c r="J107" s="24" t="s">
        <v>1566</v>
      </c>
      <c r="K107" s="632">
        <f t="shared" ca="1" si="16"/>
        <v>0.6</v>
      </c>
      <c r="L107" s="633">
        <f t="shared" si="17"/>
        <v>5</v>
      </c>
      <c r="M107" s="633">
        <f t="shared" ca="1" si="18"/>
        <v>3</v>
      </c>
      <c r="N107" s="632">
        <f t="shared" ca="1" si="19"/>
        <v>0</v>
      </c>
      <c r="O107" s="633">
        <f t="shared" si="20"/>
        <v>1</v>
      </c>
      <c r="P107" s="633">
        <f t="shared" ca="1" si="21"/>
        <v>0</v>
      </c>
      <c r="Q107" s="632">
        <f t="shared" ca="1" si="22"/>
        <v>1</v>
      </c>
      <c r="R107" s="633">
        <f t="shared" si="23"/>
        <v>1</v>
      </c>
      <c r="S107" s="633">
        <f t="shared" ca="1" si="24"/>
        <v>1</v>
      </c>
      <c r="T107" s="632">
        <f t="shared" ca="1" si="25"/>
        <v>0.66666666666666663</v>
      </c>
      <c r="U107" s="633">
        <f t="shared" si="26"/>
        <v>3</v>
      </c>
      <c r="V107" s="633">
        <f t="shared" ca="1" si="27"/>
        <v>2</v>
      </c>
    </row>
    <row r="108" spans="1:22" x14ac:dyDescent="0.25">
      <c r="A108" t="s">
        <v>962</v>
      </c>
      <c r="B108" s="551">
        <v>2</v>
      </c>
      <c r="C108" t="s">
        <v>1462</v>
      </c>
      <c r="D108" t="s">
        <v>1493</v>
      </c>
      <c r="E108" s="551">
        <f ca="1">VLOOKUP(A108,Data!C:I,7,FALSE)</f>
        <v>1</v>
      </c>
      <c r="F108" s="631" t="str">
        <f t="shared" si="14"/>
        <v>PR.PT-42</v>
      </c>
      <c r="G108" s="631" t="str">
        <f t="shared" ca="1" si="15"/>
        <v>PR.PT-421</v>
      </c>
      <c r="I108" s="24" t="s">
        <v>1771</v>
      </c>
      <c r="J108" s="24" t="s">
        <v>1541</v>
      </c>
      <c r="K108" s="632">
        <f t="shared" ca="1" si="16"/>
        <v>0.8</v>
      </c>
      <c r="L108" s="633">
        <f t="shared" si="17"/>
        <v>5</v>
      </c>
      <c r="M108" s="633">
        <f t="shared" ca="1" si="18"/>
        <v>4</v>
      </c>
      <c r="N108" s="632">
        <f t="shared" ca="1" si="19"/>
        <v>0</v>
      </c>
      <c r="O108" s="633">
        <f t="shared" si="20"/>
        <v>1</v>
      </c>
      <c r="P108" s="633">
        <f t="shared" ca="1" si="21"/>
        <v>0</v>
      </c>
      <c r="Q108" s="632">
        <f t="shared" ca="1" si="22"/>
        <v>1</v>
      </c>
      <c r="R108" s="633">
        <f t="shared" si="23"/>
        <v>2</v>
      </c>
      <c r="S108" s="633">
        <f t="shared" ca="1" si="24"/>
        <v>2</v>
      </c>
      <c r="T108" s="632">
        <f t="shared" ca="1" si="25"/>
        <v>1</v>
      </c>
      <c r="U108" s="633">
        <f t="shared" si="26"/>
        <v>2</v>
      </c>
      <c r="V108" s="633">
        <f t="shared" ca="1" si="27"/>
        <v>2</v>
      </c>
    </row>
    <row r="109" spans="1:22" x14ac:dyDescent="0.25">
      <c r="A109" t="s">
        <v>963</v>
      </c>
      <c r="B109" s="551">
        <v>2</v>
      </c>
      <c r="C109" t="s">
        <v>1463</v>
      </c>
      <c r="D109" t="s">
        <v>1497</v>
      </c>
      <c r="E109" s="551">
        <f ca="1">VLOOKUP(A109,Data!C:I,7,FALSE)</f>
        <v>1</v>
      </c>
      <c r="F109" s="631" t="str">
        <f t="shared" si="14"/>
        <v>DE.CM-12</v>
      </c>
      <c r="G109" s="631" t="str">
        <f t="shared" ca="1" si="15"/>
        <v>DE.CM-121</v>
      </c>
      <c r="I109" s="24"/>
      <c r="J109" s="24" t="s">
        <v>1547</v>
      </c>
      <c r="K109" s="632">
        <f t="shared" ca="1" si="16"/>
        <v>0.5</v>
      </c>
      <c r="L109" s="633">
        <f t="shared" si="17"/>
        <v>2</v>
      </c>
      <c r="M109" s="633">
        <f t="shared" ca="1" si="18"/>
        <v>1</v>
      </c>
      <c r="N109" s="632">
        <f t="shared" si="19"/>
        <v>0</v>
      </c>
      <c r="O109" s="633">
        <f t="shared" si="20"/>
        <v>0</v>
      </c>
      <c r="P109" s="633">
        <f t="shared" ca="1" si="21"/>
        <v>0</v>
      </c>
      <c r="Q109" s="632">
        <f t="shared" ca="1" si="22"/>
        <v>1</v>
      </c>
      <c r="R109" s="633">
        <f t="shared" si="23"/>
        <v>1</v>
      </c>
      <c r="S109" s="633">
        <f t="shared" ca="1" si="24"/>
        <v>1</v>
      </c>
      <c r="T109" s="632">
        <f t="shared" ca="1" si="25"/>
        <v>0</v>
      </c>
      <c r="U109" s="633">
        <f t="shared" si="26"/>
        <v>1</v>
      </c>
      <c r="V109" s="633">
        <f t="shared" ca="1" si="27"/>
        <v>0</v>
      </c>
    </row>
    <row r="110" spans="1:22" x14ac:dyDescent="0.25">
      <c r="A110" t="s">
        <v>963</v>
      </c>
      <c r="B110" s="551">
        <v>2</v>
      </c>
      <c r="C110" t="s">
        <v>1462</v>
      </c>
      <c r="D110" t="s">
        <v>1492</v>
      </c>
      <c r="E110" s="551">
        <f ca="1">VLOOKUP(A110,Data!C:I,7,FALSE)</f>
        <v>1</v>
      </c>
      <c r="F110" s="631" t="str">
        <f t="shared" si="14"/>
        <v>PR.AC-52</v>
      </c>
      <c r="G110" s="631" t="str">
        <f t="shared" ca="1" si="15"/>
        <v>PR.AC-521</v>
      </c>
      <c r="I110" s="24"/>
      <c r="J110" s="24" t="s">
        <v>1559</v>
      </c>
      <c r="K110" s="632">
        <f t="shared" ca="1" si="16"/>
        <v>1</v>
      </c>
      <c r="L110" s="633">
        <f t="shared" si="17"/>
        <v>1</v>
      </c>
      <c r="M110" s="633">
        <f t="shared" ca="1" si="18"/>
        <v>1</v>
      </c>
      <c r="N110" s="632">
        <f t="shared" si="19"/>
        <v>0</v>
      </c>
      <c r="O110" s="633">
        <f t="shared" si="20"/>
        <v>0</v>
      </c>
      <c r="P110" s="633">
        <f t="shared" ca="1" si="21"/>
        <v>0</v>
      </c>
      <c r="Q110" s="632">
        <f t="shared" si="22"/>
        <v>0</v>
      </c>
      <c r="R110" s="633">
        <f t="shared" si="23"/>
        <v>0</v>
      </c>
      <c r="S110" s="633">
        <f t="shared" ca="1" si="24"/>
        <v>0</v>
      </c>
      <c r="T110" s="632">
        <f t="shared" ca="1" si="25"/>
        <v>1</v>
      </c>
      <c r="U110" s="633">
        <f t="shared" si="26"/>
        <v>1</v>
      </c>
      <c r="V110" s="633">
        <f t="shared" ca="1" si="27"/>
        <v>1</v>
      </c>
    </row>
    <row r="111" spans="1:22" x14ac:dyDescent="0.25">
      <c r="A111" t="s">
        <v>963</v>
      </c>
      <c r="B111" s="551">
        <v>2</v>
      </c>
      <c r="C111" t="s">
        <v>1462</v>
      </c>
      <c r="D111" t="s">
        <v>1493</v>
      </c>
      <c r="E111" s="551">
        <f ca="1">VLOOKUP(A111,Data!C:I,7,FALSE)</f>
        <v>1</v>
      </c>
      <c r="F111" s="631" t="str">
        <f t="shared" si="14"/>
        <v>PR.PT-42</v>
      </c>
      <c r="G111" s="631" t="str">
        <f t="shared" ca="1" si="15"/>
        <v>PR.PT-421</v>
      </c>
      <c r="I111" s="24"/>
      <c r="J111" s="24" t="s">
        <v>1545</v>
      </c>
      <c r="K111" s="632">
        <f t="shared" ca="1" si="16"/>
        <v>0.5</v>
      </c>
      <c r="L111" s="633">
        <f t="shared" si="17"/>
        <v>4</v>
      </c>
      <c r="M111" s="633">
        <f t="shared" ca="1" si="18"/>
        <v>2</v>
      </c>
      <c r="N111" s="632">
        <f t="shared" ca="1" si="19"/>
        <v>1</v>
      </c>
      <c r="O111" s="633">
        <f t="shared" si="20"/>
        <v>1</v>
      </c>
      <c r="P111" s="633">
        <f t="shared" ca="1" si="21"/>
        <v>1</v>
      </c>
      <c r="Q111" s="632">
        <f t="shared" ca="1" si="22"/>
        <v>0</v>
      </c>
      <c r="R111" s="633">
        <f t="shared" si="23"/>
        <v>2</v>
      </c>
      <c r="S111" s="633">
        <f t="shared" ca="1" si="24"/>
        <v>0</v>
      </c>
      <c r="T111" s="632">
        <f t="shared" ca="1" si="25"/>
        <v>1</v>
      </c>
      <c r="U111" s="633">
        <f t="shared" si="26"/>
        <v>1</v>
      </c>
      <c r="V111" s="633">
        <f t="shared" ca="1" si="27"/>
        <v>1</v>
      </c>
    </row>
    <row r="112" spans="1:22" x14ac:dyDescent="0.25">
      <c r="A112" t="s">
        <v>964</v>
      </c>
      <c r="B112" s="551">
        <v>2</v>
      </c>
      <c r="C112" t="s">
        <v>1463</v>
      </c>
      <c r="D112" t="s">
        <v>1497</v>
      </c>
      <c r="E112" s="551">
        <f ca="1">VLOOKUP(A112,Data!C:I,7,FALSE)</f>
        <v>0</v>
      </c>
      <c r="F112" s="631" t="str">
        <f t="shared" si="14"/>
        <v>DE.CM-12</v>
      </c>
      <c r="G112" s="631" t="str">
        <f t="shared" ca="1" si="15"/>
        <v>DE.CM-120</v>
      </c>
      <c r="I112" s="24"/>
      <c r="J112" s="24" t="s">
        <v>1571</v>
      </c>
      <c r="K112" s="632">
        <f t="shared" ca="1" si="16"/>
        <v>0.54545454545454541</v>
      </c>
      <c r="L112" s="633">
        <f t="shared" si="17"/>
        <v>11</v>
      </c>
      <c r="M112" s="633">
        <f t="shared" ca="1" si="18"/>
        <v>6</v>
      </c>
      <c r="N112" s="632">
        <f t="shared" ca="1" si="19"/>
        <v>0.5</v>
      </c>
      <c r="O112" s="633">
        <f t="shared" si="20"/>
        <v>4</v>
      </c>
      <c r="P112" s="633">
        <f t="shared" ca="1" si="21"/>
        <v>2</v>
      </c>
      <c r="Q112" s="632">
        <f t="shared" ca="1" si="22"/>
        <v>1</v>
      </c>
      <c r="R112" s="633">
        <f t="shared" si="23"/>
        <v>3</v>
      </c>
      <c r="S112" s="633">
        <f t="shared" ca="1" si="24"/>
        <v>3</v>
      </c>
      <c r="T112" s="632">
        <f t="shared" ca="1" si="25"/>
        <v>0.25</v>
      </c>
      <c r="U112" s="633">
        <f t="shared" si="26"/>
        <v>4</v>
      </c>
      <c r="V112" s="633">
        <f t="shared" ca="1" si="27"/>
        <v>1</v>
      </c>
    </row>
    <row r="113" spans="1:22" x14ac:dyDescent="0.25">
      <c r="A113" t="s">
        <v>964</v>
      </c>
      <c r="B113" s="551">
        <v>2</v>
      </c>
      <c r="C113" t="s">
        <v>1463</v>
      </c>
      <c r="D113" t="s">
        <v>1483</v>
      </c>
      <c r="E113" s="551">
        <f ca="1">VLOOKUP(A113,Data!C:I,7,FALSE)</f>
        <v>0</v>
      </c>
      <c r="F113" s="631" t="str">
        <f t="shared" si="14"/>
        <v>DE.CM-32</v>
      </c>
      <c r="G113" s="631" t="str">
        <f t="shared" ca="1" si="15"/>
        <v>DE.CM-320</v>
      </c>
      <c r="I113" s="24" t="s">
        <v>1779</v>
      </c>
      <c r="J113" s="24" t="s">
        <v>1551</v>
      </c>
      <c r="K113" s="632">
        <f t="shared" ca="1" si="16"/>
        <v>1</v>
      </c>
      <c r="L113" s="633">
        <f t="shared" si="17"/>
        <v>1</v>
      </c>
      <c r="M113" s="633">
        <f t="shared" ca="1" si="18"/>
        <v>1</v>
      </c>
      <c r="N113" s="632">
        <f t="shared" ca="1" si="19"/>
        <v>1</v>
      </c>
      <c r="O113" s="633">
        <f t="shared" si="20"/>
        <v>1</v>
      </c>
      <c r="P113" s="633">
        <f t="shared" ca="1" si="21"/>
        <v>1</v>
      </c>
      <c r="Q113" s="632">
        <f t="shared" si="22"/>
        <v>0</v>
      </c>
      <c r="R113" s="633">
        <f t="shared" si="23"/>
        <v>0</v>
      </c>
      <c r="S113" s="633">
        <f t="shared" ca="1" si="24"/>
        <v>0</v>
      </c>
      <c r="T113" s="632">
        <f t="shared" si="25"/>
        <v>0</v>
      </c>
      <c r="U113" s="633">
        <f t="shared" si="26"/>
        <v>0</v>
      </c>
      <c r="V113" s="633">
        <f t="shared" ca="1" si="27"/>
        <v>0</v>
      </c>
    </row>
    <row r="114" spans="1:22" x14ac:dyDescent="0.25">
      <c r="A114" t="s">
        <v>964</v>
      </c>
      <c r="B114" s="551">
        <v>2</v>
      </c>
      <c r="C114" t="s">
        <v>1463</v>
      </c>
      <c r="D114" t="s">
        <v>1485</v>
      </c>
      <c r="E114" s="551">
        <f ca="1">VLOOKUP(A114,Data!C:I,7,FALSE)</f>
        <v>0</v>
      </c>
      <c r="F114" s="631" t="str">
        <f t="shared" si="14"/>
        <v>DE.CM-72</v>
      </c>
      <c r="G114" s="631" t="str">
        <f t="shared" ca="1" si="15"/>
        <v>DE.CM-720</v>
      </c>
      <c r="I114" s="24"/>
      <c r="J114" s="24" t="s">
        <v>1552</v>
      </c>
      <c r="K114" s="632">
        <f t="shared" ca="1" si="16"/>
        <v>1</v>
      </c>
      <c r="L114" s="633">
        <f t="shared" si="17"/>
        <v>1</v>
      </c>
      <c r="M114" s="633">
        <f t="shared" ca="1" si="18"/>
        <v>1</v>
      </c>
      <c r="N114" s="632">
        <f t="shared" ca="1" si="19"/>
        <v>1</v>
      </c>
      <c r="O114" s="633">
        <f t="shared" si="20"/>
        <v>1</v>
      </c>
      <c r="P114" s="633">
        <f t="shared" ca="1" si="21"/>
        <v>1</v>
      </c>
      <c r="Q114" s="632">
        <f t="shared" si="22"/>
        <v>0</v>
      </c>
      <c r="R114" s="633">
        <f t="shared" si="23"/>
        <v>0</v>
      </c>
      <c r="S114" s="633">
        <f t="shared" ca="1" si="24"/>
        <v>0</v>
      </c>
      <c r="T114" s="632">
        <f t="shared" si="25"/>
        <v>0</v>
      </c>
      <c r="U114" s="633">
        <f t="shared" si="26"/>
        <v>0</v>
      </c>
      <c r="V114" s="633">
        <f t="shared" ca="1" si="27"/>
        <v>0</v>
      </c>
    </row>
    <row r="115" spans="1:22" x14ac:dyDescent="0.25">
      <c r="A115" t="s">
        <v>965</v>
      </c>
      <c r="B115" s="551">
        <v>3</v>
      </c>
      <c r="C115" t="s">
        <v>1462</v>
      </c>
      <c r="D115" t="s">
        <v>1492</v>
      </c>
      <c r="E115" s="551">
        <f ca="1">VLOOKUP(A115,Data!C:I,7,FALSE)</f>
        <v>1</v>
      </c>
      <c r="F115" s="631" t="str">
        <f t="shared" si="14"/>
        <v>PR.AC-53</v>
      </c>
      <c r="G115" s="631" t="str">
        <f t="shared" ca="1" si="15"/>
        <v>PR.AC-531</v>
      </c>
      <c r="I115" s="24"/>
      <c r="J115" s="24" t="s">
        <v>1561</v>
      </c>
      <c r="K115" s="632">
        <f t="shared" ca="1" si="16"/>
        <v>0.33333333333333331</v>
      </c>
      <c r="L115" s="633">
        <f t="shared" si="17"/>
        <v>6</v>
      </c>
      <c r="M115" s="633">
        <f t="shared" ca="1" si="18"/>
        <v>2</v>
      </c>
      <c r="N115" s="632">
        <f t="shared" ca="1" si="19"/>
        <v>1</v>
      </c>
      <c r="O115" s="633">
        <f t="shared" si="20"/>
        <v>1</v>
      </c>
      <c r="P115" s="633">
        <f t="shared" ca="1" si="21"/>
        <v>1</v>
      </c>
      <c r="Q115" s="632">
        <f t="shared" ca="1" si="22"/>
        <v>0.5</v>
      </c>
      <c r="R115" s="633">
        <f t="shared" si="23"/>
        <v>2</v>
      </c>
      <c r="S115" s="633">
        <f t="shared" ca="1" si="24"/>
        <v>1</v>
      </c>
      <c r="T115" s="632">
        <f t="shared" ca="1" si="25"/>
        <v>0</v>
      </c>
      <c r="U115" s="633">
        <f t="shared" si="26"/>
        <v>3</v>
      </c>
      <c r="V115" s="633">
        <f t="shared" ca="1" si="27"/>
        <v>0</v>
      </c>
    </row>
    <row r="116" spans="1:22" x14ac:dyDescent="0.25">
      <c r="A116" t="s">
        <v>965</v>
      </c>
      <c r="B116" s="551">
        <v>3</v>
      </c>
      <c r="C116" t="s">
        <v>1462</v>
      </c>
      <c r="D116" t="s">
        <v>1493</v>
      </c>
      <c r="E116" s="551">
        <f ca="1">VLOOKUP(A116,Data!C:I,7,FALSE)</f>
        <v>1</v>
      </c>
      <c r="F116" s="631" t="str">
        <f t="shared" si="14"/>
        <v>PR.PT-43</v>
      </c>
      <c r="G116" s="631" t="str">
        <f t="shared" ca="1" si="15"/>
        <v>PR.PT-431</v>
      </c>
      <c r="I116" s="24" t="s">
        <v>1785</v>
      </c>
      <c r="J116" s="24" t="s">
        <v>1557</v>
      </c>
      <c r="K116" s="632">
        <f t="shared" ca="1" si="16"/>
        <v>0.5</v>
      </c>
      <c r="L116" s="633">
        <f t="shared" si="17"/>
        <v>2</v>
      </c>
      <c r="M116" s="633">
        <f t="shared" ca="1" si="18"/>
        <v>1</v>
      </c>
      <c r="N116" s="632">
        <f t="shared" si="19"/>
        <v>0</v>
      </c>
      <c r="O116" s="633">
        <f t="shared" si="20"/>
        <v>0</v>
      </c>
      <c r="P116" s="633">
        <f t="shared" ca="1" si="21"/>
        <v>0</v>
      </c>
      <c r="Q116" s="632">
        <f t="shared" ca="1" si="22"/>
        <v>1</v>
      </c>
      <c r="R116" s="633">
        <f t="shared" si="23"/>
        <v>1</v>
      </c>
      <c r="S116" s="633">
        <f t="shared" ca="1" si="24"/>
        <v>1</v>
      </c>
      <c r="T116" s="632">
        <f t="shared" ca="1" si="25"/>
        <v>0</v>
      </c>
      <c r="U116" s="633">
        <f t="shared" si="26"/>
        <v>1</v>
      </c>
      <c r="V116" s="633">
        <f t="shared" ca="1" si="27"/>
        <v>0</v>
      </c>
    </row>
    <row r="117" spans="1:22" x14ac:dyDescent="0.25">
      <c r="A117" t="s">
        <v>966</v>
      </c>
      <c r="B117" s="551">
        <v>3</v>
      </c>
      <c r="C117" t="s">
        <v>1462</v>
      </c>
      <c r="D117" t="s">
        <v>1492</v>
      </c>
      <c r="E117" s="551">
        <f ca="1">VLOOKUP(A117,Data!C:I,7,FALSE)</f>
        <v>0</v>
      </c>
      <c r="F117" s="631" t="str">
        <f t="shared" si="14"/>
        <v>PR.AC-53</v>
      </c>
      <c r="G117" s="631" t="str">
        <f t="shared" ca="1" si="15"/>
        <v>PR.AC-530</v>
      </c>
      <c r="I117" s="24"/>
      <c r="J117" s="24" t="s">
        <v>1558</v>
      </c>
      <c r="K117" s="632">
        <f t="shared" ca="1" si="16"/>
        <v>0.5</v>
      </c>
      <c r="L117" s="633">
        <f t="shared" si="17"/>
        <v>2</v>
      </c>
      <c r="M117" s="633">
        <f t="shared" ca="1" si="18"/>
        <v>1</v>
      </c>
      <c r="N117" s="632">
        <f t="shared" si="19"/>
        <v>0</v>
      </c>
      <c r="O117" s="633">
        <f t="shared" si="20"/>
        <v>0</v>
      </c>
      <c r="P117" s="633">
        <f t="shared" ca="1" si="21"/>
        <v>0</v>
      </c>
      <c r="Q117" s="632">
        <f t="shared" ca="1" si="22"/>
        <v>1</v>
      </c>
      <c r="R117" s="633">
        <f t="shared" si="23"/>
        <v>1</v>
      </c>
      <c r="S117" s="633">
        <f t="shared" ca="1" si="24"/>
        <v>1</v>
      </c>
      <c r="T117" s="632">
        <f t="shared" ca="1" si="25"/>
        <v>0</v>
      </c>
      <c r="U117" s="633">
        <f t="shared" si="26"/>
        <v>1</v>
      </c>
      <c r="V117" s="633">
        <f t="shared" ca="1" si="27"/>
        <v>0</v>
      </c>
    </row>
    <row r="118" spans="1:22" x14ac:dyDescent="0.25">
      <c r="A118" t="s">
        <v>966</v>
      </c>
      <c r="B118" s="551">
        <v>3</v>
      </c>
      <c r="C118" t="s">
        <v>1462</v>
      </c>
      <c r="D118" t="s">
        <v>1480</v>
      </c>
      <c r="E118" s="551">
        <f ca="1">VLOOKUP(A118,Data!C:I,7,FALSE)</f>
        <v>0</v>
      </c>
      <c r="F118" s="631" t="str">
        <f t="shared" si="14"/>
        <v>PR.PT-33</v>
      </c>
      <c r="G118" s="631" t="str">
        <f t="shared" ca="1" si="15"/>
        <v>PR.PT-330</v>
      </c>
      <c r="I118" s="24" t="s">
        <v>1790</v>
      </c>
      <c r="J118" s="24" t="s">
        <v>1550</v>
      </c>
      <c r="K118" s="632">
        <f t="shared" ca="1" si="16"/>
        <v>0.7142857142857143</v>
      </c>
      <c r="L118" s="633">
        <f t="shared" si="17"/>
        <v>7</v>
      </c>
      <c r="M118" s="633">
        <f t="shared" ca="1" si="18"/>
        <v>5</v>
      </c>
      <c r="N118" s="632">
        <f t="shared" ca="1" si="19"/>
        <v>1</v>
      </c>
      <c r="O118" s="633">
        <f t="shared" si="20"/>
        <v>1</v>
      </c>
      <c r="P118" s="633">
        <f t="shared" ca="1" si="21"/>
        <v>1</v>
      </c>
      <c r="Q118" s="632">
        <f t="shared" ca="1" si="22"/>
        <v>0.66666666666666663</v>
      </c>
      <c r="R118" s="633">
        <f t="shared" si="23"/>
        <v>3</v>
      </c>
      <c r="S118" s="633">
        <f t="shared" ca="1" si="24"/>
        <v>2</v>
      </c>
      <c r="T118" s="632">
        <f t="shared" ca="1" si="25"/>
        <v>0.66666666666666663</v>
      </c>
      <c r="U118" s="633">
        <f t="shared" si="26"/>
        <v>3</v>
      </c>
      <c r="V118" s="633">
        <f t="shared" ca="1" si="27"/>
        <v>2</v>
      </c>
    </row>
    <row r="119" spans="1:22" x14ac:dyDescent="0.25">
      <c r="A119" t="s">
        <v>966</v>
      </c>
      <c r="B119" s="551">
        <v>3</v>
      </c>
      <c r="C119" t="s">
        <v>1462</v>
      </c>
      <c r="D119" t="s">
        <v>1493</v>
      </c>
      <c r="E119" s="551">
        <f ca="1">VLOOKUP(A119,Data!C:I,7,FALSE)</f>
        <v>0</v>
      </c>
      <c r="F119" s="631" t="str">
        <f t="shared" si="14"/>
        <v>PR.PT-43</v>
      </c>
      <c r="G119" s="631" t="str">
        <f t="shared" ca="1" si="15"/>
        <v>PR.PT-430</v>
      </c>
      <c r="I119" s="24" t="s">
        <v>1794</v>
      </c>
      <c r="J119" s="24" t="s">
        <v>1555</v>
      </c>
      <c r="K119" s="632">
        <f t="shared" ca="1" si="16"/>
        <v>0.5</v>
      </c>
      <c r="L119" s="633">
        <f t="shared" si="17"/>
        <v>4</v>
      </c>
      <c r="M119" s="633">
        <f t="shared" ca="1" si="18"/>
        <v>2</v>
      </c>
      <c r="N119" s="632">
        <f t="shared" si="19"/>
        <v>0</v>
      </c>
      <c r="O119" s="633">
        <f t="shared" si="20"/>
        <v>0</v>
      </c>
      <c r="P119" s="633">
        <f t="shared" ca="1" si="21"/>
        <v>0</v>
      </c>
      <c r="Q119" s="632">
        <f t="shared" ca="1" si="22"/>
        <v>1</v>
      </c>
      <c r="R119" s="633">
        <f t="shared" si="23"/>
        <v>1</v>
      </c>
      <c r="S119" s="633">
        <f t="shared" ca="1" si="24"/>
        <v>1</v>
      </c>
      <c r="T119" s="632">
        <f t="shared" ca="1" si="25"/>
        <v>0.33333333333333331</v>
      </c>
      <c r="U119" s="633">
        <f t="shared" si="26"/>
        <v>3</v>
      </c>
      <c r="V119" s="633">
        <f t="shared" ca="1" si="27"/>
        <v>1</v>
      </c>
    </row>
    <row r="120" spans="1:22" x14ac:dyDescent="0.25">
      <c r="A120" t="s">
        <v>967</v>
      </c>
      <c r="B120" s="551">
        <v>3</v>
      </c>
      <c r="C120" t="s">
        <v>1462</v>
      </c>
      <c r="D120" t="s">
        <v>1492</v>
      </c>
      <c r="E120" s="551">
        <f ca="1">VLOOKUP(A120,Data!C:I,7,FALSE)</f>
        <v>1</v>
      </c>
      <c r="F120" s="631" t="str">
        <f t="shared" si="14"/>
        <v>PR.AC-53</v>
      </c>
      <c r="G120" s="631" t="str">
        <f t="shared" ca="1" si="15"/>
        <v>PR.AC-531</v>
      </c>
      <c r="I120" s="24"/>
      <c r="J120" s="24" t="s">
        <v>1556</v>
      </c>
      <c r="K120" s="632">
        <f t="shared" ca="1" si="16"/>
        <v>0.4</v>
      </c>
      <c r="L120" s="633">
        <f t="shared" si="17"/>
        <v>5</v>
      </c>
      <c r="M120" s="633">
        <f t="shared" ca="1" si="18"/>
        <v>2</v>
      </c>
      <c r="N120" s="632">
        <f t="shared" si="19"/>
        <v>0</v>
      </c>
      <c r="O120" s="633">
        <f t="shared" si="20"/>
        <v>0</v>
      </c>
      <c r="P120" s="633">
        <f t="shared" ca="1" si="21"/>
        <v>0</v>
      </c>
      <c r="Q120" s="632">
        <f t="shared" ca="1" si="22"/>
        <v>1</v>
      </c>
      <c r="R120" s="633">
        <f t="shared" si="23"/>
        <v>1</v>
      </c>
      <c r="S120" s="633">
        <f t="shared" ca="1" si="24"/>
        <v>1</v>
      </c>
      <c r="T120" s="632">
        <f t="shared" ca="1" si="25"/>
        <v>0.25</v>
      </c>
      <c r="U120" s="633">
        <f t="shared" si="26"/>
        <v>4</v>
      </c>
      <c r="V120" s="633">
        <f t="shared" ca="1" si="27"/>
        <v>1</v>
      </c>
    </row>
    <row r="121" spans="1:22" x14ac:dyDescent="0.25">
      <c r="A121" t="s">
        <v>967</v>
      </c>
      <c r="B121" s="551">
        <v>3</v>
      </c>
      <c r="C121" t="s">
        <v>1462</v>
      </c>
      <c r="D121" t="s">
        <v>1494</v>
      </c>
      <c r="E121" s="551">
        <f ca="1">VLOOKUP(A121,Data!C:I,7,FALSE)</f>
        <v>1</v>
      </c>
      <c r="F121" s="631" t="str">
        <f t="shared" si="14"/>
        <v>PR.DS-43</v>
      </c>
      <c r="G121" s="631" t="str">
        <f t="shared" ca="1" si="15"/>
        <v>PR.DS-431</v>
      </c>
      <c r="I121" s="24" t="s">
        <v>1798</v>
      </c>
      <c r="J121" s="24" t="s">
        <v>1800</v>
      </c>
      <c r="K121" s="632">
        <f t="shared" si="16"/>
        <v>0</v>
      </c>
      <c r="L121" s="633">
        <f t="shared" si="17"/>
        <v>0</v>
      </c>
      <c r="M121" s="633">
        <f t="shared" ca="1" si="18"/>
        <v>0</v>
      </c>
      <c r="N121" s="632">
        <f t="shared" si="19"/>
        <v>0</v>
      </c>
      <c r="O121" s="633">
        <f t="shared" si="20"/>
        <v>0</v>
      </c>
      <c r="P121" s="633">
        <f t="shared" ca="1" si="21"/>
        <v>0</v>
      </c>
      <c r="Q121" s="632">
        <f t="shared" si="22"/>
        <v>0</v>
      </c>
      <c r="R121" s="633">
        <f t="shared" si="23"/>
        <v>0</v>
      </c>
      <c r="S121" s="633">
        <f t="shared" ca="1" si="24"/>
        <v>0</v>
      </c>
      <c r="T121" s="632">
        <f t="shared" si="25"/>
        <v>0</v>
      </c>
      <c r="U121" s="633">
        <f t="shared" si="26"/>
        <v>0</v>
      </c>
      <c r="V121" s="633">
        <f t="shared" ca="1" si="27"/>
        <v>0</v>
      </c>
    </row>
    <row r="122" spans="1:22" x14ac:dyDescent="0.25">
      <c r="A122" t="s">
        <v>967</v>
      </c>
      <c r="B122" s="551">
        <v>3</v>
      </c>
      <c r="C122" t="s">
        <v>1462</v>
      </c>
      <c r="D122" t="s">
        <v>1493</v>
      </c>
      <c r="E122" s="551">
        <f ca="1">VLOOKUP(A122,Data!C:I,7,FALSE)</f>
        <v>1</v>
      </c>
      <c r="F122" s="631" t="str">
        <f t="shared" si="14"/>
        <v>PR.PT-43</v>
      </c>
      <c r="G122" s="631" t="str">
        <f t="shared" ca="1" si="15"/>
        <v>PR.PT-431</v>
      </c>
      <c r="I122" s="24"/>
      <c r="J122" s="24" t="s">
        <v>1553</v>
      </c>
      <c r="K122" s="632">
        <f t="shared" ca="1" si="16"/>
        <v>1</v>
      </c>
      <c r="L122" s="633">
        <f t="shared" si="17"/>
        <v>1</v>
      </c>
      <c r="M122" s="633">
        <f t="shared" ca="1" si="18"/>
        <v>1</v>
      </c>
      <c r="N122" s="632">
        <f t="shared" si="19"/>
        <v>0</v>
      </c>
      <c r="O122" s="633">
        <f t="shared" si="20"/>
        <v>0</v>
      </c>
      <c r="P122" s="633">
        <f t="shared" ca="1" si="21"/>
        <v>0</v>
      </c>
      <c r="Q122" s="632">
        <f t="shared" ca="1" si="22"/>
        <v>1</v>
      </c>
      <c r="R122" s="633">
        <f t="shared" si="23"/>
        <v>1</v>
      </c>
      <c r="S122" s="633">
        <f t="shared" ca="1" si="24"/>
        <v>1</v>
      </c>
      <c r="T122" s="632">
        <f t="shared" si="25"/>
        <v>0</v>
      </c>
      <c r="U122" s="633">
        <f t="shared" si="26"/>
        <v>0</v>
      </c>
      <c r="V122" s="633">
        <f t="shared" ca="1" si="27"/>
        <v>0</v>
      </c>
    </row>
    <row r="123" spans="1:22" x14ac:dyDescent="0.25">
      <c r="A123" t="s">
        <v>968</v>
      </c>
      <c r="B123" s="551">
        <v>3</v>
      </c>
      <c r="C123" t="s">
        <v>1462</v>
      </c>
      <c r="D123" t="s">
        <v>1492</v>
      </c>
      <c r="E123" s="551">
        <f ca="1">VLOOKUP(A123,Data!C:I,7,FALSE)</f>
        <v>1</v>
      </c>
      <c r="F123" s="631" t="str">
        <f t="shared" si="14"/>
        <v>PR.AC-53</v>
      </c>
      <c r="G123" s="631" t="str">
        <f t="shared" ca="1" si="15"/>
        <v>PR.AC-531</v>
      </c>
      <c r="I123" s="24"/>
      <c r="J123" s="24" t="s">
        <v>1549</v>
      </c>
      <c r="K123" s="632">
        <f t="shared" ca="1" si="16"/>
        <v>0.75</v>
      </c>
      <c r="L123" s="633">
        <f t="shared" si="17"/>
        <v>4</v>
      </c>
      <c r="M123" s="633">
        <f t="shared" ca="1" si="18"/>
        <v>3</v>
      </c>
      <c r="N123" s="632">
        <f t="shared" si="19"/>
        <v>0</v>
      </c>
      <c r="O123" s="633">
        <f t="shared" si="20"/>
        <v>0</v>
      </c>
      <c r="P123" s="633">
        <f t="shared" ca="1" si="21"/>
        <v>0</v>
      </c>
      <c r="Q123" s="632">
        <f t="shared" ca="1" si="22"/>
        <v>0.66666666666666663</v>
      </c>
      <c r="R123" s="633">
        <f t="shared" si="23"/>
        <v>3</v>
      </c>
      <c r="S123" s="633">
        <f t="shared" ca="1" si="24"/>
        <v>2</v>
      </c>
      <c r="T123" s="632">
        <f t="shared" ca="1" si="25"/>
        <v>1</v>
      </c>
      <c r="U123" s="633">
        <f t="shared" si="26"/>
        <v>1</v>
      </c>
      <c r="V123" s="633">
        <f t="shared" ca="1" si="27"/>
        <v>1</v>
      </c>
    </row>
    <row r="124" spans="1:22" x14ac:dyDescent="0.25">
      <c r="A124" t="s">
        <v>968</v>
      </c>
      <c r="B124" s="551">
        <v>3</v>
      </c>
      <c r="C124" t="s">
        <v>1462</v>
      </c>
      <c r="D124" t="s">
        <v>1493</v>
      </c>
      <c r="E124" s="551">
        <f ca="1">VLOOKUP(A124,Data!C:I,7,FALSE)</f>
        <v>1</v>
      </c>
      <c r="F124" s="631" t="str">
        <f t="shared" si="14"/>
        <v>PR.PT-43</v>
      </c>
      <c r="G124" s="631" t="str">
        <f t="shared" ca="1" si="15"/>
        <v>PR.PT-431</v>
      </c>
    </row>
    <row r="125" spans="1:22" x14ac:dyDescent="0.25">
      <c r="A125" t="s">
        <v>969</v>
      </c>
      <c r="B125" s="551">
        <v>3</v>
      </c>
      <c r="C125" t="s">
        <v>1462</v>
      </c>
      <c r="D125" t="s">
        <v>1492</v>
      </c>
      <c r="E125" s="551">
        <f ca="1">VLOOKUP(A125,Data!C:I,7,FALSE)</f>
        <v>0</v>
      </c>
      <c r="F125" s="631" t="str">
        <f t="shared" si="14"/>
        <v>PR.AC-53</v>
      </c>
      <c r="G125" s="631" t="str">
        <f t="shared" ca="1" si="15"/>
        <v>PR.AC-530</v>
      </c>
    </row>
    <row r="126" spans="1:22" x14ac:dyDescent="0.25">
      <c r="A126" t="s">
        <v>969</v>
      </c>
      <c r="B126" s="551">
        <v>3</v>
      </c>
      <c r="C126" t="s">
        <v>1462</v>
      </c>
      <c r="D126" t="s">
        <v>1493</v>
      </c>
      <c r="E126" s="551">
        <f ca="1">VLOOKUP(A126,Data!C:I,7,FALSE)</f>
        <v>0</v>
      </c>
      <c r="F126" s="631" t="str">
        <f t="shared" si="14"/>
        <v>PR.PT-43</v>
      </c>
      <c r="G126" s="631" t="str">
        <f t="shared" ca="1" si="15"/>
        <v>PR.PT-430</v>
      </c>
    </row>
    <row r="127" spans="1:22" x14ac:dyDescent="0.25">
      <c r="A127" t="s">
        <v>970</v>
      </c>
      <c r="B127" s="551">
        <v>3</v>
      </c>
      <c r="C127" t="s">
        <v>1462</v>
      </c>
      <c r="D127" t="s">
        <v>1492</v>
      </c>
      <c r="E127" s="551">
        <f ca="1">VLOOKUP(A127,Data!C:I,7,FALSE)</f>
        <v>0</v>
      </c>
      <c r="F127" s="631" t="str">
        <f t="shared" si="14"/>
        <v>PR.AC-53</v>
      </c>
      <c r="G127" s="631" t="str">
        <f t="shared" ca="1" si="15"/>
        <v>PR.AC-530</v>
      </c>
    </row>
    <row r="128" spans="1:22" x14ac:dyDescent="0.25">
      <c r="A128" t="s">
        <v>970</v>
      </c>
      <c r="B128" s="551">
        <v>3</v>
      </c>
      <c r="C128" t="s">
        <v>1462</v>
      </c>
      <c r="D128" t="s">
        <v>1493</v>
      </c>
      <c r="E128" s="551">
        <f ca="1">VLOOKUP(A128,Data!C:I,7,FALSE)</f>
        <v>0</v>
      </c>
      <c r="F128" s="631" t="str">
        <f t="shared" si="14"/>
        <v>PR.PT-43</v>
      </c>
      <c r="G128" s="631" t="str">
        <f t="shared" ca="1" si="15"/>
        <v>PR.PT-430</v>
      </c>
    </row>
    <row r="129" spans="1:7" x14ac:dyDescent="0.25">
      <c r="A129" t="s">
        <v>970</v>
      </c>
      <c r="B129" s="551">
        <v>3</v>
      </c>
      <c r="C129" t="s">
        <v>1462</v>
      </c>
      <c r="D129" t="s">
        <v>1496</v>
      </c>
      <c r="E129" s="551">
        <f ca="1">VLOOKUP(A129,Data!C:I,7,FALSE)</f>
        <v>0</v>
      </c>
      <c r="F129" s="631" t="str">
        <f t="shared" si="14"/>
        <v>PR.PT-53</v>
      </c>
      <c r="G129" s="631" t="str">
        <f t="shared" ca="1" si="15"/>
        <v>PR.PT-530</v>
      </c>
    </row>
    <row r="130" spans="1:7" x14ac:dyDescent="0.25">
      <c r="A130" t="s">
        <v>315</v>
      </c>
      <c r="B130" s="551">
        <v>1</v>
      </c>
      <c r="C130" t="s">
        <v>1462</v>
      </c>
      <c r="D130" t="s">
        <v>1475</v>
      </c>
      <c r="E130" s="551">
        <f ca="1">VLOOKUP(A130,Data!C:I,7,FALSE)</f>
        <v>1</v>
      </c>
      <c r="F130" s="631" t="str">
        <f t="shared" si="14"/>
        <v>PR.AC-11</v>
      </c>
      <c r="G130" s="631" t="str">
        <f t="shared" ca="1" si="15"/>
        <v>PR.AC-111</v>
      </c>
    </row>
    <row r="131" spans="1:7" x14ac:dyDescent="0.25">
      <c r="A131" t="s">
        <v>315</v>
      </c>
      <c r="B131" s="551">
        <v>1</v>
      </c>
      <c r="C131" t="s">
        <v>1462</v>
      </c>
      <c r="D131" t="s">
        <v>1486</v>
      </c>
      <c r="E131" s="551">
        <f ca="1">VLOOKUP(A131,Data!C:I,7,FALSE)</f>
        <v>1</v>
      </c>
      <c r="F131" s="631" t="str">
        <f t="shared" ref="F131:F194" si="28">CONCATENATE($D131,$B131)</f>
        <v>PR.AC-21</v>
      </c>
      <c r="G131" s="631" t="str">
        <f t="shared" ref="G131:G194" ca="1" si="29">_xlfn.IFNA(CONCATENATE(F131,$E131),CONCATENATE(F131,$E131,0))</f>
        <v>PR.AC-211</v>
      </c>
    </row>
    <row r="132" spans="1:7" x14ac:dyDescent="0.25">
      <c r="A132" t="s">
        <v>316</v>
      </c>
      <c r="B132" s="551">
        <v>2</v>
      </c>
      <c r="C132" t="s">
        <v>1462</v>
      </c>
      <c r="D132" t="s">
        <v>1475</v>
      </c>
      <c r="E132" s="551">
        <f ca="1">VLOOKUP(A132,Data!C:I,7,FALSE)</f>
        <v>1</v>
      </c>
      <c r="F132" s="631" t="str">
        <f t="shared" si="28"/>
        <v>PR.AC-12</v>
      </c>
      <c r="G132" s="631" t="str">
        <f t="shared" ca="1" si="29"/>
        <v>PR.AC-121</v>
      </c>
    </row>
    <row r="133" spans="1:7" x14ac:dyDescent="0.25">
      <c r="A133" t="s">
        <v>316</v>
      </c>
      <c r="B133" s="551">
        <v>2</v>
      </c>
      <c r="C133" t="s">
        <v>1462</v>
      </c>
      <c r="D133" t="s">
        <v>1486</v>
      </c>
      <c r="E133" s="551">
        <f ca="1">VLOOKUP(A133,Data!C:I,7,FALSE)</f>
        <v>1</v>
      </c>
      <c r="F133" s="631" t="str">
        <f t="shared" si="28"/>
        <v>PR.AC-22</v>
      </c>
      <c r="G133" s="631" t="str">
        <f t="shared" ca="1" si="29"/>
        <v>PR.AC-221</v>
      </c>
    </row>
    <row r="134" spans="1:7" x14ac:dyDescent="0.25">
      <c r="A134" t="s">
        <v>316</v>
      </c>
      <c r="B134" s="551">
        <v>2</v>
      </c>
      <c r="C134" t="s">
        <v>1462</v>
      </c>
      <c r="D134" t="s">
        <v>1477</v>
      </c>
      <c r="E134" s="551">
        <f ca="1">VLOOKUP(A134,Data!C:I,7,FALSE)</f>
        <v>1</v>
      </c>
      <c r="F134" s="631" t="str">
        <f t="shared" si="28"/>
        <v>PR.AC-72</v>
      </c>
      <c r="G134" s="631" t="str">
        <f t="shared" ca="1" si="29"/>
        <v>PR.AC-721</v>
      </c>
    </row>
    <row r="135" spans="1:7" x14ac:dyDescent="0.25">
      <c r="A135" t="s">
        <v>317</v>
      </c>
      <c r="B135" s="551">
        <v>2</v>
      </c>
      <c r="C135" t="s">
        <v>1462</v>
      </c>
      <c r="D135" t="s">
        <v>1482</v>
      </c>
      <c r="E135" s="551">
        <f ca="1">VLOOKUP(A135,Data!C:I,7,FALSE)</f>
        <v>0</v>
      </c>
      <c r="F135" s="631" t="str">
        <f t="shared" si="28"/>
        <v>PR.AC-42</v>
      </c>
      <c r="G135" s="631" t="str">
        <f t="shared" ca="1" si="29"/>
        <v>PR.AC-420</v>
      </c>
    </row>
    <row r="136" spans="1:7" x14ac:dyDescent="0.25">
      <c r="A136" t="s">
        <v>317</v>
      </c>
      <c r="B136" s="551">
        <v>2</v>
      </c>
      <c r="C136" t="s">
        <v>1462</v>
      </c>
      <c r="D136" t="s">
        <v>1477</v>
      </c>
      <c r="E136" s="551">
        <f ca="1">VLOOKUP(A136,Data!C:I,7,FALSE)</f>
        <v>0</v>
      </c>
      <c r="F136" s="631" t="str">
        <f t="shared" si="28"/>
        <v>PR.AC-72</v>
      </c>
      <c r="G136" s="631" t="str">
        <f t="shared" ca="1" si="29"/>
        <v>PR.AC-720</v>
      </c>
    </row>
    <row r="137" spans="1:7" x14ac:dyDescent="0.25">
      <c r="A137" t="s">
        <v>318</v>
      </c>
      <c r="B137" s="551">
        <v>2</v>
      </c>
      <c r="C137" t="s">
        <v>1462</v>
      </c>
      <c r="D137" t="s">
        <v>1480</v>
      </c>
      <c r="E137" s="551">
        <f ca="1">VLOOKUP(A137,Data!C:I,7,FALSE)</f>
        <v>0</v>
      </c>
      <c r="F137" s="631" t="str">
        <f t="shared" si="28"/>
        <v>PR.PT-32</v>
      </c>
      <c r="G137" s="631" t="str">
        <f t="shared" ca="1" si="29"/>
        <v>PR.PT-320</v>
      </c>
    </row>
    <row r="138" spans="1:7" x14ac:dyDescent="0.25">
      <c r="A138" t="s">
        <v>971</v>
      </c>
      <c r="B138" s="551">
        <v>2</v>
      </c>
      <c r="C138" t="s">
        <v>1462</v>
      </c>
      <c r="D138" t="s">
        <v>1498</v>
      </c>
      <c r="E138" s="551">
        <f ca="1">VLOOKUP(A138,Data!C:I,7,FALSE)</f>
        <v>1</v>
      </c>
      <c r="F138" s="631" t="str">
        <f t="shared" si="28"/>
        <v>PR.DS-62</v>
      </c>
      <c r="G138" s="631" t="str">
        <f t="shared" ca="1" si="29"/>
        <v>PR.DS-621</v>
      </c>
    </row>
    <row r="139" spans="1:7" x14ac:dyDescent="0.25">
      <c r="A139" t="s">
        <v>971</v>
      </c>
      <c r="B139" s="551">
        <v>2</v>
      </c>
      <c r="C139" t="s">
        <v>1462</v>
      </c>
      <c r="D139" t="s">
        <v>1499</v>
      </c>
      <c r="E139" s="551">
        <f ca="1">VLOOKUP(A139,Data!C:I,7,FALSE)</f>
        <v>1</v>
      </c>
      <c r="F139" s="631" t="str">
        <f t="shared" si="28"/>
        <v>PR.DS-82</v>
      </c>
      <c r="G139" s="631" t="str">
        <f t="shared" ca="1" si="29"/>
        <v>PR.DS-821</v>
      </c>
    </row>
    <row r="140" spans="1:7" x14ac:dyDescent="0.25">
      <c r="A140" t="s">
        <v>972</v>
      </c>
      <c r="B140" s="551">
        <v>2</v>
      </c>
      <c r="C140" t="s">
        <v>1462</v>
      </c>
      <c r="D140" t="s">
        <v>1495</v>
      </c>
      <c r="E140" s="551">
        <f ca="1">VLOOKUP(A140,Data!C:I,7,FALSE)</f>
        <v>1</v>
      </c>
      <c r="F140" s="631" t="str">
        <f t="shared" si="28"/>
        <v>PR.DS-52</v>
      </c>
      <c r="G140" s="631" t="str">
        <f t="shared" ca="1" si="29"/>
        <v>PR.DS-521</v>
      </c>
    </row>
    <row r="141" spans="1:7" x14ac:dyDescent="0.25">
      <c r="A141" t="s">
        <v>973</v>
      </c>
      <c r="B141" s="551">
        <v>2</v>
      </c>
      <c r="C141" t="s">
        <v>1462</v>
      </c>
      <c r="D141" t="s">
        <v>1479</v>
      </c>
      <c r="E141" s="551">
        <f ca="1">VLOOKUP(A141,Data!C:I,7,FALSE)</f>
        <v>0</v>
      </c>
      <c r="F141" s="631" t="str">
        <f t="shared" si="28"/>
        <v>PR.PT-22</v>
      </c>
      <c r="G141" s="631" t="str">
        <f t="shared" ca="1" si="29"/>
        <v>PR.PT-220</v>
      </c>
    </row>
    <row r="142" spans="1:7" x14ac:dyDescent="0.25">
      <c r="A142" t="s">
        <v>974</v>
      </c>
      <c r="B142" s="551">
        <v>2</v>
      </c>
      <c r="C142" t="s">
        <v>1462</v>
      </c>
      <c r="D142" t="s">
        <v>1475</v>
      </c>
      <c r="E142" s="551">
        <f ca="1">VLOOKUP(A142,Data!C:I,7,FALSE)</f>
        <v>1</v>
      </c>
      <c r="F142" s="631" t="str">
        <f t="shared" si="28"/>
        <v>PR.AC-12</v>
      </c>
      <c r="G142" s="631" t="str">
        <f t="shared" ca="1" si="29"/>
        <v>PR.AC-121</v>
      </c>
    </row>
    <row r="143" spans="1:7" x14ac:dyDescent="0.25">
      <c r="A143" t="s">
        <v>974</v>
      </c>
      <c r="B143" s="551">
        <v>2</v>
      </c>
      <c r="C143" t="s">
        <v>1462</v>
      </c>
      <c r="D143" t="s">
        <v>1486</v>
      </c>
      <c r="E143" s="551">
        <f ca="1">VLOOKUP(A143,Data!C:I,7,FALSE)</f>
        <v>1</v>
      </c>
      <c r="F143" s="631" t="str">
        <f t="shared" si="28"/>
        <v>PR.AC-22</v>
      </c>
      <c r="G143" s="631" t="str">
        <f t="shared" ca="1" si="29"/>
        <v>PR.AC-221</v>
      </c>
    </row>
    <row r="144" spans="1:7" x14ac:dyDescent="0.25">
      <c r="A144" t="s">
        <v>975</v>
      </c>
      <c r="B144" s="551">
        <v>3</v>
      </c>
      <c r="C144" t="s">
        <v>1462</v>
      </c>
      <c r="D144" t="s">
        <v>1500</v>
      </c>
      <c r="E144" s="551">
        <f ca="1">VLOOKUP(A144,Data!C:I,7,FALSE)</f>
        <v>1</v>
      </c>
      <c r="F144" s="631" t="str">
        <f t="shared" si="28"/>
        <v>PR.DS-33</v>
      </c>
      <c r="G144" s="631" t="str">
        <f t="shared" ca="1" si="29"/>
        <v>PR.DS-331</v>
      </c>
    </row>
    <row r="145" spans="1:7" x14ac:dyDescent="0.25">
      <c r="A145" t="s">
        <v>975</v>
      </c>
      <c r="B145" s="551">
        <v>3</v>
      </c>
      <c r="C145" t="s">
        <v>1462</v>
      </c>
      <c r="D145" t="s">
        <v>1499</v>
      </c>
      <c r="E145" s="551">
        <f ca="1">VLOOKUP(A145,Data!C:I,7,FALSE)</f>
        <v>1</v>
      </c>
      <c r="F145" s="631" t="str">
        <f t="shared" si="28"/>
        <v>PR.DS-83</v>
      </c>
      <c r="G145" s="631" t="str">
        <f t="shared" ca="1" si="29"/>
        <v>PR.DS-831</v>
      </c>
    </row>
    <row r="146" spans="1:7" x14ac:dyDescent="0.25">
      <c r="A146" t="s">
        <v>976</v>
      </c>
      <c r="B146" s="551">
        <v>3</v>
      </c>
      <c r="C146" t="s">
        <v>1462</v>
      </c>
      <c r="D146" t="s">
        <v>1499</v>
      </c>
      <c r="E146" s="551">
        <f ca="1">VLOOKUP(A146,Data!C:I,7,FALSE)</f>
        <v>0</v>
      </c>
      <c r="F146" s="631" t="str">
        <f t="shared" si="28"/>
        <v>PR.DS-83</v>
      </c>
      <c r="G146" s="631" t="str">
        <f t="shared" ca="1" si="29"/>
        <v>PR.DS-830</v>
      </c>
    </row>
    <row r="147" spans="1:7" x14ac:dyDescent="0.25">
      <c r="A147" t="s">
        <v>319</v>
      </c>
      <c r="B147" s="551">
        <v>2</v>
      </c>
      <c r="C147" t="s">
        <v>1463</v>
      </c>
      <c r="D147" t="s">
        <v>1501</v>
      </c>
      <c r="E147" s="551">
        <f ca="1">VLOOKUP(A147,Data!C:I,7,FALSE)</f>
        <v>1</v>
      </c>
      <c r="F147" s="631" t="str">
        <f t="shared" si="28"/>
        <v>DE.CM-42</v>
      </c>
      <c r="G147" s="631" t="str">
        <f t="shared" ca="1" si="29"/>
        <v>DE.CM-421</v>
      </c>
    </row>
    <row r="148" spans="1:7" x14ac:dyDescent="0.25">
      <c r="A148" t="s">
        <v>319</v>
      </c>
      <c r="B148" s="551">
        <v>2</v>
      </c>
      <c r="C148" t="s">
        <v>1462</v>
      </c>
      <c r="D148" t="s">
        <v>1502</v>
      </c>
      <c r="E148" s="551">
        <f ca="1">VLOOKUP(A148,Data!C:I,7,FALSE)</f>
        <v>1</v>
      </c>
      <c r="F148" s="631" t="str">
        <f t="shared" si="28"/>
        <v>PR.DS-72</v>
      </c>
      <c r="G148" s="631" t="str">
        <f t="shared" ca="1" si="29"/>
        <v>PR.DS-721</v>
      </c>
    </row>
    <row r="149" spans="1:7" x14ac:dyDescent="0.25">
      <c r="A149" t="s">
        <v>320</v>
      </c>
      <c r="B149" s="551">
        <v>2</v>
      </c>
      <c r="C149" t="s">
        <v>446</v>
      </c>
      <c r="D149" t="s">
        <v>1503</v>
      </c>
      <c r="E149" s="551">
        <f ca="1">VLOOKUP(A149,Data!C:I,7,FALSE)</f>
        <v>0</v>
      </c>
      <c r="F149" s="631" t="str">
        <f t="shared" si="28"/>
        <v>ID.SC-22</v>
      </c>
      <c r="G149" s="631" t="str">
        <f t="shared" ca="1" si="29"/>
        <v>ID.SC-220</v>
      </c>
    </row>
    <row r="150" spans="1:7" x14ac:dyDescent="0.25">
      <c r="A150" t="s">
        <v>321</v>
      </c>
      <c r="B150" s="551">
        <v>2</v>
      </c>
      <c r="C150" t="s">
        <v>1462</v>
      </c>
      <c r="D150" t="s">
        <v>1498</v>
      </c>
      <c r="E150" s="551">
        <f ca="1">VLOOKUP(A150,Data!C:I,7,FALSE)</f>
        <v>1</v>
      </c>
      <c r="F150" s="631" t="str">
        <f t="shared" si="28"/>
        <v>PR.DS-62</v>
      </c>
      <c r="G150" s="631" t="str">
        <f t="shared" ca="1" si="29"/>
        <v>PR.DS-621</v>
      </c>
    </row>
    <row r="151" spans="1:7" x14ac:dyDescent="0.25">
      <c r="A151" t="s">
        <v>322</v>
      </c>
      <c r="B151" s="551">
        <v>3</v>
      </c>
      <c r="C151" t="s">
        <v>1462</v>
      </c>
      <c r="D151" t="s">
        <v>1502</v>
      </c>
      <c r="E151" s="551">
        <f ca="1">VLOOKUP(A151,Data!C:I,7,FALSE)</f>
        <v>1</v>
      </c>
      <c r="F151" s="631" t="str">
        <f t="shared" si="28"/>
        <v>PR.DS-73</v>
      </c>
      <c r="G151" s="631" t="str">
        <f t="shared" ca="1" si="29"/>
        <v>PR.DS-731</v>
      </c>
    </row>
    <row r="152" spans="1:7" x14ac:dyDescent="0.25">
      <c r="A152" t="s">
        <v>323</v>
      </c>
      <c r="B152" s="551">
        <v>3</v>
      </c>
      <c r="C152" t="s">
        <v>446</v>
      </c>
      <c r="D152" t="s">
        <v>1503</v>
      </c>
      <c r="E152" s="551">
        <f ca="1">VLOOKUP(A152,Data!C:I,7,FALSE)</f>
        <v>0</v>
      </c>
      <c r="F152" s="631" t="str">
        <f t="shared" si="28"/>
        <v>ID.SC-23</v>
      </c>
      <c r="G152" s="631" t="str">
        <f t="shared" ca="1" si="29"/>
        <v>ID.SC-230</v>
      </c>
    </row>
    <row r="153" spans="1:7" x14ac:dyDescent="0.25">
      <c r="A153" t="s">
        <v>324</v>
      </c>
      <c r="B153" s="551">
        <v>3</v>
      </c>
      <c r="C153" t="s">
        <v>1462</v>
      </c>
      <c r="D153" t="s">
        <v>1498</v>
      </c>
      <c r="E153" s="551">
        <f ca="1">VLOOKUP(A153,Data!C:I,7,FALSE)</f>
        <v>0</v>
      </c>
      <c r="F153" s="631" t="str">
        <f t="shared" si="28"/>
        <v>PR.DS-63</v>
      </c>
      <c r="G153" s="631" t="str">
        <f t="shared" ca="1" si="29"/>
        <v>PR.DS-630</v>
      </c>
    </row>
    <row r="154" spans="1:7" x14ac:dyDescent="0.25">
      <c r="A154" t="s">
        <v>324</v>
      </c>
      <c r="B154" s="551">
        <v>3</v>
      </c>
      <c r="C154" t="s">
        <v>1462</v>
      </c>
      <c r="D154" t="s">
        <v>1504</v>
      </c>
      <c r="E154" s="551">
        <f ca="1">VLOOKUP(A154,Data!C:I,7,FALSE)</f>
        <v>0</v>
      </c>
      <c r="F154" s="631" t="str">
        <f t="shared" si="28"/>
        <v>PR.IP-33</v>
      </c>
      <c r="G154" s="631" t="str">
        <f t="shared" ca="1" si="29"/>
        <v>PR.IP-330</v>
      </c>
    </row>
    <row r="155" spans="1:7" x14ac:dyDescent="0.25">
      <c r="A155" t="s">
        <v>325</v>
      </c>
      <c r="B155" s="551">
        <v>3</v>
      </c>
      <c r="C155" t="s">
        <v>1463</v>
      </c>
      <c r="D155" t="s">
        <v>1501</v>
      </c>
      <c r="E155" s="551">
        <f ca="1">VLOOKUP(A155,Data!C:I,7,FALSE)</f>
        <v>1</v>
      </c>
      <c r="F155" s="631" t="str">
        <f t="shared" si="28"/>
        <v>DE.CM-43</v>
      </c>
      <c r="G155" s="631" t="str">
        <f t="shared" ca="1" si="29"/>
        <v>DE.CM-431</v>
      </c>
    </row>
    <row r="156" spans="1:7" x14ac:dyDescent="0.25">
      <c r="A156" t="s">
        <v>325</v>
      </c>
      <c r="B156" s="551">
        <v>3</v>
      </c>
      <c r="C156" t="s">
        <v>1463</v>
      </c>
      <c r="D156" t="s">
        <v>1505</v>
      </c>
      <c r="E156" s="551">
        <f ca="1">VLOOKUP(A156,Data!C:I,7,FALSE)</f>
        <v>1</v>
      </c>
      <c r="F156" s="631" t="str">
        <f t="shared" si="28"/>
        <v>DE.CM-53</v>
      </c>
      <c r="G156" s="631" t="str">
        <f t="shared" ca="1" si="29"/>
        <v>DE.CM-531</v>
      </c>
    </row>
    <row r="157" spans="1:7" x14ac:dyDescent="0.25">
      <c r="A157" t="s">
        <v>325</v>
      </c>
      <c r="B157" s="551">
        <v>3</v>
      </c>
      <c r="C157" t="s">
        <v>1462</v>
      </c>
      <c r="D157" t="s">
        <v>1498</v>
      </c>
      <c r="E157" s="551">
        <f ca="1">VLOOKUP(A157,Data!C:I,7,FALSE)</f>
        <v>1</v>
      </c>
      <c r="F157" s="631" t="str">
        <f t="shared" si="28"/>
        <v>PR.DS-63</v>
      </c>
      <c r="G157" s="631" t="str">
        <f t="shared" ca="1" si="29"/>
        <v>PR.DS-631</v>
      </c>
    </row>
    <row r="158" spans="1:7" x14ac:dyDescent="0.25">
      <c r="A158" t="s">
        <v>325</v>
      </c>
      <c r="B158" s="551">
        <v>3</v>
      </c>
      <c r="C158" t="s">
        <v>1462</v>
      </c>
      <c r="D158" t="s">
        <v>1499</v>
      </c>
      <c r="E158" s="551">
        <f ca="1">VLOOKUP(A158,Data!C:I,7,FALSE)</f>
        <v>1</v>
      </c>
      <c r="F158" s="631" t="str">
        <f t="shared" si="28"/>
        <v>PR.DS-83</v>
      </c>
      <c r="G158" s="631" t="str">
        <f t="shared" ca="1" si="29"/>
        <v>PR.DS-831</v>
      </c>
    </row>
    <row r="159" spans="1:7" x14ac:dyDescent="0.25">
      <c r="A159" t="s">
        <v>326</v>
      </c>
      <c r="B159" s="551">
        <v>3</v>
      </c>
      <c r="C159" t="s">
        <v>1463</v>
      </c>
      <c r="D159" t="s">
        <v>1501</v>
      </c>
      <c r="E159" s="551">
        <f ca="1">VLOOKUP(A159,Data!C:I,7,FALSE)</f>
        <v>0</v>
      </c>
      <c r="F159" s="631" t="str">
        <f t="shared" si="28"/>
        <v>DE.CM-43</v>
      </c>
      <c r="G159" s="631" t="str">
        <f t="shared" ca="1" si="29"/>
        <v>DE.CM-430</v>
      </c>
    </row>
    <row r="160" spans="1:7" x14ac:dyDescent="0.25">
      <c r="A160" t="s">
        <v>326</v>
      </c>
      <c r="B160" s="551">
        <v>3</v>
      </c>
      <c r="C160" t="s">
        <v>1463</v>
      </c>
      <c r="D160" t="s">
        <v>1505</v>
      </c>
      <c r="E160" s="551">
        <f ca="1">VLOOKUP(A160,Data!C:I,7,FALSE)</f>
        <v>0</v>
      </c>
      <c r="F160" s="631" t="str">
        <f t="shared" si="28"/>
        <v>DE.CM-53</v>
      </c>
      <c r="G160" s="631" t="str">
        <f t="shared" ca="1" si="29"/>
        <v>DE.CM-530</v>
      </c>
    </row>
    <row r="161" spans="1:7" x14ac:dyDescent="0.25">
      <c r="A161" t="s">
        <v>329</v>
      </c>
      <c r="B161" s="551">
        <v>1</v>
      </c>
      <c r="C161" t="s">
        <v>1462</v>
      </c>
      <c r="D161" t="s">
        <v>1506</v>
      </c>
      <c r="E161" s="551">
        <f ca="1">VLOOKUP(A161,Data!C:I,7,FALSE)</f>
        <v>1</v>
      </c>
      <c r="F161" s="631" t="str">
        <f t="shared" si="28"/>
        <v>PR.DS-11</v>
      </c>
      <c r="G161" s="631" t="str">
        <f t="shared" ca="1" si="29"/>
        <v>PR.DS-111</v>
      </c>
    </row>
    <row r="162" spans="1:7" x14ac:dyDescent="0.25">
      <c r="A162" t="s">
        <v>329</v>
      </c>
      <c r="B162" s="551">
        <v>1</v>
      </c>
      <c r="C162" t="s">
        <v>1462</v>
      </c>
      <c r="D162" t="s">
        <v>1495</v>
      </c>
      <c r="E162" s="551">
        <f ca="1">VLOOKUP(A162,Data!C:I,7,FALSE)</f>
        <v>1</v>
      </c>
      <c r="F162" s="631" t="str">
        <f t="shared" si="28"/>
        <v>PR.DS-51</v>
      </c>
      <c r="G162" s="631" t="str">
        <f t="shared" ca="1" si="29"/>
        <v>PR.DS-511</v>
      </c>
    </row>
    <row r="163" spans="1:7" x14ac:dyDescent="0.25">
      <c r="A163" t="s">
        <v>330</v>
      </c>
      <c r="B163" s="551">
        <v>2</v>
      </c>
      <c r="C163" t="s">
        <v>1462</v>
      </c>
      <c r="D163" t="s">
        <v>1506</v>
      </c>
      <c r="E163" s="551">
        <f ca="1">VLOOKUP(A163,Data!C:I,7,FALSE)</f>
        <v>1</v>
      </c>
      <c r="F163" s="631" t="str">
        <f t="shared" si="28"/>
        <v>PR.DS-12</v>
      </c>
      <c r="G163" s="631" t="str">
        <f t="shared" ca="1" si="29"/>
        <v>PR.DS-121</v>
      </c>
    </row>
    <row r="164" spans="1:7" x14ac:dyDescent="0.25">
      <c r="A164" t="s">
        <v>330</v>
      </c>
      <c r="B164" s="551">
        <v>2</v>
      </c>
      <c r="C164" t="s">
        <v>1462</v>
      </c>
      <c r="D164" t="s">
        <v>1495</v>
      </c>
      <c r="E164" s="551">
        <f ca="1">VLOOKUP(A164,Data!C:I,7,FALSE)</f>
        <v>1</v>
      </c>
      <c r="F164" s="631" t="str">
        <f t="shared" si="28"/>
        <v>PR.DS-52</v>
      </c>
      <c r="G164" s="631" t="str">
        <f t="shared" ca="1" si="29"/>
        <v>PR.DS-521</v>
      </c>
    </row>
    <row r="165" spans="1:7" x14ac:dyDescent="0.25">
      <c r="A165" t="s">
        <v>331</v>
      </c>
      <c r="B165" s="551">
        <v>2</v>
      </c>
      <c r="C165" t="s">
        <v>1462</v>
      </c>
      <c r="D165" t="s">
        <v>1507</v>
      </c>
      <c r="E165" s="551">
        <f ca="1">VLOOKUP(A165,Data!C:I,7,FALSE)</f>
        <v>0</v>
      </c>
      <c r="F165" s="631" t="str">
        <f t="shared" si="28"/>
        <v>PR.DS-22</v>
      </c>
      <c r="G165" s="631" t="str">
        <f t="shared" ca="1" si="29"/>
        <v>PR.DS-220</v>
      </c>
    </row>
    <row r="166" spans="1:7" x14ac:dyDescent="0.25">
      <c r="A166" t="s">
        <v>331</v>
      </c>
      <c r="B166" s="551">
        <v>2</v>
      </c>
      <c r="C166" t="s">
        <v>1462</v>
      </c>
      <c r="D166" t="s">
        <v>1495</v>
      </c>
      <c r="E166" s="551">
        <f ca="1">VLOOKUP(A166,Data!C:I,7,FALSE)</f>
        <v>0</v>
      </c>
      <c r="F166" s="631" t="str">
        <f t="shared" si="28"/>
        <v>PR.DS-52</v>
      </c>
      <c r="G166" s="631" t="str">
        <f t="shared" ca="1" si="29"/>
        <v>PR.DS-520</v>
      </c>
    </row>
    <row r="167" spans="1:7" x14ac:dyDescent="0.25">
      <c r="A167" t="s">
        <v>332</v>
      </c>
      <c r="B167" s="551">
        <v>2</v>
      </c>
      <c r="C167" t="s">
        <v>1462</v>
      </c>
      <c r="D167" t="s">
        <v>1506</v>
      </c>
      <c r="E167" s="551">
        <f ca="1">VLOOKUP(A167,Data!C:I,7,FALSE)</f>
        <v>1</v>
      </c>
      <c r="F167" s="631" t="str">
        <f t="shared" si="28"/>
        <v>PR.DS-12</v>
      </c>
      <c r="G167" s="631" t="str">
        <f t="shared" ca="1" si="29"/>
        <v>PR.DS-121</v>
      </c>
    </row>
    <row r="168" spans="1:7" x14ac:dyDescent="0.25">
      <c r="A168" t="s">
        <v>332</v>
      </c>
      <c r="B168" s="551">
        <v>2</v>
      </c>
      <c r="C168" t="s">
        <v>1462</v>
      </c>
      <c r="D168" t="s">
        <v>1507</v>
      </c>
      <c r="E168" s="551">
        <f ca="1">VLOOKUP(A168,Data!C:I,7,FALSE)</f>
        <v>1</v>
      </c>
      <c r="F168" s="631" t="str">
        <f t="shared" si="28"/>
        <v>PR.DS-22</v>
      </c>
      <c r="G168" s="631" t="str">
        <f t="shared" ca="1" si="29"/>
        <v>PR.DS-221</v>
      </c>
    </row>
    <row r="169" spans="1:7" x14ac:dyDescent="0.25">
      <c r="A169" t="s">
        <v>332</v>
      </c>
      <c r="B169" s="551">
        <v>2</v>
      </c>
      <c r="C169" t="s">
        <v>1462</v>
      </c>
      <c r="D169" t="s">
        <v>1495</v>
      </c>
      <c r="E169" s="551">
        <f ca="1">VLOOKUP(A169,Data!C:I,7,FALSE)</f>
        <v>1</v>
      </c>
      <c r="F169" s="631" t="str">
        <f t="shared" si="28"/>
        <v>PR.DS-52</v>
      </c>
      <c r="G169" s="631" t="str">
        <f t="shared" ca="1" si="29"/>
        <v>PR.DS-521</v>
      </c>
    </row>
    <row r="170" spans="1:7" x14ac:dyDescent="0.25">
      <c r="A170" t="s">
        <v>333</v>
      </c>
      <c r="B170" s="551">
        <v>2</v>
      </c>
      <c r="C170" t="s">
        <v>1462</v>
      </c>
      <c r="D170" t="s">
        <v>1506</v>
      </c>
      <c r="E170" s="551">
        <f ca="1">VLOOKUP(A170,Data!C:I,7,FALSE)</f>
        <v>0</v>
      </c>
      <c r="F170" s="631" t="str">
        <f t="shared" si="28"/>
        <v>PR.DS-12</v>
      </c>
      <c r="G170" s="631" t="str">
        <f t="shared" ca="1" si="29"/>
        <v>PR.DS-120</v>
      </c>
    </row>
    <row r="171" spans="1:7" x14ac:dyDescent="0.25">
      <c r="A171" t="s">
        <v>333</v>
      </c>
      <c r="B171" s="551">
        <v>2</v>
      </c>
      <c r="C171" t="s">
        <v>1462</v>
      </c>
      <c r="D171" t="s">
        <v>1507</v>
      </c>
      <c r="E171" s="551">
        <f ca="1">VLOOKUP(A171,Data!C:I,7,FALSE)</f>
        <v>0</v>
      </c>
      <c r="F171" s="631" t="str">
        <f t="shared" si="28"/>
        <v>PR.DS-22</v>
      </c>
      <c r="G171" s="631" t="str">
        <f t="shared" ca="1" si="29"/>
        <v>PR.DS-220</v>
      </c>
    </row>
    <row r="172" spans="1:7" x14ac:dyDescent="0.25">
      <c r="A172" t="s">
        <v>333</v>
      </c>
      <c r="B172" s="551">
        <v>2</v>
      </c>
      <c r="C172" t="s">
        <v>1462</v>
      </c>
      <c r="D172" t="s">
        <v>1495</v>
      </c>
      <c r="E172" s="551">
        <f ca="1">VLOOKUP(A172,Data!C:I,7,FALSE)</f>
        <v>0</v>
      </c>
      <c r="F172" s="631" t="str">
        <f t="shared" si="28"/>
        <v>PR.DS-52</v>
      </c>
      <c r="G172" s="631" t="str">
        <f t="shared" ca="1" si="29"/>
        <v>PR.DS-520</v>
      </c>
    </row>
    <row r="173" spans="1:7" x14ac:dyDescent="0.25">
      <c r="A173" t="s">
        <v>334</v>
      </c>
      <c r="B173" s="551">
        <v>2</v>
      </c>
      <c r="C173" t="s">
        <v>1462</v>
      </c>
      <c r="D173" t="s">
        <v>1495</v>
      </c>
      <c r="E173" s="551">
        <f ca="1">VLOOKUP(A173,Data!C:I,7,FALSE)</f>
        <v>0</v>
      </c>
      <c r="F173" s="631" t="str">
        <f t="shared" si="28"/>
        <v>PR.DS-52</v>
      </c>
      <c r="G173" s="631" t="str">
        <f t="shared" ca="1" si="29"/>
        <v>PR.DS-520</v>
      </c>
    </row>
    <row r="174" spans="1:7" x14ac:dyDescent="0.25">
      <c r="A174" t="s">
        <v>335</v>
      </c>
      <c r="B174" s="551">
        <v>3</v>
      </c>
      <c r="C174" t="s">
        <v>1462</v>
      </c>
      <c r="D174" t="s">
        <v>1506</v>
      </c>
      <c r="E174" s="551">
        <f ca="1">VLOOKUP(A174,Data!C:I,7,FALSE)</f>
        <v>1</v>
      </c>
      <c r="F174" s="631" t="str">
        <f t="shared" si="28"/>
        <v>PR.DS-13</v>
      </c>
      <c r="G174" s="631" t="str">
        <f t="shared" ca="1" si="29"/>
        <v>PR.DS-131</v>
      </c>
    </row>
    <row r="175" spans="1:7" x14ac:dyDescent="0.25">
      <c r="A175" t="s">
        <v>335</v>
      </c>
      <c r="B175" s="551">
        <v>3</v>
      </c>
      <c r="C175" t="s">
        <v>1462</v>
      </c>
      <c r="D175" t="s">
        <v>1495</v>
      </c>
      <c r="E175" s="551">
        <f ca="1">VLOOKUP(A175,Data!C:I,7,FALSE)</f>
        <v>1</v>
      </c>
      <c r="F175" s="631" t="str">
        <f t="shared" si="28"/>
        <v>PR.DS-53</v>
      </c>
      <c r="G175" s="631" t="str">
        <f t="shared" ca="1" si="29"/>
        <v>PR.DS-531</v>
      </c>
    </row>
    <row r="176" spans="1:7" x14ac:dyDescent="0.25">
      <c r="A176" t="s">
        <v>977</v>
      </c>
      <c r="B176" s="551">
        <v>3</v>
      </c>
      <c r="C176" t="s">
        <v>1462</v>
      </c>
      <c r="D176" t="s">
        <v>1498</v>
      </c>
      <c r="E176" s="551">
        <f ca="1">VLOOKUP(A176,Data!C:I,7,FALSE)</f>
        <v>0</v>
      </c>
      <c r="F176" s="631" t="str">
        <f t="shared" si="28"/>
        <v>PR.DS-63</v>
      </c>
      <c r="G176" s="631" t="str">
        <f t="shared" ca="1" si="29"/>
        <v>PR.DS-630</v>
      </c>
    </row>
    <row r="177" spans="1:7" x14ac:dyDescent="0.25">
      <c r="A177" t="s">
        <v>982</v>
      </c>
      <c r="B177" s="551">
        <v>3</v>
      </c>
      <c r="C177" t="s">
        <v>446</v>
      </c>
      <c r="D177" t="s">
        <v>1489</v>
      </c>
      <c r="E177" s="551">
        <f ca="1">VLOOKUP(A177,Data!C:I,7,FALSE)</f>
        <v>0</v>
      </c>
      <c r="F177" s="631" t="str">
        <f t="shared" si="28"/>
        <v>ID.AM-63</v>
      </c>
      <c r="G177" s="631" t="str">
        <f t="shared" ca="1" si="29"/>
        <v>ID.AM-630</v>
      </c>
    </row>
    <row r="178" spans="1:7" x14ac:dyDescent="0.25">
      <c r="A178" t="s">
        <v>982</v>
      </c>
      <c r="B178" s="551">
        <v>3</v>
      </c>
      <c r="C178" t="s">
        <v>446</v>
      </c>
      <c r="D178" t="s">
        <v>1490</v>
      </c>
      <c r="E178" s="551">
        <f ca="1">VLOOKUP(A178,Data!C:I,7,FALSE)</f>
        <v>0</v>
      </c>
      <c r="F178" s="631" t="str">
        <f t="shared" si="28"/>
        <v>ID.GV-23</v>
      </c>
      <c r="G178" s="631" t="str">
        <f t="shared" ca="1" si="29"/>
        <v>ID.GV-230</v>
      </c>
    </row>
    <row r="179" spans="1:7" x14ac:dyDescent="0.25">
      <c r="A179" t="s">
        <v>983</v>
      </c>
      <c r="B179" s="551">
        <v>3</v>
      </c>
      <c r="C179" t="s">
        <v>1462</v>
      </c>
      <c r="D179" t="s">
        <v>1491</v>
      </c>
      <c r="E179" s="551">
        <f ca="1">VLOOKUP(A179,Data!C:I,7,FALSE)</f>
        <v>0</v>
      </c>
      <c r="F179" s="631" t="str">
        <f t="shared" si="28"/>
        <v>PR.IP-83</v>
      </c>
      <c r="G179" s="631" t="str">
        <f t="shared" ca="1" si="29"/>
        <v>PR.IP-830</v>
      </c>
    </row>
    <row r="180" spans="1:7" x14ac:dyDescent="0.25">
      <c r="A180" t="s">
        <v>86</v>
      </c>
      <c r="B180" s="551">
        <v>1</v>
      </c>
      <c r="C180" t="s">
        <v>446</v>
      </c>
      <c r="D180" t="s">
        <v>1508</v>
      </c>
      <c r="E180" s="551">
        <f ca="1">VLOOKUP(A180,Data!C:I,7,FALSE)</f>
        <v>1</v>
      </c>
      <c r="F180" s="631" t="str">
        <f t="shared" si="28"/>
        <v>ID.AM-11</v>
      </c>
      <c r="G180" s="631" t="str">
        <f t="shared" ca="1" si="29"/>
        <v>ID.AM-111</v>
      </c>
    </row>
    <row r="181" spans="1:7" x14ac:dyDescent="0.25">
      <c r="A181" t="s">
        <v>86</v>
      </c>
      <c r="B181" s="551">
        <v>1</v>
      </c>
      <c r="C181" t="s">
        <v>446</v>
      </c>
      <c r="D181" t="s">
        <v>1509</v>
      </c>
      <c r="E181" s="551">
        <f ca="1">VLOOKUP(A181,Data!C:I,7,FALSE)</f>
        <v>1</v>
      </c>
      <c r="F181" s="631" t="str">
        <f t="shared" si="28"/>
        <v>ID.AM-21</v>
      </c>
      <c r="G181" s="631" t="str">
        <f t="shared" ca="1" si="29"/>
        <v>ID.AM-211</v>
      </c>
    </row>
    <row r="182" spans="1:7" x14ac:dyDescent="0.25">
      <c r="A182" t="s">
        <v>86</v>
      </c>
      <c r="B182" s="551">
        <v>1</v>
      </c>
      <c r="C182" t="s">
        <v>446</v>
      </c>
      <c r="D182" t="s">
        <v>1510</v>
      </c>
      <c r="E182" s="551">
        <f ca="1">VLOOKUP(A182,Data!C:I,7,FALSE)</f>
        <v>1</v>
      </c>
      <c r="F182" s="631" t="str">
        <f t="shared" si="28"/>
        <v>ID.AM-51</v>
      </c>
      <c r="G182" s="631" t="str">
        <f t="shared" ca="1" si="29"/>
        <v>ID.AM-511</v>
      </c>
    </row>
    <row r="183" spans="1:7" x14ac:dyDescent="0.25">
      <c r="A183" t="s">
        <v>86</v>
      </c>
      <c r="B183" s="551">
        <v>1</v>
      </c>
      <c r="C183" t="s">
        <v>446</v>
      </c>
      <c r="D183" t="s">
        <v>1511</v>
      </c>
      <c r="E183" s="551">
        <f ca="1">VLOOKUP(A183,Data!C:I,7,FALSE)</f>
        <v>1</v>
      </c>
      <c r="F183" s="631" t="str">
        <f t="shared" si="28"/>
        <v>ID.BE-41</v>
      </c>
      <c r="G183" s="631" t="str">
        <f t="shared" ca="1" si="29"/>
        <v>ID.BE-411</v>
      </c>
    </row>
    <row r="184" spans="1:7" x14ac:dyDescent="0.25">
      <c r="A184" t="s">
        <v>88</v>
      </c>
      <c r="B184" s="551">
        <v>2</v>
      </c>
      <c r="C184" t="s">
        <v>446</v>
      </c>
      <c r="D184" t="s">
        <v>1508</v>
      </c>
      <c r="E184" s="551">
        <f ca="1">VLOOKUP(A184,Data!C:I,7,FALSE)</f>
        <v>0</v>
      </c>
      <c r="F184" s="631" t="str">
        <f t="shared" si="28"/>
        <v>ID.AM-12</v>
      </c>
      <c r="G184" s="631" t="str">
        <f t="shared" ca="1" si="29"/>
        <v>ID.AM-120</v>
      </c>
    </row>
    <row r="185" spans="1:7" x14ac:dyDescent="0.25">
      <c r="A185" t="s">
        <v>88</v>
      </c>
      <c r="B185" s="551">
        <v>2</v>
      </c>
      <c r="C185" t="s">
        <v>446</v>
      </c>
      <c r="D185" t="s">
        <v>1509</v>
      </c>
      <c r="E185" s="551">
        <f ca="1">VLOOKUP(A185,Data!C:I,7,FALSE)</f>
        <v>0</v>
      </c>
      <c r="F185" s="631" t="str">
        <f t="shared" si="28"/>
        <v>ID.AM-22</v>
      </c>
      <c r="G185" s="631" t="str">
        <f t="shared" ca="1" si="29"/>
        <v>ID.AM-220</v>
      </c>
    </row>
    <row r="186" spans="1:7" x14ac:dyDescent="0.25">
      <c r="A186" t="s">
        <v>88</v>
      </c>
      <c r="B186" s="551">
        <v>2</v>
      </c>
      <c r="C186" t="s">
        <v>446</v>
      </c>
      <c r="D186" t="s">
        <v>1510</v>
      </c>
      <c r="E186" s="551">
        <f ca="1">VLOOKUP(A186,Data!C:I,7,FALSE)</f>
        <v>0</v>
      </c>
      <c r="F186" s="631" t="str">
        <f t="shared" si="28"/>
        <v>ID.AM-52</v>
      </c>
      <c r="G186" s="631" t="str">
        <f t="shared" ca="1" si="29"/>
        <v>ID.AM-520</v>
      </c>
    </row>
    <row r="187" spans="1:7" x14ac:dyDescent="0.25">
      <c r="A187" t="s">
        <v>88</v>
      </c>
      <c r="B187" s="551">
        <v>2</v>
      </c>
      <c r="C187" t="s">
        <v>446</v>
      </c>
      <c r="D187" t="s">
        <v>1511</v>
      </c>
      <c r="E187" s="551">
        <f ca="1">VLOOKUP(A187,Data!C:I,7,FALSE)</f>
        <v>0</v>
      </c>
      <c r="F187" s="631" t="str">
        <f t="shared" si="28"/>
        <v>ID.BE-42</v>
      </c>
      <c r="G187" s="631" t="str">
        <f t="shared" ca="1" si="29"/>
        <v>ID.BE-420</v>
      </c>
    </row>
    <row r="188" spans="1:7" x14ac:dyDescent="0.25">
      <c r="A188" t="s">
        <v>89</v>
      </c>
      <c r="B188" s="551">
        <v>2</v>
      </c>
      <c r="C188" t="s">
        <v>446</v>
      </c>
      <c r="D188" t="s">
        <v>1508</v>
      </c>
      <c r="E188" s="551">
        <f ca="1">VLOOKUP(A188,Data!C:I,7,FALSE)</f>
        <v>0</v>
      </c>
      <c r="F188" s="631" t="str">
        <f t="shared" si="28"/>
        <v>ID.AM-12</v>
      </c>
      <c r="G188" s="631" t="str">
        <f t="shared" ca="1" si="29"/>
        <v>ID.AM-120</v>
      </c>
    </row>
    <row r="189" spans="1:7" x14ac:dyDescent="0.25">
      <c r="A189" t="s">
        <v>89</v>
      </c>
      <c r="B189" s="551">
        <v>2</v>
      </c>
      <c r="C189" t="s">
        <v>446</v>
      </c>
      <c r="D189" t="s">
        <v>1509</v>
      </c>
      <c r="E189" s="551">
        <f ca="1">VLOOKUP(A189,Data!C:I,7,FALSE)</f>
        <v>0</v>
      </c>
      <c r="F189" s="631" t="str">
        <f t="shared" si="28"/>
        <v>ID.AM-22</v>
      </c>
      <c r="G189" s="631" t="str">
        <f t="shared" ca="1" si="29"/>
        <v>ID.AM-220</v>
      </c>
    </row>
    <row r="190" spans="1:7" x14ac:dyDescent="0.25">
      <c r="A190" t="s">
        <v>89</v>
      </c>
      <c r="B190" s="551">
        <v>2</v>
      </c>
      <c r="C190" t="s">
        <v>446</v>
      </c>
      <c r="D190" t="s">
        <v>1510</v>
      </c>
      <c r="E190" s="551">
        <f ca="1">VLOOKUP(A190,Data!C:I,7,FALSE)</f>
        <v>0</v>
      </c>
      <c r="F190" s="631" t="str">
        <f t="shared" si="28"/>
        <v>ID.AM-52</v>
      </c>
      <c r="G190" s="631" t="str">
        <f t="shared" ca="1" si="29"/>
        <v>ID.AM-520</v>
      </c>
    </row>
    <row r="191" spans="1:7" x14ac:dyDescent="0.25">
      <c r="A191" t="s">
        <v>89</v>
      </c>
      <c r="B191" s="551">
        <v>2</v>
      </c>
      <c r="C191" t="s">
        <v>446</v>
      </c>
      <c r="D191" t="s">
        <v>1511</v>
      </c>
      <c r="E191" s="551">
        <f ca="1">VLOOKUP(A191,Data!C:I,7,FALSE)</f>
        <v>0</v>
      </c>
      <c r="F191" s="631" t="str">
        <f t="shared" si="28"/>
        <v>ID.BE-42</v>
      </c>
      <c r="G191" s="631" t="str">
        <f t="shared" ca="1" si="29"/>
        <v>ID.BE-420</v>
      </c>
    </row>
    <row r="192" spans="1:7" x14ac:dyDescent="0.25">
      <c r="A192" t="s">
        <v>91</v>
      </c>
      <c r="B192" s="551">
        <v>2</v>
      </c>
      <c r="C192" t="s">
        <v>446</v>
      </c>
      <c r="D192" t="s">
        <v>1510</v>
      </c>
      <c r="E192" s="551">
        <f ca="1">VLOOKUP(A192,Data!C:I,7,FALSE)</f>
        <v>0</v>
      </c>
      <c r="F192" s="631" t="str">
        <f t="shared" si="28"/>
        <v>ID.AM-52</v>
      </c>
      <c r="G192" s="631" t="str">
        <f t="shared" ca="1" si="29"/>
        <v>ID.AM-520</v>
      </c>
    </row>
    <row r="193" spans="1:7" x14ac:dyDescent="0.25">
      <c r="A193" t="s">
        <v>91</v>
      </c>
      <c r="B193" s="551">
        <v>2</v>
      </c>
      <c r="C193" t="s">
        <v>446</v>
      </c>
      <c r="D193" t="s">
        <v>1511</v>
      </c>
      <c r="E193" s="551">
        <f ca="1">VLOOKUP(A193,Data!C:I,7,FALSE)</f>
        <v>0</v>
      </c>
      <c r="F193" s="631" t="str">
        <f t="shared" si="28"/>
        <v>ID.BE-42</v>
      </c>
      <c r="G193" s="631" t="str">
        <f t="shared" ca="1" si="29"/>
        <v>ID.BE-420</v>
      </c>
    </row>
    <row r="194" spans="1:7" x14ac:dyDescent="0.25">
      <c r="A194" t="s">
        <v>93</v>
      </c>
      <c r="B194" s="551">
        <v>2</v>
      </c>
      <c r="C194" t="s">
        <v>446</v>
      </c>
      <c r="D194" t="s">
        <v>1510</v>
      </c>
      <c r="E194" s="551">
        <f ca="1">VLOOKUP(A194,Data!C:I,7,FALSE)</f>
        <v>0</v>
      </c>
      <c r="F194" s="631" t="str">
        <f t="shared" si="28"/>
        <v>ID.AM-52</v>
      </c>
      <c r="G194" s="631" t="str">
        <f t="shared" ca="1" si="29"/>
        <v>ID.AM-520</v>
      </c>
    </row>
    <row r="195" spans="1:7" x14ac:dyDescent="0.25">
      <c r="A195" t="s">
        <v>93</v>
      </c>
      <c r="B195" s="551">
        <v>2</v>
      </c>
      <c r="C195" t="s">
        <v>446</v>
      </c>
      <c r="D195" t="s">
        <v>1511</v>
      </c>
      <c r="E195" s="551">
        <f ca="1">VLOOKUP(A195,Data!C:I,7,FALSE)</f>
        <v>0</v>
      </c>
      <c r="F195" s="631" t="str">
        <f t="shared" ref="F195:F258" si="30">CONCATENATE($D195,$B195)</f>
        <v>ID.BE-42</v>
      </c>
      <c r="G195" s="631" t="str">
        <f t="shared" ref="G195:G258" ca="1" si="31">_xlfn.IFNA(CONCATENATE(F195,$E195),CONCATENATE(F195,$E195,0))</f>
        <v>ID.BE-420</v>
      </c>
    </row>
    <row r="196" spans="1:7" x14ac:dyDescent="0.25">
      <c r="A196" t="s">
        <v>95</v>
      </c>
      <c r="B196" s="551">
        <v>3</v>
      </c>
      <c r="C196" t="s">
        <v>446</v>
      </c>
      <c r="D196" t="s">
        <v>1508</v>
      </c>
      <c r="E196" s="551">
        <f ca="1">VLOOKUP(A196,Data!C:I,7,FALSE)</f>
        <v>0</v>
      </c>
      <c r="F196" s="631" t="str">
        <f t="shared" si="30"/>
        <v>ID.AM-13</v>
      </c>
      <c r="G196" s="631" t="str">
        <f t="shared" ca="1" si="31"/>
        <v>ID.AM-130</v>
      </c>
    </row>
    <row r="197" spans="1:7" x14ac:dyDescent="0.25">
      <c r="A197" t="s">
        <v>95</v>
      </c>
      <c r="B197" s="551">
        <v>3</v>
      </c>
      <c r="C197" t="s">
        <v>446</v>
      </c>
      <c r="D197" t="s">
        <v>1509</v>
      </c>
      <c r="E197" s="551">
        <f ca="1">VLOOKUP(A197,Data!C:I,7,FALSE)</f>
        <v>0</v>
      </c>
      <c r="F197" s="631" t="str">
        <f t="shared" si="30"/>
        <v>ID.AM-23</v>
      </c>
      <c r="G197" s="631" t="str">
        <f t="shared" ca="1" si="31"/>
        <v>ID.AM-230</v>
      </c>
    </row>
    <row r="198" spans="1:7" x14ac:dyDescent="0.25">
      <c r="A198" t="s">
        <v>95</v>
      </c>
      <c r="B198" s="551">
        <v>3</v>
      </c>
      <c r="C198" t="s">
        <v>446</v>
      </c>
      <c r="D198" t="s">
        <v>1511</v>
      </c>
      <c r="E198" s="551">
        <f ca="1">VLOOKUP(A198,Data!C:I,7,FALSE)</f>
        <v>0</v>
      </c>
      <c r="F198" s="631" t="str">
        <f t="shared" si="30"/>
        <v>ID.BE-43</v>
      </c>
      <c r="G198" s="631" t="str">
        <f t="shared" ca="1" si="31"/>
        <v>ID.BE-430</v>
      </c>
    </row>
    <row r="199" spans="1:7" x14ac:dyDescent="0.25">
      <c r="A199" t="s">
        <v>908</v>
      </c>
      <c r="B199" s="551">
        <v>3</v>
      </c>
      <c r="C199" t="s">
        <v>446</v>
      </c>
      <c r="D199" t="s">
        <v>1508</v>
      </c>
      <c r="E199" s="551">
        <f ca="1">VLOOKUP(A199,Data!C:I,7,FALSE)</f>
        <v>0</v>
      </c>
      <c r="F199" s="631" t="str">
        <f t="shared" si="30"/>
        <v>ID.AM-13</v>
      </c>
      <c r="G199" s="631" t="str">
        <f t="shared" ca="1" si="31"/>
        <v>ID.AM-130</v>
      </c>
    </row>
    <row r="200" spans="1:7" x14ac:dyDescent="0.25">
      <c r="A200" t="s">
        <v>908</v>
      </c>
      <c r="B200" s="551">
        <v>3</v>
      </c>
      <c r="C200" t="s">
        <v>446</v>
      </c>
      <c r="D200" t="s">
        <v>1509</v>
      </c>
      <c r="E200" s="551">
        <f ca="1">VLOOKUP(A200,Data!C:I,7,FALSE)</f>
        <v>0</v>
      </c>
      <c r="F200" s="631" t="str">
        <f t="shared" si="30"/>
        <v>ID.AM-23</v>
      </c>
      <c r="G200" s="631" t="str">
        <f t="shared" ca="1" si="31"/>
        <v>ID.AM-230</v>
      </c>
    </row>
    <row r="201" spans="1:7" x14ac:dyDescent="0.25">
      <c r="A201" t="s">
        <v>908</v>
      </c>
      <c r="B201" s="551">
        <v>3</v>
      </c>
      <c r="C201" t="s">
        <v>446</v>
      </c>
      <c r="D201" t="s">
        <v>1511</v>
      </c>
      <c r="E201" s="551">
        <f ca="1">VLOOKUP(A201,Data!C:I,7,FALSE)</f>
        <v>0</v>
      </c>
      <c r="F201" s="631" t="str">
        <f t="shared" si="30"/>
        <v>ID.BE-43</v>
      </c>
      <c r="G201" s="631" t="str">
        <f t="shared" ca="1" si="31"/>
        <v>ID.BE-430</v>
      </c>
    </row>
    <row r="202" spans="1:7" x14ac:dyDescent="0.25">
      <c r="A202" t="s">
        <v>909</v>
      </c>
      <c r="B202" s="551">
        <v>3</v>
      </c>
      <c r="C202" t="s">
        <v>446</v>
      </c>
      <c r="D202" t="s">
        <v>1511</v>
      </c>
      <c r="E202" s="551">
        <f ca="1">VLOOKUP(A202,Data!C:I,7,FALSE)</f>
        <v>0</v>
      </c>
      <c r="F202" s="631" t="str">
        <f t="shared" si="30"/>
        <v>ID.BE-43</v>
      </c>
      <c r="G202" s="631" t="str">
        <f t="shared" ca="1" si="31"/>
        <v>ID.BE-430</v>
      </c>
    </row>
    <row r="203" spans="1:7" x14ac:dyDescent="0.25">
      <c r="A203" t="s">
        <v>909</v>
      </c>
      <c r="B203" s="551">
        <v>3</v>
      </c>
      <c r="C203" t="s">
        <v>446</v>
      </c>
      <c r="D203" t="s">
        <v>1512</v>
      </c>
      <c r="E203" s="551">
        <f ca="1">VLOOKUP(A203,Data!C:I,7,FALSE)</f>
        <v>0</v>
      </c>
      <c r="F203" s="631" t="str">
        <f t="shared" si="30"/>
        <v>ID.RA-53</v>
      </c>
      <c r="G203" s="631" t="str">
        <f t="shared" ca="1" si="31"/>
        <v>ID.RA-530</v>
      </c>
    </row>
    <row r="204" spans="1:7" x14ac:dyDescent="0.25">
      <c r="A204" t="s">
        <v>910</v>
      </c>
      <c r="B204" s="551">
        <v>3</v>
      </c>
      <c r="C204" t="s">
        <v>1462</v>
      </c>
      <c r="D204" t="s">
        <v>1500</v>
      </c>
      <c r="E204" s="551" t="e">
        <f>VLOOKUP(A204,Data!C:I,7,FALSE)</f>
        <v>#N/A</v>
      </c>
      <c r="F204" s="631" t="str">
        <f t="shared" si="30"/>
        <v>PR.DS-33</v>
      </c>
      <c r="G204" s="631" t="e">
        <f t="shared" si="31"/>
        <v>#N/A</v>
      </c>
    </row>
    <row r="205" spans="1:7" x14ac:dyDescent="0.25">
      <c r="A205" t="s">
        <v>910</v>
      </c>
      <c r="B205" s="551">
        <v>3</v>
      </c>
      <c r="C205" t="s">
        <v>1462</v>
      </c>
      <c r="D205" t="s">
        <v>1513</v>
      </c>
      <c r="E205" s="551" t="e">
        <f>VLOOKUP(A205,Data!C:I,7,FALSE)</f>
        <v>#N/A</v>
      </c>
      <c r="F205" s="631" t="str">
        <f t="shared" si="30"/>
        <v>PR.IP-63</v>
      </c>
      <c r="G205" s="631" t="e">
        <f t="shared" si="31"/>
        <v>#N/A</v>
      </c>
    </row>
    <row r="206" spans="1:7" x14ac:dyDescent="0.25">
      <c r="A206" t="s">
        <v>97</v>
      </c>
      <c r="B206" s="551">
        <v>1</v>
      </c>
      <c r="C206" t="s">
        <v>446</v>
      </c>
      <c r="D206" t="s">
        <v>1514</v>
      </c>
      <c r="E206" s="551">
        <f ca="1">VLOOKUP(A206,Data!C:I,7,FALSE)</f>
        <v>1</v>
      </c>
      <c r="F206" s="631" t="str">
        <f t="shared" si="30"/>
        <v>ID.AM-31</v>
      </c>
      <c r="G206" s="631" t="str">
        <f t="shared" ca="1" si="31"/>
        <v>ID.AM-311</v>
      </c>
    </row>
    <row r="207" spans="1:7" x14ac:dyDescent="0.25">
      <c r="A207" t="s">
        <v>97</v>
      </c>
      <c r="B207" s="551">
        <v>1</v>
      </c>
      <c r="C207" t="s">
        <v>446</v>
      </c>
      <c r="D207" t="s">
        <v>1510</v>
      </c>
      <c r="E207" s="551">
        <f ca="1">VLOOKUP(A207,Data!C:I,7,FALSE)</f>
        <v>1</v>
      </c>
      <c r="F207" s="631" t="str">
        <f t="shared" si="30"/>
        <v>ID.AM-51</v>
      </c>
      <c r="G207" s="631" t="str">
        <f t="shared" ca="1" si="31"/>
        <v>ID.AM-511</v>
      </c>
    </row>
    <row r="208" spans="1:7" x14ac:dyDescent="0.25">
      <c r="A208" t="s">
        <v>97</v>
      </c>
      <c r="B208" s="551">
        <v>1</v>
      </c>
      <c r="C208" t="s">
        <v>446</v>
      </c>
      <c r="D208" t="s">
        <v>1511</v>
      </c>
      <c r="E208" s="551">
        <f ca="1">VLOOKUP(A208,Data!C:I,7,FALSE)</f>
        <v>1</v>
      </c>
      <c r="F208" s="631" t="str">
        <f t="shared" si="30"/>
        <v>ID.BE-41</v>
      </c>
      <c r="G208" s="631" t="str">
        <f t="shared" ca="1" si="31"/>
        <v>ID.BE-411</v>
      </c>
    </row>
    <row r="209" spans="1:7" x14ac:dyDescent="0.25">
      <c r="A209" t="s">
        <v>98</v>
      </c>
      <c r="B209" s="551">
        <v>2</v>
      </c>
      <c r="C209" t="s">
        <v>446</v>
      </c>
      <c r="D209" t="s">
        <v>1514</v>
      </c>
      <c r="E209" s="551">
        <f ca="1">VLOOKUP(A209,Data!C:I,7,FALSE)</f>
        <v>1</v>
      </c>
      <c r="F209" s="631" t="str">
        <f t="shared" si="30"/>
        <v>ID.AM-32</v>
      </c>
      <c r="G209" s="631" t="str">
        <f t="shared" ca="1" si="31"/>
        <v>ID.AM-321</v>
      </c>
    </row>
    <row r="210" spans="1:7" x14ac:dyDescent="0.25">
      <c r="A210" t="s">
        <v>98</v>
      </c>
      <c r="B210" s="551">
        <v>2</v>
      </c>
      <c r="C210" t="s">
        <v>446</v>
      </c>
      <c r="D210" t="s">
        <v>1510</v>
      </c>
      <c r="E210" s="551">
        <f ca="1">VLOOKUP(A210,Data!C:I,7,FALSE)</f>
        <v>1</v>
      </c>
      <c r="F210" s="631" t="str">
        <f t="shared" si="30"/>
        <v>ID.AM-52</v>
      </c>
      <c r="G210" s="631" t="str">
        <f t="shared" ca="1" si="31"/>
        <v>ID.AM-521</v>
      </c>
    </row>
    <row r="211" spans="1:7" x14ac:dyDescent="0.25">
      <c r="A211" t="s">
        <v>98</v>
      </c>
      <c r="B211" s="551">
        <v>2</v>
      </c>
      <c r="C211" t="s">
        <v>446</v>
      </c>
      <c r="D211" t="s">
        <v>1511</v>
      </c>
      <c r="E211" s="551">
        <f ca="1">VLOOKUP(A211,Data!C:I,7,FALSE)</f>
        <v>1</v>
      </c>
      <c r="F211" s="631" t="str">
        <f t="shared" si="30"/>
        <v>ID.BE-42</v>
      </c>
      <c r="G211" s="631" t="str">
        <f t="shared" ca="1" si="31"/>
        <v>ID.BE-421</v>
      </c>
    </row>
    <row r="212" spans="1:7" x14ac:dyDescent="0.25">
      <c r="A212" t="s">
        <v>99</v>
      </c>
      <c r="B212" s="551">
        <v>2</v>
      </c>
      <c r="C212" t="s">
        <v>446</v>
      </c>
      <c r="D212" t="s">
        <v>1514</v>
      </c>
      <c r="E212" s="551">
        <f ca="1">VLOOKUP(A212,Data!C:I,7,FALSE)</f>
        <v>0</v>
      </c>
      <c r="F212" s="631" t="str">
        <f t="shared" si="30"/>
        <v>ID.AM-32</v>
      </c>
      <c r="G212" s="631" t="str">
        <f t="shared" ca="1" si="31"/>
        <v>ID.AM-320</v>
      </c>
    </row>
    <row r="213" spans="1:7" x14ac:dyDescent="0.25">
      <c r="A213" t="s">
        <v>99</v>
      </c>
      <c r="B213" s="551">
        <v>2</v>
      </c>
      <c r="C213" t="s">
        <v>446</v>
      </c>
      <c r="D213" t="s">
        <v>1510</v>
      </c>
      <c r="E213" s="551">
        <f ca="1">VLOOKUP(A213,Data!C:I,7,FALSE)</f>
        <v>0</v>
      </c>
      <c r="F213" s="631" t="str">
        <f t="shared" si="30"/>
        <v>ID.AM-52</v>
      </c>
      <c r="G213" s="631" t="str">
        <f t="shared" ca="1" si="31"/>
        <v>ID.AM-520</v>
      </c>
    </row>
    <row r="214" spans="1:7" x14ac:dyDescent="0.25">
      <c r="A214" t="s">
        <v>99</v>
      </c>
      <c r="B214" s="551">
        <v>2</v>
      </c>
      <c r="C214" t="s">
        <v>446</v>
      </c>
      <c r="D214" t="s">
        <v>1511</v>
      </c>
      <c r="E214" s="551">
        <f ca="1">VLOOKUP(A214,Data!C:I,7,FALSE)</f>
        <v>0</v>
      </c>
      <c r="F214" s="631" t="str">
        <f t="shared" si="30"/>
        <v>ID.BE-42</v>
      </c>
      <c r="G214" s="631" t="str">
        <f t="shared" ca="1" si="31"/>
        <v>ID.BE-420</v>
      </c>
    </row>
    <row r="215" spans="1:7" x14ac:dyDescent="0.25">
      <c r="A215" t="s">
        <v>100</v>
      </c>
      <c r="B215" s="551">
        <v>2</v>
      </c>
      <c r="C215" t="s">
        <v>446</v>
      </c>
      <c r="D215" t="s">
        <v>1510</v>
      </c>
      <c r="E215" s="551">
        <f ca="1">VLOOKUP(A215,Data!C:I,7,FALSE)</f>
        <v>1</v>
      </c>
      <c r="F215" s="631" t="str">
        <f t="shared" si="30"/>
        <v>ID.AM-52</v>
      </c>
      <c r="G215" s="631" t="str">
        <f t="shared" ca="1" si="31"/>
        <v>ID.AM-521</v>
      </c>
    </row>
    <row r="216" spans="1:7" x14ac:dyDescent="0.25">
      <c r="A216" t="s">
        <v>100</v>
      </c>
      <c r="B216" s="551">
        <v>2</v>
      </c>
      <c r="C216" t="s">
        <v>446</v>
      </c>
      <c r="D216" t="s">
        <v>1511</v>
      </c>
      <c r="E216" s="551">
        <f ca="1">VLOOKUP(A216,Data!C:I,7,FALSE)</f>
        <v>1</v>
      </c>
      <c r="F216" s="631" t="str">
        <f t="shared" si="30"/>
        <v>ID.BE-42</v>
      </c>
      <c r="G216" s="631" t="str">
        <f t="shared" ca="1" si="31"/>
        <v>ID.BE-421</v>
      </c>
    </row>
    <row r="217" spans="1:7" x14ac:dyDescent="0.25">
      <c r="A217" t="s">
        <v>101</v>
      </c>
      <c r="B217" s="551">
        <v>2</v>
      </c>
      <c r="C217" t="s">
        <v>446</v>
      </c>
      <c r="D217" t="s">
        <v>1510</v>
      </c>
      <c r="E217" s="551">
        <f ca="1">VLOOKUP(A217,Data!C:I,7,FALSE)</f>
        <v>0</v>
      </c>
      <c r="F217" s="631" t="str">
        <f t="shared" si="30"/>
        <v>ID.AM-52</v>
      </c>
      <c r="G217" s="631" t="str">
        <f t="shared" ca="1" si="31"/>
        <v>ID.AM-520</v>
      </c>
    </row>
    <row r="218" spans="1:7" x14ac:dyDescent="0.25">
      <c r="A218" t="s">
        <v>101</v>
      </c>
      <c r="B218" s="551">
        <v>2</v>
      </c>
      <c r="C218" t="s">
        <v>446</v>
      </c>
      <c r="D218" t="s">
        <v>1511</v>
      </c>
      <c r="E218" s="551">
        <f ca="1">VLOOKUP(A218,Data!C:I,7,FALSE)</f>
        <v>0</v>
      </c>
      <c r="F218" s="631" t="str">
        <f t="shared" si="30"/>
        <v>ID.BE-42</v>
      </c>
      <c r="G218" s="631" t="str">
        <f t="shared" ca="1" si="31"/>
        <v>ID.BE-420</v>
      </c>
    </row>
    <row r="219" spans="1:7" x14ac:dyDescent="0.25">
      <c r="A219" t="s">
        <v>102</v>
      </c>
      <c r="B219" s="551">
        <v>3</v>
      </c>
      <c r="C219" t="s">
        <v>446</v>
      </c>
      <c r="D219" t="s">
        <v>1514</v>
      </c>
      <c r="E219" s="551">
        <f ca="1">VLOOKUP(A219,Data!C:I,7,FALSE)</f>
        <v>0</v>
      </c>
      <c r="F219" s="631" t="str">
        <f t="shared" si="30"/>
        <v>ID.AM-33</v>
      </c>
      <c r="G219" s="631" t="str">
        <f t="shared" ca="1" si="31"/>
        <v>ID.AM-330</v>
      </c>
    </row>
    <row r="220" spans="1:7" x14ac:dyDescent="0.25">
      <c r="A220" t="s">
        <v>102</v>
      </c>
      <c r="B220" s="551">
        <v>3</v>
      </c>
      <c r="C220" t="s">
        <v>446</v>
      </c>
      <c r="D220" t="s">
        <v>1510</v>
      </c>
      <c r="E220" s="551">
        <f ca="1">VLOOKUP(A220,Data!C:I,7,FALSE)</f>
        <v>0</v>
      </c>
      <c r="F220" s="631" t="str">
        <f t="shared" si="30"/>
        <v>ID.AM-53</v>
      </c>
      <c r="G220" s="631" t="str">
        <f t="shared" ca="1" si="31"/>
        <v>ID.AM-530</v>
      </c>
    </row>
    <row r="221" spans="1:7" x14ac:dyDescent="0.25">
      <c r="A221" t="s">
        <v>102</v>
      </c>
      <c r="B221" s="551">
        <v>3</v>
      </c>
      <c r="C221" t="s">
        <v>446</v>
      </c>
      <c r="D221" t="s">
        <v>1511</v>
      </c>
      <c r="E221" s="551">
        <f ca="1">VLOOKUP(A221,Data!C:I,7,FALSE)</f>
        <v>0</v>
      </c>
      <c r="F221" s="631" t="str">
        <f t="shared" si="30"/>
        <v>ID.BE-43</v>
      </c>
      <c r="G221" s="631" t="str">
        <f t="shared" ca="1" si="31"/>
        <v>ID.BE-430</v>
      </c>
    </row>
    <row r="222" spans="1:7" x14ac:dyDescent="0.25">
      <c r="A222" t="s">
        <v>911</v>
      </c>
      <c r="B222" s="551">
        <v>3</v>
      </c>
      <c r="C222" t="s">
        <v>446</v>
      </c>
      <c r="D222" t="s">
        <v>1514</v>
      </c>
      <c r="E222" s="551">
        <f ca="1">VLOOKUP(A222,Data!C:I,7,FALSE)</f>
        <v>0</v>
      </c>
      <c r="F222" s="631" t="str">
        <f t="shared" si="30"/>
        <v>ID.AM-33</v>
      </c>
      <c r="G222" s="631" t="str">
        <f t="shared" ca="1" si="31"/>
        <v>ID.AM-330</v>
      </c>
    </row>
    <row r="223" spans="1:7" x14ac:dyDescent="0.25">
      <c r="A223" t="s">
        <v>911</v>
      </c>
      <c r="B223" s="551">
        <v>3</v>
      </c>
      <c r="C223" t="s">
        <v>446</v>
      </c>
      <c r="D223" t="s">
        <v>1511</v>
      </c>
      <c r="E223" s="551">
        <f ca="1">VLOOKUP(A223,Data!C:I,7,FALSE)</f>
        <v>0</v>
      </c>
      <c r="F223" s="631" t="str">
        <f t="shared" si="30"/>
        <v>ID.BE-43</v>
      </c>
      <c r="G223" s="631" t="str">
        <f t="shared" ca="1" si="31"/>
        <v>ID.BE-430</v>
      </c>
    </row>
    <row r="224" spans="1:7" x14ac:dyDescent="0.25">
      <c r="A224" t="s">
        <v>912</v>
      </c>
      <c r="B224" s="551">
        <v>3</v>
      </c>
      <c r="C224" t="s">
        <v>446</v>
      </c>
      <c r="D224" t="s">
        <v>1511</v>
      </c>
      <c r="E224" s="551">
        <f ca="1">VLOOKUP(A224,Data!C:I,7,FALSE)</f>
        <v>0</v>
      </c>
      <c r="F224" s="631" t="str">
        <f t="shared" si="30"/>
        <v>ID.BE-43</v>
      </c>
      <c r="G224" s="631" t="str">
        <f t="shared" ca="1" si="31"/>
        <v>ID.BE-430</v>
      </c>
    </row>
    <row r="225" spans="1:7" x14ac:dyDescent="0.25">
      <c r="A225" t="s">
        <v>912</v>
      </c>
      <c r="B225" s="551">
        <v>3</v>
      </c>
      <c r="C225" t="s">
        <v>446</v>
      </c>
      <c r="D225" t="s">
        <v>1512</v>
      </c>
      <c r="E225" s="551">
        <f ca="1">VLOOKUP(A225,Data!C:I,7,FALSE)</f>
        <v>0</v>
      </c>
      <c r="F225" s="631" t="str">
        <f t="shared" si="30"/>
        <v>ID.RA-53</v>
      </c>
      <c r="G225" s="631" t="str">
        <f t="shared" ca="1" si="31"/>
        <v>ID.RA-530</v>
      </c>
    </row>
    <row r="226" spans="1:7" x14ac:dyDescent="0.25">
      <c r="A226" t="s">
        <v>913</v>
      </c>
      <c r="B226" s="551">
        <v>3</v>
      </c>
      <c r="C226" t="s">
        <v>1462</v>
      </c>
      <c r="D226" t="s">
        <v>1500</v>
      </c>
      <c r="E226" s="551" t="e">
        <f>VLOOKUP(A226,Data!C:I,7,FALSE)</f>
        <v>#N/A</v>
      </c>
      <c r="F226" s="631" t="str">
        <f t="shared" si="30"/>
        <v>PR.DS-33</v>
      </c>
      <c r="G226" s="631" t="e">
        <f t="shared" si="31"/>
        <v>#N/A</v>
      </c>
    </row>
    <row r="227" spans="1:7" x14ac:dyDescent="0.25">
      <c r="A227" t="s">
        <v>913</v>
      </c>
      <c r="B227" s="551">
        <v>3</v>
      </c>
      <c r="C227" t="s">
        <v>1462</v>
      </c>
      <c r="D227" t="s">
        <v>1513</v>
      </c>
      <c r="E227" s="551" t="e">
        <f>VLOOKUP(A227,Data!C:I,7,FALSE)</f>
        <v>#N/A</v>
      </c>
      <c r="F227" s="631" t="str">
        <f t="shared" si="30"/>
        <v>PR.IP-63</v>
      </c>
      <c r="G227" s="631" t="e">
        <f t="shared" si="31"/>
        <v>#N/A</v>
      </c>
    </row>
    <row r="228" spans="1:7" x14ac:dyDescent="0.25">
      <c r="A228" t="s">
        <v>105</v>
      </c>
      <c r="B228" s="551">
        <v>1</v>
      </c>
      <c r="C228" t="s">
        <v>1462</v>
      </c>
      <c r="D228" t="s">
        <v>1499</v>
      </c>
      <c r="E228" s="551">
        <f ca="1">VLOOKUP(A228,Data!C:I,7,FALSE)</f>
        <v>1</v>
      </c>
      <c r="F228" s="631" t="str">
        <f t="shared" si="30"/>
        <v>PR.DS-81</v>
      </c>
      <c r="G228" s="631" t="str">
        <f t="shared" ca="1" si="31"/>
        <v>PR.DS-811</v>
      </c>
    </row>
    <row r="229" spans="1:7" x14ac:dyDescent="0.25">
      <c r="A229" t="s">
        <v>105</v>
      </c>
      <c r="B229" s="551">
        <v>1</v>
      </c>
      <c r="C229" t="s">
        <v>1462</v>
      </c>
      <c r="D229" t="s">
        <v>1515</v>
      </c>
      <c r="E229" s="551">
        <f ca="1">VLOOKUP(A229,Data!C:I,7,FALSE)</f>
        <v>1</v>
      </c>
      <c r="F229" s="631" t="str">
        <f t="shared" si="30"/>
        <v>PR.IP-11</v>
      </c>
      <c r="G229" s="631" t="str">
        <f t="shared" ca="1" si="31"/>
        <v>PR.IP-111</v>
      </c>
    </row>
    <row r="230" spans="1:7" x14ac:dyDescent="0.25">
      <c r="A230" t="s">
        <v>107</v>
      </c>
      <c r="B230" s="551">
        <v>2</v>
      </c>
      <c r="C230" t="s">
        <v>1462</v>
      </c>
      <c r="D230" t="s">
        <v>1499</v>
      </c>
      <c r="E230" s="551">
        <f ca="1">VLOOKUP(A230,Data!C:I,7,FALSE)</f>
        <v>0</v>
      </c>
      <c r="F230" s="631" t="str">
        <f t="shared" si="30"/>
        <v>PR.DS-82</v>
      </c>
      <c r="G230" s="631" t="str">
        <f t="shared" ca="1" si="31"/>
        <v>PR.DS-820</v>
      </c>
    </row>
    <row r="231" spans="1:7" x14ac:dyDescent="0.25">
      <c r="A231" t="s">
        <v>107</v>
      </c>
      <c r="B231" s="551">
        <v>2</v>
      </c>
      <c r="C231" t="s">
        <v>1462</v>
      </c>
      <c r="D231" t="s">
        <v>1515</v>
      </c>
      <c r="E231" s="551">
        <f ca="1">VLOOKUP(A231,Data!C:I,7,FALSE)</f>
        <v>0</v>
      </c>
      <c r="F231" s="631" t="str">
        <f t="shared" si="30"/>
        <v>PR.IP-12</v>
      </c>
      <c r="G231" s="631" t="str">
        <f t="shared" ca="1" si="31"/>
        <v>PR.IP-120</v>
      </c>
    </row>
    <row r="232" spans="1:7" x14ac:dyDescent="0.25">
      <c r="A232" t="s">
        <v>107</v>
      </c>
      <c r="B232" s="551">
        <v>2</v>
      </c>
      <c r="C232" t="s">
        <v>1462</v>
      </c>
      <c r="D232" t="s">
        <v>1504</v>
      </c>
      <c r="E232" s="551">
        <f ca="1">VLOOKUP(A232,Data!C:I,7,FALSE)</f>
        <v>0</v>
      </c>
      <c r="F232" s="631" t="str">
        <f t="shared" si="30"/>
        <v>PR.IP-32</v>
      </c>
      <c r="G232" s="631" t="str">
        <f t="shared" ca="1" si="31"/>
        <v>PR.IP-320</v>
      </c>
    </row>
    <row r="233" spans="1:7" x14ac:dyDescent="0.25">
      <c r="A233" t="s">
        <v>109</v>
      </c>
      <c r="B233" s="551">
        <v>3</v>
      </c>
      <c r="C233" t="s">
        <v>1462</v>
      </c>
      <c r="D233" t="s">
        <v>1515</v>
      </c>
      <c r="E233" s="551">
        <f ca="1">VLOOKUP(A233,Data!C:I,7,FALSE)</f>
        <v>1</v>
      </c>
      <c r="F233" s="631" t="str">
        <f t="shared" si="30"/>
        <v>PR.IP-13</v>
      </c>
      <c r="G233" s="631" t="str">
        <f t="shared" ca="1" si="31"/>
        <v>PR.IP-131</v>
      </c>
    </row>
    <row r="234" spans="1:7" x14ac:dyDescent="0.25">
      <c r="A234" t="s">
        <v>111</v>
      </c>
      <c r="B234" s="551">
        <v>3</v>
      </c>
      <c r="C234" t="s">
        <v>1462</v>
      </c>
      <c r="D234" t="s">
        <v>1515</v>
      </c>
      <c r="E234" s="551">
        <f ca="1">VLOOKUP(A234,Data!C:I,7,FALSE)</f>
        <v>0</v>
      </c>
      <c r="F234" s="631" t="str">
        <f t="shared" si="30"/>
        <v>PR.IP-13</v>
      </c>
      <c r="G234" s="631" t="str">
        <f t="shared" ca="1" si="31"/>
        <v>PR.IP-130</v>
      </c>
    </row>
    <row r="235" spans="1:7" x14ac:dyDescent="0.25">
      <c r="A235" t="s">
        <v>113</v>
      </c>
      <c r="B235" s="551">
        <v>3</v>
      </c>
      <c r="C235" t="s">
        <v>1462</v>
      </c>
      <c r="D235" t="s">
        <v>1499</v>
      </c>
      <c r="E235" s="551">
        <f ca="1">VLOOKUP(A235,Data!C:I,7,FALSE)</f>
        <v>1</v>
      </c>
      <c r="F235" s="631" t="str">
        <f t="shared" si="30"/>
        <v>PR.DS-83</v>
      </c>
      <c r="G235" s="631" t="str">
        <f t="shared" ca="1" si="31"/>
        <v>PR.DS-831</v>
      </c>
    </row>
    <row r="236" spans="1:7" x14ac:dyDescent="0.25">
      <c r="A236" t="s">
        <v>114</v>
      </c>
      <c r="B236" s="551">
        <v>3</v>
      </c>
      <c r="C236" t="s">
        <v>1462</v>
      </c>
      <c r="D236" t="s">
        <v>1515</v>
      </c>
      <c r="E236" s="551" t="e">
        <f>VLOOKUP(A236,Data!C:I,7,FALSE)</f>
        <v>#N/A</v>
      </c>
      <c r="F236" s="631" t="str">
        <f t="shared" si="30"/>
        <v>PR.IP-13</v>
      </c>
      <c r="G236" s="631" t="e">
        <f t="shared" si="31"/>
        <v>#N/A</v>
      </c>
    </row>
    <row r="237" spans="1:7" x14ac:dyDescent="0.25">
      <c r="A237" t="s">
        <v>116</v>
      </c>
      <c r="B237" s="551">
        <v>1</v>
      </c>
      <c r="C237" t="s">
        <v>1462</v>
      </c>
      <c r="D237" t="s">
        <v>1500</v>
      </c>
      <c r="E237" s="551">
        <f ca="1">VLOOKUP(A237,Data!C:I,7,FALSE)</f>
        <v>1</v>
      </c>
      <c r="F237" s="631" t="str">
        <f t="shared" si="30"/>
        <v>PR.DS-31</v>
      </c>
      <c r="G237" s="631" t="str">
        <f t="shared" ca="1" si="31"/>
        <v>PR.DS-311</v>
      </c>
    </row>
    <row r="238" spans="1:7" x14ac:dyDescent="0.25">
      <c r="A238" t="s">
        <v>116</v>
      </c>
      <c r="B238" s="551">
        <v>1</v>
      </c>
      <c r="C238" t="s">
        <v>1462</v>
      </c>
      <c r="D238" t="s">
        <v>1504</v>
      </c>
      <c r="E238" s="551">
        <f ca="1">VLOOKUP(A238,Data!C:I,7,FALSE)</f>
        <v>1</v>
      </c>
      <c r="F238" s="631" t="str">
        <f t="shared" si="30"/>
        <v>PR.IP-31</v>
      </c>
      <c r="G238" s="631" t="str">
        <f t="shared" ca="1" si="31"/>
        <v>PR.IP-311</v>
      </c>
    </row>
    <row r="239" spans="1:7" x14ac:dyDescent="0.25">
      <c r="A239" t="s">
        <v>119</v>
      </c>
      <c r="B239" s="551">
        <v>1</v>
      </c>
      <c r="C239" t="s">
        <v>1462</v>
      </c>
      <c r="D239" t="s">
        <v>1500</v>
      </c>
      <c r="E239" s="551">
        <f ca="1">VLOOKUP(A239,Data!C:I,7,FALSE)</f>
        <v>1</v>
      </c>
      <c r="F239" s="631" t="str">
        <f t="shared" si="30"/>
        <v>PR.DS-31</v>
      </c>
      <c r="G239" s="631" t="str">
        <f t="shared" ca="1" si="31"/>
        <v>PR.DS-311</v>
      </c>
    </row>
    <row r="240" spans="1:7" x14ac:dyDescent="0.25">
      <c r="A240" t="s">
        <v>119</v>
      </c>
      <c r="B240" s="551">
        <v>1</v>
      </c>
      <c r="C240" t="s">
        <v>1462</v>
      </c>
      <c r="D240" t="s">
        <v>1504</v>
      </c>
      <c r="E240" s="551">
        <f ca="1">VLOOKUP(A240,Data!C:I,7,FALSE)</f>
        <v>1</v>
      </c>
      <c r="F240" s="631" t="str">
        <f t="shared" si="30"/>
        <v>PR.IP-31</v>
      </c>
      <c r="G240" s="631" t="str">
        <f t="shared" ca="1" si="31"/>
        <v>PR.IP-311</v>
      </c>
    </row>
    <row r="241" spans="1:7" x14ac:dyDescent="0.25">
      <c r="A241" t="s">
        <v>119</v>
      </c>
      <c r="B241" s="551">
        <v>1</v>
      </c>
      <c r="C241" t="s">
        <v>1462</v>
      </c>
      <c r="D241" t="s">
        <v>1516</v>
      </c>
      <c r="E241" s="551">
        <f ca="1">VLOOKUP(A241,Data!C:I,7,FALSE)</f>
        <v>1</v>
      </c>
      <c r="F241" s="631" t="str">
        <f t="shared" si="30"/>
        <v>PR.MA-11</v>
      </c>
      <c r="G241" s="631" t="str">
        <f t="shared" ca="1" si="31"/>
        <v>PR.MA-111</v>
      </c>
    </row>
    <row r="242" spans="1:7" x14ac:dyDescent="0.25">
      <c r="A242" t="s">
        <v>122</v>
      </c>
      <c r="B242" s="551">
        <v>2</v>
      </c>
      <c r="C242" t="s">
        <v>1462</v>
      </c>
      <c r="D242" t="s">
        <v>1500</v>
      </c>
      <c r="E242" s="551">
        <f ca="1">VLOOKUP(A242,Data!C:I,7,FALSE)</f>
        <v>0</v>
      </c>
      <c r="F242" s="631" t="str">
        <f t="shared" si="30"/>
        <v>PR.DS-32</v>
      </c>
      <c r="G242" s="631" t="str">
        <f t="shared" ca="1" si="31"/>
        <v>PR.DS-320</v>
      </c>
    </row>
    <row r="243" spans="1:7" x14ac:dyDescent="0.25">
      <c r="A243" t="s">
        <v>122</v>
      </c>
      <c r="B243" s="551">
        <v>2</v>
      </c>
      <c r="C243" t="s">
        <v>1462</v>
      </c>
      <c r="D243" t="s">
        <v>1502</v>
      </c>
      <c r="E243" s="551">
        <f ca="1">VLOOKUP(A243,Data!C:I,7,FALSE)</f>
        <v>0</v>
      </c>
      <c r="F243" s="631" t="str">
        <f t="shared" si="30"/>
        <v>PR.DS-72</v>
      </c>
      <c r="G243" s="631" t="str">
        <f t="shared" ca="1" si="31"/>
        <v>PR.DS-720</v>
      </c>
    </row>
    <row r="244" spans="1:7" x14ac:dyDescent="0.25">
      <c r="A244" t="s">
        <v>122</v>
      </c>
      <c r="B244" s="551">
        <v>2</v>
      </c>
      <c r="C244" t="s">
        <v>1462</v>
      </c>
      <c r="D244" t="s">
        <v>1504</v>
      </c>
      <c r="E244" s="551">
        <f ca="1">VLOOKUP(A244,Data!C:I,7,FALSE)</f>
        <v>0</v>
      </c>
      <c r="F244" s="631" t="str">
        <f t="shared" si="30"/>
        <v>PR.IP-32</v>
      </c>
      <c r="G244" s="631" t="str">
        <f t="shared" ca="1" si="31"/>
        <v>PR.IP-320</v>
      </c>
    </row>
    <row r="245" spans="1:7" x14ac:dyDescent="0.25">
      <c r="A245" t="s">
        <v>125</v>
      </c>
      <c r="B245" s="551">
        <v>2</v>
      </c>
      <c r="C245" t="s">
        <v>1462</v>
      </c>
      <c r="D245" t="s">
        <v>1500</v>
      </c>
      <c r="E245" s="551">
        <f ca="1">VLOOKUP(A245,Data!C:I,7,FALSE)</f>
        <v>1</v>
      </c>
      <c r="F245" s="631" t="str">
        <f t="shared" si="30"/>
        <v>PR.DS-32</v>
      </c>
      <c r="G245" s="631" t="str">
        <f t="shared" ca="1" si="31"/>
        <v>PR.DS-321</v>
      </c>
    </row>
    <row r="246" spans="1:7" x14ac:dyDescent="0.25">
      <c r="A246" t="s">
        <v>125</v>
      </c>
      <c r="B246" s="551">
        <v>2</v>
      </c>
      <c r="C246" t="s">
        <v>1462</v>
      </c>
      <c r="D246" t="s">
        <v>1517</v>
      </c>
      <c r="E246" s="551">
        <f ca="1">VLOOKUP(A246,Data!C:I,7,FALSE)</f>
        <v>1</v>
      </c>
      <c r="F246" s="631" t="str">
        <f t="shared" si="30"/>
        <v>PR.IP-22</v>
      </c>
      <c r="G246" s="631" t="str">
        <f t="shared" ca="1" si="31"/>
        <v>PR.IP-221</v>
      </c>
    </row>
    <row r="247" spans="1:7" x14ac:dyDescent="0.25">
      <c r="A247" t="s">
        <v>125</v>
      </c>
      <c r="B247" s="551">
        <v>2</v>
      </c>
      <c r="C247" t="s">
        <v>1462</v>
      </c>
      <c r="D247" t="s">
        <v>1504</v>
      </c>
      <c r="E247" s="551">
        <f ca="1">VLOOKUP(A247,Data!C:I,7,FALSE)</f>
        <v>1</v>
      </c>
      <c r="F247" s="631" t="str">
        <f t="shared" si="30"/>
        <v>PR.IP-32</v>
      </c>
      <c r="G247" s="631" t="str">
        <f t="shared" ca="1" si="31"/>
        <v>PR.IP-321</v>
      </c>
    </row>
    <row r="248" spans="1:7" x14ac:dyDescent="0.25">
      <c r="A248" t="s">
        <v>125</v>
      </c>
      <c r="B248" s="551">
        <v>2</v>
      </c>
      <c r="C248" t="s">
        <v>1462</v>
      </c>
      <c r="D248" t="s">
        <v>1513</v>
      </c>
      <c r="E248" s="551">
        <f ca="1">VLOOKUP(A248,Data!C:I,7,FALSE)</f>
        <v>1</v>
      </c>
      <c r="F248" s="631" t="str">
        <f t="shared" si="30"/>
        <v>PR.IP-62</v>
      </c>
      <c r="G248" s="631" t="str">
        <f t="shared" ca="1" si="31"/>
        <v>PR.IP-621</v>
      </c>
    </row>
    <row r="249" spans="1:7" x14ac:dyDescent="0.25">
      <c r="A249" t="s">
        <v>128</v>
      </c>
      <c r="B249" s="551">
        <v>3</v>
      </c>
      <c r="C249" t="s">
        <v>1462</v>
      </c>
      <c r="D249" t="s">
        <v>1502</v>
      </c>
      <c r="E249" s="551">
        <f ca="1">VLOOKUP(A249,Data!C:I,7,FALSE)</f>
        <v>0</v>
      </c>
      <c r="F249" s="631" t="str">
        <f t="shared" si="30"/>
        <v>PR.DS-73</v>
      </c>
      <c r="G249" s="631" t="str">
        <f t="shared" ca="1" si="31"/>
        <v>PR.DS-730</v>
      </c>
    </row>
    <row r="250" spans="1:7" x14ac:dyDescent="0.25">
      <c r="A250" t="s">
        <v>128</v>
      </c>
      <c r="B250" s="551">
        <v>3</v>
      </c>
      <c r="C250" t="s">
        <v>1462</v>
      </c>
      <c r="D250" t="s">
        <v>1504</v>
      </c>
      <c r="E250" s="551">
        <f ca="1">VLOOKUP(A250,Data!C:I,7,FALSE)</f>
        <v>0</v>
      </c>
      <c r="F250" s="631" t="str">
        <f t="shared" si="30"/>
        <v>PR.IP-33</v>
      </c>
      <c r="G250" s="631" t="str">
        <f t="shared" ca="1" si="31"/>
        <v>PR.IP-330</v>
      </c>
    </row>
    <row r="251" spans="1:7" x14ac:dyDescent="0.25">
      <c r="A251" t="s">
        <v>130</v>
      </c>
      <c r="B251" s="551">
        <v>3</v>
      </c>
      <c r="C251" t="s">
        <v>1462</v>
      </c>
      <c r="D251" t="s">
        <v>1500</v>
      </c>
      <c r="E251" s="551">
        <f ca="1">VLOOKUP(A251,Data!C:I,7,FALSE)</f>
        <v>0</v>
      </c>
      <c r="F251" s="631" t="str">
        <f t="shared" si="30"/>
        <v>PR.DS-33</v>
      </c>
      <c r="G251" s="631" t="str">
        <f t="shared" ca="1" si="31"/>
        <v>PR.DS-330</v>
      </c>
    </row>
    <row r="252" spans="1:7" x14ac:dyDescent="0.25">
      <c r="A252" t="s">
        <v>130</v>
      </c>
      <c r="B252" s="551">
        <v>3</v>
      </c>
      <c r="C252" t="s">
        <v>1462</v>
      </c>
      <c r="D252" t="s">
        <v>1504</v>
      </c>
      <c r="E252" s="551">
        <f ca="1">VLOOKUP(A252,Data!C:I,7,FALSE)</f>
        <v>0</v>
      </c>
      <c r="F252" s="631" t="str">
        <f t="shared" si="30"/>
        <v>PR.IP-33</v>
      </c>
      <c r="G252" s="631" t="str">
        <f t="shared" ca="1" si="31"/>
        <v>PR.IP-330</v>
      </c>
    </row>
    <row r="253" spans="1:7" x14ac:dyDescent="0.25">
      <c r="A253" t="s">
        <v>130</v>
      </c>
      <c r="B253" s="551">
        <v>3</v>
      </c>
      <c r="C253" t="s">
        <v>1462</v>
      </c>
      <c r="D253" t="s">
        <v>1516</v>
      </c>
      <c r="E253" s="551">
        <f ca="1">VLOOKUP(A253,Data!C:I,7,FALSE)</f>
        <v>0</v>
      </c>
      <c r="F253" s="631" t="str">
        <f t="shared" si="30"/>
        <v>PR.MA-13</v>
      </c>
      <c r="G253" s="631" t="str">
        <f t="shared" ca="1" si="31"/>
        <v>PR.MA-130</v>
      </c>
    </row>
    <row r="254" spans="1:7" x14ac:dyDescent="0.25">
      <c r="A254" t="s">
        <v>133</v>
      </c>
      <c r="B254" s="551">
        <v>2</v>
      </c>
      <c r="C254" t="s">
        <v>1462</v>
      </c>
      <c r="D254" t="s">
        <v>1500</v>
      </c>
      <c r="E254" s="551">
        <f ca="1">VLOOKUP(A254,Data!C:I,7,FALSE)</f>
        <v>0</v>
      </c>
      <c r="F254" s="631" t="str">
        <f t="shared" si="30"/>
        <v>PR.DS-32</v>
      </c>
      <c r="G254" s="631" t="str">
        <f t="shared" ca="1" si="31"/>
        <v>PR.DS-320</v>
      </c>
    </row>
    <row r="255" spans="1:7" x14ac:dyDescent="0.25">
      <c r="A255" t="s">
        <v>133</v>
      </c>
      <c r="B255" s="551">
        <v>2</v>
      </c>
      <c r="C255" t="s">
        <v>1462</v>
      </c>
      <c r="D255" t="s">
        <v>1504</v>
      </c>
      <c r="E255" s="551">
        <f ca="1">VLOOKUP(A255,Data!C:I,7,FALSE)</f>
        <v>0</v>
      </c>
      <c r="F255" s="631" t="str">
        <f t="shared" si="30"/>
        <v>PR.IP-32</v>
      </c>
      <c r="G255" s="631" t="str">
        <f t="shared" ca="1" si="31"/>
        <v>PR.IP-320</v>
      </c>
    </row>
    <row r="256" spans="1:7" x14ac:dyDescent="0.25">
      <c r="A256" t="s">
        <v>136</v>
      </c>
      <c r="B256" s="551">
        <v>2</v>
      </c>
      <c r="C256" t="s">
        <v>1462</v>
      </c>
      <c r="D256" t="s">
        <v>1500</v>
      </c>
      <c r="E256" s="551">
        <f ca="1">VLOOKUP(A256,Data!C:I,7,FALSE)</f>
        <v>1</v>
      </c>
      <c r="F256" s="631" t="str">
        <f t="shared" si="30"/>
        <v>PR.DS-32</v>
      </c>
      <c r="G256" s="631" t="str">
        <f t="shared" ca="1" si="31"/>
        <v>PR.DS-321</v>
      </c>
    </row>
    <row r="257" spans="1:7" x14ac:dyDescent="0.25">
      <c r="A257" t="s">
        <v>136</v>
      </c>
      <c r="B257" s="551">
        <v>2</v>
      </c>
      <c r="C257" t="s">
        <v>1462</v>
      </c>
      <c r="D257" t="s">
        <v>1516</v>
      </c>
      <c r="E257" s="551">
        <f ca="1">VLOOKUP(A257,Data!C:I,7,FALSE)</f>
        <v>1</v>
      </c>
      <c r="F257" s="631" t="str">
        <f t="shared" si="30"/>
        <v>PR.MA-12</v>
      </c>
      <c r="G257" s="631" t="str">
        <f t="shared" ca="1" si="31"/>
        <v>PR.MA-121</v>
      </c>
    </row>
    <row r="258" spans="1:7" x14ac:dyDescent="0.25">
      <c r="A258" t="s">
        <v>139</v>
      </c>
      <c r="B258" s="551">
        <v>3</v>
      </c>
      <c r="C258" t="s">
        <v>1462</v>
      </c>
      <c r="D258" t="s">
        <v>1500</v>
      </c>
      <c r="E258" s="551">
        <f ca="1">VLOOKUP(A258,Data!C:I,7,FALSE)</f>
        <v>1</v>
      </c>
      <c r="F258" s="631" t="str">
        <f t="shared" si="30"/>
        <v>PR.DS-33</v>
      </c>
      <c r="G258" s="631" t="str">
        <f t="shared" ca="1" si="31"/>
        <v>PR.DS-331</v>
      </c>
    </row>
    <row r="259" spans="1:7" x14ac:dyDescent="0.25">
      <c r="A259" t="s">
        <v>139</v>
      </c>
      <c r="B259" s="551">
        <v>3</v>
      </c>
      <c r="C259" t="s">
        <v>1462</v>
      </c>
      <c r="D259" t="s">
        <v>1504</v>
      </c>
      <c r="E259" s="551">
        <f ca="1">VLOOKUP(A259,Data!C:I,7,FALSE)</f>
        <v>1</v>
      </c>
      <c r="F259" s="631" t="str">
        <f t="shared" ref="F259:F322" si="32">CONCATENATE($D259,$B259)</f>
        <v>PR.IP-33</v>
      </c>
      <c r="G259" s="631" t="str">
        <f t="shared" ref="G259:G322" ca="1" si="33">_xlfn.IFNA(CONCATENATE(F259,$E259),CONCATENATE(F259,$E259,0))</f>
        <v>PR.IP-331</v>
      </c>
    </row>
    <row r="260" spans="1:7" x14ac:dyDescent="0.25">
      <c r="A260" t="s">
        <v>139</v>
      </c>
      <c r="B260" s="551">
        <v>3</v>
      </c>
      <c r="C260" t="s">
        <v>1462</v>
      </c>
      <c r="D260" t="s">
        <v>1518</v>
      </c>
      <c r="E260" s="551">
        <f ca="1">VLOOKUP(A260,Data!C:I,7,FALSE)</f>
        <v>1</v>
      </c>
      <c r="F260" s="631" t="str">
        <f t="shared" si="32"/>
        <v>PR.IP-53</v>
      </c>
      <c r="G260" s="631" t="str">
        <f t="shared" ca="1" si="33"/>
        <v>PR.IP-531</v>
      </c>
    </row>
    <row r="261" spans="1:7" x14ac:dyDescent="0.25">
      <c r="A261" t="s">
        <v>143</v>
      </c>
      <c r="B261" s="551">
        <v>3</v>
      </c>
      <c r="C261" t="s">
        <v>446</v>
      </c>
      <c r="D261" t="s">
        <v>1489</v>
      </c>
      <c r="E261" s="551">
        <f ca="1">VLOOKUP(A261,Data!C:I,7,FALSE)</f>
        <v>0</v>
      </c>
      <c r="F261" s="631" t="str">
        <f t="shared" si="32"/>
        <v>ID.AM-63</v>
      </c>
      <c r="G261" s="631" t="str">
        <f t="shared" ca="1" si="33"/>
        <v>ID.AM-630</v>
      </c>
    </row>
    <row r="262" spans="1:7" x14ac:dyDescent="0.25">
      <c r="A262" t="s">
        <v>143</v>
      </c>
      <c r="B262" s="551">
        <v>3</v>
      </c>
      <c r="C262" t="s">
        <v>446</v>
      </c>
      <c r="D262" t="s">
        <v>1490</v>
      </c>
      <c r="E262" s="551">
        <f ca="1">VLOOKUP(A262,Data!C:I,7,FALSE)</f>
        <v>0</v>
      </c>
      <c r="F262" s="631" t="str">
        <f t="shared" si="32"/>
        <v>ID.GV-23</v>
      </c>
      <c r="G262" s="631" t="str">
        <f t="shared" ca="1" si="33"/>
        <v>ID.GV-230</v>
      </c>
    </row>
    <row r="263" spans="1:7" x14ac:dyDescent="0.25">
      <c r="A263" t="s">
        <v>145</v>
      </c>
      <c r="B263" s="551">
        <v>3</v>
      </c>
      <c r="C263" t="s">
        <v>1462</v>
      </c>
      <c r="D263" t="s">
        <v>1491</v>
      </c>
      <c r="E263" s="551">
        <f ca="1">VLOOKUP(A263,Data!C:I,7,FALSE)</f>
        <v>1</v>
      </c>
      <c r="F263" s="631" t="str">
        <f t="shared" si="32"/>
        <v>PR.IP-83</v>
      </c>
      <c r="G263" s="631" t="str">
        <f t="shared" ca="1" si="33"/>
        <v>PR.IP-831</v>
      </c>
    </row>
    <row r="264" spans="1:7" x14ac:dyDescent="0.25">
      <c r="A264" t="s">
        <v>362</v>
      </c>
      <c r="B264" s="551">
        <v>1</v>
      </c>
      <c r="C264" t="s">
        <v>446</v>
      </c>
      <c r="D264" t="s">
        <v>1519</v>
      </c>
      <c r="E264" s="551">
        <f ca="1">VLOOKUP(A264,Data!C:I,7,FALSE)</f>
        <v>1</v>
      </c>
      <c r="F264" s="631" t="str">
        <f t="shared" si="32"/>
        <v>ID.BE-21</v>
      </c>
      <c r="G264" s="631" t="str">
        <f t="shared" ca="1" si="33"/>
        <v>ID.BE-211</v>
      </c>
    </row>
    <row r="265" spans="1:7" x14ac:dyDescent="0.25">
      <c r="A265" t="s">
        <v>362</v>
      </c>
      <c r="B265" s="551">
        <v>1</v>
      </c>
      <c r="C265" t="s">
        <v>446</v>
      </c>
      <c r="D265" t="s">
        <v>1511</v>
      </c>
      <c r="E265" s="551">
        <f ca="1">VLOOKUP(A265,Data!C:I,7,FALSE)</f>
        <v>1</v>
      </c>
      <c r="F265" s="631" t="str">
        <f t="shared" si="32"/>
        <v>ID.BE-41</v>
      </c>
      <c r="G265" s="631" t="str">
        <f t="shared" ca="1" si="33"/>
        <v>ID.BE-411</v>
      </c>
    </row>
    <row r="266" spans="1:7" x14ac:dyDescent="0.25">
      <c r="A266" t="s">
        <v>363</v>
      </c>
      <c r="B266" s="551">
        <v>1</v>
      </c>
      <c r="C266" t="s">
        <v>446</v>
      </c>
      <c r="D266" t="s">
        <v>1514</v>
      </c>
      <c r="E266" s="551">
        <f ca="1">VLOOKUP(A266,Data!C:I,7,FALSE)</f>
        <v>1</v>
      </c>
      <c r="F266" s="631" t="str">
        <f t="shared" si="32"/>
        <v>ID.AM-31</v>
      </c>
      <c r="G266" s="631" t="str">
        <f t="shared" ca="1" si="33"/>
        <v>ID.AM-311</v>
      </c>
    </row>
    <row r="267" spans="1:7" x14ac:dyDescent="0.25">
      <c r="A267" t="s">
        <v>363</v>
      </c>
      <c r="B267" s="551">
        <v>1</v>
      </c>
      <c r="C267" t="s">
        <v>446</v>
      </c>
      <c r="D267" t="s">
        <v>1511</v>
      </c>
      <c r="E267" s="551">
        <f ca="1">VLOOKUP(A267,Data!C:I,7,FALSE)</f>
        <v>1</v>
      </c>
      <c r="F267" s="631" t="str">
        <f t="shared" si="32"/>
        <v>ID.BE-41</v>
      </c>
      <c r="G267" s="631" t="str">
        <f t="shared" ca="1" si="33"/>
        <v>ID.BE-411</v>
      </c>
    </row>
    <row r="268" spans="1:7" x14ac:dyDescent="0.25">
      <c r="A268" t="s">
        <v>364</v>
      </c>
      <c r="B268" s="551">
        <v>1</v>
      </c>
      <c r="C268" t="s">
        <v>446</v>
      </c>
      <c r="D268" t="s">
        <v>1511</v>
      </c>
      <c r="E268" s="551">
        <f ca="1">VLOOKUP(A268,Data!C:I,7,FALSE)</f>
        <v>1</v>
      </c>
      <c r="F268" s="631" t="str">
        <f t="shared" si="32"/>
        <v>ID.BE-41</v>
      </c>
      <c r="G268" s="631" t="str">
        <f t="shared" ca="1" si="33"/>
        <v>ID.BE-411</v>
      </c>
    </row>
    <row r="269" spans="1:7" x14ac:dyDescent="0.25">
      <c r="A269" t="s">
        <v>365</v>
      </c>
      <c r="B269" s="551">
        <v>1</v>
      </c>
      <c r="C269" t="s">
        <v>446</v>
      </c>
      <c r="D269" t="s">
        <v>1508</v>
      </c>
      <c r="E269" s="551">
        <f ca="1">VLOOKUP(A269,Data!C:I,7,FALSE)</f>
        <v>0</v>
      </c>
      <c r="F269" s="631" t="str">
        <f t="shared" si="32"/>
        <v>ID.AM-11</v>
      </c>
      <c r="G269" s="631" t="str">
        <f t="shared" ca="1" si="33"/>
        <v>ID.AM-110</v>
      </c>
    </row>
    <row r="270" spans="1:7" x14ac:dyDescent="0.25">
      <c r="A270" t="s">
        <v>365</v>
      </c>
      <c r="B270" s="551">
        <v>1</v>
      </c>
      <c r="C270" t="s">
        <v>446</v>
      </c>
      <c r="D270" t="s">
        <v>1511</v>
      </c>
      <c r="E270" s="551">
        <f ca="1">VLOOKUP(A270,Data!C:I,7,FALSE)</f>
        <v>0</v>
      </c>
      <c r="F270" s="631" t="str">
        <f t="shared" si="32"/>
        <v>ID.BE-41</v>
      </c>
      <c r="G270" s="631" t="str">
        <f t="shared" ca="1" si="33"/>
        <v>ID.BE-410</v>
      </c>
    </row>
    <row r="271" spans="1:7" x14ac:dyDescent="0.25">
      <c r="A271" t="s">
        <v>366</v>
      </c>
      <c r="B271" s="551">
        <v>2</v>
      </c>
      <c r="C271" t="s">
        <v>446</v>
      </c>
      <c r="D271" t="s">
        <v>1509</v>
      </c>
      <c r="E271" s="551">
        <f ca="1">VLOOKUP(A271,Data!C:I,7,FALSE)</f>
        <v>1</v>
      </c>
      <c r="F271" s="631" t="str">
        <f t="shared" si="32"/>
        <v>ID.AM-22</v>
      </c>
      <c r="G271" s="631" t="str">
        <f t="shared" ca="1" si="33"/>
        <v>ID.AM-221</v>
      </c>
    </row>
    <row r="272" spans="1:7" x14ac:dyDescent="0.25">
      <c r="A272" t="s">
        <v>366</v>
      </c>
      <c r="B272" s="551">
        <v>2</v>
      </c>
      <c r="C272" t="s">
        <v>446</v>
      </c>
      <c r="D272" t="s">
        <v>1511</v>
      </c>
      <c r="E272" s="551">
        <f ca="1">VLOOKUP(A272,Data!C:I,7,FALSE)</f>
        <v>1</v>
      </c>
      <c r="F272" s="631" t="str">
        <f t="shared" si="32"/>
        <v>ID.BE-42</v>
      </c>
      <c r="G272" s="631" t="str">
        <f t="shared" ca="1" si="33"/>
        <v>ID.BE-421</v>
      </c>
    </row>
    <row r="273" spans="1:7" x14ac:dyDescent="0.25">
      <c r="A273" t="s">
        <v>367</v>
      </c>
      <c r="B273" s="551">
        <v>2</v>
      </c>
      <c r="C273" t="s">
        <v>446</v>
      </c>
      <c r="D273" t="s">
        <v>1520</v>
      </c>
      <c r="E273" s="551">
        <f ca="1">VLOOKUP(A273,Data!C:I,7,FALSE)</f>
        <v>1</v>
      </c>
      <c r="F273" s="631" t="str">
        <f t="shared" si="32"/>
        <v>ID.AM-42</v>
      </c>
      <c r="G273" s="631" t="str">
        <f t="shared" ca="1" si="33"/>
        <v>ID.AM-421</v>
      </c>
    </row>
    <row r="274" spans="1:7" x14ac:dyDescent="0.25">
      <c r="A274" t="s">
        <v>367</v>
      </c>
      <c r="B274" s="551">
        <v>2</v>
      </c>
      <c r="C274" t="s">
        <v>446</v>
      </c>
      <c r="D274" t="s">
        <v>1521</v>
      </c>
      <c r="E274" s="551">
        <f ca="1">VLOOKUP(A274,Data!C:I,7,FALSE)</f>
        <v>1</v>
      </c>
      <c r="F274" s="631" t="str">
        <f t="shared" si="32"/>
        <v>ID.BE-12</v>
      </c>
      <c r="G274" s="631" t="str">
        <f t="shared" ca="1" si="33"/>
        <v>ID.BE-121</v>
      </c>
    </row>
    <row r="275" spans="1:7" x14ac:dyDescent="0.25">
      <c r="A275" t="s">
        <v>367</v>
      </c>
      <c r="B275" s="551">
        <v>2</v>
      </c>
      <c r="C275" t="s">
        <v>446</v>
      </c>
      <c r="D275" t="s">
        <v>1511</v>
      </c>
      <c r="E275" s="551">
        <f ca="1">VLOOKUP(A275,Data!C:I,7,FALSE)</f>
        <v>1</v>
      </c>
      <c r="F275" s="631" t="str">
        <f t="shared" si="32"/>
        <v>ID.BE-42</v>
      </c>
      <c r="G275" s="631" t="str">
        <f t="shared" ca="1" si="33"/>
        <v>ID.BE-421</v>
      </c>
    </row>
    <row r="276" spans="1:7" x14ac:dyDescent="0.25">
      <c r="A276" t="s">
        <v>367</v>
      </c>
      <c r="B276" s="551">
        <v>2</v>
      </c>
      <c r="C276" t="s">
        <v>446</v>
      </c>
      <c r="D276" t="s">
        <v>1503</v>
      </c>
      <c r="E276" s="551">
        <f ca="1">VLOOKUP(A276,Data!C:I,7,FALSE)</f>
        <v>1</v>
      </c>
      <c r="F276" s="631" t="str">
        <f t="shared" si="32"/>
        <v>ID.SC-22</v>
      </c>
      <c r="G276" s="631" t="str">
        <f t="shared" ca="1" si="33"/>
        <v>ID.SC-221</v>
      </c>
    </row>
    <row r="277" spans="1:7" x14ac:dyDescent="0.25">
      <c r="A277" t="s">
        <v>368</v>
      </c>
      <c r="B277" s="551">
        <v>2</v>
      </c>
      <c r="C277" t="s">
        <v>446</v>
      </c>
      <c r="D277" t="s">
        <v>1511</v>
      </c>
      <c r="E277" s="551">
        <f ca="1">VLOOKUP(A277,Data!C:I,7,FALSE)</f>
        <v>0</v>
      </c>
      <c r="F277" s="631" t="str">
        <f t="shared" si="32"/>
        <v>ID.BE-42</v>
      </c>
      <c r="G277" s="631" t="str">
        <f t="shared" ca="1" si="33"/>
        <v>ID.BE-420</v>
      </c>
    </row>
    <row r="278" spans="1:7" x14ac:dyDescent="0.25">
      <c r="A278" t="s">
        <v>369</v>
      </c>
      <c r="B278" s="551">
        <v>3</v>
      </c>
      <c r="C278" t="s">
        <v>446</v>
      </c>
      <c r="D278" t="s">
        <v>1519</v>
      </c>
      <c r="E278" s="551">
        <f ca="1">VLOOKUP(A278,Data!C:I,7,FALSE)</f>
        <v>0</v>
      </c>
      <c r="F278" s="631" t="str">
        <f t="shared" si="32"/>
        <v>ID.BE-23</v>
      </c>
      <c r="G278" s="631" t="str">
        <f t="shared" ca="1" si="33"/>
        <v>ID.BE-230</v>
      </c>
    </row>
    <row r="279" spans="1:7" x14ac:dyDescent="0.25">
      <c r="A279" t="s">
        <v>369</v>
      </c>
      <c r="B279" s="551">
        <v>3</v>
      </c>
      <c r="C279" t="s">
        <v>446</v>
      </c>
      <c r="D279" t="s">
        <v>1511</v>
      </c>
      <c r="E279" s="551">
        <f ca="1">VLOOKUP(A279,Data!C:I,7,FALSE)</f>
        <v>0</v>
      </c>
      <c r="F279" s="631" t="str">
        <f t="shared" si="32"/>
        <v>ID.BE-43</v>
      </c>
      <c r="G279" s="631" t="str">
        <f t="shared" ca="1" si="33"/>
        <v>ID.BE-430</v>
      </c>
    </row>
    <row r="280" spans="1:7" x14ac:dyDescent="0.25">
      <c r="A280" t="s">
        <v>370</v>
      </c>
      <c r="B280" s="551">
        <v>1</v>
      </c>
      <c r="C280" t="s">
        <v>446</v>
      </c>
      <c r="D280" t="s">
        <v>1508</v>
      </c>
      <c r="E280" s="551">
        <f ca="1">VLOOKUP(A280,Data!C:I,7,FALSE)</f>
        <v>1</v>
      </c>
      <c r="F280" s="631" t="str">
        <f t="shared" si="32"/>
        <v>ID.AM-11</v>
      </c>
      <c r="G280" s="631" t="str">
        <f t="shared" ca="1" si="33"/>
        <v>ID.AM-111</v>
      </c>
    </row>
    <row r="281" spans="1:7" x14ac:dyDescent="0.25">
      <c r="A281" t="s">
        <v>370</v>
      </c>
      <c r="B281" s="551">
        <v>1</v>
      </c>
      <c r="C281" t="s">
        <v>446</v>
      </c>
      <c r="D281" t="s">
        <v>1509</v>
      </c>
      <c r="E281" s="551">
        <f ca="1">VLOOKUP(A281,Data!C:I,7,FALSE)</f>
        <v>1</v>
      </c>
      <c r="F281" s="631" t="str">
        <f t="shared" si="32"/>
        <v>ID.AM-21</v>
      </c>
      <c r="G281" s="631" t="str">
        <f t="shared" ca="1" si="33"/>
        <v>ID.AM-211</v>
      </c>
    </row>
    <row r="282" spans="1:7" x14ac:dyDescent="0.25">
      <c r="A282" t="s">
        <v>370</v>
      </c>
      <c r="B282" s="551">
        <v>1</v>
      </c>
      <c r="C282" t="s">
        <v>446</v>
      </c>
      <c r="D282" t="s">
        <v>1514</v>
      </c>
      <c r="E282" s="551">
        <f ca="1">VLOOKUP(A282,Data!C:I,7,FALSE)</f>
        <v>1</v>
      </c>
      <c r="F282" s="631" t="str">
        <f t="shared" si="32"/>
        <v>ID.AM-31</v>
      </c>
      <c r="G282" s="631" t="str">
        <f t="shared" ca="1" si="33"/>
        <v>ID.AM-311</v>
      </c>
    </row>
    <row r="283" spans="1:7" x14ac:dyDescent="0.25">
      <c r="A283" t="s">
        <v>370</v>
      </c>
      <c r="B283" s="551">
        <v>1</v>
      </c>
      <c r="C283" t="s">
        <v>446</v>
      </c>
      <c r="D283" t="s">
        <v>1520</v>
      </c>
      <c r="E283" s="551">
        <f ca="1">VLOOKUP(A283,Data!C:I,7,FALSE)</f>
        <v>1</v>
      </c>
      <c r="F283" s="631" t="str">
        <f t="shared" si="32"/>
        <v>ID.AM-41</v>
      </c>
      <c r="G283" s="631" t="str">
        <f t="shared" ca="1" si="33"/>
        <v>ID.AM-411</v>
      </c>
    </row>
    <row r="284" spans="1:7" x14ac:dyDescent="0.25">
      <c r="A284" t="s">
        <v>370</v>
      </c>
      <c r="B284" s="551">
        <v>1</v>
      </c>
      <c r="C284" t="s">
        <v>446</v>
      </c>
      <c r="D284" t="s">
        <v>1511</v>
      </c>
      <c r="E284" s="551">
        <f ca="1">VLOOKUP(A284,Data!C:I,7,FALSE)</f>
        <v>1</v>
      </c>
      <c r="F284" s="631" t="str">
        <f t="shared" si="32"/>
        <v>ID.BE-41</v>
      </c>
      <c r="G284" s="631" t="str">
        <f t="shared" ca="1" si="33"/>
        <v>ID.BE-411</v>
      </c>
    </row>
    <row r="285" spans="1:7" x14ac:dyDescent="0.25">
      <c r="A285" t="s">
        <v>370</v>
      </c>
      <c r="B285" s="551">
        <v>1</v>
      </c>
      <c r="C285" t="s">
        <v>446</v>
      </c>
      <c r="D285" t="s">
        <v>1522</v>
      </c>
      <c r="E285" s="551">
        <f ca="1">VLOOKUP(A285,Data!C:I,7,FALSE)</f>
        <v>1</v>
      </c>
      <c r="F285" s="631" t="str">
        <f t="shared" si="32"/>
        <v>ID.GV-11</v>
      </c>
      <c r="G285" s="631" t="str">
        <f t="shared" ca="1" si="33"/>
        <v>ID.GV-111</v>
      </c>
    </row>
    <row r="286" spans="1:7" x14ac:dyDescent="0.25">
      <c r="A286" t="s">
        <v>370</v>
      </c>
      <c r="B286" s="551">
        <v>1</v>
      </c>
      <c r="C286" t="s">
        <v>446</v>
      </c>
      <c r="D286" t="s">
        <v>1523</v>
      </c>
      <c r="E286" s="551">
        <f ca="1">VLOOKUP(A286,Data!C:I,7,FALSE)</f>
        <v>1</v>
      </c>
      <c r="F286" s="631" t="str">
        <f t="shared" si="32"/>
        <v>ID.SC-11</v>
      </c>
      <c r="G286" s="631" t="str">
        <f t="shared" ca="1" si="33"/>
        <v>ID.SC-111</v>
      </c>
    </row>
    <row r="287" spans="1:7" x14ac:dyDescent="0.25">
      <c r="A287" t="s">
        <v>371</v>
      </c>
      <c r="B287" s="551">
        <v>1</v>
      </c>
      <c r="C287" t="s">
        <v>446</v>
      </c>
      <c r="D287" t="s">
        <v>1508</v>
      </c>
      <c r="E287" s="551">
        <f ca="1">VLOOKUP(A287,Data!C:I,7,FALSE)</f>
        <v>1</v>
      </c>
      <c r="F287" s="631" t="str">
        <f t="shared" si="32"/>
        <v>ID.AM-11</v>
      </c>
      <c r="G287" s="631" t="str">
        <f t="shared" ca="1" si="33"/>
        <v>ID.AM-111</v>
      </c>
    </row>
    <row r="288" spans="1:7" x14ac:dyDescent="0.25">
      <c r="A288" t="s">
        <v>371</v>
      </c>
      <c r="B288" s="551">
        <v>1</v>
      </c>
      <c r="C288" t="s">
        <v>446</v>
      </c>
      <c r="D288" t="s">
        <v>1509</v>
      </c>
      <c r="E288" s="551">
        <f ca="1">VLOOKUP(A288,Data!C:I,7,FALSE)</f>
        <v>1</v>
      </c>
      <c r="F288" s="631" t="str">
        <f t="shared" si="32"/>
        <v>ID.AM-21</v>
      </c>
      <c r="G288" s="631" t="str">
        <f t="shared" ca="1" si="33"/>
        <v>ID.AM-211</v>
      </c>
    </row>
    <row r="289" spans="1:7" x14ac:dyDescent="0.25">
      <c r="A289" t="s">
        <v>371</v>
      </c>
      <c r="B289" s="551">
        <v>1</v>
      </c>
      <c r="C289" t="s">
        <v>446</v>
      </c>
      <c r="D289" t="s">
        <v>1514</v>
      </c>
      <c r="E289" s="551">
        <f ca="1">VLOOKUP(A289,Data!C:I,7,FALSE)</f>
        <v>1</v>
      </c>
      <c r="F289" s="631" t="str">
        <f t="shared" si="32"/>
        <v>ID.AM-31</v>
      </c>
      <c r="G289" s="631" t="str">
        <f t="shared" ca="1" si="33"/>
        <v>ID.AM-311</v>
      </c>
    </row>
    <row r="290" spans="1:7" x14ac:dyDescent="0.25">
      <c r="A290" t="s">
        <v>371</v>
      </c>
      <c r="B290" s="551">
        <v>1</v>
      </c>
      <c r="C290" t="s">
        <v>446</v>
      </c>
      <c r="D290" t="s">
        <v>1520</v>
      </c>
      <c r="E290" s="551">
        <f ca="1">VLOOKUP(A290,Data!C:I,7,FALSE)</f>
        <v>1</v>
      </c>
      <c r="F290" s="631" t="str">
        <f t="shared" si="32"/>
        <v>ID.AM-41</v>
      </c>
      <c r="G290" s="631" t="str">
        <f t="shared" ca="1" si="33"/>
        <v>ID.AM-411</v>
      </c>
    </row>
    <row r="291" spans="1:7" x14ac:dyDescent="0.25">
      <c r="A291" t="s">
        <v>371</v>
      </c>
      <c r="B291" s="551">
        <v>1</v>
      </c>
      <c r="C291" t="s">
        <v>446</v>
      </c>
      <c r="D291" t="s">
        <v>1511</v>
      </c>
      <c r="E291" s="551">
        <f ca="1">VLOOKUP(A291,Data!C:I,7,FALSE)</f>
        <v>1</v>
      </c>
      <c r="F291" s="631" t="str">
        <f t="shared" si="32"/>
        <v>ID.BE-41</v>
      </c>
      <c r="G291" s="631" t="str">
        <f t="shared" ca="1" si="33"/>
        <v>ID.BE-411</v>
      </c>
    </row>
    <row r="292" spans="1:7" x14ac:dyDescent="0.25">
      <c r="A292" t="s">
        <v>371</v>
      </c>
      <c r="B292" s="551">
        <v>1</v>
      </c>
      <c r="C292" t="s">
        <v>446</v>
      </c>
      <c r="D292" t="s">
        <v>1522</v>
      </c>
      <c r="E292" s="551">
        <f ca="1">VLOOKUP(A292,Data!C:I,7,FALSE)</f>
        <v>1</v>
      </c>
      <c r="F292" s="631" t="str">
        <f t="shared" si="32"/>
        <v>ID.GV-11</v>
      </c>
      <c r="G292" s="631" t="str">
        <f t="shared" ca="1" si="33"/>
        <v>ID.GV-111</v>
      </c>
    </row>
    <row r="293" spans="1:7" x14ac:dyDescent="0.25">
      <c r="A293" t="s">
        <v>371</v>
      </c>
      <c r="B293" s="551">
        <v>1</v>
      </c>
      <c r="C293" t="s">
        <v>446</v>
      </c>
      <c r="D293" t="s">
        <v>1523</v>
      </c>
      <c r="E293" s="551">
        <f ca="1">VLOOKUP(A293,Data!C:I,7,FALSE)</f>
        <v>1</v>
      </c>
      <c r="F293" s="631" t="str">
        <f t="shared" si="32"/>
        <v>ID.SC-11</v>
      </c>
      <c r="G293" s="631" t="str">
        <f t="shared" ca="1" si="33"/>
        <v>ID.SC-111</v>
      </c>
    </row>
    <row r="294" spans="1:7" x14ac:dyDescent="0.25">
      <c r="A294" t="s">
        <v>372</v>
      </c>
      <c r="B294" s="551">
        <v>2</v>
      </c>
      <c r="C294" t="s">
        <v>446</v>
      </c>
      <c r="D294" t="s">
        <v>1524</v>
      </c>
      <c r="E294" s="551">
        <f ca="1">VLOOKUP(A294,Data!C:I,7,FALSE)</f>
        <v>0</v>
      </c>
      <c r="F294" s="631" t="str">
        <f t="shared" si="32"/>
        <v>ID.BE-32</v>
      </c>
      <c r="G294" s="631" t="str">
        <f t="shared" ca="1" si="33"/>
        <v>ID.BE-320</v>
      </c>
    </row>
    <row r="295" spans="1:7" x14ac:dyDescent="0.25">
      <c r="A295" t="s">
        <v>372</v>
      </c>
      <c r="B295" s="551">
        <v>2</v>
      </c>
      <c r="C295" t="s">
        <v>446</v>
      </c>
      <c r="D295" t="s">
        <v>1522</v>
      </c>
      <c r="E295" s="551">
        <f ca="1">VLOOKUP(A295,Data!C:I,7,FALSE)</f>
        <v>0</v>
      </c>
      <c r="F295" s="631" t="str">
        <f t="shared" si="32"/>
        <v>ID.GV-12</v>
      </c>
      <c r="G295" s="631" t="str">
        <f t="shared" ca="1" si="33"/>
        <v>ID.GV-120</v>
      </c>
    </row>
    <row r="296" spans="1:7" x14ac:dyDescent="0.25">
      <c r="A296" t="s">
        <v>374</v>
      </c>
      <c r="B296" s="551">
        <v>2</v>
      </c>
      <c r="C296" t="s">
        <v>1462</v>
      </c>
      <c r="D296" t="s">
        <v>1525</v>
      </c>
      <c r="E296" s="551">
        <f ca="1">VLOOKUP(A296,Data!C:I,7,FALSE)</f>
        <v>0</v>
      </c>
      <c r="F296" s="631" t="str">
        <f t="shared" si="32"/>
        <v>PR.AT-42</v>
      </c>
      <c r="G296" s="631" t="str">
        <f t="shared" ca="1" si="33"/>
        <v>PR.AT-420</v>
      </c>
    </row>
    <row r="297" spans="1:7" x14ac:dyDescent="0.25">
      <c r="A297" t="s">
        <v>375</v>
      </c>
      <c r="B297" s="551">
        <v>2</v>
      </c>
      <c r="C297" t="s">
        <v>446</v>
      </c>
      <c r="D297" t="s">
        <v>1524</v>
      </c>
      <c r="E297" s="551">
        <f ca="1">VLOOKUP(A297,Data!C:I,7,FALSE)</f>
        <v>0</v>
      </c>
      <c r="F297" s="631" t="str">
        <f t="shared" si="32"/>
        <v>ID.BE-32</v>
      </c>
      <c r="G297" s="631" t="str">
        <f t="shared" ca="1" si="33"/>
        <v>ID.BE-320</v>
      </c>
    </row>
    <row r="298" spans="1:7" x14ac:dyDescent="0.25">
      <c r="A298" t="s">
        <v>376</v>
      </c>
      <c r="B298" s="551">
        <v>2</v>
      </c>
      <c r="C298" t="s">
        <v>446</v>
      </c>
      <c r="D298" t="s">
        <v>1526</v>
      </c>
      <c r="E298" s="551">
        <f ca="1">VLOOKUP(A298,Data!C:I,7,FALSE)</f>
        <v>0</v>
      </c>
      <c r="F298" s="631" t="str">
        <f t="shared" si="32"/>
        <v>ID.GV-42</v>
      </c>
      <c r="G298" s="631" t="str">
        <f t="shared" ca="1" si="33"/>
        <v>ID.GV-420</v>
      </c>
    </row>
    <row r="299" spans="1:7" x14ac:dyDescent="0.25">
      <c r="A299" t="s">
        <v>376</v>
      </c>
      <c r="B299" s="551">
        <v>2</v>
      </c>
      <c r="C299" t="s">
        <v>446</v>
      </c>
      <c r="D299" t="s">
        <v>1527</v>
      </c>
      <c r="E299" s="551">
        <f ca="1">VLOOKUP(A299,Data!C:I,7,FALSE)</f>
        <v>0</v>
      </c>
      <c r="F299" s="631" t="str">
        <f t="shared" si="32"/>
        <v>ID.RM-12</v>
      </c>
      <c r="G299" s="631" t="str">
        <f t="shared" ca="1" si="33"/>
        <v>ID.RM-120</v>
      </c>
    </row>
    <row r="300" spans="1:7" x14ac:dyDescent="0.25">
      <c r="A300" t="s">
        <v>377</v>
      </c>
      <c r="B300" s="551">
        <v>2</v>
      </c>
      <c r="C300" t="s">
        <v>446</v>
      </c>
      <c r="D300" t="s">
        <v>1526</v>
      </c>
      <c r="E300" s="551">
        <f ca="1">VLOOKUP(A300,Data!C:I,7,FALSE)</f>
        <v>0</v>
      </c>
      <c r="F300" s="631" t="str">
        <f t="shared" si="32"/>
        <v>ID.GV-42</v>
      </c>
      <c r="G300" s="631" t="str">
        <f t="shared" ca="1" si="33"/>
        <v>ID.GV-420</v>
      </c>
    </row>
    <row r="301" spans="1:7" x14ac:dyDescent="0.25">
      <c r="A301" t="s">
        <v>377</v>
      </c>
      <c r="B301" s="551">
        <v>2</v>
      </c>
      <c r="C301" t="s">
        <v>446</v>
      </c>
      <c r="D301" t="s">
        <v>1527</v>
      </c>
      <c r="E301" s="551">
        <f ca="1">VLOOKUP(A301,Data!C:I,7,FALSE)</f>
        <v>0</v>
      </c>
      <c r="F301" s="631" t="str">
        <f t="shared" si="32"/>
        <v>ID.RM-12</v>
      </c>
      <c r="G301" s="631" t="str">
        <f t="shared" ca="1" si="33"/>
        <v>ID.RM-120</v>
      </c>
    </row>
    <row r="302" spans="1:7" x14ac:dyDescent="0.25">
      <c r="A302" t="s">
        <v>377</v>
      </c>
      <c r="B302" s="551">
        <v>2</v>
      </c>
      <c r="C302" t="s">
        <v>1462</v>
      </c>
      <c r="D302" t="s">
        <v>1525</v>
      </c>
      <c r="E302" s="551">
        <f ca="1">VLOOKUP(A302,Data!C:I,7,FALSE)</f>
        <v>0</v>
      </c>
      <c r="F302" s="631" t="str">
        <f t="shared" si="32"/>
        <v>PR.AT-42</v>
      </c>
      <c r="G302" s="631" t="str">
        <f t="shared" ca="1" si="33"/>
        <v>PR.AT-420</v>
      </c>
    </row>
    <row r="303" spans="1:7" x14ac:dyDescent="0.25">
      <c r="A303" t="s">
        <v>378</v>
      </c>
      <c r="B303" s="551">
        <v>2</v>
      </c>
      <c r="C303" t="s">
        <v>446</v>
      </c>
      <c r="D303" t="s">
        <v>1526</v>
      </c>
      <c r="E303" s="551">
        <f ca="1">VLOOKUP(A303,Data!C:I,7,FALSE)</f>
        <v>0</v>
      </c>
      <c r="F303" s="631" t="str">
        <f t="shared" si="32"/>
        <v>ID.GV-42</v>
      </c>
      <c r="G303" s="631" t="str">
        <f t="shared" ca="1" si="33"/>
        <v>ID.GV-420</v>
      </c>
    </row>
    <row r="304" spans="1:7" x14ac:dyDescent="0.25">
      <c r="A304" t="s">
        <v>378</v>
      </c>
      <c r="B304" s="551">
        <v>2</v>
      </c>
      <c r="C304" t="s">
        <v>446</v>
      </c>
      <c r="D304" t="s">
        <v>1527</v>
      </c>
      <c r="E304" s="551">
        <f ca="1">VLOOKUP(A304,Data!C:I,7,FALSE)</f>
        <v>0</v>
      </c>
      <c r="F304" s="631" t="str">
        <f t="shared" si="32"/>
        <v>ID.RM-12</v>
      </c>
      <c r="G304" s="631" t="str">
        <f t="shared" ca="1" si="33"/>
        <v>ID.RM-120</v>
      </c>
    </row>
    <row r="305" spans="1:7" x14ac:dyDescent="0.25">
      <c r="A305" t="s">
        <v>379</v>
      </c>
      <c r="B305" s="551">
        <v>3</v>
      </c>
      <c r="C305" t="s">
        <v>446</v>
      </c>
      <c r="D305" t="s">
        <v>1526</v>
      </c>
      <c r="E305" s="551">
        <f ca="1">VLOOKUP(A305,Data!C:I,7,FALSE)</f>
        <v>0</v>
      </c>
      <c r="F305" s="631" t="str">
        <f t="shared" si="32"/>
        <v>ID.GV-43</v>
      </c>
      <c r="G305" s="631" t="str">
        <f t="shared" ca="1" si="33"/>
        <v>ID.GV-430</v>
      </c>
    </row>
    <row r="306" spans="1:7" x14ac:dyDescent="0.25">
      <c r="A306" t="s">
        <v>379</v>
      </c>
      <c r="B306" s="551">
        <v>3</v>
      </c>
      <c r="C306" t="s">
        <v>446</v>
      </c>
      <c r="D306" t="s">
        <v>1527</v>
      </c>
      <c r="E306" s="551">
        <f ca="1">VLOOKUP(A306,Data!C:I,7,FALSE)</f>
        <v>0</v>
      </c>
      <c r="F306" s="631" t="str">
        <f t="shared" si="32"/>
        <v>ID.RM-13</v>
      </c>
      <c r="G306" s="631" t="str">
        <f t="shared" ca="1" si="33"/>
        <v>ID.RM-130</v>
      </c>
    </row>
    <row r="307" spans="1:7" x14ac:dyDescent="0.25">
      <c r="A307" t="s">
        <v>380</v>
      </c>
      <c r="B307" s="551">
        <v>3</v>
      </c>
      <c r="C307" t="s">
        <v>446</v>
      </c>
      <c r="D307" t="s">
        <v>1526</v>
      </c>
      <c r="E307" s="551">
        <f ca="1">VLOOKUP(A307,Data!C:I,7,FALSE)</f>
        <v>0</v>
      </c>
      <c r="F307" s="631" t="str">
        <f t="shared" si="32"/>
        <v>ID.GV-43</v>
      </c>
      <c r="G307" s="631" t="str">
        <f t="shared" ca="1" si="33"/>
        <v>ID.GV-430</v>
      </c>
    </row>
    <row r="308" spans="1:7" x14ac:dyDescent="0.25">
      <c r="A308" t="s">
        <v>380</v>
      </c>
      <c r="B308" s="551">
        <v>3</v>
      </c>
      <c r="C308" t="s">
        <v>446</v>
      </c>
      <c r="D308" t="s">
        <v>1527</v>
      </c>
      <c r="E308" s="551">
        <f ca="1">VLOOKUP(A308,Data!C:I,7,FALSE)</f>
        <v>0</v>
      </c>
      <c r="F308" s="631" t="str">
        <f t="shared" si="32"/>
        <v>ID.RM-13</v>
      </c>
      <c r="G308" s="631" t="str">
        <f t="shared" ca="1" si="33"/>
        <v>ID.RM-130</v>
      </c>
    </row>
    <row r="309" spans="1:7" x14ac:dyDescent="0.25">
      <c r="A309" t="s">
        <v>381</v>
      </c>
      <c r="B309" s="551">
        <v>1</v>
      </c>
      <c r="C309" t="s">
        <v>446</v>
      </c>
      <c r="D309" t="s">
        <v>1528</v>
      </c>
      <c r="E309" s="551">
        <f ca="1">VLOOKUP(A309,Data!C:I,7,FALSE)</f>
        <v>1</v>
      </c>
      <c r="F309" s="631" t="str">
        <f t="shared" si="32"/>
        <v>ID.BE-51</v>
      </c>
      <c r="G309" s="631" t="str">
        <f t="shared" ca="1" si="33"/>
        <v>ID.BE-511</v>
      </c>
    </row>
    <row r="310" spans="1:7" x14ac:dyDescent="0.25">
      <c r="A310" t="s">
        <v>381</v>
      </c>
      <c r="B310" s="551">
        <v>1</v>
      </c>
      <c r="C310" t="s">
        <v>1462</v>
      </c>
      <c r="D310" t="s">
        <v>1529</v>
      </c>
      <c r="E310" s="551">
        <f ca="1">VLOOKUP(A310,Data!C:I,7,FALSE)</f>
        <v>1</v>
      </c>
      <c r="F310" s="631" t="str">
        <f t="shared" si="32"/>
        <v>PR.IP-91</v>
      </c>
      <c r="G310" s="631" t="str">
        <f t="shared" ca="1" si="33"/>
        <v>PR.IP-911</v>
      </c>
    </row>
    <row r="311" spans="1:7" x14ac:dyDescent="0.25">
      <c r="A311" t="s">
        <v>381</v>
      </c>
      <c r="B311" s="551">
        <v>1</v>
      </c>
      <c r="C311" t="s">
        <v>1464</v>
      </c>
      <c r="D311" t="s">
        <v>1530</v>
      </c>
      <c r="E311" s="551">
        <f ca="1">VLOOKUP(A311,Data!C:I,7,FALSE)</f>
        <v>1</v>
      </c>
      <c r="F311" s="631" t="str">
        <f t="shared" si="32"/>
        <v>RS.RP-11</v>
      </c>
      <c r="G311" s="631" t="str">
        <f t="shared" ca="1" si="33"/>
        <v>RS.RP-111</v>
      </c>
    </row>
    <row r="312" spans="1:7" x14ac:dyDescent="0.25">
      <c r="A312" t="s">
        <v>382</v>
      </c>
      <c r="B312" s="551">
        <v>1</v>
      </c>
      <c r="C312" t="s">
        <v>446</v>
      </c>
      <c r="D312" t="s">
        <v>1528</v>
      </c>
      <c r="E312" s="551">
        <f ca="1">VLOOKUP(A312,Data!C:I,7,FALSE)</f>
        <v>1</v>
      </c>
      <c r="F312" s="631" t="str">
        <f t="shared" si="32"/>
        <v>ID.BE-51</v>
      </c>
      <c r="G312" s="631" t="str">
        <f t="shared" ca="1" si="33"/>
        <v>ID.BE-511</v>
      </c>
    </row>
    <row r="313" spans="1:7" x14ac:dyDescent="0.25">
      <c r="A313" t="s">
        <v>382</v>
      </c>
      <c r="B313" s="551">
        <v>1</v>
      </c>
      <c r="C313" t="s">
        <v>1462</v>
      </c>
      <c r="D313" t="s">
        <v>1529</v>
      </c>
      <c r="E313" s="551">
        <f ca="1">VLOOKUP(A313,Data!C:I,7,FALSE)</f>
        <v>1</v>
      </c>
      <c r="F313" s="631" t="str">
        <f t="shared" si="32"/>
        <v>PR.IP-91</v>
      </c>
      <c r="G313" s="631" t="str">
        <f t="shared" ca="1" si="33"/>
        <v>PR.IP-911</v>
      </c>
    </row>
    <row r="314" spans="1:7" x14ac:dyDescent="0.25">
      <c r="A314" t="s">
        <v>382</v>
      </c>
      <c r="B314" s="551">
        <v>1</v>
      </c>
      <c r="C314" t="s">
        <v>1464</v>
      </c>
      <c r="D314" t="s">
        <v>1530</v>
      </c>
      <c r="E314" s="551">
        <f ca="1">VLOOKUP(A314,Data!C:I,7,FALSE)</f>
        <v>1</v>
      </c>
      <c r="F314" s="631" t="str">
        <f t="shared" si="32"/>
        <v>RS.RP-11</v>
      </c>
      <c r="G314" s="631" t="str">
        <f t="shared" ca="1" si="33"/>
        <v>RS.RP-111</v>
      </c>
    </row>
    <row r="315" spans="1:7" x14ac:dyDescent="0.25">
      <c r="A315" t="s">
        <v>383</v>
      </c>
      <c r="B315" s="551">
        <v>1</v>
      </c>
      <c r="C315" t="s">
        <v>446</v>
      </c>
      <c r="D315" t="s">
        <v>1528</v>
      </c>
      <c r="E315" s="551">
        <f ca="1">VLOOKUP(A315,Data!C:I,7,FALSE)</f>
        <v>1</v>
      </c>
      <c r="F315" s="631" t="str">
        <f t="shared" si="32"/>
        <v>ID.BE-51</v>
      </c>
      <c r="G315" s="631" t="str">
        <f t="shared" ca="1" si="33"/>
        <v>ID.BE-511</v>
      </c>
    </row>
    <row r="316" spans="1:7" x14ac:dyDescent="0.25">
      <c r="A316" t="s">
        <v>383</v>
      </c>
      <c r="B316" s="551">
        <v>1</v>
      </c>
      <c r="C316" t="s">
        <v>1462</v>
      </c>
      <c r="D316" t="s">
        <v>1529</v>
      </c>
      <c r="E316" s="551">
        <f ca="1">VLOOKUP(A316,Data!C:I,7,FALSE)</f>
        <v>1</v>
      </c>
      <c r="F316" s="631" t="str">
        <f t="shared" si="32"/>
        <v>PR.IP-91</v>
      </c>
      <c r="G316" s="631" t="str">
        <f t="shared" ca="1" si="33"/>
        <v>PR.IP-911</v>
      </c>
    </row>
    <row r="317" spans="1:7" x14ac:dyDescent="0.25">
      <c r="A317" t="s">
        <v>383</v>
      </c>
      <c r="B317" s="551">
        <v>1</v>
      </c>
      <c r="C317" t="s">
        <v>1464</v>
      </c>
      <c r="D317" t="s">
        <v>1531</v>
      </c>
      <c r="E317" s="551">
        <f ca="1">VLOOKUP(A317,Data!C:I,7,FALSE)</f>
        <v>1</v>
      </c>
      <c r="F317" s="631" t="str">
        <f t="shared" si="32"/>
        <v>RS.CO-11</v>
      </c>
      <c r="G317" s="631" t="str">
        <f t="shared" ca="1" si="33"/>
        <v>RS.CO-111</v>
      </c>
    </row>
    <row r="318" spans="1:7" x14ac:dyDescent="0.25">
      <c r="A318" t="s">
        <v>383</v>
      </c>
      <c r="B318" s="551">
        <v>1</v>
      </c>
      <c r="C318" t="s">
        <v>1464</v>
      </c>
      <c r="D318" t="s">
        <v>1530</v>
      </c>
      <c r="E318" s="551">
        <f ca="1">VLOOKUP(A318,Data!C:I,7,FALSE)</f>
        <v>1</v>
      </c>
      <c r="F318" s="631" t="str">
        <f t="shared" si="32"/>
        <v>RS.RP-11</v>
      </c>
      <c r="G318" s="631" t="str">
        <f t="shared" ca="1" si="33"/>
        <v>RS.RP-111</v>
      </c>
    </row>
    <row r="319" spans="1:7" x14ac:dyDescent="0.25">
      <c r="A319" t="s">
        <v>384</v>
      </c>
      <c r="B319" s="551">
        <v>1</v>
      </c>
      <c r="C319" t="s">
        <v>446</v>
      </c>
      <c r="D319" t="s">
        <v>1528</v>
      </c>
      <c r="E319" s="551">
        <f ca="1">VLOOKUP(A319,Data!C:I,7,FALSE)</f>
        <v>1</v>
      </c>
      <c r="F319" s="631" t="str">
        <f t="shared" si="32"/>
        <v>ID.BE-51</v>
      </c>
      <c r="G319" s="631" t="str">
        <f t="shared" ca="1" si="33"/>
        <v>ID.BE-511</v>
      </c>
    </row>
    <row r="320" spans="1:7" x14ac:dyDescent="0.25">
      <c r="A320" t="s">
        <v>384</v>
      </c>
      <c r="B320" s="551">
        <v>1</v>
      </c>
      <c r="C320" t="s">
        <v>446</v>
      </c>
      <c r="D320" t="s">
        <v>1532</v>
      </c>
      <c r="E320" s="551">
        <f ca="1">VLOOKUP(A320,Data!C:I,7,FALSE)</f>
        <v>1</v>
      </c>
      <c r="F320" s="631" t="str">
        <f t="shared" si="32"/>
        <v>ID.SC-51</v>
      </c>
      <c r="G320" s="631" t="str">
        <f t="shared" ca="1" si="33"/>
        <v>ID.SC-511</v>
      </c>
    </row>
    <row r="321" spans="1:7" x14ac:dyDescent="0.25">
      <c r="A321" t="s">
        <v>384</v>
      </c>
      <c r="B321" s="551">
        <v>1</v>
      </c>
      <c r="C321" t="s">
        <v>1462</v>
      </c>
      <c r="D321" t="s">
        <v>1529</v>
      </c>
      <c r="E321" s="551">
        <f ca="1">VLOOKUP(A321,Data!C:I,7,FALSE)</f>
        <v>1</v>
      </c>
      <c r="F321" s="631" t="str">
        <f t="shared" si="32"/>
        <v>PR.IP-91</v>
      </c>
      <c r="G321" s="631" t="str">
        <f t="shared" ca="1" si="33"/>
        <v>PR.IP-911</v>
      </c>
    </row>
    <row r="322" spans="1:7" x14ac:dyDescent="0.25">
      <c r="A322" t="s">
        <v>384</v>
      </c>
      <c r="B322" s="551">
        <v>1</v>
      </c>
      <c r="C322" t="s">
        <v>1464</v>
      </c>
      <c r="D322" t="s">
        <v>1533</v>
      </c>
      <c r="E322" s="551">
        <f ca="1">VLOOKUP(A322,Data!C:I,7,FALSE)</f>
        <v>1</v>
      </c>
      <c r="F322" s="631" t="str">
        <f t="shared" si="32"/>
        <v>RS.CO-41</v>
      </c>
      <c r="G322" s="631" t="str">
        <f t="shared" ca="1" si="33"/>
        <v>RS.CO-411</v>
      </c>
    </row>
    <row r="323" spans="1:7" x14ac:dyDescent="0.25">
      <c r="A323" t="s">
        <v>384</v>
      </c>
      <c r="B323" s="551">
        <v>1</v>
      </c>
      <c r="C323" t="s">
        <v>1464</v>
      </c>
      <c r="D323" t="s">
        <v>1530</v>
      </c>
      <c r="E323" s="551">
        <f ca="1">VLOOKUP(A323,Data!C:I,7,FALSE)</f>
        <v>1</v>
      </c>
      <c r="F323" s="631" t="str">
        <f t="shared" ref="F323:F386" si="34">CONCATENATE($D323,$B323)</f>
        <v>RS.RP-11</v>
      </c>
      <c r="G323" s="631" t="str">
        <f t="shared" ref="G323:G386" ca="1" si="35">_xlfn.IFNA(CONCATENATE(F323,$E323),CONCATENATE(F323,$E323,0))</f>
        <v>RS.RP-111</v>
      </c>
    </row>
    <row r="324" spans="1:7" x14ac:dyDescent="0.25">
      <c r="A324" t="s">
        <v>385</v>
      </c>
      <c r="B324" s="551">
        <v>2</v>
      </c>
      <c r="C324" t="s">
        <v>446</v>
      </c>
      <c r="D324" t="s">
        <v>1528</v>
      </c>
      <c r="E324" s="551">
        <f ca="1">VLOOKUP(A324,Data!C:I,7,FALSE)</f>
        <v>0</v>
      </c>
      <c r="F324" s="631" t="str">
        <f t="shared" si="34"/>
        <v>ID.BE-52</v>
      </c>
      <c r="G324" s="631" t="str">
        <f t="shared" ca="1" si="35"/>
        <v>ID.BE-520</v>
      </c>
    </row>
    <row r="325" spans="1:7" x14ac:dyDescent="0.25">
      <c r="A325" t="s">
        <v>385</v>
      </c>
      <c r="B325" s="551">
        <v>2</v>
      </c>
      <c r="C325" t="s">
        <v>1462</v>
      </c>
      <c r="D325" t="s">
        <v>1529</v>
      </c>
      <c r="E325" s="551">
        <f ca="1">VLOOKUP(A325,Data!C:I,7,FALSE)</f>
        <v>0</v>
      </c>
      <c r="F325" s="631" t="str">
        <f t="shared" si="34"/>
        <v>PR.IP-92</v>
      </c>
      <c r="G325" s="631" t="str">
        <f t="shared" ca="1" si="35"/>
        <v>PR.IP-920</v>
      </c>
    </row>
    <row r="326" spans="1:7" x14ac:dyDescent="0.25">
      <c r="A326" t="s">
        <v>385</v>
      </c>
      <c r="B326" s="551">
        <v>2</v>
      </c>
      <c r="C326" t="s">
        <v>1464</v>
      </c>
      <c r="D326" t="s">
        <v>1530</v>
      </c>
      <c r="E326" s="551">
        <f ca="1">VLOOKUP(A326,Data!C:I,7,FALSE)</f>
        <v>0</v>
      </c>
      <c r="F326" s="631" t="str">
        <f t="shared" si="34"/>
        <v>RS.RP-12</v>
      </c>
      <c r="G326" s="631" t="str">
        <f t="shared" ca="1" si="35"/>
        <v>RS.RP-120</v>
      </c>
    </row>
    <row r="327" spans="1:7" x14ac:dyDescent="0.25">
      <c r="A327" t="s">
        <v>386</v>
      </c>
      <c r="B327" s="551">
        <v>2</v>
      </c>
      <c r="C327" t="s">
        <v>446</v>
      </c>
      <c r="D327" t="s">
        <v>1528</v>
      </c>
      <c r="E327" s="551">
        <f ca="1">VLOOKUP(A327,Data!C:I,7,FALSE)</f>
        <v>0</v>
      </c>
      <c r="F327" s="631" t="str">
        <f t="shared" si="34"/>
        <v>ID.BE-52</v>
      </c>
      <c r="G327" s="631" t="str">
        <f t="shared" ca="1" si="35"/>
        <v>ID.BE-520</v>
      </c>
    </row>
    <row r="328" spans="1:7" x14ac:dyDescent="0.25">
      <c r="A328" t="s">
        <v>386</v>
      </c>
      <c r="B328" s="551">
        <v>2</v>
      </c>
      <c r="C328" t="s">
        <v>1462</v>
      </c>
      <c r="D328" t="s">
        <v>1529</v>
      </c>
      <c r="E328" s="551">
        <f ca="1">VLOOKUP(A328,Data!C:I,7,FALSE)</f>
        <v>0</v>
      </c>
      <c r="F328" s="631" t="str">
        <f t="shared" si="34"/>
        <v>PR.IP-92</v>
      </c>
      <c r="G328" s="631" t="str">
        <f t="shared" ca="1" si="35"/>
        <v>PR.IP-920</v>
      </c>
    </row>
    <row r="329" spans="1:7" x14ac:dyDescent="0.25">
      <c r="A329" t="s">
        <v>386</v>
      </c>
      <c r="B329" s="551">
        <v>2</v>
      </c>
      <c r="C329" t="s">
        <v>1464</v>
      </c>
      <c r="D329" t="s">
        <v>1534</v>
      </c>
      <c r="E329" s="551">
        <f ca="1">VLOOKUP(A329,Data!C:I,7,FALSE)</f>
        <v>0</v>
      </c>
      <c r="F329" s="631" t="str">
        <f t="shared" si="34"/>
        <v>RS.CO-22</v>
      </c>
      <c r="G329" s="631" t="str">
        <f t="shared" ca="1" si="35"/>
        <v>RS.CO-220</v>
      </c>
    </row>
    <row r="330" spans="1:7" x14ac:dyDescent="0.25">
      <c r="A330" t="s">
        <v>386</v>
      </c>
      <c r="B330" s="551">
        <v>2</v>
      </c>
      <c r="C330" t="s">
        <v>1464</v>
      </c>
      <c r="D330" t="s">
        <v>1535</v>
      </c>
      <c r="E330" s="551">
        <f ca="1">VLOOKUP(A330,Data!C:I,7,FALSE)</f>
        <v>0</v>
      </c>
      <c r="F330" s="631" t="str">
        <f t="shared" si="34"/>
        <v>RS.CO-32</v>
      </c>
      <c r="G330" s="631" t="str">
        <f t="shared" ca="1" si="35"/>
        <v>RS.CO-320</v>
      </c>
    </row>
    <row r="331" spans="1:7" x14ac:dyDescent="0.25">
      <c r="A331" t="s">
        <v>386</v>
      </c>
      <c r="B331" s="551">
        <v>2</v>
      </c>
      <c r="C331" t="s">
        <v>1464</v>
      </c>
      <c r="D331" t="s">
        <v>1533</v>
      </c>
      <c r="E331" s="551">
        <f ca="1">VLOOKUP(A331,Data!C:I,7,FALSE)</f>
        <v>0</v>
      </c>
      <c r="F331" s="631" t="str">
        <f t="shared" si="34"/>
        <v>RS.CO-42</v>
      </c>
      <c r="G331" s="631" t="str">
        <f t="shared" ca="1" si="35"/>
        <v>RS.CO-420</v>
      </c>
    </row>
    <row r="332" spans="1:7" x14ac:dyDescent="0.25">
      <c r="A332" t="s">
        <v>386</v>
      </c>
      <c r="B332" s="551">
        <v>2</v>
      </c>
      <c r="C332" t="s">
        <v>1464</v>
      </c>
      <c r="D332" t="s">
        <v>1530</v>
      </c>
      <c r="E332" s="551">
        <f ca="1">VLOOKUP(A332,Data!C:I,7,FALSE)</f>
        <v>0</v>
      </c>
      <c r="F332" s="631" t="str">
        <f t="shared" si="34"/>
        <v>RS.RP-12</v>
      </c>
      <c r="G332" s="631" t="str">
        <f t="shared" ca="1" si="35"/>
        <v>RS.RP-120</v>
      </c>
    </row>
    <row r="333" spans="1:7" x14ac:dyDescent="0.25">
      <c r="A333" t="s">
        <v>387</v>
      </c>
      <c r="B333" s="551">
        <v>3</v>
      </c>
      <c r="C333" t="s">
        <v>446</v>
      </c>
      <c r="D333" t="s">
        <v>1528</v>
      </c>
      <c r="E333" s="551">
        <f ca="1">VLOOKUP(A333,Data!C:I,7,FALSE)</f>
        <v>1</v>
      </c>
      <c r="F333" s="631" t="str">
        <f t="shared" si="34"/>
        <v>ID.BE-53</v>
      </c>
      <c r="G333" s="631" t="str">
        <f t="shared" ca="1" si="35"/>
        <v>ID.BE-531</v>
      </c>
    </row>
    <row r="334" spans="1:7" x14ac:dyDescent="0.25">
      <c r="A334" t="s">
        <v>387</v>
      </c>
      <c r="B334" s="551">
        <v>3</v>
      </c>
      <c r="C334" t="s">
        <v>446</v>
      </c>
      <c r="D334" t="s">
        <v>1532</v>
      </c>
      <c r="E334" s="551">
        <f ca="1">VLOOKUP(A334,Data!C:I,7,FALSE)</f>
        <v>1</v>
      </c>
      <c r="F334" s="631" t="str">
        <f t="shared" si="34"/>
        <v>ID.SC-53</v>
      </c>
      <c r="G334" s="631" t="str">
        <f t="shared" ca="1" si="35"/>
        <v>ID.SC-531</v>
      </c>
    </row>
    <row r="335" spans="1:7" x14ac:dyDescent="0.25">
      <c r="A335" t="s">
        <v>387</v>
      </c>
      <c r="B335" s="551">
        <v>3</v>
      </c>
      <c r="C335" t="s">
        <v>1462</v>
      </c>
      <c r="D335" t="s">
        <v>1529</v>
      </c>
      <c r="E335" s="551">
        <f ca="1">VLOOKUP(A335,Data!C:I,7,FALSE)</f>
        <v>1</v>
      </c>
      <c r="F335" s="631" t="str">
        <f t="shared" si="34"/>
        <v>PR.IP-93</v>
      </c>
      <c r="G335" s="631" t="str">
        <f t="shared" ca="1" si="35"/>
        <v>PR.IP-931</v>
      </c>
    </row>
    <row r="336" spans="1:7" x14ac:dyDescent="0.25">
      <c r="A336" t="s">
        <v>387</v>
      </c>
      <c r="B336" s="551">
        <v>3</v>
      </c>
      <c r="C336" t="s">
        <v>1464</v>
      </c>
      <c r="D336" t="s">
        <v>1530</v>
      </c>
      <c r="E336" s="551">
        <f ca="1">VLOOKUP(A336,Data!C:I,7,FALSE)</f>
        <v>1</v>
      </c>
      <c r="F336" s="631" t="str">
        <f t="shared" si="34"/>
        <v>RS.RP-13</v>
      </c>
      <c r="G336" s="631" t="str">
        <f t="shared" ca="1" si="35"/>
        <v>RS.RP-131</v>
      </c>
    </row>
    <row r="337" spans="1:7" x14ac:dyDescent="0.25">
      <c r="A337" t="s">
        <v>388</v>
      </c>
      <c r="B337" s="551">
        <v>3</v>
      </c>
      <c r="C337" t="s">
        <v>446</v>
      </c>
      <c r="D337" t="s">
        <v>1528</v>
      </c>
      <c r="E337" s="551">
        <f ca="1">VLOOKUP(A337,Data!C:I,7,FALSE)</f>
        <v>0</v>
      </c>
      <c r="F337" s="631" t="str">
        <f t="shared" si="34"/>
        <v>ID.BE-53</v>
      </c>
      <c r="G337" s="631" t="str">
        <f t="shared" ca="1" si="35"/>
        <v>ID.BE-530</v>
      </c>
    </row>
    <row r="338" spans="1:7" x14ac:dyDescent="0.25">
      <c r="A338" t="s">
        <v>388</v>
      </c>
      <c r="B338" s="551">
        <v>3</v>
      </c>
      <c r="C338" t="s">
        <v>446</v>
      </c>
      <c r="D338" t="s">
        <v>1532</v>
      </c>
      <c r="E338" s="551">
        <f ca="1">VLOOKUP(A338,Data!C:I,7,FALSE)</f>
        <v>0</v>
      </c>
      <c r="F338" s="631" t="str">
        <f t="shared" si="34"/>
        <v>ID.SC-53</v>
      </c>
      <c r="G338" s="631" t="str">
        <f t="shared" ca="1" si="35"/>
        <v>ID.SC-530</v>
      </c>
    </row>
    <row r="339" spans="1:7" x14ac:dyDescent="0.25">
      <c r="A339" t="s">
        <v>388</v>
      </c>
      <c r="B339" s="551">
        <v>3</v>
      </c>
      <c r="C339" t="s">
        <v>1462</v>
      </c>
      <c r="D339" t="s">
        <v>1529</v>
      </c>
      <c r="E339" s="551">
        <f ca="1">VLOOKUP(A339,Data!C:I,7,FALSE)</f>
        <v>0</v>
      </c>
      <c r="F339" s="631" t="str">
        <f t="shared" si="34"/>
        <v>PR.IP-93</v>
      </c>
      <c r="G339" s="631" t="str">
        <f t="shared" ca="1" si="35"/>
        <v>PR.IP-930</v>
      </c>
    </row>
    <row r="340" spans="1:7" x14ac:dyDescent="0.25">
      <c r="A340" t="s">
        <v>388</v>
      </c>
      <c r="B340" s="551">
        <v>3</v>
      </c>
      <c r="C340" t="s">
        <v>1464</v>
      </c>
      <c r="D340" t="s">
        <v>1533</v>
      </c>
      <c r="E340" s="551">
        <f ca="1">VLOOKUP(A340,Data!C:I,7,FALSE)</f>
        <v>0</v>
      </c>
      <c r="F340" s="631" t="str">
        <f t="shared" si="34"/>
        <v>RS.CO-43</v>
      </c>
      <c r="G340" s="631" t="str">
        <f t="shared" ca="1" si="35"/>
        <v>RS.CO-430</v>
      </c>
    </row>
    <row r="341" spans="1:7" x14ac:dyDescent="0.25">
      <c r="A341" t="s">
        <v>388</v>
      </c>
      <c r="B341" s="551">
        <v>3</v>
      </c>
      <c r="C341" t="s">
        <v>1464</v>
      </c>
      <c r="D341" t="s">
        <v>1530</v>
      </c>
      <c r="E341" s="551">
        <f ca="1">VLOOKUP(A341,Data!C:I,7,FALSE)</f>
        <v>0</v>
      </c>
      <c r="F341" s="631" t="str">
        <f t="shared" si="34"/>
        <v>RS.RP-13</v>
      </c>
      <c r="G341" s="631" t="str">
        <f t="shared" ca="1" si="35"/>
        <v>RS.RP-130</v>
      </c>
    </row>
    <row r="342" spans="1:7" x14ac:dyDescent="0.25">
      <c r="A342" t="s">
        <v>338</v>
      </c>
      <c r="B342" s="551">
        <v>2</v>
      </c>
      <c r="C342" t="s">
        <v>446</v>
      </c>
      <c r="D342" t="s">
        <v>1519</v>
      </c>
      <c r="E342" s="551">
        <f ca="1">VLOOKUP(A342,Data!C:I,7,FALSE)</f>
        <v>0</v>
      </c>
      <c r="F342" s="631" t="str">
        <f t="shared" si="34"/>
        <v>ID.BE-22</v>
      </c>
      <c r="G342" s="631" t="str">
        <f t="shared" ca="1" si="35"/>
        <v>ID.BE-220</v>
      </c>
    </row>
    <row r="343" spans="1:7" x14ac:dyDescent="0.25">
      <c r="A343" t="s">
        <v>342</v>
      </c>
      <c r="B343" s="551">
        <v>2</v>
      </c>
      <c r="C343" t="s">
        <v>446</v>
      </c>
      <c r="D343" t="s">
        <v>1536</v>
      </c>
      <c r="E343" s="551">
        <f ca="1">VLOOKUP(A343,Data!C:I,7,FALSE)</f>
        <v>0</v>
      </c>
      <c r="F343" s="631" t="str">
        <f t="shared" si="34"/>
        <v>ID.GV-32</v>
      </c>
      <c r="G343" s="631" t="str">
        <f t="shared" ca="1" si="35"/>
        <v>ID.GV-320</v>
      </c>
    </row>
    <row r="344" spans="1:7" x14ac:dyDescent="0.25">
      <c r="A344" t="s">
        <v>349</v>
      </c>
      <c r="B344" s="551">
        <v>2</v>
      </c>
      <c r="C344" t="s">
        <v>446</v>
      </c>
      <c r="D344" t="s">
        <v>1522</v>
      </c>
      <c r="E344" s="551">
        <f ca="1">VLOOKUP(A344,Data!C:I,7,FALSE)</f>
        <v>0</v>
      </c>
      <c r="F344" s="631" t="str">
        <f t="shared" si="34"/>
        <v>ID.GV-12</v>
      </c>
      <c r="G344" s="631" t="str">
        <f t="shared" ca="1" si="35"/>
        <v>ID.GV-120</v>
      </c>
    </row>
    <row r="345" spans="1:7" x14ac:dyDescent="0.25">
      <c r="A345" t="s">
        <v>351</v>
      </c>
      <c r="B345" s="551">
        <v>2</v>
      </c>
      <c r="C345" t="s">
        <v>446</v>
      </c>
      <c r="D345" t="s">
        <v>1489</v>
      </c>
      <c r="E345" s="551">
        <f ca="1">VLOOKUP(A345,Data!C:I,7,FALSE)</f>
        <v>1</v>
      </c>
      <c r="F345" s="631" t="str">
        <f t="shared" si="34"/>
        <v>ID.AM-62</v>
      </c>
      <c r="G345" s="631" t="str">
        <f t="shared" ca="1" si="35"/>
        <v>ID.AM-621</v>
      </c>
    </row>
    <row r="346" spans="1:7" x14ac:dyDescent="0.25">
      <c r="A346" t="s">
        <v>354</v>
      </c>
      <c r="B346" s="551">
        <v>3</v>
      </c>
      <c r="C346" t="s">
        <v>446</v>
      </c>
      <c r="D346" t="s">
        <v>1536</v>
      </c>
      <c r="E346" s="551" t="e">
        <f>VLOOKUP(A346,Data!C:I,7,FALSE)</f>
        <v>#N/A</v>
      </c>
      <c r="F346" s="631" t="str">
        <f t="shared" si="34"/>
        <v>ID.GV-33</v>
      </c>
      <c r="G346" s="631" t="e">
        <f t="shared" si="35"/>
        <v>#N/A</v>
      </c>
    </row>
    <row r="347" spans="1:7" x14ac:dyDescent="0.25">
      <c r="A347" t="s">
        <v>357</v>
      </c>
      <c r="B347" s="551">
        <v>3</v>
      </c>
      <c r="C347" t="s">
        <v>446</v>
      </c>
      <c r="D347" t="s">
        <v>1536</v>
      </c>
      <c r="E347" s="551">
        <f ca="1">VLOOKUP(A347,Data!C:I,7,FALSE)</f>
        <v>1</v>
      </c>
      <c r="F347" s="631" t="str">
        <f t="shared" si="34"/>
        <v>ID.GV-33</v>
      </c>
      <c r="G347" s="631" t="str">
        <f t="shared" ca="1" si="35"/>
        <v>ID.GV-331</v>
      </c>
    </row>
    <row r="348" spans="1:7" x14ac:dyDescent="0.25">
      <c r="A348" t="s">
        <v>359</v>
      </c>
      <c r="B348" s="551">
        <v>3</v>
      </c>
      <c r="C348" t="s">
        <v>446</v>
      </c>
      <c r="D348" t="s">
        <v>1489</v>
      </c>
      <c r="E348" s="551">
        <f ca="1">VLOOKUP(A348,Data!C:I,7,FALSE)</f>
        <v>1</v>
      </c>
      <c r="F348" s="631" t="str">
        <f t="shared" si="34"/>
        <v>ID.AM-63</v>
      </c>
      <c r="G348" s="631" t="str">
        <f t="shared" ca="1" si="35"/>
        <v>ID.AM-631</v>
      </c>
    </row>
    <row r="349" spans="1:7" x14ac:dyDescent="0.25">
      <c r="A349" t="s">
        <v>359</v>
      </c>
      <c r="B349" s="551">
        <v>3</v>
      </c>
      <c r="C349" t="s">
        <v>446</v>
      </c>
      <c r="D349" t="s">
        <v>1490</v>
      </c>
      <c r="E349" s="551">
        <f ca="1">VLOOKUP(A349,Data!C:I,7,FALSE)</f>
        <v>1</v>
      </c>
      <c r="F349" s="631" t="str">
        <f t="shared" si="34"/>
        <v>ID.GV-23</v>
      </c>
      <c r="G349" s="631" t="str">
        <f t="shared" ca="1" si="35"/>
        <v>ID.GV-231</v>
      </c>
    </row>
    <row r="350" spans="1:7" x14ac:dyDescent="0.25">
      <c r="A350" t="s">
        <v>360</v>
      </c>
      <c r="B350" s="551">
        <v>3</v>
      </c>
      <c r="C350" t="s">
        <v>1462</v>
      </c>
      <c r="D350" t="s">
        <v>1491</v>
      </c>
      <c r="E350" s="551">
        <f ca="1">VLOOKUP(A350,Data!C:I,7,FALSE)</f>
        <v>0</v>
      </c>
      <c r="F350" s="631" t="str">
        <f t="shared" si="34"/>
        <v>PR.IP-83</v>
      </c>
      <c r="G350" s="631" t="str">
        <f t="shared" ca="1" si="35"/>
        <v>PR.IP-830</v>
      </c>
    </row>
    <row r="351" spans="1:7" x14ac:dyDescent="0.25">
      <c r="A351" t="s">
        <v>240</v>
      </c>
      <c r="B351" s="551">
        <v>1</v>
      </c>
      <c r="C351" t="s">
        <v>1463</v>
      </c>
      <c r="D351" t="s">
        <v>1537</v>
      </c>
      <c r="E351" s="551">
        <f ca="1">VLOOKUP(A351,Data!C:I,7,FALSE)</f>
        <v>0</v>
      </c>
      <c r="F351" s="631" t="str">
        <f t="shared" si="34"/>
        <v>DE.AE-31</v>
      </c>
      <c r="G351" s="631" t="str">
        <f t="shared" ca="1" si="35"/>
        <v>DE.AE-310</v>
      </c>
    </row>
    <row r="352" spans="1:7" x14ac:dyDescent="0.25">
      <c r="A352" t="s">
        <v>240</v>
      </c>
      <c r="B352" s="551">
        <v>1</v>
      </c>
      <c r="C352" t="s">
        <v>1463</v>
      </c>
      <c r="D352" t="s">
        <v>1538</v>
      </c>
      <c r="E352" s="551">
        <f ca="1">VLOOKUP(A352,Data!C:I,7,FALSE)</f>
        <v>0</v>
      </c>
      <c r="F352" s="631" t="str">
        <f t="shared" si="34"/>
        <v>DE.DP-11</v>
      </c>
      <c r="G352" s="631" t="str">
        <f t="shared" ca="1" si="35"/>
        <v>DE.DP-110</v>
      </c>
    </row>
    <row r="353" spans="1:7" x14ac:dyDescent="0.25">
      <c r="A353" t="s">
        <v>240</v>
      </c>
      <c r="B353" s="551">
        <v>1</v>
      </c>
      <c r="C353" t="s">
        <v>1463</v>
      </c>
      <c r="D353" t="s">
        <v>1539</v>
      </c>
      <c r="E353" s="551">
        <f ca="1">VLOOKUP(A353,Data!C:I,7,FALSE)</f>
        <v>0</v>
      </c>
      <c r="F353" s="631" t="str">
        <f t="shared" si="34"/>
        <v>DE.DP-41</v>
      </c>
      <c r="G353" s="631" t="str">
        <f t="shared" ca="1" si="35"/>
        <v>DE.DP-410</v>
      </c>
    </row>
    <row r="354" spans="1:7" x14ac:dyDescent="0.25">
      <c r="A354" t="s">
        <v>241</v>
      </c>
      <c r="B354" s="551">
        <v>2</v>
      </c>
      <c r="C354" t="s">
        <v>1463</v>
      </c>
      <c r="D354" t="s">
        <v>1540</v>
      </c>
      <c r="E354" s="551">
        <f ca="1">VLOOKUP(A354,Data!C:I,7,FALSE)</f>
        <v>0</v>
      </c>
      <c r="F354" s="631" t="str">
        <f t="shared" si="34"/>
        <v>DE.DP-22</v>
      </c>
      <c r="G354" s="631" t="str">
        <f t="shared" ca="1" si="35"/>
        <v>DE.DP-220</v>
      </c>
    </row>
    <row r="355" spans="1:7" x14ac:dyDescent="0.25">
      <c r="A355" t="s">
        <v>242</v>
      </c>
      <c r="B355" s="551">
        <v>2</v>
      </c>
      <c r="C355" t="s">
        <v>1463</v>
      </c>
      <c r="D355" t="s">
        <v>1537</v>
      </c>
      <c r="E355" s="551">
        <f ca="1">VLOOKUP(A355,Data!C:I,7,FALSE)</f>
        <v>1</v>
      </c>
      <c r="F355" s="631" t="str">
        <f t="shared" si="34"/>
        <v>DE.AE-32</v>
      </c>
      <c r="G355" s="631" t="str">
        <f t="shared" ca="1" si="35"/>
        <v>DE.AE-321</v>
      </c>
    </row>
    <row r="356" spans="1:7" x14ac:dyDescent="0.25">
      <c r="A356" t="s">
        <v>242</v>
      </c>
      <c r="B356" s="551">
        <v>2</v>
      </c>
      <c r="C356" t="s">
        <v>1464</v>
      </c>
      <c r="D356" t="s">
        <v>1541</v>
      </c>
      <c r="E356" s="551">
        <f ca="1">VLOOKUP(A356,Data!C:I,7,FALSE)</f>
        <v>1</v>
      </c>
      <c r="F356" s="631" t="str">
        <f t="shared" si="34"/>
        <v>RS.AN-12</v>
      </c>
      <c r="G356" s="631" t="str">
        <f t="shared" ca="1" si="35"/>
        <v>RS.AN-121</v>
      </c>
    </row>
    <row r="357" spans="1:7" x14ac:dyDescent="0.25">
      <c r="A357" t="s">
        <v>243</v>
      </c>
      <c r="B357" s="551">
        <v>3</v>
      </c>
      <c r="C357" t="s">
        <v>1463</v>
      </c>
      <c r="D357" t="s">
        <v>1542</v>
      </c>
      <c r="E357" s="551">
        <f ca="1">VLOOKUP(A357,Data!C:I,7,FALSE)</f>
        <v>1</v>
      </c>
      <c r="F357" s="631" t="str">
        <f t="shared" si="34"/>
        <v>DE.AE-23</v>
      </c>
      <c r="G357" s="631" t="str">
        <f t="shared" ca="1" si="35"/>
        <v>DE.AE-231</v>
      </c>
    </row>
    <row r="358" spans="1:7" x14ac:dyDescent="0.25">
      <c r="A358" t="s">
        <v>243</v>
      </c>
      <c r="B358" s="551">
        <v>3</v>
      </c>
      <c r="C358" t="s">
        <v>1463</v>
      </c>
      <c r="D358" t="s">
        <v>1537</v>
      </c>
      <c r="E358" s="551">
        <f ca="1">VLOOKUP(A358,Data!C:I,7,FALSE)</f>
        <v>1</v>
      </c>
      <c r="F358" s="631" t="str">
        <f t="shared" si="34"/>
        <v>DE.AE-33</v>
      </c>
      <c r="G358" s="631" t="str">
        <f t="shared" ca="1" si="35"/>
        <v>DE.AE-331</v>
      </c>
    </row>
    <row r="359" spans="1:7" x14ac:dyDescent="0.25">
      <c r="A359" t="s">
        <v>243</v>
      </c>
      <c r="B359" s="551">
        <v>3</v>
      </c>
      <c r="C359" t="s">
        <v>1464</v>
      </c>
      <c r="D359" t="s">
        <v>1541</v>
      </c>
      <c r="E359" s="551">
        <f ca="1">VLOOKUP(A359,Data!C:I,7,FALSE)</f>
        <v>1</v>
      </c>
      <c r="F359" s="631" t="str">
        <f t="shared" si="34"/>
        <v>RS.AN-13</v>
      </c>
      <c r="G359" s="631" t="str">
        <f t="shared" ca="1" si="35"/>
        <v>RS.AN-131</v>
      </c>
    </row>
    <row r="360" spans="1:7" x14ac:dyDescent="0.25">
      <c r="A360" t="s">
        <v>244</v>
      </c>
      <c r="B360" s="551">
        <v>3</v>
      </c>
      <c r="C360" t="s">
        <v>1463</v>
      </c>
      <c r="D360" t="s">
        <v>1540</v>
      </c>
      <c r="E360" s="551">
        <f ca="1">VLOOKUP(A360,Data!C:I,7,FALSE)</f>
        <v>0</v>
      </c>
      <c r="F360" s="631" t="str">
        <f t="shared" si="34"/>
        <v>DE.DP-23</v>
      </c>
      <c r="G360" s="631" t="str">
        <f t="shared" ca="1" si="35"/>
        <v>DE.DP-230</v>
      </c>
    </row>
    <row r="361" spans="1:7" x14ac:dyDescent="0.25">
      <c r="A361" t="s">
        <v>244</v>
      </c>
      <c r="B361" s="551">
        <v>3</v>
      </c>
      <c r="C361" t="s">
        <v>1463</v>
      </c>
      <c r="D361" t="s">
        <v>1543</v>
      </c>
      <c r="E361" s="551">
        <f ca="1">VLOOKUP(A361,Data!C:I,7,FALSE)</f>
        <v>0</v>
      </c>
      <c r="F361" s="631" t="str">
        <f t="shared" si="34"/>
        <v>DE.DP-53</v>
      </c>
      <c r="G361" s="631" t="str">
        <f t="shared" ca="1" si="35"/>
        <v>DE.DP-530</v>
      </c>
    </row>
    <row r="362" spans="1:7" x14ac:dyDescent="0.25">
      <c r="A362" t="s">
        <v>245</v>
      </c>
      <c r="B362" s="551">
        <v>3</v>
      </c>
      <c r="C362" t="s">
        <v>1463</v>
      </c>
      <c r="D362" t="s">
        <v>1537</v>
      </c>
      <c r="E362" s="551">
        <f ca="1">VLOOKUP(A362,Data!C:I,7,FALSE)</f>
        <v>1</v>
      </c>
      <c r="F362" s="631" t="str">
        <f t="shared" si="34"/>
        <v>DE.AE-33</v>
      </c>
      <c r="G362" s="631" t="str">
        <f t="shared" ca="1" si="35"/>
        <v>DE.AE-331</v>
      </c>
    </row>
    <row r="363" spans="1:7" x14ac:dyDescent="0.25">
      <c r="A363" t="s">
        <v>246</v>
      </c>
      <c r="B363" s="551">
        <v>1</v>
      </c>
      <c r="C363" t="s">
        <v>1463</v>
      </c>
      <c r="D363" t="s">
        <v>1544</v>
      </c>
      <c r="E363" s="551">
        <f ca="1">VLOOKUP(A363,Data!C:I,7,FALSE)</f>
        <v>1</v>
      </c>
      <c r="F363" s="631" t="str">
        <f t="shared" si="34"/>
        <v>DE.AE-51</v>
      </c>
      <c r="G363" s="631" t="str">
        <f t="shared" ca="1" si="35"/>
        <v>DE.AE-511</v>
      </c>
    </row>
    <row r="364" spans="1:7" x14ac:dyDescent="0.25">
      <c r="A364" t="s">
        <v>246</v>
      </c>
      <c r="B364" s="551">
        <v>1</v>
      </c>
      <c r="C364" t="s">
        <v>1464</v>
      </c>
      <c r="D364" t="s">
        <v>1545</v>
      </c>
      <c r="E364" s="551">
        <f ca="1">VLOOKUP(A364,Data!C:I,7,FALSE)</f>
        <v>1</v>
      </c>
      <c r="F364" s="631" t="str">
        <f t="shared" si="34"/>
        <v>RS.AN-41</v>
      </c>
      <c r="G364" s="631" t="str">
        <f t="shared" ca="1" si="35"/>
        <v>RS.AN-411</v>
      </c>
    </row>
    <row r="365" spans="1:7" x14ac:dyDescent="0.25">
      <c r="A365" t="s">
        <v>247</v>
      </c>
      <c r="B365" s="551">
        <v>1</v>
      </c>
      <c r="C365" t="s">
        <v>1463</v>
      </c>
      <c r="D365" t="s">
        <v>1542</v>
      </c>
      <c r="E365" s="551">
        <f ca="1">VLOOKUP(A365,Data!C:I,7,FALSE)</f>
        <v>0</v>
      </c>
      <c r="F365" s="631" t="str">
        <f t="shared" si="34"/>
        <v>DE.AE-21</v>
      </c>
      <c r="G365" s="631" t="str">
        <f t="shared" ca="1" si="35"/>
        <v>DE.AE-210</v>
      </c>
    </row>
    <row r="366" spans="1:7" x14ac:dyDescent="0.25">
      <c r="A366" t="s">
        <v>247</v>
      </c>
      <c r="B366" s="551">
        <v>1</v>
      </c>
      <c r="C366" t="s">
        <v>1463</v>
      </c>
      <c r="D366" t="s">
        <v>1546</v>
      </c>
      <c r="E366" s="551">
        <f ca="1">VLOOKUP(A366,Data!C:I,7,FALSE)</f>
        <v>0</v>
      </c>
      <c r="F366" s="631" t="str">
        <f t="shared" si="34"/>
        <v>DE.AE-41</v>
      </c>
      <c r="G366" s="631" t="str">
        <f t="shared" ca="1" si="35"/>
        <v>DE.AE-410</v>
      </c>
    </row>
    <row r="367" spans="1:7" x14ac:dyDescent="0.25">
      <c r="A367" t="s">
        <v>247</v>
      </c>
      <c r="B367" s="551">
        <v>1</v>
      </c>
      <c r="C367" t="s">
        <v>1464</v>
      </c>
      <c r="D367" t="s">
        <v>1541</v>
      </c>
      <c r="E367" s="551">
        <f ca="1">VLOOKUP(A367,Data!C:I,7,FALSE)</f>
        <v>0</v>
      </c>
      <c r="F367" s="631" t="str">
        <f t="shared" si="34"/>
        <v>RS.AN-11</v>
      </c>
      <c r="G367" s="631" t="str">
        <f t="shared" ca="1" si="35"/>
        <v>RS.AN-110</v>
      </c>
    </row>
    <row r="368" spans="1:7" x14ac:dyDescent="0.25">
      <c r="A368" t="s">
        <v>248</v>
      </c>
      <c r="B368" s="551">
        <v>2</v>
      </c>
      <c r="C368" t="s">
        <v>1463</v>
      </c>
      <c r="D368" t="s">
        <v>1546</v>
      </c>
      <c r="E368" s="551">
        <f ca="1">VLOOKUP(A368,Data!C:I,7,FALSE)</f>
        <v>1</v>
      </c>
      <c r="F368" s="631" t="str">
        <f t="shared" si="34"/>
        <v>DE.AE-42</v>
      </c>
      <c r="G368" s="631" t="str">
        <f t="shared" ca="1" si="35"/>
        <v>DE.AE-421</v>
      </c>
    </row>
    <row r="369" spans="1:7" x14ac:dyDescent="0.25">
      <c r="A369" t="s">
        <v>248</v>
      </c>
      <c r="B369" s="551">
        <v>2</v>
      </c>
      <c r="C369" t="s">
        <v>1463</v>
      </c>
      <c r="D369" t="s">
        <v>1544</v>
      </c>
      <c r="E369" s="551">
        <f ca="1">VLOOKUP(A369,Data!C:I,7,FALSE)</f>
        <v>1</v>
      </c>
      <c r="F369" s="631" t="str">
        <f t="shared" si="34"/>
        <v>DE.AE-52</v>
      </c>
      <c r="G369" s="631" t="str">
        <f t="shared" ca="1" si="35"/>
        <v>DE.AE-521</v>
      </c>
    </row>
    <row r="370" spans="1:7" x14ac:dyDescent="0.25">
      <c r="A370" t="s">
        <v>248</v>
      </c>
      <c r="B370" s="551">
        <v>2</v>
      </c>
      <c r="C370" t="s">
        <v>1464</v>
      </c>
      <c r="D370" t="s">
        <v>1547</v>
      </c>
      <c r="E370" s="551">
        <f ca="1">VLOOKUP(A370,Data!C:I,7,FALSE)</f>
        <v>1</v>
      </c>
      <c r="F370" s="631" t="str">
        <f t="shared" si="34"/>
        <v>RS.AN-22</v>
      </c>
      <c r="G370" s="631" t="str">
        <f t="shared" ca="1" si="35"/>
        <v>RS.AN-221</v>
      </c>
    </row>
    <row r="371" spans="1:7" x14ac:dyDescent="0.25">
      <c r="A371" t="s">
        <v>249</v>
      </c>
      <c r="B371" s="551">
        <v>2</v>
      </c>
      <c r="C371" t="s">
        <v>1463</v>
      </c>
      <c r="D371" t="s">
        <v>1542</v>
      </c>
      <c r="E371" s="551">
        <f ca="1">VLOOKUP(A371,Data!C:I,7,FALSE)</f>
        <v>0</v>
      </c>
      <c r="F371" s="631" t="str">
        <f t="shared" si="34"/>
        <v>DE.AE-22</v>
      </c>
      <c r="G371" s="631" t="str">
        <f t="shared" ca="1" si="35"/>
        <v>DE.AE-220</v>
      </c>
    </row>
    <row r="372" spans="1:7" x14ac:dyDescent="0.25">
      <c r="A372" t="s">
        <v>249</v>
      </c>
      <c r="B372" s="551">
        <v>2</v>
      </c>
      <c r="C372" t="s">
        <v>1464</v>
      </c>
      <c r="D372" t="s">
        <v>1545</v>
      </c>
      <c r="E372" s="551">
        <f ca="1">VLOOKUP(A372,Data!C:I,7,FALSE)</f>
        <v>0</v>
      </c>
      <c r="F372" s="631" t="str">
        <f t="shared" si="34"/>
        <v>RS.AN-42</v>
      </c>
      <c r="G372" s="631" t="str">
        <f t="shared" ca="1" si="35"/>
        <v>RS.AN-420</v>
      </c>
    </row>
    <row r="373" spans="1:7" x14ac:dyDescent="0.25">
      <c r="A373" t="s">
        <v>250</v>
      </c>
      <c r="B373" s="551">
        <v>2</v>
      </c>
      <c r="C373" t="s">
        <v>1463</v>
      </c>
      <c r="D373" t="s">
        <v>1544</v>
      </c>
      <c r="E373" s="551">
        <f ca="1">VLOOKUP(A373,Data!C:I,7,FALSE)</f>
        <v>0</v>
      </c>
      <c r="F373" s="631" t="str">
        <f t="shared" si="34"/>
        <v>DE.AE-52</v>
      </c>
      <c r="G373" s="631" t="str">
        <f t="shared" ca="1" si="35"/>
        <v>DE.AE-520</v>
      </c>
    </row>
    <row r="374" spans="1:7" x14ac:dyDescent="0.25">
      <c r="A374" t="s">
        <v>250</v>
      </c>
      <c r="B374" s="551">
        <v>2</v>
      </c>
      <c r="C374" t="s">
        <v>1463</v>
      </c>
      <c r="D374" t="s">
        <v>1548</v>
      </c>
      <c r="E374" s="551">
        <f ca="1">VLOOKUP(A374,Data!C:I,7,FALSE)</f>
        <v>0</v>
      </c>
      <c r="F374" s="631" t="str">
        <f t="shared" si="34"/>
        <v>DE.DP-32</v>
      </c>
      <c r="G374" s="631" t="str">
        <f t="shared" ca="1" si="35"/>
        <v>DE.DP-320</v>
      </c>
    </row>
    <row r="375" spans="1:7" x14ac:dyDescent="0.25">
      <c r="A375" t="s">
        <v>250</v>
      </c>
      <c r="B375" s="551">
        <v>2</v>
      </c>
      <c r="C375" t="s">
        <v>1463</v>
      </c>
      <c r="D375" t="s">
        <v>1543</v>
      </c>
      <c r="E375" s="551">
        <f ca="1">VLOOKUP(A375,Data!C:I,7,FALSE)</f>
        <v>0</v>
      </c>
      <c r="F375" s="631" t="str">
        <f t="shared" si="34"/>
        <v>DE.DP-52</v>
      </c>
      <c r="G375" s="631" t="str">
        <f t="shared" ca="1" si="35"/>
        <v>DE.DP-520</v>
      </c>
    </row>
    <row r="376" spans="1:7" x14ac:dyDescent="0.25">
      <c r="A376" t="s">
        <v>250</v>
      </c>
      <c r="B376" s="551">
        <v>2</v>
      </c>
      <c r="C376" t="s">
        <v>1464</v>
      </c>
      <c r="D376" t="s">
        <v>1545</v>
      </c>
      <c r="E376" s="551">
        <f ca="1">VLOOKUP(A376,Data!C:I,7,FALSE)</f>
        <v>0</v>
      </c>
      <c r="F376" s="631" t="str">
        <f t="shared" si="34"/>
        <v>RS.AN-42</v>
      </c>
      <c r="G376" s="631" t="str">
        <f t="shared" ca="1" si="35"/>
        <v>RS.AN-420</v>
      </c>
    </row>
    <row r="377" spans="1:7" x14ac:dyDescent="0.25">
      <c r="A377" t="s">
        <v>251</v>
      </c>
      <c r="B377" s="551">
        <v>2</v>
      </c>
      <c r="C377" t="s">
        <v>1463</v>
      </c>
      <c r="D377" t="s">
        <v>1542</v>
      </c>
      <c r="E377" s="551">
        <f ca="1">VLOOKUP(A377,Data!C:I,7,FALSE)</f>
        <v>1</v>
      </c>
      <c r="F377" s="631" t="str">
        <f t="shared" si="34"/>
        <v>DE.AE-22</v>
      </c>
      <c r="G377" s="631" t="str">
        <f t="shared" ca="1" si="35"/>
        <v>DE.AE-221</v>
      </c>
    </row>
    <row r="378" spans="1:7" x14ac:dyDescent="0.25">
      <c r="A378" t="s">
        <v>251</v>
      </c>
      <c r="B378" s="551">
        <v>2</v>
      </c>
      <c r="C378" t="s">
        <v>1464</v>
      </c>
      <c r="D378" t="s">
        <v>1541</v>
      </c>
      <c r="E378" s="551">
        <f ca="1">VLOOKUP(A378,Data!C:I,7,FALSE)</f>
        <v>1</v>
      </c>
      <c r="F378" s="631" t="str">
        <f t="shared" si="34"/>
        <v>RS.AN-12</v>
      </c>
      <c r="G378" s="631" t="str">
        <f t="shared" ca="1" si="35"/>
        <v>RS.AN-121</v>
      </c>
    </row>
    <row r="379" spans="1:7" x14ac:dyDescent="0.25">
      <c r="A379" t="s">
        <v>252</v>
      </c>
      <c r="B379" s="551">
        <v>2</v>
      </c>
      <c r="C379" t="s">
        <v>1463</v>
      </c>
      <c r="D379" t="s">
        <v>1538</v>
      </c>
      <c r="E379" s="551">
        <f ca="1">VLOOKUP(A379,Data!C:I,7,FALSE)</f>
        <v>1</v>
      </c>
      <c r="F379" s="631" t="str">
        <f t="shared" si="34"/>
        <v>DE.DP-12</v>
      </c>
      <c r="G379" s="631" t="str">
        <f t="shared" ca="1" si="35"/>
        <v>DE.DP-121</v>
      </c>
    </row>
    <row r="380" spans="1:7" x14ac:dyDescent="0.25">
      <c r="A380" t="s">
        <v>252</v>
      </c>
      <c r="B380" s="551">
        <v>2</v>
      </c>
      <c r="C380" t="s">
        <v>1463</v>
      </c>
      <c r="D380" t="s">
        <v>1539</v>
      </c>
      <c r="E380" s="551">
        <f ca="1">VLOOKUP(A380,Data!C:I,7,FALSE)</f>
        <v>1</v>
      </c>
      <c r="F380" s="631" t="str">
        <f t="shared" si="34"/>
        <v>DE.DP-42</v>
      </c>
      <c r="G380" s="631" t="str">
        <f t="shared" ca="1" si="35"/>
        <v>DE.DP-421</v>
      </c>
    </row>
    <row r="381" spans="1:7" x14ac:dyDescent="0.25">
      <c r="A381" t="s">
        <v>252</v>
      </c>
      <c r="B381" s="551">
        <v>2</v>
      </c>
      <c r="C381" t="s">
        <v>1465</v>
      </c>
      <c r="D381" t="s">
        <v>1549</v>
      </c>
      <c r="E381" s="551">
        <f ca="1">VLOOKUP(A381,Data!C:I,7,FALSE)</f>
        <v>1</v>
      </c>
      <c r="F381" s="631" t="str">
        <f t="shared" si="34"/>
        <v>RC.CO-32</v>
      </c>
      <c r="G381" s="631" t="str">
        <f t="shared" ca="1" si="35"/>
        <v>RC.CO-321</v>
      </c>
    </row>
    <row r="382" spans="1:7" x14ac:dyDescent="0.25">
      <c r="A382" t="s">
        <v>252</v>
      </c>
      <c r="B382" s="551">
        <v>2</v>
      </c>
      <c r="C382" t="s">
        <v>1464</v>
      </c>
      <c r="D382" t="s">
        <v>1534</v>
      </c>
      <c r="E382" s="551">
        <f ca="1">VLOOKUP(A382,Data!C:I,7,FALSE)</f>
        <v>1</v>
      </c>
      <c r="F382" s="631" t="str">
        <f t="shared" si="34"/>
        <v>RS.CO-22</v>
      </c>
      <c r="G382" s="631" t="str">
        <f t="shared" ca="1" si="35"/>
        <v>RS.CO-221</v>
      </c>
    </row>
    <row r="383" spans="1:7" x14ac:dyDescent="0.25">
      <c r="A383" t="s">
        <v>252</v>
      </c>
      <c r="B383" s="551">
        <v>2</v>
      </c>
      <c r="C383" t="s">
        <v>1464</v>
      </c>
      <c r="D383" t="s">
        <v>1535</v>
      </c>
      <c r="E383" s="551">
        <f ca="1">VLOOKUP(A383,Data!C:I,7,FALSE)</f>
        <v>1</v>
      </c>
      <c r="F383" s="631" t="str">
        <f t="shared" si="34"/>
        <v>RS.CO-32</v>
      </c>
      <c r="G383" s="631" t="str">
        <f t="shared" ca="1" si="35"/>
        <v>RS.CO-321</v>
      </c>
    </row>
    <row r="384" spans="1:7" x14ac:dyDescent="0.25">
      <c r="A384" t="s">
        <v>252</v>
      </c>
      <c r="B384" s="551">
        <v>2</v>
      </c>
      <c r="C384" t="s">
        <v>1464</v>
      </c>
      <c r="D384" t="s">
        <v>1533</v>
      </c>
      <c r="E384" s="551">
        <f ca="1">VLOOKUP(A384,Data!C:I,7,FALSE)</f>
        <v>1</v>
      </c>
      <c r="F384" s="631" t="str">
        <f t="shared" si="34"/>
        <v>RS.CO-42</v>
      </c>
      <c r="G384" s="631" t="str">
        <f t="shared" ca="1" si="35"/>
        <v>RS.CO-421</v>
      </c>
    </row>
    <row r="385" spans="1:7" x14ac:dyDescent="0.25">
      <c r="A385" t="s">
        <v>253</v>
      </c>
      <c r="B385" s="551">
        <v>3</v>
      </c>
      <c r="C385" t="s">
        <v>1463</v>
      </c>
      <c r="D385" t="s">
        <v>1546</v>
      </c>
      <c r="E385" s="551">
        <f ca="1">VLOOKUP(A385,Data!C:I,7,FALSE)</f>
        <v>0</v>
      </c>
      <c r="F385" s="631" t="str">
        <f t="shared" si="34"/>
        <v>DE.AE-43</v>
      </c>
      <c r="G385" s="631" t="str">
        <f t="shared" ca="1" si="35"/>
        <v>DE.AE-430</v>
      </c>
    </row>
    <row r="386" spans="1:7" x14ac:dyDescent="0.25">
      <c r="A386" t="s">
        <v>253</v>
      </c>
      <c r="B386" s="551">
        <v>3</v>
      </c>
      <c r="C386" t="s">
        <v>1463</v>
      </c>
      <c r="D386" t="s">
        <v>1544</v>
      </c>
      <c r="E386" s="551">
        <f ca="1">VLOOKUP(A386,Data!C:I,7,FALSE)</f>
        <v>0</v>
      </c>
      <c r="F386" s="631" t="str">
        <f t="shared" si="34"/>
        <v>DE.AE-53</v>
      </c>
      <c r="G386" s="631" t="str">
        <f t="shared" ca="1" si="35"/>
        <v>DE.AE-530</v>
      </c>
    </row>
    <row r="387" spans="1:7" x14ac:dyDescent="0.25">
      <c r="A387" t="s">
        <v>253</v>
      </c>
      <c r="B387" s="551">
        <v>3</v>
      </c>
      <c r="C387" t="s">
        <v>1464</v>
      </c>
      <c r="D387" t="s">
        <v>1547</v>
      </c>
      <c r="E387" s="551">
        <f ca="1">VLOOKUP(A387,Data!C:I,7,FALSE)</f>
        <v>0</v>
      </c>
      <c r="F387" s="631" t="str">
        <f t="shared" ref="F387:F450" si="36">CONCATENATE($D387,$B387)</f>
        <v>RS.AN-23</v>
      </c>
      <c r="G387" s="631" t="str">
        <f t="shared" ref="G387:G450" ca="1" si="37">_xlfn.IFNA(CONCATENATE(F387,$E387),CONCATENATE(F387,$E387,0))</f>
        <v>RS.AN-230</v>
      </c>
    </row>
    <row r="388" spans="1:7" x14ac:dyDescent="0.25">
      <c r="A388" t="s">
        <v>254</v>
      </c>
      <c r="B388" s="551">
        <v>3</v>
      </c>
      <c r="C388" t="s">
        <v>1463</v>
      </c>
      <c r="D388" t="s">
        <v>1542</v>
      </c>
      <c r="E388" s="551">
        <f ca="1">VLOOKUP(A388,Data!C:I,7,FALSE)</f>
        <v>1</v>
      </c>
      <c r="F388" s="631" t="str">
        <f t="shared" si="36"/>
        <v>DE.AE-23</v>
      </c>
      <c r="G388" s="631" t="str">
        <f t="shared" ca="1" si="37"/>
        <v>DE.AE-231</v>
      </c>
    </row>
    <row r="389" spans="1:7" x14ac:dyDescent="0.25">
      <c r="A389" t="s">
        <v>254</v>
      </c>
      <c r="B389" s="551">
        <v>3</v>
      </c>
      <c r="C389" t="s">
        <v>1463</v>
      </c>
      <c r="D389" t="s">
        <v>1537</v>
      </c>
      <c r="E389" s="551">
        <f ca="1">VLOOKUP(A389,Data!C:I,7,FALSE)</f>
        <v>1</v>
      </c>
      <c r="F389" s="631" t="str">
        <f t="shared" si="36"/>
        <v>DE.AE-33</v>
      </c>
      <c r="G389" s="631" t="str">
        <f t="shared" ca="1" si="37"/>
        <v>DE.AE-331</v>
      </c>
    </row>
    <row r="390" spans="1:7" x14ac:dyDescent="0.25">
      <c r="A390" t="s">
        <v>254</v>
      </c>
      <c r="B390" s="551">
        <v>3</v>
      </c>
      <c r="C390" t="s">
        <v>1464</v>
      </c>
      <c r="D390" t="s">
        <v>1541</v>
      </c>
      <c r="E390" s="551">
        <f ca="1">VLOOKUP(A390,Data!C:I,7,FALSE)</f>
        <v>1</v>
      </c>
      <c r="F390" s="631" t="str">
        <f t="shared" si="36"/>
        <v>RS.AN-13</v>
      </c>
      <c r="G390" s="631" t="str">
        <f t="shared" ca="1" si="37"/>
        <v>RS.AN-131</v>
      </c>
    </row>
    <row r="391" spans="1:7" x14ac:dyDescent="0.25">
      <c r="A391" t="s">
        <v>255</v>
      </c>
      <c r="B391" s="551">
        <v>1</v>
      </c>
      <c r="C391" t="s">
        <v>1462</v>
      </c>
      <c r="D391" t="s">
        <v>1529</v>
      </c>
      <c r="E391" s="551">
        <f ca="1">VLOOKUP(A391,Data!C:I,7,FALSE)</f>
        <v>1</v>
      </c>
      <c r="F391" s="631" t="str">
        <f t="shared" si="36"/>
        <v>PR.IP-91</v>
      </c>
      <c r="G391" s="631" t="str">
        <f t="shared" ca="1" si="37"/>
        <v>PR.IP-911</v>
      </c>
    </row>
    <row r="392" spans="1:7" x14ac:dyDescent="0.25">
      <c r="A392" t="s">
        <v>255</v>
      </c>
      <c r="B392" s="551">
        <v>1</v>
      </c>
      <c r="C392" t="s">
        <v>1464</v>
      </c>
      <c r="D392" t="s">
        <v>1531</v>
      </c>
      <c r="E392" s="551">
        <f ca="1">VLOOKUP(A392,Data!C:I,7,FALSE)</f>
        <v>1</v>
      </c>
      <c r="F392" s="631" t="str">
        <f t="shared" si="36"/>
        <v>RS.CO-11</v>
      </c>
      <c r="G392" s="631" t="str">
        <f t="shared" ca="1" si="37"/>
        <v>RS.CO-111</v>
      </c>
    </row>
    <row r="393" spans="1:7" x14ac:dyDescent="0.25">
      <c r="A393" t="s">
        <v>256</v>
      </c>
      <c r="B393" s="551">
        <v>1</v>
      </c>
      <c r="C393" t="s">
        <v>1462</v>
      </c>
      <c r="D393" t="s">
        <v>1529</v>
      </c>
      <c r="E393" s="551">
        <f ca="1">VLOOKUP(A393,Data!C:I,7,FALSE)</f>
        <v>1</v>
      </c>
      <c r="F393" s="631" t="str">
        <f t="shared" si="36"/>
        <v>PR.IP-91</v>
      </c>
      <c r="G393" s="631" t="str">
        <f t="shared" ca="1" si="37"/>
        <v>PR.IP-911</v>
      </c>
    </row>
    <row r="394" spans="1:7" x14ac:dyDescent="0.25">
      <c r="A394" t="s">
        <v>256</v>
      </c>
      <c r="B394" s="551">
        <v>1</v>
      </c>
      <c r="C394" t="s">
        <v>1465</v>
      </c>
      <c r="D394" t="s">
        <v>1550</v>
      </c>
      <c r="E394" s="551">
        <f ca="1">VLOOKUP(A394,Data!C:I,7,FALSE)</f>
        <v>1</v>
      </c>
      <c r="F394" s="631" t="str">
        <f t="shared" si="36"/>
        <v>RC.RP-11</v>
      </c>
      <c r="G394" s="631" t="str">
        <f t="shared" ca="1" si="37"/>
        <v>RC.RP-111</v>
      </c>
    </row>
    <row r="395" spans="1:7" x14ac:dyDescent="0.25">
      <c r="A395" t="s">
        <v>256</v>
      </c>
      <c r="B395" s="551">
        <v>1</v>
      </c>
      <c r="C395" t="s">
        <v>1464</v>
      </c>
      <c r="D395" t="s">
        <v>1551</v>
      </c>
      <c r="E395" s="551">
        <f ca="1">VLOOKUP(A395,Data!C:I,7,FALSE)</f>
        <v>1</v>
      </c>
      <c r="F395" s="631" t="str">
        <f t="shared" si="36"/>
        <v>RS.MI-11</v>
      </c>
      <c r="G395" s="631" t="str">
        <f t="shared" ca="1" si="37"/>
        <v>RS.MI-111</v>
      </c>
    </row>
    <row r="396" spans="1:7" x14ac:dyDescent="0.25">
      <c r="A396" t="s">
        <v>256</v>
      </c>
      <c r="B396" s="551">
        <v>1</v>
      </c>
      <c r="C396" t="s">
        <v>1464</v>
      </c>
      <c r="D396" t="s">
        <v>1552</v>
      </c>
      <c r="E396" s="551">
        <f ca="1">VLOOKUP(A396,Data!C:I,7,FALSE)</f>
        <v>1</v>
      </c>
      <c r="F396" s="631" t="str">
        <f t="shared" si="36"/>
        <v>RS.MI-21</v>
      </c>
      <c r="G396" s="631" t="str">
        <f t="shared" ca="1" si="37"/>
        <v>RS.MI-211</v>
      </c>
    </row>
    <row r="397" spans="1:7" x14ac:dyDescent="0.25">
      <c r="A397" t="s">
        <v>256</v>
      </c>
      <c r="B397" s="551">
        <v>1</v>
      </c>
      <c r="C397" t="s">
        <v>1464</v>
      </c>
      <c r="D397" t="s">
        <v>1530</v>
      </c>
      <c r="E397" s="551">
        <f ca="1">VLOOKUP(A397,Data!C:I,7,FALSE)</f>
        <v>1</v>
      </c>
      <c r="F397" s="631" t="str">
        <f t="shared" si="36"/>
        <v>RS.RP-11</v>
      </c>
      <c r="G397" s="631" t="str">
        <f t="shared" ca="1" si="37"/>
        <v>RS.RP-111</v>
      </c>
    </row>
    <row r="398" spans="1:7" x14ac:dyDescent="0.25">
      <c r="A398" t="s">
        <v>257</v>
      </c>
      <c r="B398" s="551">
        <v>1</v>
      </c>
      <c r="C398" t="s">
        <v>1463</v>
      </c>
      <c r="D398" t="s">
        <v>1539</v>
      </c>
      <c r="E398" s="551">
        <f ca="1">VLOOKUP(A398,Data!C:I,7,FALSE)</f>
        <v>1</v>
      </c>
      <c r="F398" s="631" t="str">
        <f t="shared" si="36"/>
        <v>DE.DP-41</v>
      </c>
      <c r="G398" s="631" t="str">
        <f t="shared" ca="1" si="37"/>
        <v>DE.DP-411</v>
      </c>
    </row>
    <row r="399" spans="1:7" x14ac:dyDescent="0.25">
      <c r="A399" t="s">
        <v>257</v>
      </c>
      <c r="B399" s="551">
        <v>1</v>
      </c>
      <c r="C399" t="s">
        <v>1462</v>
      </c>
      <c r="D399" t="s">
        <v>1529</v>
      </c>
      <c r="E399" s="551">
        <f ca="1">VLOOKUP(A399,Data!C:I,7,FALSE)</f>
        <v>1</v>
      </c>
      <c r="F399" s="631" t="str">
        <f t="shared" si="36"/>
        <v>PR.IP-91</v>
      </c>
      <c r="G399" s="631" t="str">
        <f t="shared" ca="1" si="37"/>
        <v>PR.IP-911</v>
      </c>
    </row>
    <row r="400" spans="1:7" x14ac:dyDescent="0.25">
      <c r="A400" t="s">
        <v>257</v>
      </c>
      <c r="B400" s="551">
        <v>1</v>
      </c>
      <c r="C400" t="s">
        <v>1464</v>
      </c>
      <c r="D400" t="s">
        <v>1530</v>
      </c>
      <c r="E400" s="551">
        <f ca="1">VLOOKUP(A400,Data!C:I,7,FALSE)</f>
        <v>1</v>
      </c>
      <c r="F400" s="631" t="str">
        <f t="shared" si="36"/>
        <v>RS.RP-11</v>
      </c>
      <c r="G400" s="631" t="str">
        <f t="shared" ca="1" si="37"/>
        <v>RS.RP-111</v>
      </c>
    </row>
    <row r="401" spans="1:7" x14ac:dyDescent="0.25">
      <c r="A401" t="s">
        <v>258</v>
      </c>
      <c r="B401" s="551">
        <v>2</v>
      </c>
      <c r="C401" t="s">
        <v>1462</v>
      </c>
      <c r="D401" t="s">
        <v>1529</v>
      </c>
      <c r="E401" s="551">
        <f ca="1">VLOOKUP(A401,Data!C:I,7,FALSE)</f>
        <v>1</v>
      </c>
      <c r="F401" s="631" t="str">
        <f t="shared" si="36"/>
        <v>PR.IP-92</v>
      </c>
      <c r="G401" s="631" t="str">
        <f t="shared" ca="1" si="37"/>
        <v>PR.IP-921</v>
      </c>
    </row>
    <row r="402" spans="1:7" x14ac:dyDescent="0.25">
      <c r="A402" t="s">
        <v>258</v>
      </c>
      <c r="B402" s="551">
        <v>2</v>
      </c>
      <c r="C402" t="s">
        <v>1465</v>
      </c>
      <c r="D402" t="s">
        <v>1553</v>
      </c>
      <c r="E402" s="551">
        <f ca="1">VLOOKUP(A402,Data!C:I,7,FALSE)</f>
        <v>1</v>
      </c>
      <c r="F402" s="631" t="str">
        <f t="shared" si="36"/>
        <v>RC.CO-22</v>
      </c>
      <c r="G402" s="631" t="str">
        <f t="shared" ca="1" si="37"/>
        <v>RC.CO-221</v>
      </c>
    </row>
    <row r="403" spans="1:7" x14ac:dyDescent="0.25">
      <c r="A403" t="s">
        <v>258</v>
      </c>
      <c r="B403" s="551">
        <v>2</v>
      </c>
      <c r="C403" t="s">
        <v>1465</v>
      </c>
      <c r="D403" t="s">
        <v>1549</v>
      </c>
      <c r="E403" s="551">
        <f ca="1">VLOOKUP(A403,Data!C:I,7,FALSE)</f>
        <v>1</v>
      </c>
      <c r="F403" s="631" t="str">
        <f t="shared" si="36"/>
        <v>RC.CO-32</v>
      </c>
      <c r="G403" s="631" t="str">
        <f t="shared" ca="1" si="37"/>
        <v>RC.CO-321</v>
      </c>
    </row>
    <row r="404" spans="1:7" x14ac:dyDescent="0.25">
      <c r="A404" t="s">
        <v>258</v>
      </c>
      <c r="B404" s="551">
        <v>2</v>
      </c>
      <c r="C404" t="s">
        <v>1465</v>
      </c>
      <c r="D404" t="s">
        <v>1550</v>
      </c>
      <c r="E404" s="551">
        <f ca="1">VLOOKUP(A404,Data!C:I,7,FALSE)</f>
        <v>1</v>
      </c>
      <c r="F404" s="631" t="str">
        <f t="shared" si="36"/>
        <v>RC.RP-12</v>
      </c>
      <c r="G404" s="631" t="str">
        <f t="shared" ca="1" si="37"/>
        <v>RC.RP-121</v>
      </c>
    </row>
    <row r="405" spans="1:7" x14ac:dyDescent="0.25">
      <c r="A405" t="s">
        <v>258</v>
      </c>
      <c r="B405" s="551">
        <v>2</v>
      </c>
      <c r="C405" t="s">
        <v>1464</v>
      </c>
      <c r="D405" t="s">
        <v>1531</v>
      </c>
      <c r="E405" s="551">
        <f ca="1">VLOOKUP(A405,Data!C:I,7,FALSE)</f>
        <v>1</v>
      </c>
      <c r="F405" s="631" t="str">
        <f t="shared" si="36"/>
        <v>RS.CO-12</v>
      </c>
      <c r="G405" s="631" t="str">
        <f t="shared" ca="1" si="37"/>
        <v>RS.CO-121</v>
      </c>
    </row>
    <row r="406" spans="1:7" x14ac:dyDescent="0.25">
      <c r="A406" t="s">
        <v>258</v>
      </c>
      <c r="B406" s="551">
        <v>2</v>
      </c>
      <c r="C406" t="s">
        <v>1464</v>
      </c>
      <c r="D406" t="s">
        <v>1530</v>
      </c>
      <c r="E406" s="551">
        <f ca="1">VLOOKUP(A406,Data!C:I,7,FALSE)</f>
        <v>1</v>
      </c>
      <c r="F406" s="631" t="str">
        <f t="shared" si="36"/>
        <v>RS.RP-12</v>
      </c>
      <c r="G406" s="631" t="str">
        <f t="shared" ca="1" si="37"/>
        <v>RS.RP-121</v>
      </c>
    </row>
    <row r="407" spans="1:7" x14ac:dyDescent="0.25">
      <c r="A407" t="s">
        <v>259</v>
      </c>
      <c r="B407" s="551">
        <v>2</v>
      </c>
      <c r="C407" t="s">
        <v>1462</v>
      </c>
      <c r="D407" t="s">
        <v>1529</v>
      </c>
      <c r="E407" s="551">
        <f ca="1">VLOOKUP(A407,Data!C:I,7,FALSE)</f>
        <v>1</v>
      </c>
      <c r="F407" s="631" t="str">
        <f t="shared" si="36"/>
        <v>PR.IP-92</v>
      </c>
      <c r="G407" s="631" t="str">
        <f t="shared" ca="1" si="37"/>
        <v>PR.IP-921</v>
      </c>
    </row>
    <row r="408" spans="1:7" x14ac:dyDescent="0.25">
      <c r="A408" t="s">
        <v>259</v>
      </c>
      <c r="B408" s="551">
        <v>2</v>
      </c>
      <c r="C408" t="s">
        <v>1465</v>
      </c>
      <c r="D408" t="s">
        <v>1550</v>
      </c>
      <c r="E408" s="551">
        <f ca="1">VLOOKUP(A408,Data!C:I,7,FALSE)</f>
        <v>1</v>
      </c>
      <c r="F408" s="631" t="str">
        <f t="shared" si="36"/>
        <v>RC.RP-12</v>
      </c>
      <c r="G408" s="631" t="str">
        <f t="shared" ca="1" si="37"/>
        <v>RC.RP-121</v>
      </c>
    </row>
    <row r="409" spans="1:7" x14ac:dyDescent="0.25">
      <c r="A409" t="s">
        <v>259</v>
      </c>
      <c r="B409" s="551">
        <v>2</v>
      </c>
      <c r="C409" t="s">
        <v>1464</v>
      </c>
      <c r="D409" t="s">
        <v>1534</v>
      </c>
      <c r="E409" s="551">
        <f ca="1">VLOOKUP(A409,Data!C:I,7,FALSE)</f>
        <v>1</v>
      </c>
      <c r="F409" s="631" t="str">
        <f t="shared" si="36"/>
        <v>RS.CO-22</v>
      </c>
      <c r="G409" s="631" t="str">
        <f t="shared" ca="1" si="37"/>
        <v>RS.CO-221</v>
      </c>
    </row>
    <row r="410" spans="1:7" x14ac:dyDescent="0.25">
      <c r="A410" t="s">
        <v>259</v>
      </c>
      <c r="B410" s="551">
        <v>2</v>
      </c>
      <c r="C410" t="s">
        <v>1464</v>
      </c>
      <c r="D410" t="s">
        <v>1535</v>
      </c>
      <c r="E410" s="551">
        <f ca="1">VLOOKUP(A410,Data!C:I,7,FALSE)</f>
        <v>1</v>
      </c>
      <c r="F410" s="631" t="str">
        <f t="shared" si="36"/>
        <v>RS.CO-32</v>
      </c>
      <c r="G410" s="631" t="str">
        <f t="shared" ca="1" si="37"/>
        <v>RS.CO-321</v>
      </c>
    </row>
    <row r="411" spans="1:7" x14ac:dyDescent="0.25">
      <c r="A411" t="s">
        <v>259</v>
      </c>
      <c r="B411" s="551">
        <v>2</v>
      </c>
      <c r="C411" t="s">
        <v>1464</v>
      </c>
      <c r="D411" t="s">
        <v>1533</v>
      </c>
      <c r="E411" s="551">
        <f ca="1">VLOOKUP(A411,Data!C:I,7,FALSE)</f>
        <v>1</v>
      </c>
      <c r="F411" s="631" t="str">
        <f t="shared" si="36"/>
        <v>RS.CO-42</v>
      </c>
      <c r="G411" s="631" t="str">
        <f t="shared" ca="1" si="37"/>
        <v>RS.CO-421</v>
      </c>
    </row>
    <row r="412" spans="1:7" x14ac:dyDescent="0.25">
      <c r="A412" t="s">
        <v>259</v>
      </c>
      <c r="B412" s="551">
        <v>2</v>
      </c>
      <c r="C412" t="s">
        <v>1464</v>
      </c>
      <c r="D412" t="s">
        <v>1530</v>
      </c>
      <c r="E412" s="551">
        <f ca="1">VLOOKUP(A412,Data!C:I,7,FALSE)</f>
        <v>1</v>
      </c>
      <c r="F412" s="631" t="str">
        <f t="shared" si="36"/>
        <v>RS.RP-12</v>
      </c>
      <c r="G412" s="631" t="str">
        <f t="shared" ca="1" si="37"/>
        <v>RS.RP-121</v>
      </c>
    </row>
    <row r="413" spans="1:7" x14ac:dyDescent="0.25">
      <c r="A413" t="s">
        <v>260</v>
      </c>
      <c r="B413" s="551">
        <v>2</v>
      </c>
      <c r="C413" t="s">
        <v>1463</v>
      </c>
      <c r="D413" t="s">
        <v>1548</v>
      </c>
      <c r="E413" s="551">
        <f ca="1">VLOOKUP(A413,Data!C:I,7,FALSE)</f>
        <v>0</v>
      </c>
      <c r="F413" s="631" t="str">
        <f t="shared" si="36"/>
        <v>DE.DP-32</v>
      </c>
      <c r="G413" s="631" t="str">
        <f t="shared" ca="1" si="37"/>
        <v>DE.DP-320</v>
      </c>
    </row>
    <row r="414" spans="1:7" x14ac:dyDescent="0.25">
      <c r="A414" t="s">
        <v>260</v>
      </c>
      <c r="B414" s="551">
        <v>2</v>
      </c>
      <c r="C414" t="s">
        <v>446</v>
      </c>
      <c r="D414" t="s">
        <v>1532</v>
      </c>
      <c r="E414" s="551">
        <f ca="1">VLOOKUP(A414,Data!C:I,7,FALSE)</f>
        <v>0</v>
      </c>
      <c r="F414" s="631" t="str">
        <f t="shared" si="36"/>
        <v>ID.SC-52</v>
      </c>
      <c r="G414" s="631" t="str">
        <f t="shared" ca="1" si="37"/>
        <v>ID.SC-520</v>
      </c>
    </row>
    <row r="415" spans="1:7" x14ac:dyDescent="0.25">
      <c r="A415" t="s">
        <v>260</v>
      </c>
      <c r="B415" s="551">
        <v>2</v>
      </c>
      <c r="C415" t="s">
        <v>1462</v>
      </c>
      <c r="D415" t="s">
        <v>1554</v>
      </c>
      <c r="E415" s="551">
        <f ca="1">VLOOKUP(A415,Data!C:I,7,FALSE)</f>
        <v>0</v>
      </c>
      <c r="F415" s="631" t="str">
        <f t="shared" si="36"/>
        <v>PR.IP-102</v>
      </c>
      <c r="G415" s="631" t="str">
        <f t="shared" ca="1" si="37"/>
        <v>PR.IP-1020</v>
      </c>
    </row>
    <row r="416" spans="1:7" x14ac:dyDescent="0.25">
      <c r="A416" t="s">
        <v>260</v>
      </c>
      <c r="B416" s="551">
        <v>2</v>
      </c>
      <c r="C416" t="s">
        <v>1462</v>
      </c>
      <c r="D416" t="s">
        <v>1529</v>
      </c>
      <c r="E416" s="551">
        <f ca="1">VLOOKUP(A416,Data!C:I,7,FALSE)</f>
        <v>0</v>
      </c>
      <c r="F416" s="631" t="str">
        <f t="shared" si="36"/>
        <v>PR.IP-92</v>
      </c>
      <c r="G416" s="631" t="str">
        <f t="shared" ca="1" si="37"/>
        <v>PR.IP-920</v>
      </c>
    </row>
    <row r="417" spans="1:7" x14ac:dyDescent="0.25">
      <c r="A417" t="s">
        <v>261</v>
      </c>
      <c r="B417" s="551">
        <v>2</v>
      </c>
      <c r="C417" t="s">
        <v>1463</v>
      </c>
      <c r="D417" t="s">
        <v>1542</v>
      </c>
      <c r="E417" s="551">
        <f ca="1">VLOOKUP(A417,Data!C:I,7,FALSE)</f>
        <v>1</v>
      </c>
      <c r="F417" s="631" t="str">
        <f t="shared" si="36"/>
        <v>DE.AE-22</v>
      </c>
      <c r="G417" s="631" t="str">
        <f t="shared" ca="1" si="37"/>
        <v>DE.AE-221</v>
      </c>
    </row>
    <row r="418" spans="1:7" x14ac:dyDescent="0.25">
      <c r="A418" t="s">
        <v>261</v>
      </c>
      <c r="B418" s="551">
        <v>2</v>
      </c>
      <c r="C418" t="s">
        <v>1463</v>
      </c>
      <c r="D418" t="s">
        <v>1543</v>
      </c>
      <c r="E418" s="551">
        <f ca="1">VLOOKUP(A418,Data!C:I,7,FALSE)</f>
        <v>1</v>
      </c>
      <c r="F418" s="631" t="str">
        <f t="shared" si="36"/>
        <v>DE.DP-52</v>
      </c>
      <c r="G418" s="631" t="str">
        <f t="shared" ca="1" si="37"/>
        <v>DE.DP-521</v>
      </c>
    </row>
    <row r="419" spans="1:7" x14ac:dyDescent="0.25">
      <c r="A419" t="s">
        <v>261</v>
      </c>
      <c r="B419" s="551">
        <v>2</v>
      </c>
      <c r="C419" t="s">
        <v>1462</v>
      </c>
      <c r="D419" t="s">
        <v>1529</v>
      </c>
      <c r="E419" s="551">
        <f ca="1">VLOOKUP(A419,Data!C:I,7,FALSE)</f>
        <v>1</v>
      </c>
      <c r="F419" s="631" t="str">
        <f t="shared" si="36"/>
        <v>PR.IP-92</v>
      </c>
      <c r="G419" s="631" t="str">
        <f t="shared" ca="1" si="37"/>
        <v>PR.IP-921</v>
      </c>
    </row>
    <row r="420" spans="1:7" x14ac:dyDescent="0.25">
      <c r="A420" t="s">
        <v>261</v>
      </c>
      <c r="B420" s="551">
        <v>2</v>
      </c>
      <c r="C420" t="s">
        <v>1465</v>
      </c>
      <c r="D420" t="s">
        <v>1555</v>
      </c>
      <c r="E420" s="551">
        <f ca="1">VLOOKUP(A420,Data!C:I,7,FALSE)</f>
        <v>1</v>
      </c>
      <c r="F420" s="631" t="str">
        <f t="shared" si="36"/>
        <v>RC.IM-12</v>
      </c>
      <c r="G420" s="631" t="str">
        <f t="shared" ca="1" si="37"/>
        <v>RC.IM-121</v>
      </c>
    </row>
    <row r="421" spans="1:7" x14ac:dyDescent="0.25">
      <c r="A421" t="s">
        <v>261</v>
      </c>
      <c r="B421" s="551">
        <v>2</v>
      </c>
      <c r="C421" t="s">
        <v>1465</v>
      </c>
      <c r="D421" t="s">
        <v>1556</v>
      </c>
      <c r="E421" s="551">
        <f ca="1">VLOOKUP(A421,Data!C:I,7,FALSE)</f>
        <v>1</v>
      </c>
      <c r="F421" s="631" t="str">
        <f t="shared" si="36"/>
        <v>RC.IM-22</v>
      </c>
      <c r="G421" s="631" t="str">
        <f t="shared" ca="1" si="37"/>
        <v>RC.IM-221</v>
      </c>
    </row>
    <row r="422" spans="1:7" x14ac:dyDescent="0.25">
      <c r="A422" t="s">
        <v>261</v>
      </c>
      <c r="B422" s="551">
        <v>2</v>
      </c>
      <c r="C422" t="s">
        <v>1464</v>
      </c>
      <c r="D422" t="s">
        <v>1557</v>
      </c>
      <c r="E422" s="551">
        <f ca="1">VLOOKUP(A422,Data!C:I,7,FALSE)</f>
        <v>1</v>
      </c>
      <c r="F422" s="631" t="str">
        <f t="shared" si="36"/>
        <v>RS.IM-12</v>
      </c>
      <c r="G422" s="631" t="str">
        <f t="shared" ca="1" si="37"/>
        <v>RS.IM-121</v>
      </c>
    </row>
    <row r="423" spans="1:7" x14ac:dyDescent="0.25">
      <c r="A423" t="s">
        <v>261</v>
      </c>
      <c r="B423" s="551">
        <v>2</v>
      </c>
      <c r="C423" t="s">
        <v>1464</v>
      </c>
      <c r="D423" t="s">
        <v>1558</v>
      </c>
      <c r="E423" s="551">
        <f ca="1">VLOOKUP(A423,Data!C:I,7,FALSE)</f>
        <v>1</v>
      </c>
      <c r="F423" s="631" t="str">
        <f t="shared" si="36"/>
        <v>RS.IM-22</v>
      </c>
      <c r="G423" s="631" t="str">
        <f t="shared" ca="1" si="37"/>
        <v>RS.IM-221</v>
      </c>
    </row>
    <row r="424" spans="1:7" x14ac:dyDescent="0.25">
      <c r="A424" t="s">
        <v>262</v>
      </c>
      <c r="B424" s="551">
        <v>3</v>
      </c>
      <c r="C424" t="s">
        <v>1462</v>
      </c>
      <c r="D424" t="s">
        <v>1529</v>
      </c>
      <c r="E424" s="551">
        <f ca="1">VLOOKUP(A424,Data!C:I,7,FALSE)</f>
        <v>0</v>
      </c>
      <c r="F424" s="631" t="str">
        <f t="shared" si="36"/>
        <v>PR.IP-93</v>
      </c>
      <c r="G424" s="631" t="str">
        <f t="shared" ca="1" si="37"/>
        <v>PR.IP-930</v>
      </c>
    </row>
    <row r="425" spans="1:7" x14ac:dyDescent="0.25">
      <c r="A425" t="s">
        <v>262</v>
      </c>
      <c r="B425" s="551">
        <v>3</v>
      </c>
      <c r="C425" t="s">
        <v>1465</v>
      </c>
      <c r="D425" t="s">
        <v>1555</v>
      </c>
      <c r="E425" s="551">
        <f ca="1">VLOOKUP(A425,Data!C:I,7,FALSE)</f>
        <v>0</v>
      </c>
      <c r="F425" s="631" t="str">
        <f t="shared" si="36"/>
        <v>RC.IM-13</v>
      </c>
      <c r="G425" s="631" t="str">
        <f t="shared" ca="1" si="37"/>
        <v>RC.IM-130</v>
      </c>
    </row>
    <row r="426" spans="1:7" x14ac:dyDescent="0.25">
      <c r="A426" t="s">
        <v>262</v>
      </c>
      <c r="B426" s="551">
        <v>3</v>
      </c>
      <c r="C426" t="s">
        <v>1465</v>
      </c>
      <c r="D426" t="s">
        <v>1556</v>
      </c>
      <c r="E426" s="551">
        <f ca="1">VLOOKUP(A426,Data!C:I,7,FALSE)</f>
        <v>0</v>
      </c>
      <c r="F426" s="631" t="str">
        <f t="shared" si="36"/>
        <v>RC.IM-23</v>
      </c>
      <c r="G426" s="631" t="str">
        <f t="shared" ca="1" si="37"/>
        <v>RC.IM-230</v>
      </c>
    </row>
    <row r="427" spans="1:7" x14ac:dyDescent="0.25">
      <c r="A427" t="s">
        <v>262</v>
      </c>
      <c r="B427" s="551">
        <v>3</v>
      </c>
      <c r="C427" t="s">
        <v>1464</v>
      </c>
      <c r="D427" t="s">
        <v>1557</v>
      </c>
      <c r="E427" s="551">
        <f ca="1">VLOOKUP(A427,Data!C:I,7,FALSE)</f>
        <v>0</v>
      </c>
      <c r="F427" s="631" t="str">
        <f t="shared" si="36"/>
        <v>RS.IM-13</v>
      </c>
      <c r="G427" s="631" t="str">
        <f t="shared" ca="1" si="37"/>
        <v>RS.IM-130</v>
      </c>
    </row>
    <row r="428" spans="1:7" x14ac:dyDescent="0.25">
      <c r="A428" t="s">
        <v>262</v>
      </c>
      <c r="B428" s="551">
        <v>3</v>
      </c>
      <c r="C428" t="s">
        <v>1464</v>
      </c>
      <c r="D428" t="s">
        <v>1558</v>
      </c>
      <c r="E428" s="551">
        <f ca="1">VLOOKUP(A428,Data!C:I,7,FALSE)</f>
        <v>0</v>
      </c>
      <c r="F428" s="631" t="str">
        <f t="shared" si="36"/>
        <v>RS.IM-23</v>
      </c>
      <c r="G428" s="631" t="str">
        <f t="shared" ca="1" si="37"/>
        <v>RS.IM-230</v>
      </c>
    </row>
    <row r="429" spans="1:7" x14ac:dyDescent="0.25">
      <c r="A429" t="s">
        <v>263</v>
      </c>
      <c r="B429" s="551">
        <v>3</v>
      </c>
      <c r="C429" t="s">
        <v>1462</v>
      </c>
      <c r="D429" t="s">
        <v>1529</v>
      </c>
      <c r="E429" s="551">
        <f ca="1">VLOOKUP(A429,Data!C:I,7,FALSE)</f>
        <v>1</v>
      </c>
      <c r="F429" s="631" t="str">
        <f t="shared" si="36"/>
        <v>PR.IP-93</v>
      </c>
      <c r="G429" s="631" t="str">
        <f t="shared" ca="1" si="37"/>
        <v>PR.IP-931</v>
      </c>
    </row>
    <row r="430" spans="1:7" x14ac:dyDescent="0.25">
      <c r="A430" t="s">
        <v>263</v>
      </c>
      <c r="B430" s="551">
        <v>3</v>
      </c>
      <c r="C430" t="s">
        <v>1465</v>
      </c>
      <c r="D430" t="s">
        <v>1549</v>
      </c>
      <c r="E430" s="551">
        <f ca="1">VLOOKUP(A430,Data!C:I,7,FALSE)</f>
        <v>1</v>
      </c>
      <c r="F430" s="631" t="str">
        <f t="shared" si="36"/>
        <v>RC.CO-33</v>
      </c>
      <c r="G430" s="631" t="str">
        <f t="shared" ca="1" si="37"/>
        <v>RC.CO-331</v>
      </c>
    </row>
    <row r="431" spans="1:7" x14ac:dyDescent="0.25">
      <c r="A431" t="s">
        <v>263</v>
      </c>
      <c r="B431" s="551">
        <v>3</v>
      </c>
      <c r="C431" t="s">
        <v>1465</v>
      </c>
      <c r="D431" t="s">
        <v>1550</v>
      </c>
      <c r="E431" s="551">
        <f ca="1">VLOOKUP(A431,Data!C:I,7,FALSE)</f>
        <v>1</v>
      </c>
      <c r="F431" s="631" t="str">
        <f t="shared" si="36"/>
        <v>RC.RP-13</v>
      </c>
      <c r="G431" s="631" t="str">
        <f t="shared" ca="1" si="37"/>
        <v>RC.RP-131</v>
      </c>
    </row>
    <row r="432" spans="1:7" x14ac:dyDescent="0.25">
      <c r="A432" t="s">
        <v>263</v>
      </c>
      <c r="B432" s="551">
        <v>3</v>
      </c>
      <c r="C432" t="s">
        <v>1464</v>
      </c>
      <c r="D432" t="s">
        <v>1559</v>
      </c>
      <c r="E432" s="551">
        <f ca="1">VLOOKUP(A432,Data!C:I,7,FALSE)</f>
        <v>1</v>
      </c>
      <c r="F432" s="631" t="str">
        <f t="shared" si="36"/>
        <v>RS.AN-33</v>
      </c>
      <c r="G432" s="631" t="str">
        <f t="shared" ca="1" si="37"/>
        <v>RS.AN-331</v>
      </c>
    </row>
    <row r="433" spans="1:7" x14ac:dyDescent="0.25">
      <c r="A433" t="s">
        <v>263</v>
      </c>
      <c r="B433" s="551">
        <v>3</v>
      </c>
      <c r="C433" t="s">
        <v>1464</v>
      </c>
      <c r="D433" t="s">
        <v>1535</v>
      </c>
      <c r="E433" s="551">
        <f ca="1">VLOOKUP(A433,Data!C:I,7,FALSE)</f>
        <v>1</v>
      </c>
      <c r="F433" s="631" t="str">
        <f t="shared" si="36"/>
        <v>RS.CO-33</v>
      </c>
      <c r="G433" s="631" t="str">
        <f t="shared" ca="1" si="37"/>
        <v>RS.CO-331</v>
      </c>
    </row>
    <row r="434" spans="1:7" x14ac:dyDescent="0.25">
      <c r="A434" t="s">
        <v>263</v>
      </c>
      <c r="B434" s="551">
        <v>3</v>
      </c>
      <c r="C434" t="s">
        <v>1464</v>
      </c>
      <c r="D434" t="s">
        <v>1530</v>
      </c>
      <c r="E434" s="551">
        <f ca="1">VLOOKUP(A434,Data!C:I,7,FALSE)</f>
        <v>1</v>
      </c>
      <c r="F434" s="631" t="str">
        <f t="shared" si="36"/>
        <v>RS.RP-13</v>
      </c>
      <c r="G434" s="631" t="str">
        <f t="shared" ca="1" si="37"/>
        <v>RS.RP-131</v>
      </c>
    </row>
    <row r="435" spans="1:7" x14ac:dyDescent="0.25">
      <c r="A435" t="s">
        <v>265</v>
      </c>
      <c r="B435" s="551">
        <v>3</v>
      </c>
      <c r="C435" t="s">
        <v>1463</v>
      </c>
      <c r="D435" t="s">
        <v>1548</v>
      </c>
      <c r="E435" s="551">
        <f ca="1">VLOOKUP(A435,Data!C:I,7,FALSE)</f>
        <v>0</v>
      </c>
      <c r="F435" s="631" t="str">
        <f t="shared" si="36"/>
        <v>DE.DP-33</v>
      </c>
      <c r="G435" s="631" t="str">
        <f t="shared" ca="1" si="37"/>
        <v>DE.DP-330</v>
      </c>
    </row>
    <row r="436" spans="1:7" x14ac:dyDescent="0.25">
      <c r="A436" t="s">
        <v>265</v>
      </c>
      <c r="B436" s="551">
        <v>3</v>
      </c>
      <c r="C436" t="s">
        <v>446</v>
      </c>
      <c r="D436" t="s">
        <v>1532</v>
      </c>
      <c r="E436" s="551">
        <f ca="1">VLOOKUP(A436,Data!C:I,7,FALSE)</f>
        <v>0</v>
      </c>
      <c r="F436" s="631" t="str">
        <f t="shared" si="36"/>
        <v>ID.SC-53</v>
      </c>
      <c r="G436" s="631" t="str">
        <f t="shared" ca="1" si="37"/>
        <v>ID.SC-530</v>
      </c>
    </row>
    <row r="437" spans="1:7" x14ac:dyDescent="0.25">
      <c r="A437" t="s">
        <v>265</v>
      </c>
      <c r="B437" s="551">
        <v>3</v>
      </c>
      <c r="C437" t="s">
        <v>1462</v>
      </c>
      <c r="D437" t="s">
        <v>1529</v>
      </c>
      <c r="E437" s="551">
        <f ca="1">VLOOKUP(A437,Data!C:I,7,FALSE)</f>
        <v>0</v>
      </c>
      <c r="F437" s="631" t="str">
        <f t="shared" si="36"/>
        <v>PR.IP-93</v>
      </c>
      <c r="G437" s="631" t="str">
        <f t="shared" ca="1" si="37"/>
        <v>PR.IP-930</v>
      </c>
    </row>
    <row r="438" spans="1:7" x14ac:dyDescent="0.25">
      <c r="A438" t="s">
        <v>943</v>
      </c>
      <c r="B438" s="551">
        <v>3</v>
      </c>
      <c r="C438" t="s">
        <v>1462</v>
      </c>
      <c r="D438" t="s">
        <v>1529</v>
      </c>
      <c r="E438" s="551">
        <f ca="1">VLOOKUP(A438,Data!C:I,7,FALSE)</f>
        <v>1</v>
      </c>
      <c r="F438" s="631" t="str">
        <f t="shared" si="36"/>
        <v>PR.IP-93</v>
      </c>
      <c r="G438" s="631" t="str">
        <f t="shared" ca="1" si="37"/>
        <v>PR.IP-931</v>
      </c>
    </row>
    <row r="439" spans="1:7" x14ac:dyDescent="0.25">
      <c r="A439" t="s">
        <v>943</v>
      </c>
      <c r="B439" s="551">
        <v>3</v>
      </c>
      <c r="C439" t="s">
        <v>1465</v>
      </c>
      <c r="D439" t="s">
        <v>1550</v>
      </c>
      <c r="E439" s="551">
        <f ca="1">VLOOKUP(A439,Data!C:I,7,FALSE)</f>
        <v>1</v>
      </c>
      <c r="F439" s="631" t="str">
        <f t="shared" si="36"/>
        <v>RC.RP-13</v>
      </c>
      <c r="G439" s="631" t="str">
        <f t="shared" ca="1" si="37"/>
        <v>RC.RP-131</v>
      </c>
    </row>
    <row r="440" spans="1:7" x14ac:dyDescent="0.25">
      <c r="A440" t="s">
        <v>943</v>
      </c>
      <c r="B440" s="551">
        <v>3</v>
      </c>
      <c r="C440" t="s">
        <v>1464</v>
      </c>
      <c r="D440" t="s">
        <v>1545</v>
      </c>
      <c r="E440" s="551">
        <f ca="1">VLOOKUP(A440,Data!C:I,7,FALSE)</f>
        <v>1</v>
      </c>
      <c r="F440" s="631" t="str">
        <f t="shared" si="36"/>
        <v>RS.AN-43</v>
      </c>
      <c r="G440" s="631" t="str">
        <f t="shared" ca="1" si="37"/>
        <v>RS.AN-431</v>
      </c>
    </row>
    <row r="441" spans="1:7" x14ac:dyDescent="0.25">
      <c r="A441" t="s">
        <v>943</v>
      </c>
      <c r="B441" s="551">
        <v>3</v>
      </c>
      <c r="C441" t="s">
        <v>1464</v>
      </c>
      <c r="D441" t="s">
        <v>1530</v>
      </c>
      <c r="E441" s="551">
        <f ca="1">VLOOKUP(A441,Data!C:I,7,FALSE)</f>
        <v>1</v>
      </c>
      <c r="F441" s="631" t="str">
        <f t="shared" si="36"/>
        <v>RS.RP-13</v>
      </c>
      <c r="G441" s="631" t="str">
        <f t="shared" ca="1" si="37"/>
        <v>RS.RP-131</v>
      </c>
    </row>
    <row r="442" spans="1:7" x14ac:dyDescent="0.25">
      <c r="A442" t="s">
        <v>267</v>
      </c>
      <c r="B442" s="551">
        <v>1</v>
      </c>
      <c r="C442" t="s">
        <v>446</v>
      </c>
      <c r="D442" t="s">
        <v>1528</v>
      </c>
      <c r="E442" s="551">
        <f ca="1">VLOOKUP(A442,Data!C:I,7,FALSE)</f>
        <v>1</v>
      </c>
      <c r="F442" s="631" t="str">
        <f t="shared" si="36"/>
        <v>ID.BE-51</v>
      </c>
      <c r="G442" s="631" t="str">
        <f t="shared" ca="1" si="37"/>
        <v>ID.BE-511</v>
      </c>
    </row>
    <row r="443" spans="1:7" x14ac:dyDescent="0.25">
      <c r="A443" t="s">
        <v>267</v>
      </c>
      <c r="B443" s="551">
        <v>1</v>
      </c>
      <c r="C443" t="s">
        <v>1462</v>
      </c>
      <c r="D443" t="s">
        <v>1529</v>
      </c>
      <c r="E443" s="551">
        <f ca="1">VLOOKUP(A443,Data!C:I,7,FALSE)</f>
        <v>1</v>
      </c>
      <c r="F443" s="631" t="str">
        <f t="shared" si="36"/>
        <v>PR.IP-91</v>
      </c>
      <c r="G443" s="631" t="str">
        <f t="shared" ca="1" si="37"/>
        <v>PR.IP-911</v>
      </c>
    </row>
    <row r="444" spans="1:7" x14ac:dyDescent="0.25">
      <c r="A444" t="s">
        <v>268</v>
      </c>
      <c r="B444" s="551">
        <v>1</v>
      </c>
      <c r="C444" t="s">
        <v>1462</v>
      </c>
      <c r="D444" t="s">
        <v>1560</v>
      </c>
      <c r="E444" s="551">
        <f ca="1">VLOOKUP(A444,Data!C:I,7,FALSE)</f>
        <v>1</v>
      </c>
      <c r="F444" s="631" t="str">
        <f t="shared" si="36"/>
        <v>PR.IP-41</v>
      </c>
      <c r="G444" s="631" t="str">
        <f t="shared" ca="1" si="37"/>
        <v>PR.IP-411</v>
      </c>
    </row>
    <row r="445" spans="1:7" x14ac:dyDescent="0.25">
      <c r="A445" t="s">
        <v>269</v>
      </c>
      <c r="B445" s="551">
        <v>1</v>
      </c>
      <c r="C445" t="s">
        <v>446</v>
      </c>
      <c r="D445" t="s">
        <v>1528</v>
      </c>
      <c r="E445" s="551">
        <f ca="1">VLOOKUP(A445,Data!C:I,7,FALSE)</f>
        <v>1</v>
      </c>
      <c r="F445" s="631" t="str">
        <f t="shared" si="36"/>
        <v>ID.BE-51</v>
      </c>
      <c r="G445" s="631" t="str">
        <f t="shared" ca="1" si="37"/>
        <v>ID.BE-511</v>
      </c>
    </row>
    <row r="446" spans="1:7" x14ac:dyDescent="0.25">
      <c r="A446" t="s">
        <v>269</v>
      </c>
      <c r="B446" s="551">
        <v>1</v>
      </c>
      <c r="C446" t="s">
        <v>1462</v>
      </c>
      <c r="D446" t="s">
        <v>1494</v>
      </c>
      <c r="E446" s="551">
        <f ca="1">VLOOKUP(A446,Data!C:I,7,FALSE)</f>
        <v>1</v>
      </c>
      <c r="F446" s="631" t="str">
        <f t="shared" si="36"/>
        <v>PR.DS-41</v>
      </c>
      <c r="G446" s="631" t="str">
        <f t="shared" ca="1" si="37"/>
        <v>PR.DS-411</v>
      </c>
    </row>
    <row r="447" spans="1:7" x14ac:dyDescent="0.25">
      <c r="A447" t="s">
        <v>270</v>
      </c>
      <c r="B447" s="551">
        <v>2</v>
      </c>
      <c r="C447" t="s">
        <v>1462</v>
      </c>
      <c r="D447" t="s">
        <v>1529</v>
      </c>
      <c r="E447" s="551">
        <f ca="1">VLOOKUP(A447,Data!C:I,7,FALSE)</f>
        <v>1</v>
      </c>
      <c r="F447" s="631" t="str">
        <f t="shared" si="36"/>
        <v>PR.IP-92</v>
      </c>
      <c r="G447" s="631" t="str">
        <f t="shared" ca="1" si="37"/>
        <v>PR.IP-921</v>
      </c>
    </row>
    <row r="448" spans="1:7" x14ac:dyDescent="0.25">
      <c r="A448" t="s">
        <v>271</v>
      </c>
      <c r="B448" s="551">
        <v>2</v>
      </c>
      <c r="C448" t="s">
        <v>446</v>
      </c>
      <c r="D448" t="s">
        <v>1528</v>
      </c>
      <c r="E448" s="551">
        <f ca="1">VLOOKUP(A448,Data!C:I,7,FALSE)</f>
        <v>1</v>
      </c>
      <c r="F448" s="631" t="str">
        <f t="shared" si="36"/>
        <v>ID.BE-52</v>
      </c>
      <c r="G448" s="631" t="str">
        <f t="shared" ca="1" si="37"/>
        <v>ID.BE-521</v>
      </c>
    </row>
    <row r="449" spans="1:7" x14ac:dyDescent="0.25">
      <c r="A449" t="s">
        <v>271</v>
      </c>
      <c r="B449" s="551">
        <v>2</v>
      </c>
      <c r="C449" t="s">
        <v>1462</v>
      </c>
      <c r="D449" t="s">
        <v>1560</v>
      </c>
      <c r="E449" s="551">
        <f ca="1">VLOOKUP(A449,Data!C:I,7,FALSE)</f>
        <v>1</v>
      </c>
      <c r="F449" s="631" t="str">
        <f t="shared" si="36"/>
        <v>PR.IP-42</v>
      </c>
      <c r="G449" s="631" t="str">
        <f t="shared" ca="1" si="37"/>
        <v>PR.IP-421</v>
      </c>
    </row>
    <row r="450" spans="1:7" x14ac:dyDescent="0.25">
      <c r="A450" t="s">
        <v>271</v>
      </c>
      <c r="B450" s="551">
        <v>2</v>
      </c>
      <c r="C450" t="s">
        <v>1462</v>
      </c>
      <c r="D450" t="s">
        <v>1529</v>
      </c>
      <c r="E450" s="551">
        <f ca="1">VLOOKUP(A450,Data!C:I,7,FALSE)</f>
        <v>1</v>
      </c>
      <c r="F450" s="631" t="str">
        <f t="shared" si="36"/>
        <v>PR.IP-92</v>
      </c>
      <c r="G450" s="631" t="str">
        <f t="shared" ca="1" si="37"/>
        <v>PR.IP-921</v>
      </c>
    </row>
    <row r="451" spans="1:7" x14ac:dyDescent="0.25">
      <c r="A451" t="s">
        <v>272</v>
      </c>
      <c r="B451" s="551">
        <v>2</v>
      </c>
      <c r="C451" t="s">
        <v>446</v>
      </c>
      <c r="D451" t="s">
        <v>1528</v>
      </c>
      <c r="E451" s="551">
        <f ca="1">VLOOKUP(A451,Data!C:I,7,FALSE)</f>
        <v>0</v>
      </c>
      <c r="F451" s="631" t="str">
        <f t="shared" ref="F451:F514" si="38">CONCATENATE($D451,$B451)</f>
        <v>ID.BE-52</v>
      </c>
      <c r="G451" s="631" t="str">
        <f t="shared" ref="G451:G514" ca="1" si="39">_xlfn.IFNA(CONCATENATE(F451,$E451),CONCATENATE(F451,$E451,0))</f>
        <v>ID.BE-520</v>
      </c>
    </row>
    <row r="452" spans="1:7" x14ac:dyDescent="0.25">
      <c r="A452" t="s">
        <v>272</v>
      </c>
      <c r="B452" s="551">
        <v>2</v>
      </c>
      <c r="C452" t="s">
        <v>1462</v>
      </c>
      <c r="D452" t="s">
        <v>1560</v>
      </c>
      <c r="E452" s="551">
        <f ca="1">VLOOKUP(A452,Data!C:I,7,FALSE)</f>
        <v>0</v>
      </c>
      <c r="F452" s="631" t="str">
        <f t="shared" si="38"/>
        <v>PR.IP-42</v>
      </c>
      <c r="G452" s="631" t="str">
        <f t="shared" ca="1" si="39"/>
        <v>PR.IP-420</v>
      </c>
    </row>
    <row r="453" spans="1:7" x14ac:dyDescent="0.25">
      <c r="A453" t="s">
        <v>272</v>
      </c>
      <c r="B453" s="551">
        <v>2</v>
      </c>
      <c r="C453" t="s">
        <v>1462</v>
      </c>
      <c r="D453" t="s">
        <v>1529</v>
      </c>
      <c r="E453" s="551">
        <f ca="1">VLOOKUP(A453,Data!C:I,7,FALSE)</f>
        <v>0</v>
      </c>
      <c r="F453" s="631" t="str">
        <f t="shared" si="38"/>
        <v>PR.IP-92</v>
      </c>
      <c r="G453" s="631" t="str">
        <f t="shared" ca="1" si="39"/>
        <v>PR.IP-920</v>
      </c>
    </row>
    <row r="454" spans="1:7" x14ac:dyDescent="0.25">
      <c r="A454" t="s">
        <v>273</v>
      </c>
      <c r="B454" s="551">
        <v>2</v>
      </c>
      <c r="C454" t="s">
        <v>446</v>
      </c>
      <c r="D454" t="s">
        <v>1532</v>
      </c>
      <c r="E454" s="551">
        <f ca="1">VLOOKUP(A454,Data!C:I,7,FALSE)</f>
        <v>1</v>
      </c>
      <c r="F454" s="631" t="str">
        <f t="shared" si="38"/>
        <v>ID.SC-52</v>
      </c>
      <c r="G454" s="631" t="str">
        <f t="shared" ca="1" si="39"/>
        <v>ID.SC-521</v>
      </c>
    </row>
    <row r="455" spans="1:7" x14ac:dyDescent="0.25">
      <c r="A455" t="s">
        <v>273</v>
      </c>
      <c r="B455" s="551">
        <v>2</v>
      </c>
      <c r="C455" t="s">
        <v>1462</v>
      </c>
      <c r="D455" t="s">
        <v>1554</v>
      </c>
      <c r="E455" s="551">
        <f ca="1">VLOOKUP(A455,Data!C:I,7,FALSE)</f>
        <v>1</v>
      </c>
      <c r="F455" s="631" t="str">
        <f t="shared" si="38"/>
        <v>PR.IP-102</v>
      </c>
      <c r="G455" s="631" t="str">
        <f t="shared" ca="1" si="39"/>
        <v>PR.IP-1021</v>
      </c>
    </row>
    <row r="456" spans="1:7" x14ac:dyDescent="0.25">
      <c r="A456" t="s">
        <v>273</v>
      </c>
      <c r="B456" s="551">
        <v>2</v>
      </c>
      <c r="C456" t="s">
        <v>1462</v>
      </c>
      <c r="D456" t="s">
        <v>1529</v>
      </c>
      <c r="E456" s="551">
        <f ca="1">VLOOKUP(A456,Data!C:I,7,FALSE)</f>
        <v>1</v>
      </c>
      <c r="F456" s="631" t="str">
        <f t="shared" si="38"/>
        <v>PR.IP-92</v>
      </c>
      <c r="G456" s="631" t="str">
        <f t="shared" ca="1" si="39"/>
        <v>PR.IP-921</v>
      </c>
    </row>
    <row r="457" spans="1:7" x14ac:dyDescent="0.25">
      <c r="A457" t="s">
        <v>944</v>
      </c>
      <c r="B457" s="551">
        <v>2</v>
      </c>
      <c r="C457" t="s">
        <v>1462</v>
      </c>
      <c r="D457" t="s">
        <v>1560</v>
      </c>
      <c r="E457" s="551">
        <f ca="1">VLOOKUP(A457,Data!C:I,7,FALSE)</f>
        <v>0</v>
      </c>
      <c r="F457" s="631" t="str">
        <f t="shared" si="38"/>
        <v>PR.IP-42</v>
      </c>
      <c r="G457" s="631" t="str">
        <f t="shared" ca="1" si="39"/>
        <v>PR.IP-420</v>
      </c>
    </row>
    <row r="458" spans="1:7" x14ac:dyDescent="0.25">
      <c r="A458" t="s">
        <v>945</v>
      </c>
      <c r="B458" s="551">
        <v>2</v>
      </c>
      <c r="C458" t="s">
        <v>1462</v>
      </c>
      <c r="D458" t="s">
        <v>1560</v>
      </c>
      <c r="E458" s="551">
        <f ca="1">VLOOKUP(A458,Data!C:I,7,FALSE)</f>
        <v>1</v>
      </c>
      <c r="F458" s="631" t="str">
        <f t="shared" si="38"/>
        <v>PR.IP-42</v>
      </c>
      <c r="G458" s="631" t="str">
        <f t="shared" ca="1" si="39"/>
        <v>PR.IP-421</v>
      </c>
    </row>
    <row r="459" spans="1:7" x14ac:dyDescent="0.25">
      <c r="A459" t="s">
        <v>946</v>
      </c>
      <c r="B459" s="551">
        <v>2</v>
      </c>
      <c r="C459" t="s">
        <v>446</v>
      </c>
      <c r="D459" t="s">
        <v>1528</v>
      </c>
      <c r="E459" s="551">
        <f ca="1">VLOOKUP(A459,Data!C:I,7,FALSE)</f>
        <v>0</v>
      </c>
      <c r="F459" s="631" t="str">
        <f t="shared" si="38"/>
        <v>ID.BE-52</v>
      </c>
      <c r="G459" s="631" t="str">
        <f t="shared" ca="1" si="39"/>
        <v>ID.BE-520</v>
      </c>
    </row>
    <row r="460" spans="1:7" x14ac:dyDescent="0.25">
      <c r="A460" t="s">
        <v>946</v>
      </c>
      <c r="B460" s="551">
        <v>2</v>
      </c>
      <c r="C460" t="s">
        <v>1462</v>
      </c>
      <c r="D460" t="s">
        <v>1494</v>
      </c>
      <c r="E460" s="551">
        <f ca="1">VLOOKUP(A460,Data!C:I,7,FALSE)</f>
        <v>0</v>
      </c>
      <c r="F460" s="631" t="str">
        <f t="shared" si="38"/>
        <v>PR.DS-42</v>
      </c>
      <c r="G460" s="631" t="str">
        <f t="shared" ca="1" si="39"/>
        <v>PR.DS-420</v>
      </c>
    </row>
    <row r="461" spans="1:7" x14ac:dyDescent="0.25">
      <c r="A461" t="s">
        <v>946</v>
      </c>
      <c r="B461" s="551">
        <v>2</v>
      </c>
      <c r="C461" t="s">
        <v>1462</v>
      </c>
      <c r="D461" t="s">
        <v>1496</v>
      </c>
      <c r="E461" s="551">
        <f ca="1">VLOOKUP(A461,Data!C:I,7,FALSE)</f>
        <v>0</v>
      </c>
      <c r="F461" s="631" t="str">
        <f t="shared" si="38"/>
        <v>PR.PT-52</v>
      </c>
      <c r="G461" s="631" t="str">
        <f t="shared" ca="1" si="39"/>
        <v>PR.PT-520</v>
      </c>
    </row>
    <row r="462" spans="1:7" x14ac:dyDescent="0.25">
      <c r="A462" t="s">
        <v>947</v>
      </c>
      <c r="B462" s="551">
        <v>2</v>
      </c>
      <c r="C462" t="s">
        <v>446</v>
      </c>
      <c r="D462" t="s">
        <v>1528</v>
      </c>
      <c r="E462" s="551">
        <f ca="1">VLOOKUP(A462,Data!C:I,7,FALSE)</f>
        <v>1</v>
      </c>
      <c r="F462" s="631" t="str">
        <f t="shared" si="38"/>
        <v>ID.BE-52</v>
      </c>
      <c r="G462" s="631" t="str">
        <f t="shared" ca="1" si="39"/>
        <v>ID.BE-521</v>
      </c>
    </row>
    <row r="463" spans="1:7" x14ac:dyDescent="0.25">
      <c r="A463" t="s">
        <v>947</v>
      </c>
      <c r="B463" s="551">
        <v>2</v>
      </c>
      <c r="C463" t="s">
        <v>1462</v>
      </c>
      <c r="D463" t="s">
        <v>1529</v>
      </c>
      <c r="E463" s="551">
        <f ca="1">VLOOKUP(A463,Data!C:I,7,FALSE)</f>
        <v>1</v>
      </c>
      <c r="F463" s="631" t="str">
        <f t="shared" si="38"/>
        <v>PR.IP-92</v>
      </c>
      <c r="G463" s="631" t="str">
        <f t="shared" ca="1" si="39"/>
        <v>PR.IP-921</v>
      </c>
    </row>
    <row r="464" spans="1:7" x14ac:dyDescent="0.25">
      <c r="A464" t="s">
        <v>948</v>
      </c>
      <c r="B464" s="551">
        <v>2</v>
      </c>
      <c r="C464" t="s">
        <v>1462</v>
      </c>
      <c r="D464" t="s">
        <v>1529</v>
      </c>
      <c r="E464" s="551">
        <f ca="1">VLOOKUP(A464,Data!C:I,7,FALSE)</f>
        <v>0</v>
      </c>
      <c r="F464" s="631" t="str">
        <f t="shared" si="38"/>
        <v>PR.IP-92</v>
      </c>
      <c r="G464" s="631" t="str">
        <f t="shared" ca="1" si="39"/>
        <v>PR.IP-920</v>
      </c>
    </row>
    <row r="465" spans="1:7" x14ac:dyDescent="0.25">
      <c r="A465" t="s">
        <v>948</v>
      </c>
      <c r="B465" s="551">
        <v>2</v>
      </c>
      <c r="C465" t="s">
        <v>1465</v>
      </c>
      <c r="D465" t="s">
        <v>1549</v>
      </c>
      <c r="E465" s="551">
        <f ca="1">VLOOKUP(A465,Data!C:I,7,FALSE)</f>
        <v>0</v>
      </c>
      <c r="F465" s="631" t="str">
        <f t="shared" si="38"/>
        <v>RC.CO-32</v>
      </c>
      <c r="G465" s="631" t="str">
        <f t="shared" ca="1" si="39"/>
        <v>RC.CO-320</v>
      </c>
    </row>
    <row r="466" spans="1:7" x14ac:dyDescent="0.25">
      <c r="A466" t="s">
        <v>948</v>
      </c>
      <c r="B466" s="551">
        <v>2</v>
      </c>
      <c r="C466" t="s">
        <v>1465</v>
      </c>
      <c r="D466" t="s">
        <v>1550</v>
      </c>
      <c r="E466" s="551">
        <f ca="1">VLOOKUP(A466,Data!C:I,7,FALSE)</f>
        <v>0</v>
      </c>
      <c r="F466" s="631" t="str">
        <f t="shared" si="38"/>
        <v>RC.RP-12</v>
      </c>
      <c r="G466" s="631" t="str">
        <f t="shared" ca="1" si="39"/>
        <v>RC.RP-120</v>
      </c>
    </row>
    <row r="467" spans="1:7" x14ac:dyDescent="0.25">
      <c r="A467" t="s">
        <v>949</v>
      </c>
      <c r="B467" s="551">
        <v>3</v>
      </c>
      <c r="C467" t="s">
        <v>446</v>
      </c>
      <c r="D467" t="s">
        <v>1528</v>
      </c>
      <c r="E467" s="551">
        <f ca="1">VLOOKUP(A467,Data!C:I,7,FALSE)</f>
        <v>0</v>
      </c>
      <c r="F467" s="631" t="str">
        <f t="shared" si="38"/>
        <v>ID.BE-53</v>
      </c>
      <c r="G467" s="631" t="str">
        <f t="shared" ca="1" si="39"/>
        <v>ID.BE-530</v>
      </c>
    </row>
    <row r="468" spans="1:7" x14ac:dyDescent="0.25">
      <c r="A468" t="s">
        <v>949</v>
      </c>
      <c r="B468" s="551">
        <v>3</v>
      </c>
      <c r="C468" t="s">
        <v>1462</v>
      </c>
      <c r="D468" t="s">
        <v>1529</v>
      </c>
      <c r="E468" s="551">
        <f ca="1">VLOOKUP(A468,Data!C:I,7,FALSE)</f>
        <v>0</v>
      </c>
      <c r="F468" s="631" t="str">
        <f t="shared" si="38"/>
        <v>PR.IP-93</v>
      </c>
      <c r="G468" s="631" t="str">
        <f t="shared" ca="1" si="39"/>
        <v>PR.IP-930</v>
      </c>
    </row>
    <row r="469" spans="1:7" x14ac:dyDescent="0.25">
      <c r="A469" t="s">
        <v>950</v>
      </c>
      <c r="B469" s="551">
        <v>3</v>
      </c>
      <c r="C469" t="s">
        <v>1462</v>
      </c>
      <c r="D469" t="s">
        <v>1554</v>
      </c>
      <c r="E469" s="551">
        <f ca="1">VLOOKUP(A469,Data!C:I,7,FALSE)</f>
        <v>1</v>
      </c>
      <c r="F469" s="631" t="str">
        <f t="shared" si="38"/>
        <v>PR.IP-103</v>
      </c>
      <c r="G469" s="631" t="str">
        <f t="shared" ca="1" si="39"/>
        <v>PR.IP-1031</v>
      </c>
    </row>
    <row r="470" spans="1:7" x14ac:dyDescent="0.25">
      <c r="A470" t="s">
        <v>950</v>
      </c>
      <c r="B470" s="551">
        <v>3</v>
      </c>
      <c r="C470" t="s">
        <v>1462</v>
      </c>
      <c r="D470" t="s">
        <v>1529</v>
      </c>
      <c r="E470" s="551">
        <f ca="1">VLOOKUP(A470,Data!C:I,7,FALSE)</f>
        <v>1</v>
      </c>
      <c r="F470" s="631" t="str">
        <f t="shared" si="38"/>
        <v>PR.IP-93</v>
      </c>
      <c r="G470" s="631" t="str">
        <f t="shared" ca="1" si="39"/>
        <v>PR.IP-931</v>
      </c>
    </row>
    <row r="471" spans="1:7" x14ac:dyDescent="0.25">
      <c r="A471" t="s">
        <v>951</v>
      </c>
      <c r="B471" s="551">
        <v>3</v>
      </c>
      <c r="C471" t="s">
        <v>1462</v>
      </c>
      <c r="D471" t="s">
        <v>1554</v>
      </c>
      <c r="E471" s="551">
        <f ca="1">VLOOKUP(A471,Data!C:I,7,FALSE)</f>
        <v>0</v>
      </c>
      <c r="F471" s="631" t="str">
        <f t="shared" si="38"/>
        <v>PR.IP-103</v>
      </c>
      <c r="G471" s="631" t="str">
        <f t="shared" ca="1" si="39"/>
        <v>PR.IP-1030</v>
      </c>
    </row>
    <row r="472" spans="1:7" x14ac:dyDescent="0.25">
      <c r="A472" t="s">
        <v>951</v>
      </c>
      <c r="B472" s="551">
        <v>3</v>
      </c>
      <c r="C472" t="s">
        <v>1462</v>
      </c>
      <c r="D472" t="s">
        <v>1529</v>
      </c>
      <c r="E472" s="551">
        <f ca="1">VLOOKUP(A472,Data!C:I,7,FALSE)</f>
        <v>0</v>
      </c>
      <c r="F472" s="631" t="str">
        <f t="shared" si="38"/>
        <v>PR.IP-93</v>
      </c>
      <c r="G472" s="631" t="str">
        <f t="shared" ca="1" si="39"/>
        <v>PR.IP-930</v>
      </c>
    </row>
    <row r="473" spans="1:7" x14ac:dyDescent="0.25">
      <c r="A473" t="s">
        <v>951</v>
      </c>
      <c r="B473" s="551">
        <v>3</v>
      </c>
      <c r="C473" t="s">
        <v>1465</v>
      </c>
      <c r="D473" t="s">
        <v>1555</v>
      </c>
      <c r="E473" s="551">
        <f ca="1">VLOOKUP(A473,Data!C:I,7,FALSE)</f>
        <v>0</v>
      </c>
      <c r="F473" s="631" t="str">
        <f t="shared" si="38"/>
        <v>RC.IM-13</v>
      </c>
      <c r="G473" s="631" t="str">
        <f t="shared" ca="1" si="39"/>
        <v>RC.IM-130</v>
      </c>
    </row>
    <row r="474" spans="1:7" x14ac:dyDescent="0.25">
      <c r="A474" t="s">
        <v>951</v>
      </c>
      <c r="B474" s="551">
        <v>3</v>
      </c>
      <c r="C474" t="s">
        <v>1465</v>
      </c>
      <c r="D474" t="s">
        <v>1556</v>
      </c>
      <c r="E474" s="551">
        <f ca="1">VLOOKUP(A474,Data!C:I,7,FALSE)</f>
        <v>0</v>
      </c>
      <c r="F474" s="631" t="str">
        <f t="shared" si="38"/>
        <v>RC.IM-23</v>
      </c>
      <c r="G474" s="631" t="str">
        <f t="shared" ca="1" si="39"/>
        <v>RC.IM-230</v>
      </c>
    </row>
    <row r="475" spans="1:7" x14ac:dyDescent="0.25">
      <c r="A475" t="s">
        <v>951</v>
      </c>
      <c r="B475" s="551">
        <v>3</v>
      </c>
      <c r="C475" t="s">
        <v>1465</v>
      </c>
      <c r="D475" t="s">
        <v>1550</v>
      </c>
      <c r="E475" s="551">
        <f ca="1">VLOOKUP(A475,Data!C:I,7,FALSE)</f>
        <v>0</v>
      </c>
      <c r="F475" s="631" t="str">
        <f t="shared" si="38"/>
        <v>RC.RP-13</v>
      </c>
      <c r="G475" s="631" t="str">
        <f t="shared" ca="1" si="39"/>
        <v>RC.RP-130</v>
      </c>
    </row>
    <row r="476" spans="1:7" x14ac:dyDescent="0.25">
      <c r="A476" t="s">
        <v>952</v>
      </c>
      <c r="B476" s="551">
        <v>3</v>
      </c>
      <c r="C476" t="s">
        <v>1462</v>
      </c>
      <c r="D476" t="s">
        <v>1554</v>
      </c>
      <c r="E476" s="551">
        <f ca="1">VLOOKUP(A476,Data!C:I,7,FALSE)</f>
        <v>1</v>
      </c>
      <c r="F476" s="631" t="str">
        <f t="shared" si="38"/>
        <v>PR.IP-103</v>
      </c>
      <c r="G476" s="631" t="str">
        <f t="shared" ca="1" si="39"/>
        <v>PR.IP-1031</v>
      </c>
    </row>
    <row r="477" spans="1:7" x14ac:dyDescent="0.25">
      <c r="A477" t="s">
        <v>952</v>
      </c>
      <c r="B477" s="551">
        <v>3</v>
      </c>
      <c r="C477" t="s">
        <v>1462</v>
      </c>
      <c r="D477" t="s">
        <v>1529</v>
      </c>
      <c r="E477" s="551">
        <f ca="1">VLOOKUP(A477,Data!C:I,7,FALSE)</f>
        <v>1</v>
      </c>
      <c r="F477" s="631" t="str">
        <f t="shared" si="38"/>
        <v>PR.IP-93</v>
      </c>
      <c r="G477" s="631" t="str">
        <f t="shared" ca="1" si="39"/>
        <v>PR.IP-931</v>
      </c>
    </row>
    <row r="478" spans="1:7" x14ac:dyDescent="0.25">
      <c r="A478" t="s">
        <v>952</v>
      </c>
      <c r="B478" s="551">
        <v>3</v>
      </c>
      <c r="C478" t="s">
        <v>1465</v>
      </c>
      <c r="D478" t="s">
        <v>1555</v>
      </c>
      <c r="E478" s="551">
        <f ca="1">VLOOKUP(A478,Data!C:I,7,FALSE)</f>
        <v>1</v>
      </c>
      <c r="F478" s="631" t="str">
        <f t="shared" si="38"/>
        <v>RC.IM-13</v>
      </c>
      <c r="G478" s="631" t="str">
        <f t="shared" ca="1" si="39"/>
        <v>RC.IM-131</v>
      </c>
    </row>
    <row r="479" spans="1:7" x14ac:dyDescent="0.25">
      <c r="A479" t="s">
        <v>952</v>
      </c>
      <c r="B479" s="551">
        <v>3</v>
      </c>
      <c r="C479" t="s">
        <v>1465</v>
      </c>
      <c r="D479" t="s">
        <v>1556</v>
      </c>
      <c r="E479" s="551">
        <f ca="1">VLOOKUP(A479,Data!C:I,7,FALSE)</f>
        <v>1</v>
      </c>
      <c r="F479" s="631" t="str">
        <f t="shared" si="38"/>
        <v>RC.IM-23</v>
      </c>
      <c r="G479" s="631" t="str">
        <f t="shared" ca="1" si="39"/>
        <v>RC.IM-231</v>
      </c>
    </row>
    <row r="480" spans="1:7" x14ac:dyDescent="0.25">
      <c r="A480" t="s">
        <v>953</v>
      </c>
      <c r="B480" s="551">
        <v>3</v>
      </c>
      <c r="C480" t="s">
        <v>1462</v>
      </c>
      <c r="D480" t="s">
        <v>1554</v>
      </c>
      <c r="E480" s="551" t="e">
        <f>VLOOKUP(A480,Data!C:I,7,FALSE)</f>
        <v>#N/A</v>
      </c>
      <c r="F480" s="631" t="str">
        <f t="shared" si="38"/>
        <v>PR.IP-103</v>
      </c>
      <c r="G480" s="631" t="e">
        <f t="shared" si="39"/>
        <v>#N/A</v>
      </c>
    </row>
    <row r="481" spans="1:7" x14ac:dyDescent="0.25">
      <c r="A481" t="s">
        <v>953</v>
      </c>
      <c r="B481" s="551">
        <v>3</v>
      </c>
      <c r="C481" t="s">
        <v>1462</v>
      </c>
      <c r="D481" t="s">
        <v>1529</v>
      </c>
      <c r="E481" s="551" t="e">
        <f>VLOOKUP(A481,Data!C:I,7,FALSE)</f>
        <v>#N/A</v>
      </c>
      <c r="F481" s="631" t="str">
        <f t="shared" si="38"/>
        <v>PR.IP-93</v>
      </c>
      <c r="G481" s="631" t="e">
        <f t="shared" si="39"/>
        <v>#N/A</v>
      </c>
    </row>
    <row r="482" spans="1:7" x14ac:dyDescent="0.25">
      <c r="A482" t="s">
        <v>953</v>
      </c>
      <c r="B482" s="551">
        <v>3</v>
      </c>
      <c r="C482" t="s">
        <v>1465</v>
      </c>
      <c r="D482" t="s">
        <v>1556</v>
      </c>
      <c r="E482" s="551" t="e">
        <f>VLOOKUP(A482,Data!C:I,7,FALSE)</f>
        <v>#N/A</v>
      </c>
      <c r="F482" s="631" t="str">
        <f t="shared" si="38"/>
        <v>RC.IM-23</v>
      </c>
      <c r="G482" s="631" t="e">
        <f t="shared" si="39"/>
        <v>#N/A</v>
      </c>
    </row>
    <row r="483" spans="1:7" x14ac:dyDescent="0.25">
      <c r="A483" t="s">
        <v>954</v>
      </c>
      <c r="B483" s="551">
        <v>2</v>
      </c>
      <c r="C483" t="s">
        <v>1463</v>
      </c>
      <c r="D483" t="s">
        <v>1540</v>
      </c>
      <c r="E483" s="551">
        <f ca="1">VLOOKUP(A483,Data!C:I,7,FALSE)</f>
        <v>1</v>
      </c>
      <c r="F483" s="631" t="str">
        <f t="shared" si="38"/>
        <v>DE.DP-22</v>
      </c>
      <c r="G483" s="631" t="str">
        <f t="shared" ca="1" si="39"/>
        <v>DE.DP-221</v>
      </c>
    </row>
    <row r="484" spans="1:7" x14ac:dyDescent="0.25">
      <c r="A484" t="s">
        <v>954</v>
      </c>
      <c r="B484" s="551">
        <v>2</v>
      </c>
      <c r="C484" t="s">
        <v>1462</v>
      </c>
      <c r="D484" t="s">
        <v>1529</v>
      </c>
      <c r="E484" s="551">
        <f ca="1">VLOOKUP(A484,Data!C:I,7,FALSE)</f>
        <v>1</v>
      </c>
      <c r="F484" s="631" t="str">
        <f t="shared" si="38"/>
        <v>PR.IP-92</v>
      </c>
      <c r="G484" s="631" t="str">
        <f t="shared" ca="1" si="39"/>
        <v>PR.IP-921</v>
      </c>
    </row>
    <row r="485" spans="1:7" x14ac:dyDescent="0.25">
      <c r="A485" t="s">
        <v>955</v>
      </c>
      <c r="B485" s="551">
        <v>2</v>
      </c>
      <c r="C485" t="s">
        <v>1462</v>
      </c>
      <c r="D485" t="s">
        <v>1529</v>
      </c>
      <c r="E485" s="551">
        <f ca="1">VLOOKUP(A485,Data!C:I,7,FALSE)</f>
        <v>0</v>
      </c>
      <c r="F485" s="631" t="str">
        <f t="shared" si="38"/>
        <v>PR.IP-92</v>
      </c>
      <c r="G485" s="631" t="str">
        <f t="shared" ca="1" si="39"/>
        <v>PR.IP-920</v>
      </c>
    </row>
    <row r="486" spans="1:7" x14ac:dyDescent="0.25">
      <c r="A486" t="s">
        <v>956</v>
      </c>
      <c r="B486" s="551">
        <v>3</v>
      </c>
      <c r="C486" t="s">
        <v>1462</v>
      </c>
      <c r="D486" t="s">
        <v>1529</v>
      </c>
      <c r="E486" s="551">
        <f ca="1">VLOOKUP(A486,Data!C:I,7,FALSE)</f>
        <v>1</v>
      </c>
      <c r="F486" s="631" t="str">
        <f t="shared" si="38"/>
        <v>PR.IP-93</v>
      </c>
      <c r="G486" s="631" t="str">
        <f t="shared" ca="1" si="39"/>
        <v>PR.IP-931</v>
      </c>
    </row>
    <row r="487" spans="1:7" x14ac:dyDescent="0.25">
      <c r="A487" t="s">
        <v>957</v>
      </c>
      <c r="B487" s="551">
        <v>3</v>
      </c>
      <c r="C487" t="s">
        <v>1462</v>
      </c>
      <c r="D487" t="s">
        <v>1529</v>
      </c>
      <c r="E487" s="551">
        <f ca="1">VLOOKUP(A487,Data!C:I,7,FALSE)</f>
        <v>1</v>
      </c>
      <c r="F487" s="631" t="str">
        <f t="shared" si="38"/>
        <v>PR.IP-93</v>
      </c>
      <c r="G487" s="631" t="str">
        <f t="shared" ca="1" si="39"/>
        <v>PR.IP-931</v>
      </c>
    </row>
    <row r="488" spans="1:7" x14ac:dyDescent="0.25">
      <c r="A488" t="s">
        <v>958</v>
      </c>
      <c r="B488" s="551">
        <v>3</v>
      </c>
      <c r="C488" t="s">
        <v>446</v>
      </c>
      <c r="D488" t="s">
        <v>1489</v>
      </c>
      <c r="E488" s="551">
        <f ca="1">VLOOKUP(A488,Data!C:I,7,FALSE)</f>
        <v>0</v>
      </c>
      <c r="F488" s="631" t="str">
        <f t="shared" si="38"/>
        <v>ID.AM-63</v>
      </c>
      <c r="G488" s="631" t="str">
        <f t="shared" ca="1" si="39"/>
        <v>ID.AM-630</v>
      </c>
    </row>
    <row r="489" spans="1:7" x14ac:dyDescent="0.25">
      <c r="A489" t="s">
        <v>958</v>
      </c>
      <c r="B489" s="551">
        <v>3</v>
      </c>
      <c r="C489" t="s">
        <v>446</v>
      </c>
      <c r="D489" t="s">
        <v>1490</v>
      </c>
      <c r="E489" s="551">
        <f ca="1">VLOOKUP(A489,Data!C:I,7,FALSE)</f>
        <v>0</v>
      </c>
      <c r="F489" s="631" t="str">
        <f t="shared" si="38"/>
        <v>ID.GV-23</v>
      </c>
      <c r="G489" s="631" t="str">
        <f t="shared" ca="1" si="39"/>
        <v>ID.GV-230</v>
      </c>
    </row>
    <row r="490" spans="1:7" x14ac:dyDescent="0.25">
      <c r="A490" t="s">
        <v>958</v>
      </c>
      <c r="B490" s="551">
        <v>3</v>
      </c>
      <c r="C490" t="s">
        <v>1462</v>
      </c>
      <c r="D490" t="s">
        <v>1529</v>
      </c>
      <c r="E490" s="551">
        <f ca="1">VLOOKUP(A490,Data!C:I,7,FALSE)</f>
        <v>0</v>
      </c>
      <c r="F490" s="631" t="str">
        <f t="shared" si="38"/>
        <v>PR.IP-93</v>
      </c>
      <c r="G490" s="631" t="str">
        <f t="shared" ca="1" si="39"/>
        <v>PR.IP-930</v>
      </c>
    </row>
    <row r="491" spans="1:7" x14ac:dyDescent="0.25">
      <c r="A491" t="s">
        <v>959</v>
      </c>
      <c r="B491" s="551">
        <v>3</v>
      </c>
      <c r="C491" t="s">
        <v>1462</v>
      </c>
      <c r="D491" t="s">
        <v>1491</v>
      </c>
      <c r="E491" s="551">
        <f ca="1">VLOOKUP(A491,Data!C:I,7,FALSE)</f>
        <v>1</v>
      </c>
      <c r="F491" s="631" t="str">
        <f t="shared" si="38"/>
        <v>PR.IP-83</v>
      </c>
      <c r="G491" s="631" t="str">
        <f t="shared" ca="1" si="39"/>
        <v>PR.IP-831</v>
      </c>
    </row>
    <row r="492" spans="1:7" x14ac:dyDescent="0.25">
      <c r="A492" t="s">
        <v>41</v>
      </c>
      <c r="B492" s="551">
        <v>1</v>
      </c>
      <c r="C492" t="s">
        <v>446</v>
      </c>
      <c r="D492" t="s">
        <v>1526</v>
      </c>
      <c r="E492" s="551">
        <f ca="1">VLOOKUP(A492,Data!C:I,7,FALSE)</f>
        <v>1</v>
      </c>
      <c r="F492" s="631" t="str">
        <f t="shared" si="38"/>
        <v>ID.GV-41</v>
      </c>
      <c r="G492" s="631" t="str">
        <f t="shared" ca="1" si="39"/>
        <v>ID.GV-411</v>
      </c>
    </row>
    <row r="493" spans="1:7" x14ac:dyDescent="0.25">
      <c r="A493" t="s">
        <v>41</v>
      </c>
      <c r="B493" s="551">
        <v>1</v>
      </c>
      <c r="C493" t="s">
        <v>446</v>
      </c>
      <c r="D493" t="s">
        <v>1527</v>
      </c>
      <c r="E493" s="551">
        <f ca="1">VLOOKUP(A493,Data!C:I,7,FALSE)</f>
        <v>1</v>
      </c>
      <c r="F493" s="631" t="str">
        <f t="shared" si="38"/>
        <v>ID.RM-11</v>
      </c>
      <c r="G493" s="631" t="str">
        <f t="shared" ca="1" si="39"/>
        <v>ID.RM-111</v>
      </c>
    </row>
    <row r="494" spans="1:7" x14ac:dyDescent="0.25">
      <c r="A494" t="s">
        <v>42</v>
      </c>
      <c r="B494" s="551">
        <v>2</v>
      </c>
      <c r="C494" t="s">
        <v>446</v>
      </c>
      <c r="D494" t="s">
        <v>1526</v>
      </c>
      <c r="E494" s="551">
        <f ca="1">VLOOKUP(A494,Data!C:I,7,FALSE)</f>
        <v>0</v>
      </c>
      <c r="F494" s="631" t="str">
        <f t="shared" si="38"/>
        <v>ID.GV-42</v>
      </c>
      <c r="G494" s="631" t="str">
        <f t="shared" ca="1" si="39"/>
        <v>ID.GV-420</v>
      </c>
    </row>
    <row r="495" spans="1:7" x14ac:dyDescent="0.25">
      <c r="A495" t="s">
        <v>42</v>
      </c>
      <c r="B495" s="551">
        <v>2</v>
      </c>
      <c r="C495" t="s">
        <v>446</v>
      </c>
      <c r="D495" t="s">
        <v>1527</v>
      </c>
      <c r="E495" s="551">
        <f ca="1">VLOOKUP(A495,Data!C:I,7,FALSE)</f>
        <v>0</v>
      </c>
      <c r="F495" s="631" t="str">
        <f t="shared" si="38"/>
        <v>ID.RM-12</v>
      </c>
      <c r="G495" s="631" t="str">
        <f t="shared" ca="1" si="39"/>
        <v>ID.RM-120</v>
      </c>
    </row>
    <row r="496" spans="1:7" x14ac:dyDescent="0.25">
      <c r="A496" t="s">
        <v>43</v>
      </c>
      <c r="B496" s="551">
        <v>2</v>
      </c>
      <c r="C496" t="s">
        <v>446</v>
      </c>
      <c r="D496" t="s">
        <v>1526</v>
      </c>
      <c r="E496" s="551">
        <f ca="1">VLOOKUP(A496,Data!C:I,7,FALSE)</f>
        <v>1</v>
      </c>
      <c r="F496" s="631" t="str">
        <f t="shared" si="38"/>
        <v>ID.GV-42</v>
      </c>
      <c r="G496" s="631" t="str">
        <f t="shared" ca="1" si="39"/>
        <v>ID.GV-421</v>
      </c>
    </row>
    <row r="497" spans="1:7" x14ac:dyDescent="0.25">
      <c r="A497" t="s">
        <v>43</v>
      </c>
      <c r="B497" s="551">
        <v>2</v>
      </c>
      <c r="C497" t="s">
        <v>446</v>
      </c>
      <c r="D497" t="s">
        <v>1527</v>
      </c>
      <c r="E497" s="551">
        <f ca="1">VLOOKUP(A497,Data!C:I,7,FALSE)</f>
        <v>1</v>
      </c>
      <c r="F497" s="631" t="str">
        <f t="shared" si="38"/>
        <v>ID.RM-12</v>
      </c>
      <c r="G497" s="631" t="str">
        <f t="shared" ca="1" si="39"/>
        <v>ID.RM-121</v>
      </c>
    </row>
    <row r="498" spans="1:7" x14ac:dyDescent="0.25">
      <c r="A498" t="s">
        <v>45</v>
      </c>
      <c r="B498" s="551">
        <v>2</v>
      </c>
      <c r="C498" t="s">
        <v>446</v>
      </c>
      <c r="D498" t="s">
        <v>1526</v>
      </c>
      <c r="E498" s="551">
        <f ca="1">VLOOKUP(A498,Data!C:I,7,FALSE)</f>
        <v>1</v>
      </c>
      <c r="F498" s="631" t="str">
        <f t="shared" si="38"/>
        <v>ID.GV-42</v>
      </c>
      <c r="G498" s="631" t="str">
        <f t="shared" ca="1" si="39"/>
        <v>ID.GV-421</v>
      </c>
    </row>
    <row r="499" spans="1:7" x14ac:dyDescent="0.25">
      <c r="A499" t="s">
        <v>47</v>
      </c>
      <c r="B499" s="551">
        <v>3</v>
      </c>
      <c r="C499" t="s">
        <v>446</v>
      </c>
      <c r="D499" t="s">
        <v>1524</v>
      </c>
      <c r="E499" s="551">
        <f ca="1">VLOOKUP(A499,Data!C:I,7,FALSE)</f>
        <v>0</v>
      </c>
      <c r="F499" s="631" t="str">
        <f t="shared" si="38"/>
        <v>ID.BE-33</v>
      </c>
      <c r="G499" s="631" t="str">
        <f t="shared" ca="1" si="39"/>
        <v>ID.BE-330</v>
      </c>
    </row>
    <row r="500" spans="1:7" x14ac:dyDescent="0.25">
      <c r="A500" t="s">
        <v>47</v>
      </c>
      <c r="B500" s="551">
        <v>3</v>
      </c>
      <c r="C500" t="s">
        <v>446</v>
      </c>
      <c r="D500" t="s">
        <v>1526</v>
      </c>
      <c r="E500" s="551">
        <f ca="1">VLOOKUP(A500,Data!C:I,7,FALSE)</f>
        <v>0</v>
      </c>
      <c r="F500" s="631" t="str">
        <f t="shared" si="38"/>
        <v>ID.GV-43</v>
      </c>
      <c r="G500" s="631" t="str">
        <f t="shared" ca="1" si="39"/>
        <v>ID.GV-430</v>
      </c>
    </row>
    <row r="501" spans="1:7" x14ac:dyDescent="0.25">
      <c r="A501" t="s">
        <v>47</v>
      </c>
      <c r="B501" s="551">
        <v>3</v>
      </c>
      <c r="C501" t="s">
        <v>446</v>
      </c>
      <c r="D501" t="s">
        <v>1527</v>
      </c>
      <c r="E501" s="551">
        <f ca="1">VLOOKUP(A501,Data!C:I,7,FALSE)</f>
        <v>0</v>
      </c>
      <c r="F501" s="631" t="str">
        <f t="shared" si="38"/>
        <v>ID.RM-13</v>
      </c>
      <c r="G501" s="631" t="str">
        <f t="shared" ca="1" si="39"/>
        <v>ID.RM-130</v>
      </c>
    </row>
    <row r="502" spans="1:7" x14ac:dyDescent="0.25">
      <c r="A502" t="s">
        <v>49</v>
      </c>
      <c r="B502" s="551">
        <v>3</v>
      </c>
      <c r="C502" t="s">
        <v>446</v>
      </c>
      <c r="D502" t="s">
        <v>1524</v>
      </c>
      <c r="E502" s="551">
        <f ca="1">VLOOKUP(A502,Data!C:I,7,FALSE)</f>
        <v>0</v>
      </c>
      <c r="F502" s="631" t="str">
        <f t="shared" si="38"/>
        <v>ID.BE-33</v>
      </c>
      <c r="G502" s="631" t="str">
        <f t="shared" ca="1" si="39"/>
        <v>ID.BE-330</v>
      </c>
    </row>
    <row r="503" spans="1:7" x14ac:dyDescent="0.25">
      <c r="A503" t="s">
        <v>49</v>
      </c>
      <c r="B503" s="551">
        <v>3</v>
      </c>
      <c r="C503" t="s">
        <v>446</v>
      </c>
      <c r="D503" t="s">
        <v>1526</v>
      </c>
      <c r="E503" s="551">
        <f ca="1">VLOOKUP(A503,Data!C:I,7,FALSE)</f>
        <v>0</v>
      </c>
      <c r="F503" s="631" t="str">
        <f t="shared" si="38"/>
        <v>ID.GV-43</v>
      </c>
      <c r="G503" s="631" t="str">
        <f t="shared" ca="1" si="39"/>
        <v>ID.GV-430</v>
      </c>
    </row>
    <row r="504" spans="1:7" x14ac:dyDescent="0.25">
      <c r="A504" t="s">
        <v>49</v>
      </c>
      <c r="B504" s="551">
        <v>3</v>
      </c>
      <c r="C504" t="s">
        <v>446</v>
      </c>
      <c r="D504" t="s">
        <v>1527</v>
      </c>
      <c r="E504" s="551">
        <f ca="1">VLOOKUP(A504,Data!C:I,7,FALSE)</f>
        <v>0</v>
      </c>
      <c r="F504" s="631" t="str">
        <f t="shared" si="38"/>
        <v>ID.RM-13</v>
      </c>
      <c r="G504" s="631" t="str">
        <f t="shared" ca="1" si="39"/>
        <v>ID.RM-130</v>
      </c>
    </row>
    <row r="505" spans="1:7" x14ac:dyDescent="0.25">
      <c r="A505" t="s">
        <v>58</v>
      </c>
      <c r="B505" s="551">
        <v>1</v>
      </c>
      <c r="C505" t="s">
        <v>446</v>
      </c>
      <c r="D505" t="s">
        <v>1526</v>
      </c>
      <c r="E505" s="551">
        <f ca="1">VLOOKUP(A505,Data!C:I,7,FALSE)</f>
        <v>1</v>
      </c>
      <c r="F505" s="631" t="str">
        <f t="shared" si="38"/>
        <v>ID.GV-41</v>
      </c>
      <c r="G505" s="631" t="str">
        <f t="shared" ca="1" si="39"/>
        <v>ID.GV-411</v>
      </c>
    </row>
    <row r="506" spans="1:7" x14ac:dyDescent="0.25">
      <c r="A506" t="s">
        <v>58</v>
      </c>
      <c r="B506" s="551">
        <v>1</v>
      </c>
      <c r="C506" t="s">
        <v>446</v>
      </c>
      <c r="D506" t="s">
        <v>1527</v>
      </c>
      <c r="E506" s="551">
        <f ca="1">VLOOKUP(A506,Data!C:I,7,FALSE)</f>
        <v>1</v>
      </c>
      <c r="F506" s="631" t="str">
        <f t="shared" si="38"/>
        <v>ID.RM-11</v>
      </c>
      <c r="G506" s="631" t="str">
        <f t="shared" ca="1" si="39"/>
        <v>ID.RM-111</v>
      </c>
    </row>
    <row r="507" spans="1:7" x14ac:dyDescent="0.25">
      <c r="A507" t="s">
        <v>60</v>
      </c>
      <c r="B507" s="551">
        <v>2</v>
      </c>
      <c r="C507" t="s">
        <v>446</v>
      </c>
      <c r="D507" t="s">
        <v>1526</v>
      </c>
      <c r="E507" s="551">
        <f ca="1">VLOOKUP(A507,Data!C:I,7,FALSE)</f>
        <v>0</v>
      </c>
      <c r="F507" s="631" t="str">
        <f t="shared" si="38"/>
        <v>ID.GV-42</v>
      </c>
      <c r="G507" s="631" t="str">
        <f t="shared" ca="1" si="39"/>
        <v>ID.GV-420</v>
      </c>
    </row>
    <row r="508" spans="1:7" x14ac:dyDescent="0.25">
      <c r="A508" t="s">
        <v>60</v>
      </c>
      <c r="B508" s="551">
        <v>2</v>
      </c>
      <c r="C508" t="s">
        <v>446</v>
      </c>
      <c r="D508" t="s">
        <v>1527</v>
      </c>
      <c r="E508" s="551">
        <f ca="1">VLOOKUP(A508,Data!C:I,7,FALSE)</f>
        <v>0</v>
      </c>
      <c r="F508" s="631" t="str">
        <f t="shared" si="38"/>
        <v>ID.RM-12</v>
      </c>
      <c r="G508" s="631" t="str">
        <f t="shared" ca="1" si="39"/>
        <v>ID.RM-120</v>
      </c>
    </row>
    <row r="509" spans="1:7" x14ac:dyDescent="0.25">
      <c r="A509" t="s">
        <v>62</v>
      </c>
      <c r="B509" s="551">
        <v>2</v>
      </c>
      <c r="C509" t="s">
        <v>446</v>
      </c>
      <c r="D509" t="s">
        <v>1526</v>
      </c>
      <c r="E509" s="551">
        <f ca="1">VLOOKUP(A509,Data!C:I,7,FALSE)</f>
        <v>1</v>
      </c>
      <c r="F509" s="631" t="str">
        <f t="shared" si="38"/>
        <v>ID.GV-42</v>
      </c>
      <c r="G509" s="631" t="str">
        <f t="shared" ca="1" si="39"/>
        <v>ID.GV-421</v>
      </c>
    </row>
    <row r="510" spans="1:7" x14ac:dyDescent="0.25">
      <c r="A510" t="s">
        <v>62</v>
      </c>
      <c r="B510" s="551">
        <v>2</v>
      </c>
      <c r="C510" t="s">
        <v>446</v>
      </c>
      <c r="D510" t="s">
        <v>1527</v>
      </c>
      <c r="E510" s="551">
        <f ca="1">VLOOKUP(A510,Data!C:I,7,FALSE)</f>
        <v>1</v>
      </c>
      <c r="F510" s="631" t="str">
        <f t="shared" si="38"/>
        <v>ID.RM-12</v>
      </c>
      <c r="G510" s="631" t="str">
        <f t="shared" ca="1" si="39"/>
        <v>ID.RM-121</v>
      </c>
    </row>
    <row r="511" spans="1:7" x14ac:dyDescent="0.25">
      <c r="A511" t="s">
        <v>65</v>
      </c>
      <c r="B511" s="551">
        <v>2</v>
      </c>
      <c r="C511" t="s">
        <v>446</v>
      </c>
      <c r="D511" t="s">
        <v>1526</v>
      </c>
      <c r="E511" s="551">
        <f ca="1">VLOOKUP(A511,Data!C:I,7,FALSE)</f>
        <v>1</v>
      </c>
      <c r="F511" s="631" t="str">
        <f t="shared" si="38"/>
        <v>ID.GV-42</v>
      </c>
      <c r="G511" s="631" t="str">
        <f t="shared" ca="1" si="39"/>
        <v>ID.GV-421</v>
      </c>
    </row>
    <row r="512" spans="1:7" x14ac:dyDescent="0.25">
      <c r="A512" t="s">
        <v>65</v>
      </c>
      <c r="B512" s="551">
        <v>2</v>
      </c>
      <c r="C512" t="s">
        <v>446</v>
      </c>
      <c r="D512" t="s">
        <v>1527</v>
      </c>
      <c r="E512" s="551">
        <f ca="1">VLOOKUP(A512,Data!C:I,7,FALSE)</f>
        <v>1</v>
      </c>
      <c r="F512" s="631" t="str">
        <f t="shared" si="38"/>
        <v>ID.RM-12</v>
      </c>
      <c r="G512" s="631" t="str">
        <f t="shared" ca="1" si="39"/>
        <v>ID.RM-121</v>
      </c>
    </row>
    <row r="513" spans="1:7" x14ac:dyDescent="0.25">
      <c r="A513" t="s">
        <v>68</v>
      </c>
      <c r="B513" s="551">
        <v>2</v>
      </c>
      <c r="C513" t="s">
        <v>446</v>
      </c>
      <c r="D513" t="s">
        <v>1526</v>
      </c>
      <c r="E513" s="551">
        <f ca="1">VLOOKUP(A513,Data!C:I,7,FALSE)</f>
        <v>0</v>
      </c>
      <c r="F513" s="631" t="str">
        <f t="shared" si="38"/>
        <v>ID.GV-42</v>
      </c>
      <c r="G513" s="631" t="str">
        <f t="shared" ca="1" si="39"/>
        <v>ID.GV-420</v>
      </c>
    </row>
    <row r="514" spans="1:7" x14ac:dyDescent="0.25">
      <c r="A514" t="s">
        <v>68</v>
      </c>
      <c r="B514" s="551">
        <v>2</v>
      </c>
      <c r="C514" t="s">
        <v>446</v>
      </c>
      <c r="D514" t="s">
        <v>1512</v>
      </c>
      <c r="E514" s="551">
        <f ca="1">VLOOKUP(A514,Data!C:I,7,FALSE)</f>
        <v>0</v>
      </c>
      <c r="F514" s="631" t="str">
        <f t="shared" si="38"/>
        <v>ID.RA-52</v>
      </c>
      <c r="G514" s="631" t="str">
        <f t="shared" ca="1" si="39"/>
        <v>ID.RA-520</v>
      </c>
    </row>
    <row r="515" spans="1:7" x14ac:dyDescent="0.25">
      <c r="A515" t="s">
        <v>68</v>
      </c>
      <c r="B515" s="551">
        <v>2</v>
      </c>
      <c r="C515" t="s">
        <v>446</v>
      </c>
      <c r="D515" t="s">
        <v>1527</v>
      </c>
      <c r="E515" s="551">
        <f ca="1">VLOOKUP(A515,Data!C:I,7,FALSE)</f>
        <v>0</v>
      </c>
      <c r="F515" s="631" t="str">
        <f t="shared" ref="F515:F578" si="40">CONCATENATE($D515,$B515)</f>
        <v>ID.RM-12</v>
      </c>
      <c r="G515" s="631" t="str">
        <f t="shared" ref="G515:G578" ca="1" si="41">_xlfn.IFNA(CONCATENATE(F515,$E515),CONCATENATE(F515,$E515,0))</f>
        <v>ID.RM-120</v>
      </c>
    </row>
    <row r="516" spans="1:7" x14ac:dyDescent="0.25">
      <c r="A516" t="s">
        <v>68</v>
      </c>
      <c r="B516" s="551">
        <v>2</v>
      </c>
      <c r="C516" t="s">
        <v>1464</v>
      </c>
      <c r="D516" t="s">
        <v>1561</v>
      </c>
      <c r="E516" s="551">
        <f ca="1">VLOOKUP(A516,Data!C:I,7,FALSE)</f>
        <v>0</v>
      </c>
      <c r="F516" s="631" t="str">
        <f t="shared" si="40"/>
        <v>RS.MI-32</v>
      </c>
      <c r="G516" s="631" t="str">
        <f t="shared" ca="1" si="41"/>
        <v>RS.MI-320</v>
      </c>
    </row>
    <row r="517" spans="1:7" x14ac:dyDescent="0.25">
      <c r="A517" t="s">
        <v>914</v>
      </c>
      <c r="B517" s="551">
        <v>2</v>
      </c>
      <c r="C517" t="s">
        <v>446</v>
      </c>
      <c r="D517" t="s">
        <v>1526</v>
      </c>
      <c r="E517" s="551">
        <f ca="1">VLOOKUP(A517,Data!C:I,7,FALSE)</f>
        <v>1</v>
      </c>
      <c r="F517" s="631" t="str">
        <f t="shared" si="40"/>
        <v>ID.GV-42</v>
      </c>
      <c r="G517" s="631" t="str">
        <f t="shared" ca="1" si="41"/>
        <v>ID.GV-421</v>
      </c>
    </row>
    <row r="518" spans="1:7" x14ac:dyDescent="0.25">
      <c r="A518" t="s">
        <v>914</v>
      </c>
      <c r="B518" s="551">
        <v>2</v>
      </c>
      <c r="C518" t="s">
        <v>446</v>
      </c>
      <c r="D518" t="s">
        <v>1527</v>
      </c>
      <c r="E518" s="551">
        <f ca="1">VLOOKUP(A518,Data!C:I,7,FALSE)</f>
        <v>1</v>
      </c>
      <c r="F518" s="631" t="str">
        <f t="shared" si="40"/>
        <v>ID.RM-12</v>
      </c>
      <c r="G518" s="631" t="str">
        <f t="shared" ca="1" si="41"/>
        <v>ID.RM-121</v>
      </c>
    </row>
    <row r="519" spans="1:7" x14ac:dyDescent="0.25">
      <c r="A519" t="s">
        <v>915</v>
      </c>
      <c r="B519" s="551">
        <v>2</v>
      </c>
      <c r="C519" t="s">
        <v>446</v>
      </c>
      <c r="D519" t="s">
        <v>1526</v>
      </c>
      <c r="E519" s="551">
        <f ca="1">VLOOKUP(A519,Data!C:I,7,FALSE)</f>
        <v>1</v>
      </c>
      <c r="F519" s="631" t="str">
        <f t="shared" si="40"/>
        <v>ID.GV-42</v>
      </c>
      <c r="G519" s="631" t="str">
        <f t="shared" ca="1" si="41"/>
        <v>ID.GV-421</v>
      </c>
    </row>
    <row r="520" spans="1:7" x14ac:dyDescent="0.25">
      <c r="A520" t="s">
        <v>915</v>
      </c>
      <c r="B520" s="551">
        <v>2</v>
      </c>
      <c r="C520" t="s">
        <v>446</v>
      </c>
      <c r="D520" t="s">
        <v>1527</v>
      </c>
      <c r="E520" s="551">
        <f ca="1">VLOOKUP(A520,Data!C:I,7,FALSE)</f>
        <v>1</v>
      </c>
      <c r="F520" s="631" t="str">
        <f t="shared" si="40"/>
        <v>ID.RM-12</v>
      </c>
      <c r="G520" s="631" t="str">
        <f t="shared" ca="1" si="41"/>
        <v>ID.RM-121</v>
      </c>
    </row>
    <row r="521" spans="1:7" x14ac:dyDescent="0.25">
      <c r="A521" t="s">
        <v>916</v>
      </c>
      <c r="B521" s="551">
        <v>3</v>
      </c>
      <c r="C521" t="s">
        <v>446</v>
      </c>
      <c r="D521" t="s">
        <v>1510</v>
      </c>
      <c r="E521" s="551">
        <f ca="1">VLOOKUP(A521,Data!C:I,7,FALSE)</f>
        <v>0</v>
      </c>
      <c r="F521" s="631" t="str">
        <f t="shared" si="40"/>
        <v>ID.AM-53</v>
      </c>
      <c r="G521" s="631" t="str">
        <f t="shared" ca="1" si="41"/>
        <v>ID.AM-530</v>
      </c>
    </row>
    <row r="522" spans="1:7" x14ac:dyDescent="0.25">
      <c r="A522" t="s">
        <v>916</v>
      </c>
      <c r="B522" s="551">
        <v>3</v>
      </c>
      <c r="C522" t="s">
        <v>446</v>
      </c>
      <c r="D522" t="s">
        <v>1526</v>
      </c>
      <c r="E522" s="551">
        <f ca="1">VLOOKUP(A522,Data!C:I,7,FALSE)</f>
        <v>0</v>
      </c>
      <c r="F522" s="631" t="str">
        <f t="shared" si="40"/>
        <v>ID.GV-43</v>
      </c>
      <c r="G522" s="631" t="str">
        <f t="shared" ca="1" si="41"/>
        <v>ID.GV-430</v>
      </c>
    </row>
    <row r="523" spans="1:7" x14ac:dyDescent="0.25">
      <c r="A523" t="s">
        <v>916</v>
      </c>
      <c r="B523" s="551">
        <v>3</v>
      </c>
      <c r="C523" t="s">
        <v>446</v>
      </c>
      <c r="D523" t="s">
        <v>1527</v>
      </c>
      <c r="E523" s="551">
        <f ca="1">VLOOKUP(A523,Data!C:I,7,FALSE)</f>
        <v>0</v>
      </c>
      <c r="F523" s="631" t="str">
        <f t="shared" si="40"/>
        <v>ID.RM-13</v>
      </c>
      <c r="G523" s="631" t="str">
        <f t="shared" ca="1" si="41"/>
        <v>ID.RM-130</v>
      </c>
    </row>
    <row r="524" spans="1:7" x14ac:dyDescent="0.25">
      <c r="A524" t="s">
        <v>917</v>
      </c>
      <c r="B524" s="551">
        <v>3</v>
      </c>
      <c r="C524" t="s">
        <v>446</v>
      </c>
      <c r="D524" t="s">
        <v>1526</v>
      </c>
      <c r="E524" s="551">
        <f ca="1">VLOOKUP(A524,Data!C:I,7,FALSE)</f>
        <v>0</v>
      </c>
      <c r="F524" s="631" t="str">
        <f t="shared" si="40"/>
        <v>ID.GV-43</v>
      </c>
      <c r="G524" s="631" t="str">
        <f t="shared" ca="1" si="41"/>
        <v>ID.GV-430</v>
      </c>
    </row>
    <row r="525" spans="1:7" x14ac:dyDescent="0.25">
      <c r="A525" t="s">
        <v>917</v>
      </c>
      <c r="B525" s="551">
        <v>3</v>
      </c>
      <c r="C525" t="s">
        <v>446</v>
      </c>
      <c r="D525" t="s">
        <v>1512</v>
      </c>
      <c r="E525" s="551">
        <f ca="1">VLOOKUP(A525,Data!C:I,7,FALSE)</f>
        <v>0</v>
      </c>
      <c r="F525" s="631" t="str">
        <f t="shared" si="40"/>
        <v>ID.RA-53</v>
      </c>
      <c r="G525" s="631" t="str">
        <f t="shared" ca="1" si="41"/>
        <v>ID.RA-530</v>
      </c>
    </row>
    <row r="526" spans="1:7" x14ac:dyDescent="0.25">
      <c r="A526" t="s">
        <v>917</v>
      </c>
      <c r="B526" s="551">
        <v>3</v>
      </c>
      <c r="C526" t="s">
        <v>446</v>
      </c>
      <c r="D526" t="s">
        <v>1527</v>
      </c>
      <c r="E526" s="551">
        <f ca="1">VLOOKUP(A526,Data!C:I,7,FALSE)</f>
        <v>0</v>
      </c>
      <c r="F526" s="631" t="str">
        <f t="shared" si="40"/>
        <v>ID.RM-13</v>
      </c>
      <c r="G526" s="631" t="str">
        <f t="shared" ca="1" si="41"/>
        <v>ID.RM-130</v>
      </c>
    </row>
    <row r="527" spans="1:7" x14ac:dyDescent="0.25">
      <c r="A527" t="s">
        <v>917</v>
      </c>
      <c r="B527" s="551">
        <v>3</v>
      </c>
      <c r="C527" t="s">
        <v>1464</v>
      </c>
      <c r="D527" t="s">
        <v>1561</v>
      </c>
      <c r="E527" s="551">
        <f ca="1">VLOOKUP(A527,Data!C:I,7,FALSE)</f>
        <v>0</v>
      </c>
      <c r="F527" s="631" t="str">
        <f t="shared" si="40"/>
        <v>RS.MI-33</v>
      </c>
      <c r="G527" s="631" t="str">
        <f t="shared" ca="1" si="41"/>
        <v>RS.MI-330</v>
      </c>
    </row>
    <row r="528" spans="1:7" x14ac:dyDescent="0.25">
      <c r="A528" t="s">
        <v>918</v>
      </c>
      <c r="B528" s="551">
        <v>3</v>
      </c>
      <c r="C528" t="s">
        <v>446</v>
      </c>
      <c r="D528" t="s">
        <v>1526</v>
      </c>
      <c r="E528" s="551">
        <f ca="1">VLOOKUP(A528,Data!C:I,7,FALSE)</f>
        <v>0</v>
      </c>
      <c r="F528" s="631" t="str">
        <f t="shared" si="40"/>
        <v>ID.GV-43</v>
      </c>
      <c r="G528" s="631" t="str">
        <f t="shared" ca="1" si="41"/>
        <v>ID.GV-430</v>
      </c>
    </row>
    <row r="529" spans="1:7" x14ac:dyDescent="0.25">
      <c r="A529" t="s">
        <v>918</v>
      </c>
      <c r="B529" s="551">
        <v>3</v>
      </c>
      <c r="C529" t="s">
        <v>446</v>
      </c>
      <c r="D529" t="s">
        <v>1512</v>
      </c>
      <c r="E529" s="551">
        <f ca="1">VLOOKUP(A529,Data!C:I,7,FALSE)</f>
        <v>0</v>
      </c>
      <c r="F529" s="631" t="str">
        <f t="shared" si="40"/>
        <v>ID.RA-53</v>
      </c>
      <c r="G529" s="631" t="str">
        <f t="shared" ca="1" si="41"/>
        <v>ID.RA-530</v>
      </c>
    </row>
    <row r="530" spans="1:7" x14ac:dyDescent="0.25">
      <c r="A530" t="s">
        <v>918</v>
      </c>
      <c r="B530" s="551">
        <v>3</v>
      </c>
      <c r="C530" t="s">
        <v>446</v>
      </c>
      <c r="D530" t="s">
        <v>1527</v>
      </c>
      <c r="E530" s="551">
        <f ca="1">VLOOKUP(A530,Data!C:I,7,FALSE)</f>
        <v>0</v>
      </c>
      <c r="F530" s="631" t="str">
        <f t="shared" si="40"/>
        <v>ID.RM-13</v>
      </c>
      <c r="G530" s="631" t="str">
        <f t="shared" ca="1" si="41"/>
        <v>ID.RM-130</v>
      </c>
    </row>
    <row r="531" spans="1:7" x14ac:dyDescent="0.25">
      <c r="A531" t="s">
        <v>919</v>
      </c>
      <c r="B531" s="551">
        <v>3</v>
      </c>
      <c r="C531" t="s">
        <v>446</v>
      </c>
      <c r="D531" t="s">
        <v>1526</v>
      </c>
      <c r="E531" s="551">
        <f ca="1">VLOOKUP(A531,Data!C:I,7,FALSE)</f>
        <v>0</v>
      </c>
      <c r="F531" s="631" t="str">
        <f t="shared" si="40"/>
        <v>ID.GV-43</v>
      </c>
      <c r="G531" s="631" t="str">
        <f t="shared" ca="1" si="41"/>
        <v>ID.GV-430</v>
      </c>
    </row>
    <row r="532" spans="1:7" x14ac:dyDescent="0.25">
      <c r="A532" t="s">
        <v>919</v>
      </c>
      <c r="B532" s="551">
        <v>3</v>
      </c>
      <c r="C532" t="s">
        <v>446</v>
      </c>
      <c r="D532" t="s">
        <v>1527</v>
      </c>
      <c r="E532" s="551">
        <f ca="1">VLOOKUP(A532,Data!C:I,7,FALSE)</f>
        <v>0</v>
      </c>
      <c r="F532" s="631" t="str">
        <f t="shared" si="40"/>
        <v>ID.RM-13</v>
      </c>
      <c r="G532" s="631" t="str">
        <f t="shared" ca="1" si="41"/>
        <v>ID.RM-130</v>
      </c>
    </row>
    <row r="533" spans="1:7" x14ac:dyDescent="0.25">
      <c r="A533" t="s">
        <v>919</v>
      </c>
      <c r="B533" s="551">
        <v>3</v>
      </c>
      <c r="C533" t="s">
        <v>446</v>
      </c>
      <c r="D533" t="s">
        <v>1523</v>
      </c>
      <c r="E533" s="551">
        <f ca="1">VLOOKUP(A533,Data!C:I,7,FALSE)</f>
        <v>0</v>
      </c>
      <c r="F533" s="631" t="str">
        <f t="shared" si="40"/>
        <v>ID.SC-13</v>
      </c>
      <c r="G533" s="631" t="str">
        <f t="shared" ca="1" si="41"/>
        <v>ID.SC-130</v>
      </c>
    </row>
    <row r="534" spans="1:7" x14ac:dyDescent="0.25">
      <c r="A534" t="s">
        <v>920</v>
      </c>
      <c r="B534" s="551">
        <v>3</v>
      </c>
      <c r="C534" t="s">
        <v>446</v>
      </c>
      <c r="D534" t="s">
        <v>1526</v>
      </c>
      <c r="E534" s="551">
        <f ca="1">VLOOKUP(A534,Data!C:I,7,FALSE)</f>
        <v>0</v>
      </c>
      <c r="F534" s="631" t="str">
        <f t="shared" si="40"/>
        <v>ID.GV-43</v>
      </c>
      <c r="G534" s="631" t="str">
        <f t="shared" ca="1" si="41"/>
        <v>ID.GV-430</v>
      </c>
    </row>
    <row r="535" spans="1:7" x14ac:dyDescent="0.25">
      <c r="A535" t="s">
        <v>920</v>
      </c>
      <c r="B535" s="551">
        <v>3</v>
      </c>
      <c r="C535" t="s">
        <v>446</v>
      </c>
      <c r="D535" t="s">
        <v>1527</v>
      </c>
      <c r="E535" s="551">
        <f ca="1">VLOOKUP(A535,Data!C:I,7,FALSE)</f>
        <v>0</v>
      </c>
      <c r="F535" s="631" t="str">
        <f t="shared" si="40"/>
        <v>ID.RM-13</v>
      </c>
      <c r="G535" s="631" t="str">
        <f t="shared" ca="1" si="41"/>
        <v>ID.RM-130</v>
      </c>
    </row>
    <row r="536" spans="1:7" x14ac:dyDescent="0.25">
      <c r="A536" t="s">
        <v>921</v>
      </c>
      <c r="B536" s="551">
        <v>3</v>
      </c>
      <c r="C536" t="s">
        <v>446</v>
      </c>
      <c r="D536" t="s">
        <v>1519</v>
      </c>
      <c r="E536" s="551">
        <f ca="1">VLOOKUP(A536,Data!C:I,7,FALSE)</f>
        <v>0</v>
      </c>
      <c r="F536" s="631" t="str">
        <f t="shared" si="40"/>
        <v>ID.BE-23</v>
      </c>
      <c r="G536" s="631" t="str">
        <f t="shared" ca="1" si="41"/>
        <v>ID.BE-230</v>
      </c>
    </row>
    <row r="537" spans="1:7" x14ac:dyDescent="0.25">
      <c r="A537" t="s">
        <v>921</v>
      </c>
      <c r="B537" s="551">
        <v>3</v>
      </c>
      <c r="C537" t="s">
        <v>446</v>
      </c>
      <c r="D537" t="s">
        <v>1526</v>
      </c>
      <c r="E537" s="551">
        <f ca="1">VLOOKUP(A537,Data!C:I,7,FALSE)</f>
        <v>0</v>
      </c>
      <c r="F537" s="631" t="str">
        <f t="shared" si="40"/>
        <v>ID.GV-43</v>
      </c>
      <c r="G537" s="631" t="str">
        <f t="shared" ca="1" si="41"/>
        <v>ID.GV-430</v>
      </c>
    </row>
    <row r="538" spans="1:7" x14ac:dyDescent="0.25">
      <c r="A538" t="s">
        <v>921</v>
      </c>
      <c r="B538" s="551">
        <v>3</v>
      </c>
      <c r="C538" t="s">
        <v>446</v>
      </c>
      <c r="D538" t="s">
        <v>1527</v>
      </c>
      <c r="E538" s="551">
        <f ca="1">VLOOKUP(A538,Data!C:I,7,FALSE)</f>
        <v>0</v>
      </c>
      <c r="F538" s="631" t="str">
        <f t="shared" si="40"/>
        <v>ID.RM-13</v>
      </c>
      <c r="G538" s="631" t="str">
        <f t="shared" ca="1" si="41"/>
        <v>ID.RM-130</v>
      </c>
    </row>
    <row r="539" spans="1:7" x14ac:dyDescent="0.25">
      <c r="A539" t="s">
        <v>70</v>
      </c>
      <c r="B539" s="551">
        <v>1</v>
      </c>
      <c r="C539" t="s">
        <v>446</v>
      </c>
      <c r="D539" t="s">
        <v>1526</v>
      </c>
      <c r="E539" s="551">
        <f ca="1">VLOOKUP(A539,Data!C:I,7,FALSE)</f>
        <v>1</v>
      </c>
      <c r="F539" s="631" t="str">
        <f t="shared" si="40"/>
        <v>ID.GV-41</v>
      </c>
      <c r="G539" s="631" t="str">
        <f t="shared" ca="1" si="41"/>
        <v>ID.GV-411</v>
      </c>
    </row>
    <row r="540" spans="1:7" x14ac:dyDescent="0.25">
      <c r="A540" t="s">
        <v>70</v>
      </c>
      <c r="B540" s="551">
        <v>1</v>
      </c>
      <c r="C540" t="s">
        <v>446</v>
      </c>
      <c r="D540" t="s">
        <v>1512</v>
      </c>
      <c r="E540" s="551">
        <f ca="1">VLOOKUP(A540,Data!C:I,7,FALSE)</f>
        <v>1</v>
      </c>
      <c r="F540" s="631" t="str">
        <f t="shared" si="40"/>
        <v>ID.RA-51</v>
      </c>
      <c r="G540" s="631" t="str">
        <f t="shared" ca="1" si="41"/>
        <v>ID.RA-511</v>
      </c>
    </row>
    <row r="541" spans="1:7" x14ac:dyDescent="0.25">
      <c r="A541" t="s">
        <v>70</v>
      </c>
      <c r="B541" s="551">
        <v>1</v>
      </c>
      <c r="C541" t="s">
        <v>446</v>
      </c>
      <c r="D541" t="s">
        <v>1527</v>
      </c>
      <c r="E541" s="551">
        <f ca="1">VLOOKUP(A541,Data!C:I,7,FALSE)</f>
        <v>1</v>
      </c>
      <c r="F541" s="631" t="str">
        <f t="shared" si="40"/>
        <v>ID.RM-11</v>
      </c>
      <c r="G541" s="631" t="str">
        <f t="shared" ca="1" si="41"/>
        <v>ID.RM-111</v>
      </c>
    </row>
    <row r="542" spans="1:7" x14ac:dyDescent="0.25">
      <c r="A542" t="s">
        <v>72</v>
      </c>
      <c r="B542" s="551">
        <v>2</v>
      </c>
      <c r="C542" t="s">
        <v>446</v>
      </c>
      <c r="D542" t="s">
        <v>1526</v>
      </c>
      <c r="E542" s="551">
        <f ca="1">VLOOKUP(A542,Data!C:I,7,FALSE)</f>
        <v>0</v>
      </c>
      <c r="F542" s="631" t="str">
        <f t="shared" si="40"/>
        <v>ID.GV-42</v>
      </c>
      <c r="G542" s="631" t="str">
        <f t="shared" ca="1" si="41"/>
        <v>ID.GV-420</v>
      </c>
    </row>
    <row r="543" spans="1:7" x14ac:dyDescent="0.25">
      <c r="A543" t="s">
        <v>72</v>
      </c>
      <c r="B543" s="551">
        <v>2</v>
      </c>
      <c r="C543" t="s">
        <v>446</v>
      </c>
      <c r="D543" t="s">
        <v>1512</v>
      </c>
      <c r="E543" s="551">
        <f ca="1">VLOOKUP(A543,Data!C:I,7,FALSE)</f>
        <v>0</v>
      </c>
      <c r="F543" s="631" t="str">
        <f t="shared" si="40"/>
        <v>ID.RA-52</v>
      </c>
      <c r="G543" s="631" t="str">
        <f t="shared" ca="1" si="41"/>
        <v>ID.RA-520</v>
      </c>
    </row>
    <row r="544" spans="1:7" x14ac:dyDescent="0.25">
      <c r="A544" t="s">
        <v>72</v>
      </c>
      <c r="B544" s="551">
        <v>2</v>
      </c>
      <c r="C544" t="s">
        <v>446</v>
      </c>
      <c r="D544" t="s">
        <v>1527</v>
      </c>
      <c r="E544" s="551">
        <f ca="1">VLOOKUP(A544,Data!C:I,7,FALSE)</f>
        <v>0</v>
      </c>
      <c r="F544" s="631" t="str">
        <f t="shared" si="40"/>
        <v>ID.RM-12</v>
      </c>
      <c r="G544" s="631" t="str">
        <f t="shared" ca="1" si="41"/>
        <v>ID.RM-120</v>
      </c>
    </row>
    <row r="545" spans="1:7" x14ac:dyDescent="0.25">
      <c r="A545" t="s">
        <v>75</v>
      </c>
      <c r="B545" s="551">
        <v>2</v>
      </c>
      <c r="C545" t="s">
        <v>446</v>
      </c>
      <c r="D545" t="s">
        <v>1526</v>
      </c>
      <c r="E545" s="551">
        <f ca="1">VLOOKUP(A545,Data!C:I,7,FALSE)</f>
        <v>0</v>
      </c>
      <c r="F545" s="631" t="str">
        <f t="shared" si="40"/>
        <v>ID.GV-42</v>
      </c>
      <c r="G545" s="631" t="str">
        <f t="shared" ca="1" si="41"/>
        <v>ID.GV-420</v>
      </c>
    </row>
    <row r="546" spans="1:7" x14ac:dyDescent="0.25">
      <c r="A546" t="s">
        <v>75</v>
      </c>
      <c r="B546" s="551">
        <v>2</v>
      </c>
      <c r="C546" t="s">
        <v>446</v>
      </c>
      <c r="D546" t="s">
        <v>1512</v>
      </c>
      <c r="E546" s="551">
        <f ca="1">VLOOKUP(A546,Data!C:I,7,FALSE)</f>
        <v>0</v>
      </c>
      <c r="F546" s="631" t="str">
        <f t="shared" si="40"/>
        <v>ID.RA-52</v>
      </c>
      <c r="G546" s="631" t="str">
        <f t="shared" ca="1" si="41"/>
        <v>ID.RA-520</v>
      </c>
    </row>
    <row r="547" spans="1:7" x14ac:dyDescent="0.25">
      <c r="A547" t="s">
        <v>75</v>
      </c>
      <c r="B547" s="551">
        <v>2</v>
      </c>
      <c r="C547" t="s">
        <v>446</v>
      </c>
      <c r="D547" t="s">
        <v>1527</v>
      </c>
      <c r="E547" s="551">
        <f ca="1">VLOOKUP(A547,Data!C:I,7,FALSE)</f>
        <v>0</v>
      </c>
      <c r="F547" s="631" t="str">
        <f t="shared" si="40"/>
        <v>ID.RM-12</v>
      </c>
      <c r="G547" s="631" t="str">
        <f t="shared" ca="1" si="41"/>
        <v>ID.RM-120</v>
      </c>
    </row>
    <row r="548" spans="1:7" x14ac:dyDescent="0.25">
      <c r="A548" t="s">
        <v>78</v>
      </c>
      <c r="B548" s="551">
        <v>2</v>
      </c>
      <c r="C548" t="s">
        <v>446</v>
      </c>
      <c r="D548" t="s">
        <v>1526</v>
      </c>
      <c r="E548" s="551">
        <f ca="1">VLOOKUP(A548,Data!C:I,7,FALSE)</f>
        <v>1</v>
      </c>
      <c r="F548" s="631" t="str">
        <f t="shared" si="40"/>
        <v>ID.GV-42</v>
      </c>
      <c r="G548" s="631" t="str">
        <f t="shared" ca="1" si="41"/>
        <v>ID.GV-421</v>
      </c>
    </row>
    <row r="549" spans="1:7" x14ac:dyDescent="0.25">
      <c r="A549" t="s">
        <v>78</v>
      </c>
      <c r="B549" s="551">
        <v>2</v>
      </c>
      <c r="C549" t="s">
        <v>446</v>
      </c>
      <c r="D549" t="s">
        <v>1512</v>
      </c>
      <c r="E549" s="551">
        <f ca="1">VLOOKUP(A549,Data!C:I,7,FALSE)</f>
        <v>1</v>
      </c>
      <c r="F549" s="631" t="str">
        <f t="shared" si="40"/>
        <v>ID.RA-52</v>
      </c>
      <c r="G549" s="631" t="str">
        <f t="shared" ca="1" si="41"/>
        <v>ID.RA-521</v>
      </c>
    </row>
    <row r="550" spans="1:7" x14ac:dyDescent="0.25">
      <c r="A550" t="s">
        <v>78</v>
      </c>
      <c r="B550" s="551">
        <v>2</v>
      </c>
      <c r="C550" t="s">
        <v>446</v>
      </c>
      <c r="D550" t="s">
        <v>1527</v>
      </c>
      <c r="E550" s="551">
        <f ca="1">VLOOKUP(A550,Data!C:I,7,FALSE)</f>
        <v>1</v>
      </c>
      <c r="F550" s="631" t="str">
        <f t="shared" si="40"/>
        <v>ID.RM-12</v>
      </c>
      <c r="G550" s="631" t="str">
        <f t="shared" ca="1" si="41"/>
        <v>ID.RM-121</v>
      </c>
    </row>
    <row r="551" spans="1:7" x14ac:dyDescent="0.25">
      <c r="A551" t="s">
        <v>80</v>
      </c>
      <c r="B551" s="551">
        <v>2</v>
      </c>
      <c r="C551" t="s">
        <v>446</v>
      </c>
      <c r="D551" t="s">
        <v>1526</v>
      </c>
      <c r="E551" s="551">
        <f ca="1">VLOOKUP(A551,Data!C:I,7,FALSE)</f>
        <v>0</v>
      </c>
      <c r="F551" s="631" t="str">
        <f t="shared" si="40"/>
        <v>ID.GV-42</v>
      </c>
      <c r="G551" s="631" t="str">
        <f t="shared" ca="1" si="41"/>
        <v>ID.GV-420</v>
      </c>
    </row>
    <row r="552" spans="1:7" x14ac:dyDescent="0.25">
      <c r="A552" t="s">
        <v>80</v>
      </c>
      <c r="B552" s="551">
        <v>2</v>
      </c>
      <c r="C552" t="s">
        <v>446</v>
      </c>
      <c r="D552" t="s">
        <v>1512</v>
      </c>
      <c r="E552" s="551">
        <f ca="1">VLOOKUP(A552,Data!C:I,7,FALSE)</f>
        <v>0</v>
      </c>
      <c r="F552" s="631" t="str">
        <f t="shared" si="40"/>
        <v>ID.RA-52</v>
      </c>
      <c r="G552" s="631" t="str">
        <f t="shared" ca="1" si="41"/>
        <v>ID.RA-520</v>
      </c>
    </row>
    <row r="553" spans="1:7" x14ac:dyDescent="0.25">
      <c r="A553" t="s">
        <v>80</v>
      </c>
      <c r="B553" s="551">
        <v>2</v>
      </c>
      <c r="C553" t="s">
        <v>446</v>
      </c>
      <c r="D553" t="s">
        <v>1527</v>
      </c>
      <c r="E553" s="551">
        <f ca="1">VLOOKUP(A553,Data!C:I,7,FALSE)</f>
        <v>0</v>
      </c>
      <c r="F553" s="631" t="str">
        <f t="shared" si="40"/>
        <v>ID.RM-12</v>
      </c>
      <c r="G553" s="631" t="str">
        <f t="shared" ca="1" si="41"/>
        <v>ID.RM-120</v>
      </c>
    </row>
    <row r="554" spans="1:7" x14ac:dyDescent="0.25">
      <c r="A554" t="s">
        <v>82</v>
      </c>
      <c r="B554" s="551">
        <v>2</v>
      </c>
      <c r="C554" t="s">
        <v>446</v>
      </c>
      <c r="D554" t="s">
        <v>1526</v>
      </c>
      <c r="E554" s="551">
        <f ca="1">VLOOKUP(A554,Data!C:I,7,FALSE)</f>
        <v>0</v>
      </c>
      <c r="F554" s="631" t="str">
        <f t="shared" si="40"/>
        <v>ID.GV-42</v>
      </c>
      <c r="G554" s="631" t="str">
        <f t="shared" ca="1" si="41"/>
        <v>ID.GV-420</v>
      </c>
    </row>
    <row r="555" spans="1:7" x14ac:dyDescent="0.25">
      <c r="A555" t="s">
        <v>82</v>
      </c>
      <c r="B555" s="551">
        <v>2</v>
      </c>
      <c r="C555" t="s">
        <v>446</v>
      </c>
      <c r="D555" t="s">
        <v>1512</v>
      </c>
      <c r="E555" s="551">
        <f ca="1">VLOOKUP(A555,Data!C:I,7,FALSE)</f>
        <v>0</v>
      </c>
      <c r="F555" s="631" t="str">
        <f t="shared" si="40"/>
        <v>ID.RA-52</v>
      </c>
      <c r="G555" s="631" t="str">
        <f t="shared" ca="1" si="41"/>
        <v>ID.RA-520</v>
      </c>
    </row>
    <row r="556" spans="1:7" x14ac:dyDescent="0.25">
      <c r="A556" t="s">
        <v>82</v>
      </c>
      <c r="B556" s="551">
        <v>2</v>
      </c>
      <c r="C556" t="s">
        <v>446</v>
      </c>
      <c r="D556" t="s">
        <v>1527</v>
      </c>
      <c r="E556" s="551">
        <f ca="1">VLOOKUP(A556,Data!C:I,7,FALSE)</f>
        <v>0</v>
      </c>
      <c r="F556" s="631" t="str">
        <f t="shared" si="40"/>
        <v>ID.RM-12</v>
      </c>
      <c r="G556" s="631" t="str">
        <f t="shared" ca="1" si="41"/>
        <v>ID.RM-120</v>
      </c>
    </row>
    <row r="557" spans="1:7" x14ac:dyDescent="0.25">
      <c r="A557" t="s">
        <v>84</v>
      </c>
      <c r="B557" s="551">
        <v>3</v>
      </c>
      <c r="C557" t="s">
        <v>446</v>
      </c>
      <c r="D557" t="s">
        <v>1526</v>
      </c>
      <c r="E557" s="551">
        <f ca="1">VLOOKUP(A557,Data!C:I,7,FALSE)</f>
        <v>0</v>
      </c>
      <c r="F557" s="631" t="str">
        <f t="shared" si="40"/>
        <v>ID.GV-43</v>
      </c>
      <c r="G557" s="631" t="str">
        <f t="shared" ca="1" si="41"/>
        <v>ID.GV-430</v>
      </c>
    </row>
    <row r="558" spans="1:7" x14ac:dyDescent="0.25">
      <c r="A558" t="s">
        <v>84</v>
      </c>
      <c r="B558" s="551">
        <v>3</v>
      </c>
      <c r="C558" t="s">
        <v>446</v>
      </c>
      <c r="D558" t="s">
        <v>1512</v>
      </c>
      <c r="E558" s="551">
        <f ca="1">VLOOKUP(A558,Data!C:I,7,FALSE)</f>
        <v>0</v>
      </c>
      <c r="F558" s="631" t="str">
        <f t="shared" si="40"/>
        <v>ID.RA-53</v>
      </c>
      <c r="G558" s="631" t="str">
        <f t="shared" ca="1" si="41"/>
        <v>ID.RA-530</v>
      </c>
    </row>
    <row r="559" spans="1:7" x14ac:dyDescent="0.25">
      <c r="A559" t="s">
        <v>84</v>
      </c>
      <c r="B559" s="551">
        <v>3</v>
      </c>
      <c r="C559" t="s">
        <v>446</v>
      </c>
      <c r="D559" t="s">
        <v>1527</v>
      </c>
      <c r="E559" s="551">
        <f ca="1">VLOOKUP(A559,Data!C:I,7,FALSE)</f>
        <v>0</v>
      </c>
      <c r="F559" s="631" t="str">
        <f t="shared" si="40"/>
        <v>ID.RM-13</v>
      </c>
      <c r="G559" s="631" t="str">
        <f t="shared" ca="1" si="41"/>
        <v>ID.RM-130</v>
      </c>
    </row>
    <row r="560" spans="1:7" x14ac:dyDescent="0.25">
      <c r="A560" t="s">
        <v>922</v>
      </c>
      <c r="B560" s="551">
        <v>1</v>
      </c>
      <c r="C560" t="s">
        <v>446</v>
      </c>
      <c r="D560" t="s">
        <v>1526</v>
      </c>
      <c r="E560" s="551">
        <f ca="1">VLOOKUP(A560,Data!C:I,7,FALSE)</f>
        <v>1</v>
      </c>
      <c r="F560" s="631" t="str">
        <f t="shared" si="40"/>
        <v>ID.GV-41</v>
      </c>
      <c r="G560" s="631" t="str">
        <f t="shared" ca="1" si="41"/>
        <v>ID.GV-411</v>
      </c>
    </row>
    <row r="561" spans="1:7" x14ac:dyDescent="0.25">
      <c r="A561" t="s">
        <v>922</v>
      </c>
      <c r="B561" s="551">
        <v>1</v>
      </c>
      <c r="C561" t="s">
        <v>446</v>
      </c>
      <c r="D561" t="s">
        <v>1562</v>
      </c>
      <c r="E561" s="551">
        <f ca="1">VLOOKUP(A561,Data!C:I,7,FALSE)</f>
        <v>1</v>
      </c>
      <c r="F561" s="631" t="str">
        <f t="shared" si="40"/>
        <v>ID.RA-61</v>
      </c>
      <c r="G561" s="631" t="str">
        <f t="shared" ca="1" si="41"/>
        <v>ID.RA-611</v>
      </c>
    </row>
    <row r="562" spans="1:7" x14ac:dyDescent="0.25">
      <c r="A562" t="s">
        <v>922</v>
      </c>
      <c r="B562" s="551">
        <v>1</v>
      </c>
      <c r="C562" t="s">
        <v>446</v>
      </c>
      <c r="D562" t="s">
        <v>1527</v>
      </c>
      <c r="E562" s="551">
        <f ca="1">VLOOKUP(A562,Data!C:I,7,FALSE)</f>
        <v>1</v>
      </c>
      <c r="F562" s="631" t="str">
        <f t="shared" si="40"/>
        <v>ID.RM-11</v>
      </c>
      <c r="G562" s="631" t="str">
        <f t="shared" ca="1" si="41"/>
        <v>ID.RM-111</v>
      </c>
    </row>
    <row r="563" spans="1:7" x14ac:dyDescent="0.25">
      <c r="A563" t="s">
        <v>923</v>
      </c>
      <c r="B563" s="551">
        <v>2</v>
      </c>
      <c r="C563" t="s">
        <v>1463</v>
      </c>
      <c r="D563" t="s">
        <v>1563</v>
      </c>
      <c r="E563" s="551">
        <f ca="1">VLOOKUP(A563,Data!C:I,7,FALSE)</f>
        <v>0</v>
      </c>
      <c r="F563" s="631" t="str">
        <f t="shared" si="40"/>
        <v>DE.CM-82</v>
      </c>
      <c r="G563" s="631" t="str">
        <f t="shared" ca="1" si="41"/>
        <v>DE.CM-820</v>
      </c>
    </row>
    <row r="564" spans="1:7" x14ac:dyDescent="0.25">
      <c r="A564" t="s">
        <v>923</v>
      </c>
      <c r="B564" s="551">
        <v>2</v>
      </c>
      <c r="C564" t="s">
        <v>1463</v>
      </c>
      <c r="D564" t="s">
        <v>1540</v>
      </c>
      <c r="E564" s="551">
        <f ca="1">VLOOKUP(A564,Data!C:I,7,FALSE)</f>
        <v>0</v>
      </c>
      <c r="F564" s="631" t="str">
        <f t="shared" si="40"/>
        <v>DE.DP-22</v>
      </c>
      <c r="G564" s="631" t="str">
        <f t="shared" ca="1" si="41"/>
        <v>DE.DP-220</v>
      </c>
    </row>
    <row r="565" spans="1:7" x14ac:dyDescent="0.25">
      <c r="A565" t="s">
        <v>923</v>
      </c>
      <c r="B565" s="551">
        <v>2</v>
      </c>
      <c r="C565" t="s">
        <v>446</v>
      </c>
      <c r="D565" t="s">
        <v>1526</v>
      </c>
      <c r="E565" s="551">
        <f ca="1">VLOOKUP(A565,Data!C:I,7,FALSE)</f>
        <v>0</v>
      </c>
      <c r="F565" s="631" t="str">
        <f t="shared" si="40"/>
        <v>ID.GV-42</v>
      </c>
      <c r="G565" s="631" t="str">
        <f t="shared" ca="1" si="41"/>
        <v>ID.GV-420</v>
      </c>
    </row>
    <row r="566" spans="1:7" x14ac:dyDescent="0.25">
      <c r="A566" t="s">
        <v>923</v>
      </c>
      <c r="B566" s="551">
        <v>2</v>
      </c>
      <c r="C566" t="s">
        <v>446</v>
      </c>
      <c r="D566" t="s">
        <v>1562</v>
      </c>
      <c r="E566" s="551">
        <f ca="1">VLOOKUP(A566,Data!C:I,7,FALSE)</f>
        <v>0</v>
      </c>
      <c r="F566" s="631" t="str">
        <f t="shared" si="40"/>
        <v>ID.RA-62</v>
      </c>
      <c r="G566" s="631" t="str">
        <f t="shared" ca="1" si="41"/>
        <v>ID.RA-620</v>
      </c>
    </row>
    <row r="567" spans="1:7" x14ac:dyDescent="0.25">
      <c r="A567" t="s">
        <v>923</v>
      </c>
      <c r="B567" s="551">
        <v>2</v>
      </c>
      <c r="C567" t="s">
        <v>446</v>
      </c>
      <c r="D567" t="s">
        <v>1527</v>
      </c>
      <c r="E567" s="551">
        <f ca="1">VLOOKUP(A567,Data!C:I,7,FALSE)</f>
        <v>0</v>
      </c>
      <c r="F567" s="631" t="str">
        <f t="shared" si="40"/>
        <v>ID.RM-12</v>
      </c>
      <c r="G567" s="631" t="str">
        <f t="shared" ca="1" si="41"/>
        <v>ID.RM-120</v>
      </c>
    </row>
    <row r="568" spans="1:7" x14ac:dyDescent="0.25">
      <c r="A568" t="s">
        <v>923</v>
      </c>
      <c r="B568" s="551">
        <v>2</v>
      </c>
      <c r="C568" t="s">
        <v>1462</v>
      </c>
      <c r="D568" t="s">
        <v>1529</v>
      </c>
      <c r="E568" s="551">
        <f ca="1">VLOOKUP(A568,Data!C:I,7,FALSE)</f>
        <v>0</v>
      </c>
      <c r="F568" s="631" t="str">
        <f t="shared" si="40"/>
        <v>PR.IP-92</v>
      </c>
      <c r="G568" s="631" t="str">
        <f t="shared" ca="1" si="41"/>
        <v>PR.IP-920</v>
      </c>
    </row>
    <row r="569" spans="1:7" x14ac:dyDescent="0.25">
      <c r="A569" t="s">
        <v>924</v>
      </c>
      <c r="B569" s="551">
        <v>3</v>
      </c>
      <c r="C569" t="s">
        <v>1462</v>
      </c>
      <c r="D569" t="s">
        <v>1491</v>
      </c>
      <c r="E569" s="551">
        <f ca="1">VLOOKUP(A569,Data!C:I,7,FALSE)</f>
        <v>0</v>
      </c>
      <c r="F569" s="631" t="str">
        <f t="shared" si="40"/>
        <v>PR.IP-83</v>
      </c>
      <c r="G569" s="631" t="str">
        <f t="shared" ca="1" si="41"/>
        <v>PR.IP-830</v>
      </c>
    </row>
    <row r="570" spans="1:7" x14ac:dyDescent="0.25">
      <c r="A570" t="s">
        <v>925</v>
      </c>
      <c r="B570" s="551">
        <v>3</v>
      </c>
      <c r="C570" t="s">
        <v>446</v>
      </c>
      <c r="D570" t="s">
        <v>1526</v>
      </c>
      <c r="E570" s="551">
        <f ca="1">VLOOKUP(A570,Data!C:I,7,FALSE)</f>
        <v>0</v>
      </c>
      <c r="F570" s="631" t="str">
        <f t="shared" si="40"/>
        <v>ID.GV-43</v>
      </c>
      <c r="G570" s="631" t="str">
        <f t="shared" ca="1" si="41"/>
        <v>ID.GV-430</v>
      </c>
    </row>
    <row r="571" spans="1:7" x14ac:dyDescent="0.25">
      <c r="A571" t="s">
        <v>925</v>
      </c>
      <c r="B571" s="551">
        <v>3</v>
      </c>
      <c r="C571" t="s">
        <v>446</v>
      </c>
      <c r="D571" t="s">
        <v>1527</v>
      </c>
      <c r="E571" s="551">
        <f ca="1">VLOOKUP(A571,Data!C:I,7,FALSE)</f>
        <v>0</v>
      </c>
      <c r="F571" s="631" t="str">
        <f t="shared" si="40"/>
        <v>ID.RM-13</v>
      </c>
      <c r="G571" s="631" t="str">
        <f t="shared" ca="1" si="41"/>
        <v>ID.RM-130</v>
      </c>
    </row>
    <row r="572" spans="1:7" x14ac:dyDescent="0.25">
      <c r="A572" t="s">
        <v>925</v>
      </c>
      <c r="B572" s="551">
        <v>3</v>
      </c>
      <c r="C572" t="s">
        <v>446</v>
      </c>
      <c r="D572" t="s">
        <v>1564</v>
      </c>
      <c r="E572" s="551">
        <f ca="1">VLOOKUP(A572,Data!C:I,7,FALSE)</f>
        <v>0</v>
      </c>
      <c r="F572" s="631" t="str">
        <f t="shared" si="40"/>
        <v>ID.RM-23</v>
      </c>
      <c r="G572" s="631" t="str">
        <f t="shared" ca="1" si="41"/>
        <v>ID.RM-230</v>
      </c>
    </row>
    <row r="573" spans="1:7" x14ac:dyDescent="0.25">
      <c r="A573" t="s">
        <v>926</v>
      </c>
      <c r="B573" s="551">
        <v>3</v>
      </c>
      <c r="C573" t="s">
        <v>446</v>
      </c>
      <c r="D573" t="s">
        <v>1526</v>
      </c>
      <c r="E573" s="551">
        <f ca="1">VLOOKUP(A573,Data!C:I,7,FALSE)</f>
        <v>1</v>
      </c>
      <c r="F573" s="631" t="str">
        <f t="shared" si="40"/>
        <v>ID.GV-43</v>
      </c>
      <c r="G573" s="631" t="str">
        <f t="shared" ca="1" si="41"/>
        <v>ID.GV-431</v>
      </c>
    </row>
    <row r="574" spans="1:7" x14ac:dyDescent="0.25">
      <c r="A574" t="s">
        <v>926</v>
      </c>
      <c r="B574" s="551">
        <v>3</v>
      </c>
      <c r="C574" t="s">
        <v>446</v>
      </c>
      <c r="D574" t="s">
        <v>1562</v>
      </c>
      <c r="E574" s="551">
        <f ca="1">VLOOKUP(A574,Data!C:I,7,FALSE)</f>
        <v>1</v>
      </c>
      <c r="F574" s="631" t="str">
        <f t="shared" si="40"/>
        <v>ID.RA-63</v>
      </c>
      <c r="G574" s="631" t="str">
        <f t="shared" ca="1" si="41"/>
        <v>ID.RA-631</v>
      </c>
    </row>
    <row r="575" spans="1:7" x14ac:dyDescent="0.25">
      <c r="A575" t="s">
        <v>926</v>
      </c>
      <c r="B575" s="551">
        <v>3</v>
      </c>
      <c r="C575" t="s">
        <v>446</v>
      </c>
      <c r="D575" t="s">
        <v>1527</v>
      </c>
      <c r="E575" s="551">
        <f ca="1">VLOOKUP(A575,Data!C:I,7,FALSE)</f>
        <v>1</v>
      </c>
      <c r="F575" s="631" t="str">
        <f t="shared" si="40"/>
        <v>ID.RM-13</v>
      </c>
      <c r="G575" s="631" t="str">
        <f t="shared" ca="1" si="41"/>
        <v>ID.RM-131</v>
      </c>
    </row>
    <row r="576" spans="1:7" x14ac:dyDescent="0.25">
      <c r="A576" t="s">
        <v>927</v>
      </c>
      <c r="B576" s="551">
        <v>2</v>
      </c>
      <c r="C576" t="s">
        <v>446</v>
      </c>
      <c r="D576" t="s">
        <v>1527</v>
      </c>
      <c r="E576" s="551">
        <f ca="1">VLOOKUP(A576,Data!C:I,7,FALSE)</f>
        <v>1</v>
      </c>
      <c r="F576" s="631" t="str">
        <f t="shared" si="40"/>
        <v>ID.RM-12</v>
      </c>
      <c r="G576" s="631" t="str">
        <f t="shared" ca="1" si="41"/>
        <v>ID.RM-121</v>
      </c>
    </row>
    <row r="577" spans="1:7" x14ac:dyDescent="0.25">
      <c r="A577" t="s">
        <v>928</v>
      </c>
      <c r="B577" s="551">
        <v>2</v>
      </c>
      <c r="C577" t="s">
        <v>446</v>
      </c>
      <c r="D577" t="s">
        <v>1527</v>
      </c>
      <c r="E577" s="551">
        <f ca="1">VLOOKUP(A577,Data!C:I,7,FALSE)</f>
        <v>1</v>
      </c>
      <c r="F577" s="631" t="str">
        <f t="shared" si="40"/>
        <v>ID.RM-12</v>
      </c>
      <c r="G577" s="631" t="str">
        <f t="shared" ca="1" si="41"/>
        <v>ID.RM-121</v>
      </c>
    </row>
    <row r="578" spans="1:7" x14ac:dyDescent="0.25">
      <c r="A578" t="s">
        <v>929</v>
      </c>
      <c r="B578" s="551">
        <v>3</v>
      </c>
      <c r="C578" t="s">
        <v>446</v>
      </c>
      <c r="D578" t="s">
        <v>1522</v>
      </c>
      <c r="E578" s="551">
        <f ca="1">VLOOKUP(A578,Data!C:I,7,FALSE)</f>
        <v>1</v>
      </c>
      <c r="F578" s="631" t="str">
        <f t="shared" si="40"/>
        <v>ID.GV-13</v>
      </c>
      <c r="G578" s="631" t="str">
        <f t="shared" ca="1" si="41"/>
        <v>ID.GV-131</v>
      </c>
    </row>
    <row r="579" spans="1:7" x14ac:dyDescent="0.25">
      <c r="A579" t="s">
        <v>929</v>
      </c>
      <c r="B579" s="551">
        <v>3</v>
      </c>
      <c r="C579" t="s">
        <v>446</v>
      </c>
      <c r="D579" t="s">
        <v>1526</v>
      </c>
      <c r="E579" s="551">
        <f ca="1">VLOOKUP(A579,Data!C:I,7,FALSE)</f>
        <v>1</v>
      </c>
      <c r="F579" s="631" t="str">
        <f t="shared" ref="F579:F642" si="42">CONCATENATE($D579,$B579)</f>
        <v>ID.GV-43</v>
      </c>
      <c r="G579" s="631" t="str">
        <f t="shared" ref="G579:G642" ca="1" si="43">_xlfn.IFNA(CONCATENATE(F579,$E579),CONCATENATE(F579,$E579,0))</f>
        <v>ID.GV-431</v>
      </c>
    </row>
    <row r="580" spans="1:7" x14ac:dyDescent="0.25">
      <c r="A580" t="s">
        <v>930</v>
      </c>
      <c r="B580" s="551">
        <v>3</v>
      </c>
      <c r="C580" t="s">
        <v>446</v>
      </c>
      <c r="D580" t="s">
        <v>1527</v>
      </c>
      <c r="E580" s="551">
        <f ca="1">VLOOKUP(A580,Data!C:I,7,FALSE)</f>
        <v>0</v>
      </c>
      <c r="F580" s="631" t="str">
        <f t="shared" si="42"/>
        <v>ID.RM-13</v>
      </c>
      <c r="G580" s="631" t="str">
        <f t="shared" ca="1" si="43"/>
        <v>ID.RM-130</v>
      </c>
    </row>
    <row r="581" spans="1:7" x14ac:dyDescent="0.25">
      <c r="A581" t="s">
        <v>931</v>
      </c>
      <c r="B581" s="551">
        <v>3</v>
      </c>
      <c r="C581" t="s">
        <v>446</v>
      </c>
      <c r="D581" t="s">
        <v>1489</v>
      </c>
      <c r="E581" s="551">
        <f ca="1">VLOOKUP(A581,Data!C:I,7,FALSE)</f>
        <v>1</v>
      </c>
      <c r="F581" s="631" t="str">
        <f t="shared" si="42"/>
        <v>ID.AM-63</v>
      </c>
      <c r="G581" s="631" t="str">
        <f t="shared" ca="1" si="43"/>
        <v>ID.AM-631</v>
      </c>
    </row>
    <row r="582" spans="1:7" x14ac:dyDescent="0.25">
      <c r="A582" t="s">
        <v>931</v>
      </c>
      <c r="B582" s="551">
        <v>3</v>
      </c>
      <c r="C582" t="s">
        <v>446</v>
      </c>
      <c r="D582" t="s">
        <v>1490</v>
      </c>
      <c r="E582" s="551">
        <f ca="1">VLOOKUP(A582,Data!C:I,7,FALSE)</f>
        <v>1</v>
      </c>
      <c r="F582" s="631" t="str">
        <f t="shared" si="42"/>
        <v>ID.GV-23</v>
      </c>
      <c r="G582" s="631" t="str">
        <f t="shared" ca="1" si="43"/>
        <v>ID.GV-231</v>
      </c>
    </row>
    <row r="583" spans="1:7" x14ac:dyDescent="0.25">
      <c r="A583" t="s">
        <v>931</v>
      </c>
      <c r="B583" s="551">
        <v>3</v>
      </c>
      <c r="C583" t="s">
        <v>446</v>
      </c>
      <c r="D583" t="s">
        <v>1527</v>
      </c>
      <c r="E583" s="551">
        <f ca="1">VLOOKUP(A583,Data!C:I,7,FALSE)</f>
        <v>1</v>
      </c>
      <c r="F583" s="631" t="str">
        <f t="shared" si="42"/>
        <v>ID.RM-13</v>
      </c>
      <c r="G583" s="631" t="str">
        <f t="shared" ca="1" si="43"/>
        <v>ID.RM-131</v>
      </c>
    </row>
    <row r="584" spans="1:7" x14ac:dyDescent="0.25">
      <c r="A584" t="s">
        <v>932</v>
      </c>
      <c r="B584" s="551">
        <v>3</v>
      </c>
      <c r="C584" t="s">
        <v>1462</v>
      </c>
      <c r="D584" t="s">
        <v>1491</v>
      </c>
      <c r="E584" s="551">
        <f ca="1">VLOOKUP(A584,Data!C:I,7,FALSE)</f>
        <v>0</v>
      </c>
      <c r="F584" s="631" t="str">
        <f t="shared" si="42"/>
        <v>PR.IP-83</v>
      </c>
      <c r="G584" s="631" t="str">
        <f t="shared" ca="1" si="43"/>
        <v>PR.IP-830</v>
      </c>
    </row>
    <row r="585" spans="1:7" x14ac:dyDescent="0.25">
      <c r="A585" t="s">
        <v>211</v>
      </c>
      <c r="B585" s="551">
        <v>1</v>
      </c>
      <c r="C585" t="s">
        <v>1462</v>
      </c>
      <c r="D585" t="s">
        <v>1481</v>
      </c>
      <c r="E585" s="551">
        <f ca="1">VLOOKUP(A585,Data!C:I,7,FALSE)</f>
        <v>1</v>
      </c>
      <c r="F585" s="631" t="str">
        <f t="shared" si="42"/>
        <v>PR.MA-21</v>
      </c>
      <c r="G585" s="631" t="str">
        <f t="shared" ca="1" si="43"/>
        <v>PR.MA-211</v>
      </c>
    </row>
    <row r="586" spans="1:7" x14ac:dyDescent="0.25">
      <c r="A586" t="s">
        <v>211</v>
      </c>
      <c r="B586" s="551">
        <v>1</v>
      </c>
      <c r="C586" t="s">
        <v>1462</v>
      </c>
      <c r="D586" t="s">
        <v>1488</v>
      </c>
      <c r="E586" s="551">
        <f ca="1">VLOOKUP(A586,Data!C:I,7,FALSE)</f>
        <v>1</v>
      </c>
      <c r="F586" s="631" t="str">
        <f t="shared" si="42"/>
        <v>PR.PT-11</v>
      </c>
      <c r="G586" s="631" t="str">
        <f t="shared" ca="1" si="43"/>
        <v>PR.PT-111</v>
      </c>
    </row>
    <row r="587" spans="1:7" x14ac:dyDescent="0.25">
      <c r="A587" t="s">
        <v>212</v>
      </c>
      <c r="B587" s="551">
        <v>2</v>
      </c>
      <c r="C587" t="s">
        <v>1462</v>
      </c>
      <c r="D587" t="s">
        <v>1481</v>
      </c>
      <c r="E587" s="551">
        <f ca="1">VLOOKUP(A587,Data!C:I,7,FALSE)</f>
        <v>1</v>
      </c>
      <c r="F587" s="631" t="str">
        <f t="shared" si="42"/>
        <v>PR.MA-22</v>
      </c>
      <c r="G587" s="631" t="str">
        <f t="shared" ca="1" si="43"/>
        <v>PR.MA-221</v>
      </c>
    </row>
    <row r="588" spans="1:7" x14ac:dyDescent="0.25">
      <c r="A588" t="s">
        <v>212</v>
      </c>
      <c r="B588" s="551">
        <v>2</v>
      </c>
      <c r="C588" t="s">
        <v>1462</v>
      </c>
      <c r="D588" t="s">
        <v>1488</v>
      </c>
      <c r="E588" s="551">
        <f ca="1">VLOOKUP(A588,Data!C:I,7,FALSE)</f>
        <v>1</v>
      </c>
      <c r="F588" s="631" t="str">
        <f t="shared" si="42"/>
        <v>PR.PT-12</v>
      </c>
      <c r="G588" s="631" t="str">
        <f t="shared" ca="1" si="43"/>
        <v>PR.PT-121</v>
      </c>
    </row>
    <row r="589" spans="1:7" x14ac:dyDescent="0.25">
      <c r="A589" t="s">
        <v>213</v>
      </c>
      <c r="B589" s="551">
        <v>2</v>
      </c>
      <c r="C589" t="s">
        <v>1462</v>
      </c>
      <c r="D589" t="s">
        <v>1488</v>
      </c>
      <c r="E589" s="551">
        <f ca="1">VLOOKUP(A589,Data!C:I,7,FALSE)</f>
        <v>0</v>
      </c>
      <c r="F589" s="631" t="str">
        <f t="shared" si="42"/>
        <v>PR.PT-12</v>
      </c>
      <c r="G589" s="631" t="str">
        <f t="shared" ca="1" si="43"/>
        <v>PR.PT-120</v>
      </c>
    </row>
    <row r="590" spans="1:7" x14ac:dyDescent="0.25">
      <c r="A590" t="s">
        <v>214</v>
      </c>
      <c r="B590" s="551">
        <v>2</v>
      </c>
      <c r="C590" t="s">
        <v>1462</v>
      </c>
      <c r="D590" t="s">
        <v>1488</v>
      </c>
      <c r="E590" s="551">
        <f ca="1">VLOOKUP(A590,Data!C:I,7,FALSE)</f>
        <v>1</v>
      </c>
      <c r="F590" s="631" t="str">
        <f t="shared" si="42"/>
        <v>PR.PT-12</v>
      </c>
      <c r="G590" s="631" t="str">
        <f t="shared" ca="1" si="43"/>
        <v>PR.PT-121</v>
      </c>
    </row>
    <row r="591" spans="1:7" x14ac:dyDescent="0.25">
      <c r="A591" t="s">
        <v>942</v>
      </c>
      <c r="B591" s="551">
        <v>3</v>
      </c>
      <c r="C591" t="s">
        <v>1462</v>
      </c>
      <c r="D591" t="s">
        <v>1488</v>
      </c>
      <c r="E591" s="551">
        <f ca="1">VLOOKUP(A591,Data!C:I,7,FALSE)</f>
        <v>1</v>
      </c>
      <c r="F591" s="631" t="str">
        <f t="shared" si="42"/>
        <v>PR.PT-13</v>
      </c>
      <c r="G591" s="631" t="str">
        <f t="shared" ca="1" si="43"/>
        <v>PR.PT-131</v>
      </c>
    </row>
    <row r="592" spans="1:7" x14ac:dyDescent="0.25">
      <c r="A592" t="s">
        <v>215</v>
      </c>
      <c r="B592" s="551">
        <v>1</v>
      </c>
      <c r="C592" t="s">
        <v>1463</v>
      </c>
      <c r="D592" t="s">
        <v>1565</v>
      </c>
      <c r="E592" s="551">
        <f ca="1">VLOOKUP(A592,Data!C:I,7,FALSE)</f>
        <v>1</v>
      </c>
      <c r="F592" s="631" t="str">
        <f t="shared" si="42"/>
        <v>DE.AE-11</v>
      </c>
      <c r="G592" s="631" t="str">
        <f t="shared" ca="1" si="43"/>
        <v>DE.AE-111</v>
      </c>
    </row>
    <row r="593" spans="1:7" x14ac:dyDescent="0.25">
      <c r="A593" t="s">
        <v>215</v>
      </c>
      <c r="B593" s="551">
        <v>1</v>
      </c>
      <c r="C593" t="s">
        <v>1463</v>
      </c>
      <c r="D593" t="s">
        <v>1497</v>
      </c>
      <c r="E593" s="551">
        <f ca="1">VLOOKUP(A593,Data!C:I,7,FALSE)</f>
        <v>1</v>
      </c>
      <c r="F593" s="631" t="str">
        <f t="shared" si="42"/>
        <v>DE.CM-11</v>
      </c>
      <c r="G593" s="631" t="str">
        <f t="shared" ca="1" si="43"/>
        <v>DE.CM-111</v>
      </c>
    </row>
    <row r="594" spans="1:7" x14ac:dyDescent="0.25">
      <c r="A594" t="s">
        <v>215</v>
      </c>
      <c r="B594" s="551">
        <v>1</v>
      </c>
      <c r="C594" t="s">
        <v>1463</v>
      </c>
      <c r="D594" t="s">
        <v>1487</v>
      </c>
      <c r="E594" s="551">
        <f ca="1">VLOOKUP(A594,Data!C:I,7,FALSE)</f>
        <v>1</v>
      </c>
      <c r="F594" s="631" t="str">
        <f t="shared" si="42"/>
        <v>DE.CM-21</v>
      </c>
      <c r="G594" s="631" t="str">
        <f t="shared" ca="1" si="43"/>
        <v>DE.CM-211</v>
      </c>
    </row>
    <row r="595" spans="1:7" x14ac:dyDescent="0.25">
      <c r="A595" t="s">
        <v>215</v>
      </c>
      <c r="B595" s="551">
        <v>1</v>
      </c>
      <c r="C595" t="s">
        <v>1463</v>
      </c>
      <c r="D595" t="s">
        <v>1483</v>
      </c>
      <c r="E595" s="551">
        <f ca="1">VLOOKUP(A595,Data!C:I,7,FALSE)</f>
        <v>1</v>
      </c>
      <c r="F595" s="631" t="str">
        <f t="shared" si="42"/>
        <v>DE.CM-31</v>
      </c>
      <c r="G595" s="631" t="str">
        <f t="shared" ca="1" si="43"/>
        <v>DE.CM-311</v>
      </c>
    </row>
    <row r="596" spans="1:7" x14ac:dyDescent="0.25">
      <c r="A596" t="s">
        <v>215</v>
      </c>
      <c r="B596" s="551">
        <v>1</v>
      </c>
      <c r="C596" t="s">
        <v>1463</v>
      </c>
      <c r="D596" t="s">
        <v>1501</v>
      </c>
      <c r="E596" s="551">
        <f ca="1">VLOOKUP(A596,Data!C:I,7,FALSE)</f>
        <v>1</v>
      </c>
      <c r="F596" s="631" t="str">
        <f t="shared" si="42"/>
        <v>DE.CM-41</v>
      </c>
      <c r="G596" s="631" t="str">
        <f t="shared" ca="1" si="43"/>
        <v>DE.CM-411</v>
      </c>
    </row>
    <row r="597" spans="1:7" x14ac:dyDescent="0.25">
      <c r="A597" t="s">
        <v>215</v>
      </c>
      <c r="B597" s="551">
        <v>1</v>
      </c>
      <c r="C597" t="s">
        <v>1463</v>
      </c>
      <c r="D597" t="s">
        <v>1505</v>
      </c>
      <c r="E597" s="551">
        <f ca="1">VLOOKUP(A597,Data!C:I,7,FALSE)</f>
        <v>1</v>
      </c>
      <c r="F597" s="631" t="str">
        <f t="shared" si="42"/>
        <v>DE.CM-51</v>
      </c>
      <c r="G597" s="631" t="str">
        <f t="shared" ca="1" si="43"/>
        <v>DE.CM-511</v>
      </c>
    </row>
    <row r="598" spans="1:7" x14ac:dyDescent="0.25">
      <c r="A598" t="s">
        <v>215</v>
      </c>
      <c r="B598" s="551">
        <v>1</v>
      </c>
      <c r="C598" t="s">
        <v>1463</v>
      </c>
      <c r="D598" t="s">
        <v>1484</v>
      </c>
      <c r="E598" s="551">
        <f ca="1">VLOOKUP(A598,Data!C:I,7,FALSE)</f>
        <v>1</v>
      </c>
      <c r="F598" s="631" t="str">
        <f t="shared" si="42"/>
        <v>DE.CM-61</v>
      </c>
      <c r="G598" s="631" t="str">
        <f t="shared" ca="1" si="43"/>
        <v>DE.CM-611</v>
      </c>
    </row>
    <row r="599" spans="1:7" x14ac:dyDescent="0.25">
      <c r="A599" t="s">
        <v>215</v>
      </c>
      <c r="B599" s="551">
        <v>1</v>
      </c>
      <c r="C599" t="s">
        <v>1463</v>
      </c>
      <c r="D599" t="s">
        <v>1485</v>
      </c>
      <c r="E599" s="551">
        <f ca="1">VLOOKUP(A599,Data!C:I,7,FALSE)</f>
        <v>1</v>
      </c>
      <c r="F599" s="631" t="str">
        <f t="shared" si="42"/>
        <v>DE.CM-71</v>
      </c>
      <c r="G599" s="631" t="str">
        <f t="shared" ca="1" si="43"/>
        <v>DE.CM-711</v>
      </c>
    </row>
    <row r="600" spans="1:7" x14ac:dyDescent="0.25">
      <c r="A600" t="s">
        <v>215</v>
      </c>
      <c r="B600" s="551">
        <v>1</v>
      </c>
      <c r="C600" t="s">
        <v>1462</v>
      </c>
      <c r="D600" t="s">
        <v>1488</v>
      </c>
      <c r="E600" s="551">
        <f ca="1">VLOOKUP(A600,Data!C:I,7,FALSE)</f>
        <v>1</v>
      </c>
      <c r="F600" s="631" t="str">
        <f t="shared" si="42"/>
        <v>PR.PT-11</v>
      </c>
      <c r="G600" s="631" t="str">
        <f t="shared" ca="1" si="43"/>
        <v>PR.PT-111</v>
      </c>
    </row>
    <row r="601" spans="1:7" x14ac:dyDescent="0.25">
      <c r="A601" t="s">
        <v>216</v>
      </c>
      <c r="B601" s="551">
        <v>1</v>
      </c>
      <c r="C601" t="s">
        <v>1463</v>
      </c>
      <c r="D601" t="s">
        <v>1497</v>
      </c>
      <c r="E601" s="551">
        <f ca="1">VLOOKUP(A601,Data!C:I,7,FALSE)</f>
        <v>1</v>
      </c>
      <c r="F601" s="631" t="str">
        <f t="shared" si="42"/>
        <v>DE.CM-11</v>
      </c>
      <c r="G601" s="631" t="str">
        <f t="shared" ca="1" si="43"/>
        <v>DE.CM-111</v>
      </c>
    </row>
    <row r="602" spans="1:7" x14ac:dyDescent="0.25">
      <c r="A602" t="s">
        <v>216</v>
      </c>
      <c r="B602" s="551">
        <v>1</v>
      </c>
      <c r="C602" t="s">
        <v>1463</v>
      </c>
      <c r="D602" t="s">
        <v>1487</v>
      </c>
      <c r="E602" s="551">
        <f ca="1">VLOOKUP(A602,Data!C:I,7,FALSE)</f>
        <v>1</v>
      </c>
      <c r="F602" s="631" t="str">
        <f t="shared" si="42"/>
        <v>DE.CM-21</v>
      </c>
      <c r="G602" s="631" t="str">
        <f t="shared" ca="1" si="43"/>
        <v>DE.CM-211</v>
      </c>
    </row>
    <row r="603" spans="1:7" x14ac:dyDescent="0.25">
      <c r="A603" t="s">
        <v>216</v>
      </c>
      <c r="B603" s="551">
        <v>1</v>
      </c>
      <c r="C603" t="s">
        <v>1463</v>
      </c>
      <c r="D603" t="s">
        <v>1483</v>
      </c>
      <c r="E603" s="551">
        <f ca="1">VLOOKUP(A603,Data!C:I,7,FALSE)</f>
        <v>1</v>
      </c>
      <c r="F603" s="631" t="str">
        <f t="shared" si="42"/>
        <v>DE.CM-31</v>
      </c>
      <c r="G603" s="631" t="str">
        <f t="shared" ca="1" si="43"/>
        <v>DE.CM-311</v>
      </c>
    </row>
    <row r="604" spans="1:7" x14ac:dyDescent="0.25">
      <c r="A604" t="s">
        <v>216</v>
      </c>
      <c r="B604" s="551">
        <v>1</v>
      </c>
      <c r="C604" t="s">
        <v>1463</v>
      </c>
      <c r="D604" t="s">
        <v>1501</v>
      </c>
      <c r="E604" s="551">
        <f ca="1">VLOOKUP(A604,Data!C:I,7,FALSE)</f>
        <v>1</v>
      </c>
      <c r="F604" s="631" t="str">
        <f t="shared" si="42"/>
        <v>DE.CM-41</v>
      </c>
      <c r="G604" s="631" t="str">
        <f t="shared" ca="1" si="43"/>
        <v>DE.CM-411</v>
      </c>
    </row>
    <row r="605" spans="1:7" x14ac:dyDescent="0.25">
      <c r="A605" t="s">
        <v>216</v>
      </c>
      <c r="B605" s="551">
        <v>1</v>
      </c>
      <c r="C605" t="s">
        <v>1463</v>
      </c>
      <c r="D605" t="s">
        <v>1505</v>
      </c>
      <c r="E605" s="551">
        <f ca="1">VLOOKUP(A605,Data!C:I,7,FALSE)</f>
        <v>1</v>
      </c>
      <c r="F605" s="631" t="str">
        <f t="shared" si="42"/>
        <v>DE.CM-51</v>
      </c>
      <c r="G605" s="631" t="str">
        <f t="shared" ca="1" si="43"/>
        <v>DE.CM-511</v>
      </c>
    </row>
    <row r="606" spans="1:7" x14ac:dyDescent="0.25">
      <c r="A606" t="s">
        <v>216</v>
      </c>
      <c r="B606" s="551">
        <v>1</v>
      </c>
      <c r="C606" t="s">
        <v>1463</v>
      </c>
      <c r="D606" t="s">
        <v>1484</v>
      </c>
      <c r="E606" s="551">
        <f ca="1">VLOOKUP(A606,Data!C:I,7,FALSE)</f>
        <v>1</v>
      </c>
      <c r="F606" s="631" t="str">
        <f t="shared" si="42"/>
        <v>DE.CM-61</v>
      </c>
      <c r="G606" s="631" t="str">
        <f t="shared" ca="1" si="43"/>
        <v>DE.CM-611</v>
      </c>
    </row>
    <row r="607" spans="1:7" x14ac:dyDescent="0.25">
      <c r="A607" t="s">
        <v>216</v>
      </c>
      <c r="B607" s="551">
        <v>1</v>
      </c>
      <c r="C607" t="s">
        <v>1463</v>
      </c>
      <c r="D607" t="s">
        <v>1485</v>
      </c>
      <c r="E607" s="551">
        <f ca="1">VLOOKUP(A607,Data!C:I,7,FALSE)</f>
        <v>1</v>
      </c>
      <c r="F607" s="631" t="str">
        <f t="shared" si="42"/>
        <v>DE.CM-71</v>
      </c>
      <c r="G607" s="631" t="str">
        <f t="shared" ca="1" si="43"/>
        <v>DE.CM-711</v>
      </c>
    </row>
    <row r="608" spans="1:7" x14ac:dyDescent="0.25">
      <c r="A608" t="s">
        <v>217</v>
      </c>
      <c r="B608" s="551">
        <v>2</v>
      </c>
      <c r="C608" t="s">
        <v>1463</v>
      </c>
      <c r="D608" t="s">
        <v>1565</v>
      </c>
      <c r="E608" s="551">
        <f ca="1">VLOOKUP(A608,Data!C:I,7,FALSE)</f>
        <v>1</v>
      </c>
      <c r="F608" s="631" t="str">
        <f t="shared" si="42"/>
        <v>DE.AE-12</v>
      </c>
      <c r="G608" s="631" t="str">
        <f t="shared" ca="1" si="43"/>
        <v>DE.AE-121</v>
      </c>
    </row>
    <row r="609" spans="1:7" x14ac:dyDescent="0.25">
      <c r="A609" t="s">
        <v>217</v>
      </c>
      <c r="B609" s="551">
        <v>2</v>
      </c>
      <c r="C609" t="s">
        <v>1463</v>
      </c>
      <c r="D609" t="s">
        <v>1542</v>
      </c>
      <c r="E609" s="551">
        <f ca="1">VLOOKUP(A609,Data!C:I,7,FALSE)</f>
        <v>1</v>
      </c>
      <c r="F609" s="631" t="str">
        <f t="shared" si="42"/>
        <v>DE.AE-22</v>
      </c>
      <c r="G609" s="631" t="str">
        <f t="shared" ca="1" si="43"/>
        <v>DE.AE-221</v>
      </c>
    </row>
    <row r="610" spans="1:7" x14ac:dyDescent="0.25">
      <c r="A610" t="s">
        <v>217</v>
      </c>
      <c r="B610" s="551">
        <v>2</v>
      </c>
      <c r="C610" t="s">
        <v>1463</v>
      </c>
      <c r="D610" t="s">
        <v>1537</v>
      </c>
      <c r="E610" s="551">
        <f ca="1">VLOOKUP(A610,Data!C:I,7,FALSE)</f>
        <v>1</v>
      </c>
      <c r="F610" s="631" t="str">
        <f t="shared" si="42"/>
        <v>DE.AE-32</v>
      </c>
      <c r="G610" s="631" t="str">
        <f t="shared" ca="1" si="43"/>
        <v>DE.AE-321</v>
      </c>
    </row>
    <row r="611" spans="1:7" x14ac:dyDescent="0.25">
      <c r="A611" t="s">
        <v>218</v>
      </c>
      <c r="B611" s="551">
        <v>2</v>
      </c>
      <c r="C611" t="s">
        <v>1463</v>
      </c>
      <c r="D611" t="s">
        <v>1497</v>
      </c>
      <c r="E611" s="551">
        <f ca="1">VLOOKUP(A611,Data!C:I,7,FALSE)</f>
        <v>1</v>
      </c>
      <c r="F611" s="631" t="str">
        <f t="shared" si="42"/>
        <v>DE.CM-12</v>
      </c>
      <c r="G611" s="631" t="str">
        <f t="shared" ca="1" si="43"/>
        <v>DE.CM-121</v>
      </c>
    </row>
    <row r="612" spans="1:7" x14ac:dyDescent="0.25">
      <c r="A612" t="s">
        <v>218</v>
      </c>
      <c r="B612" s="551">
        <v>2</v>
      </c>
      <c r="C612" t="s">
        <v>1463</v>
      </c>
      <c r="D612" t="s">
        <v>1487</v>
      </c>
      <c r="E612" s="551">
        <f ca="1">VLOOKUP(A612,Data!C:I,7,FALSE)</f>
        <v>1</v>
      </c>
      <c r="F612" s="631" t="str">
        <f t="shared" si="42"/>
        <v>DE.CM-22</v>
      </c>
      <c r="G612" s="631" t="str">
        <f t="shared" ca="1" si="43"/>
        <v>DE.CM-221</v>
      </c>
    </row>
    <row r="613" spans="1:7" x14ac:dyDescent="0.25">
      <c r="A613" t="s">
        <v>218</v>
      </c>
      <c r="B613" s="551">
        <v>2</v>
      </c>
      <c r="C613" t="s">
        <v>1463</v>
      </c>
      <c r="D613" t="s">
        <v>1483</v>
      </c>
      <c r="E613" s="551">
        <f ca="1">VLOOKUP(A613,Data!C:I,7,FALSE)</f>
        <v>1</v>
      </c>
      <c r="F613" s="631" t="str">
        <f t="shared" si="42"/>
        <v>DE.CM-32</v>
      </c>
      <c r="G613" s="631" t="str">
        <f t="shared" ca="1" si="43"/>
        <v>DE.CM-321</v>
      </c>
    </row>
    <row r="614" spans="1:7" x14ac:dyDescent="0.25">
      <c r="A614" t="s">
        <v>218</v>
      </c>
      <c r="B614" s="551">
        <v>2</v>
      </c>
      <c r="C614" t="s">
        <v>1463</v>
      </c>
      <c r="D614" t="s">
        <v>1501</v>
      </c>
      <c r="E614" s="551">
        <f ca="1">VLOOKUP(A614,Data!C:I,7,FALSE)</f>
        <v>1</v>
      </c>
      <c r="F614" s="631" t="str">
        <f t="shared" si="42"/>
        <v>DE.CM-42</v>
      </c>
      <c r="G614" s="631" t="str">
        <f t="shared" ca="1" si="43"/>
        <v>DE.CM-421</v>
      </c>
    </row>
    <row r="615" spans="1:7" x14ac:dyDescent="0.25">
      <c r="A615" t="s">
        <v>218</v>
      </c>
      <c r="B615" s="551">
        <v>2</v>
      </c>
      <c r="C615" t="s">
        <v>1463</v>
      </c>
      <c r="D615" t="s">
        <v>1505</v>
      </c>
      <c r="E615" s="551">
        <f ca="1">VLOOKUP(A615,Data!C:I,7,FALSE)</f>
        <v>1</v>
      </c>
      <c r="F615" s="631" t="str">
        <f t="shared" si="42"/>
        <v>DE.CM-52</v>
      </c>
      <c r="G615" s="631" t="str">
        <f t="shared" ca="1" si="43"/>
        <v>DE.CM-521</v>
      </c>
    </row>
    <row r="616" spans="1:7" x14ac:dyDescent="0.25">
      <c r="A616" t="s">
        <v>218</v>
      </c>
      <c r="B616" s="551">
        <v>2</v>
      </c>
      <c r="C616" t="s">
        <v>1463</v>
      </c>
      <c r="D616" t="s">
        <v>1484</v>
      </c>
      <c r="E616" s="551">
        <f ca="1">VLOOKUP(A616,Data!C:I,7,FALSE)</f>
        <v>1</v>
      </c>
      <c r="F616" s="631" t="str">
        <f t="shared" si="42"/>
        <v>DE.CM-62</v>
      </c>
      <c r="G616" s="631" t="str">
        <f t="shared" ca="1" si="43"/>
        <v>DE.CM-621</v>
      </c>
    </row>
    <row r="617" spans="1:7" x14ac:dyDescent="0.25">
      <c r="A617" t="s">
        <v>218</v>
      </c>
      <c r="B617" s="551">
        <v>2</v>
      </c>
      <c r="C617" t="s">
        <v>1463</v>
      </c>
      <c r="D617" t="s">
        <v>1485</v>
      </c>
      <c r="E617" s="551">
        <f ca="1">VLOOKUP(A617,Data!C:I,7,FALSE)</f>
        <v>1</v>
      </c>
      <c r="F617" s="631" t="str">
        <f t="shared" si="42"/>
        <v>DE.CM-72</v>
      </c>
      <c r="G617" s="631" t="str">
        <f t="shared" ca="1" si="43"/>
        <v>DE.CM-721</v>
      </c>
    </row>
    <row r="618" spans="1:7" x14ac:dyDescent="0.25">
      <c r="A618" t="s">
        <v>218</v>
      </c>
      <c r="B618" s="551">
        <v>2</v>
      </c>
      <c r="C618" t="s">
        <v>1462</v>
      </c>
      <c r="D618" t="s">
        <v>1498</v>
      </c>
      <c r="E618" s="551">
        <f ca="1">VLOOKUP(A618,Data!C:I,7,FALSE)</f>
        <v>1</v>
      </c>
      <c r="F618" s="631" t="str">
        <f t="shared" si="42"/>
        <v>PR.DS-62</v>
      </c>
      <c r="G618" s="631" t="str">
        <f t="shared" ca="1" si="43"/>
        <v>PR.DS-621</v>
      </c>
    </row>
    <row r="619" spans="1:7" x14ac:dyDescent="0.25">
      <c r="A619" t="s">
        <v>218</v>
      </c>
      <c r="B619" s="551">
        <v>2</v>
      </c>
      <c r="C619" t="s">
        <v>1462</v>
      </c>
      <c r="D619" t="s">
        <v>1488</v>
      </c>
      <c r="E619" s="551">
        <f ca="1">VLOOKUP(A619,Data!C:I,7,FALSE)</f>
        <v>1</v>
      </c>
      <c r="F619" s="631" t="str">
        <f t="shared" si="42"/>
        <v>PR.PT-12</v>
      </c>
      <c r="G619" s="631" t="str">
        <f t="shared" ca="1" si="43"/>
        <v>PR.PT-121</v>
      </c>
    </row>
    <row r="620" spans="1:7" x14ac:dyDescent="0.25">
      <c r="A620" t="s">
        <v>219</v>
      </c>
      <c r="B620" s="551">
        <v>2</v>
      </c>
      <c r="C620" t="s">
        <v>1463</v>
      </c>
      <c r="D620" t="s">
        <v>1544</v>
      </c>
      <c r="E620" s="551">
        <f ca="1">VLOOKUP(A620,Data!C:I,7,FALSE)</f>
        <v>1</v>
      </c>
      <c r="F620" s="631" t="str">
        <f t="shared" si="42"/>
        <v>DE.AE-52</v>
      </c>
      <c r="G620" s="631" t="str">
        <f t="shared" ca="1" si="43"/>
        <v>DE.AE-521</v>
      </c>
    </row>
    <row r="621" spans="1:7" x14ac:dyDescent="0.25">
      <c r="A621" t="s">
        <v>220</v>
      </c>
      <c r="B621" s="551">
        <v>2</v>
      </c>
      <c r="C621" t="s">
        <v>1463</v>
      </c>
      <c r="D621" t="s">
        <v>1497</v>
      </c>
      <c r="E621" s="551">
        <f ca="1">VLOOKUP(A621,Data!C:I,7,FALSE)</f>
        <v>0</v>
      </c>
      <c r="F621" s="631" t="str">
        <f t="shared" si="42"/>
        <v>DE.CM-12</v>
      </c>
      <c r="G621" s="631" t="str">
        <f t="shared" ca="1" si="43"/>
        <v>DE.CM-120</v>
      </c>
    </row>
    <row r="622" spans="1:7" x14ac:dyDescent="0.25">
      <c r="A622" t="s">
        <v>220</v>
      </c>
      <c r="B622" s="551">
        <v>2</v>
      </c>
      <c r="C622" t="s">
        <v>1463</v>
      </c>
      <c r="D622" t="s">
        <v>1487</v>
      </c>
      <c r="E622" s="551">
        <f ca="1">VLOOKUP(A622,Data!C:I,7,FALSE)</f>
        <v>0</v>
      </c>
      <c r="F622" s="631" t="str">
        <f t="shared" si="42"/>
        <v>DE.CM-22</v>
      </c>
      <c r="G622" s="631" t="str">
        <f t="shared" ca="1" si="43"/>
        <v>DE.CM-220</v>
      </c>
    </row>
    <row r="623" spans="1:7" x14ac:dyDescent="0.25">
      <c r="A623" t="s">
        <v>220</v>
      </c>
      <c r="B623" s="551">
        <v>2</v>
      </c>
      <c r="C623" t="s">
        <v>1463</v>
      </c>
      <c r="D623" t="s">
        <v>1483</v>
      </c>
      <c r="E623" s="551">
        <f ca="1">VLOOKUP(A623,Data!C:I,7,FALSE)</f>
        <v>0</v>
      </c>
      <c r="F623" s="631" t="str">
        <f t="shared" si="42"/>
        <v>DE.CM-32</v>
      </c>
      <c r="G623" s="631" t="str">
        <f t="shared" ca="1" si="43"/>
        <v>DE.CM-320</v>
      </c>
    </row>
    <row r="624" spans="1:7" x14ac:dyDescent="0.25">
      <c r="A624" t="s">
        <v>220</v>
      </c>
      <c r="B624" s="551">
        <v>2</v>
      </c>
      <c r="C624" t="s">
        <v>1463</v>
      </c>
      <c r="D624" t="s">
        <v>1484</v>
      </c>
      <c r="E624" s="551">
        <f ca="1">VLOOKUP(A624,Data!C:I,7,FALSE)</f>
        <v>0</v>
      </c>
      <c r="F624" s="631" t="str">
        <f t="shared" si="42"/>
        <v>DE.CM-62</v>
      </c>
      <c r="G624" s="631" t="str">
        <f t="shared" ca="1" si="43"/>
        <v>DE.CM-620</v>
      </c>
    </row>
    <row r="625" spans="1:7" x14ac:dyDescent="0.25">
      <c r="A625" t="s">
        <v>220</v>
      </c>
      <c r="B625" s="551">
        <v>2</v>
      </c>
      <c r="C625" t="s">
        <v>1463</v>
      </c>
      <c r="D625" t="s">
        <v>1485</v>
      </c>
      <c r="E625" s="551">
        <f ca="1">VLOOKUP(A625,Data!C:I,7,FALSE)</f>
        <v>0</v>
      </c>
      <c r="F625" s="631" t="str">
        <f t="shared" si="42"/>
        <v>DE.CM-72</v>
      </c>
      <c r="G625" s="631" t="str">
        <f t="shared" ca="1" si="43"/>
        <v>DE.CM-720</v>
      </c>
    </row>
    <row r="626" spans="1:7" x14ac:dyDescent="0.25">
      <c r="A626" t="s">
        <v>221</v>
      </c>
      <c r="B626" s="551">
        <v>3</v>
      </c>
      <c r="C626" t="s">
        <v>1463</v>
      </c>
      <c r="D626" t="s">
        <v>1497</v>
      </c>
      <c r="E626" s="551">
        <f ca="1">VLOOKUP(A626,Data!C:I,7,FALSE)</f>
        <v>1</v>
      </c>
      <c r="F626" s="631" t="str">
        <f t="shared" si="42"/>
        <v>DE.CM-13</v>
      </c>
      <c r="G626" s="631" t="str">
        <f t="shared" ca="1" si="43"/>
        <v>DE.CM-131</v>
      </c>
    </row>
    <row r="627" spans="1:7" x14ac:dyDescent="0.25">
      <c r="A627" t="s">
        <v>221</v>
      </c>
      <c r="B627" s="551">
        <v>3</v>
      </c>
      <c r="C627" t="s">
        <v>1463</v>
      </c>
      <c r="D627" t="s">
        <v>1487</v>
      </c>
      <c r="E627" s="551">
        <f ca="1">VLOOKUP(A627,Data!C:I,7,FALSE)</f>
        <v>1</v>
      </c>
      <c r="F627" s="631" t="str">
        <f t="shared" si="42"/>
        <v>DE.CM-23</v>
      </c>
      <c r="G627" s="631" t="str">
        <f t="shared" ca="1" si="43"/>
        <v>DE.CM-231</v>
      </c>
    </row>
    <row r="628" spans="1:7" x14ac:dyDescent="0.25">
      <c r="A628" t="s">
        <v>221</v>
      </c>
      <c r="B628" s="551">
        <v>3</v>
      </c>
      <c r="C628" t="s">
        <v>1463</v>
      </c>
      <c r="D628" t="s">
        <v>1483</v>
      </c>
      <c r="E628" s="551">
        <f ca="1">VLOOKUP(A628,Data!C:I,7,FALSE)</f>
        <v>1</v>
      </c>
      <c r="F628" s="631" t="str">
        <f t="shared" si="42"/>
        <v>DE.CM-33</v>
      </c>
      <c r="G628" s="631" t="str">
        <f t="shared" ca="1" si="43"/>
        <v>DE.CM-331</v>
      </c>
    </row>
    <row r="629" spans="1:7" x14ac:dyDescent="0.25">
      <c r="A629" t="s">
        <v>221</v>
      </c>
      <c r="B629" s="551">
        <v>3</v>
      </c>
      <c r="C629" t="s">
        <v>1463</v>
      </c>
      <c r="D629" t="s">
        <v>1484</v>
      </c>
      <c r="E629" s="551">
        <f ca="1">VLOOKUP(A629,Data!C:I,7,FALSE)</f>
        <v>1</v>
      </c>
      <c r="F629" s="631" t="str">
        <f t="shared" si="42"/>
        <v>DE.CM-63</v>
      </c>
      <c r="G629" s="631" t="str">
        <f t="shared" ca="1" si="43"/>
        <v>DE.CM-631</v>
      </c>
    </row>
    <row r="630" spans="1:7" x14ac:dyDescent="0.25">
      <c r="A630" t="s">
        <v>221</v>
      </c>
      <c r="B630" s="551">
        <v>3</v>
      </c>
      <c r="C630" t="s">
        <v>1463</v>
      </c>
      <c r="D630" t="s">
        <v>1485</v>
      </c>
      <c r="E630" s="551">
        <f ca="1">VLOOKUP(A630,Data!C:I,7,FALSE)</f>
        <v>1</v>
      </c>
      <c r="F630" s="631" t="str">
        <f t="shared" si="42"/>
        <v>DE.CM-73</v>
      </c>
      <c r="G630" s="631" t="str">
        <f t="shared" ca="1" si="43"/>
        <v>DE.CM-731</v>
      </c>
    </row>
    <row r="631" spans="1:7" x14ac:dyDescent="0.25">
      <c r="A631" t="s">
        <v>222</v>
      </c>
      <c r="B631" s="551">
        <v>3</v>
      </c>
      <c r="C631" t="s">
        <v>1463</v>
      </c>
      <c r="D631" t="s">
        <v>1497</v>
      </c>
      <c r="E631" s="551">
        <f ca="1">VLOOKUP(A631,Data!C:I,7,FALSE)</f>
        <v>1</v>
      </c>
      <c r="F631" s="631" t="str">
        <f t="shared" si="42"/>
        <v>DE.CM-13</v>
      </c>
      <c r="G631" s="631" t="str">
        <f t="shared" ca="1" si="43"/>
        <v>DE.CM-131</v>
      </c>
    </row>
    <row r="632" spans="1:7" x14ac:dyDescent="0.25">
      <c r="A632" t="s">
        <v>222</v>
      </c>
      <c r="B632" s="551">
        <v>3</v>
      </c>
      <c r="C632" t="s">
        <v>1463</v>
      </c>
      <c r="D632" t="s">
        <v>1487</v>
      </c>
      <c r="E632" s="551">
        <f ca="1">VLOOKUP(A632,Data!C:I,7,FALSE)</f>
        <v>1</v>
      </c>
      <c r="F632" s="631" t="str">
        <f t="shared" si="42"/>
        <v>DE.CM-23</v>
      </c>
      <c r="G632" s="631" t="str">
        <f t="shared" ca="1" si="43"/>
        <v>DE.CM-231</v>
      </c>
    </row>
    <row r="633" spans="1:7" x14ac:dyDescent="0.25">
      <c r="A633" t="s">
        <v>222</v>
      </c>
      <c r="B633" s="551">
        <v>3</v>
      </c>
      <c r="C633" t="s">
        <v>1463</v>
      </c>
      <c r="D633" t="s">
        <v>1483</v>
      </c>
      <c r="E633" s="551">
        <f ca="1">VLOOKUP(A633,Data!C:I,7,FALSE)</f>
        <v>1</v>
      </c>
      <c r="F633" s="631" t="str">
        <f t="shared" si="42"/>
        <v>DE.CM-33</v>
      </c>
      <c r="G633" s="631" t="str">
        <f t="shared" ca="1" si="43"/>
        <v>DE.CM-331</v>
      </c>
    </row>
    <row r="634" spans="1:7" x14ac:dyDescent="0.25">
      <c r="A634" t="s">
        <v>222</v>
      </c>
      <c r="B634" s="551">
        <v>3</v>
      </c>
      <c r="C634" t="s">
        <v>1463</v>
      </c>
      <c r="D634" t="s">
        <v>1501</v>
      </c>
      <c r="E634" s="551">
        <f ca="1">VLOOKUP(A634,Data!C:I,7,FALSE)</f>
        <v>1</v>
      </c>
      <c r="F634" s="631" t="str">
        <f t="shared" si="42"/>
        <v>DE.CM-43</v>
      </c>
      <c r="G634" s="631" t="str">
        <f t="shared" ca="1" si="43"/>
        <v>DE.CM-431</v>
      </c>
    </row>
    <row r="635" spans="1:7" x14ac:dyDescent="0.25">
      <c r="A635" t="s">
        <v>222</v>
      </c>
      <c r="B635" s="551">
        <v>3</v>
      </c>
      <c r="C635" t="s">
        <v>1463</v>
      </c>
      <c r="D635" t="s">
        <v>1505</v>
      </c>
      <c r="E635" s="551">
        <f ca="1">VLOOKUP(A635,Data!C:I,7,FALSE)</f>
        <v>1</v>
      </c>
      <c r="F635" s="631" t="str">
        <f t="shared" si="42"/>
        <v>DE.CM-53</v>
      </c>
      <c r="G635" s="631" t="str">
        <f t="shared" ca="1" si="43"/>
        <v>DE.CM-531</v>
      </c>
    </row>
    <row r="636" spans="1:7" x14ac:dyDescent="0.25">
      <c r="A636" t="s">
        <v>222</v>
      </c>
      <c r="B636" s="551">
        <v>3</v>
      </c>
      <c r="C636" t="s">
        <v>1463</v>
      </c>
      <c r="D636" t="s">
        <v>1484</v>
      </c>
      <c r="E636" s="551">
        <f ca="1">VLOOKUP(A636,Data!C:I,7,FALSE)</f>
        <v>1</v>
      </c>
      <c r="F636" s="631" t="str">
        <f t="shared" si="42"/>
        <v>DE.CM-63</v>
      </c>
      <c r="G636" s="631" t="str">
        <f t="shared" ca="1" si="43"/>
        <v>DE.CM-631</v>
      </c>
    </row>
    <row r="637" spans="1:7" x14ac:dyDescent="0.25">
      <c r="A637" t="s">
        <v>222</v>
      </c>
      <c r="B637" s="551">
        <v>3</v>
      </c>
      <c r="C637" t="s">
        <v>1463</v>
      </c>
      <c r="D637" t="s">
        <v>1485</v>
      </c>
      <c r="E637" s="551">
        <f ca="1">VLOOKUP(A637,Data!C:I,7,FALSE)</f>
        <v>1</v>
      </c>
      <c r="F637" s="631" t="str">
        <f t="shared" si="42"/>
        <v>DE.CM-73</v>
      </c>
      <c r="G637" s="631" t="str">
        <f t="shared" ca="1" si="43"/>
        <v>DE.CM-731</v>
      </c>
    </row>
    <row r="638" spans="1:7" x14ac:dyDescent="0.25">
      <c r="A638" t="s">
        <v>222</v>
      </c>
      <c r="B638" s="551">
        <v>3</v>
      </c>
      <c r="C638" t="s">
        <v>1462</v>
      </c>
      <c r="D638" t="s">
        <v>1498</v>
      </c>
      <c r="E638" s="551">
        <f ca="1">VLOOKUP(A638,Data!C:I,7,FALSE)</f>
        <v>1</v>
      </c>
      <c r="F638" s="631" t="str">
        <f t="shared" si="42"/>
        <v>PR.DS-63</v>
      </c>
      <c r="G638" s="631" t="str">
        <f t="shared" ca="1" si="43"/>
        <v>PR.DS-631</v>
      </c>
    </row>
    <row r="639" spans="1:7" x14ac:dyDescent="0.25">
      <c r="A639" t="s">
        <v>223</v>
      </c>
      <c r="B639" s="551">
        <v>3</v>
      </c>
      <c r="C639" t="s">
        <v>1463</v>
      </c>
      <c r="D639" t="s">
        <v>1544</v>
      </c>
      <c r="E639" s="551">
        <f ca="1">VLOOKUP(A639,Data!C:I,7,FALSE)</f>
        <v>0</v>
      </c>
      <c r="F639" s="631" t="str">
        <f t="shared" si="42"/>
        <v>DE.AE-53</v>
      </c>
      <c r="G639" s="631" t="str">
        <f t="shared" ca="1" si="43"/>
        <v>DE.AE-530</v>
      </c>
    </row>
    <row r="640" spans="1:7" x14ac:dyDescent="0.25">
      <c r="A640" t="s">
        <v>224</v>
      </c>
      <c r="B640" s="551">
        <v>3</v>
      </c>
      <c r="C640" t="s">
        <v>1463</v>
      </c>
      <c r="D640" t="s">
        <v>1544</v>
      </c>
      <c r="E640" s="551" t="e">
        <f>VLOOKUP(A640,Data!C:I,7,FALSE)</f>
        <v>#N/A</v>
      </c>
      <c r="F640" s="631" t="str">
        <f t="shared" si="42"/>
        <v>DE.AE-53</v>
      </c>
      <c r="G640" s="631" t="e">
        <f t="shared" si="43"/>
        <v>#N/A</v>
      </c>
    </row>
    <row r="641" spans="1:7" x14ac:dyDescent="0.25">
      <c r="A641" t="s">
        <v>224</v>
      </c>
      <c r="B641" s="551">
        <v>3</v>
      </c>
      <c r="C641" t="s">
        <v>1463</v>
      </c>
      <c r="D641" t="s">
        <v>1497</v>
      </c>
      <c r="E641" s="551" t="e">
        <f>VLOOKUP(A641,Data!C:I,7,FALSE)</f>
        <v>#N/A</v>
      </c>
      <c r="F641" s="631" t="str">
        <f t="shared" si="42"/>
        <v>DE.CM-13</v>
      </c>
      <c r="G641" s="631" t="e">
        <f t="shared" si="43"/>
        <v>#N/A</v>
      </c>
    </row>
    <row r="642" spans="1:7" x14ac:dyDescent="0.25">
      <c r="A642" t="s">
        <v>224</v>
      </c>
      <c r="B642" s="551">
        <v>3</v>
      </c>
      <c r="C642" t="s">
        <v>1463</v>
      </c>
      <c r="D642" t="s">
        <v>1487</v>
      </c>
      <c r="E642" s="551" t="e">
        <f>VLOOKUP(A642,Data!C:I,7,FALSE)</f>
        <v>#N/A</v>
      </c>
      <c r="F642" s="631" t="str">
        <f t="shared" si="42"/>
        <v>DE.CM-23</v>
      </c>
      <c r="G642" s="631" t="e">
        <f t="shared" si="43"/>
        <v>#N/A</v>
      </c>
    </row>
    <row r="643" spans="1:7" x14ac:dyDescent="0.25">
      <c r="A643" t="s">
        <v>224</v>
      </c>
      <c r="B643" s="551">
        <v>3</v>
      </c>
      <c r="C643" t="s">
        <v>1463</v>
      </c>
      <c r="D643" t="s">
        <v>1483</v>
      </c>
      <c r="E643" s="551" t="e">
        <f>VLOOKUP(A643,Data!C:I,7,FALSE)</f>
        <v>#N/A</v>
      </c>
      <c r="F643" s="631" t="str">
        <f t="shared" ref="F643:F706" si="44">CONCATENATE($D643,$B643)</f>
        <v>DE.CM-33</v>
      </c>
      <c r="G643" s="631" t="e">
        <f t="shared" ref="G643:G706" si="45">_xlfn.IFNA(CONCATENATE(F643,$E643),CONCATENATE(F643,$E643,0))</f>
        <v>#N/A</v>
      </c>
    </row>
    <row r="644" spans="1:7" x14ac:dyDescent="0.25">
      <c r="A644" t="s">
        <v>224</v>
      </c>
      <c r="B644" s="551">
        <v>3</v>
      </c>
      <c r="C644" t="s">
        <v>1463</v>
      </c>
      <c r="D644" t="s">
        <v>1501</v>
      </c>
      <c r="E644" s="551" t="e">
        <f>VLOOKUP(A644,Data!C:I,7,FALSE)</f>
        <v>#N/A</v>
      </c>
      <c r="F644" s="631" t="str">
        <f t="shared" si="44"/>
        <v>DE.CM-43</v>
      </c>
      <c r="G644" s="631" t="e">
        <f t="shared" si="45"/>
        <v>#N/A</v>
      </c>
    </row>
    <row r="645" spans="1:7" x14ac:dyDescent="0.25">
      <c r="A645" t="s">
        <v>224</v>
      </c>
      <c r="B645" s="551">
        <v>3</v>
      </c>
      <c r="C645" t="s">
        <v>1463</v>
      </c>
      <c r="D645" t="s">
        <v>1505</v>
      </c>
      <c r="E645" s="551" t="e">
        <f>VLOOKUP(A645,Data!C:I,7,FALSE)</f>
        <v>#N/A</v>
      </c>
      <c r="F645" s="631" t="str">
        <f t="shared" si="44"/>
        <v>DE.CM-53</v>
      </c>
      <c r="G645" s="631" t="e">
        <f t="shared" si="45"/>
        <v>#N/A</v>
      </c>
    </row>
    <row r="646" spans="1:7" x14ac:dyDescent="0.25">
      <c r="A646" t="s">
        <v>224</v>
      </c>
      <c r="B646" s="551">
        <v>3</v>
      </c>
      <c r="C646" t="s">
        <v>1463</v>
      </c>
      <c r="D646" t="s">
        <v>1484</v>
      </c>
      <c r="E646" s="551" t="e">
        <f>VLOOKUP(A646,Data!C:I,7,FALSE)</f>
        <v>#N/A</v>
      </c>
      <c r="F646" s="631" t="str">
        <f t="shared" si="44"/>
        <v>DE.CM-63</v>
      </c>
      <c r="G646" s="631" t="e">
        <f t="shared" si="45"/>
        <v>#N/A</v>
      </c>
    </row>
    <row r="647" spans="1:7" x14ac:dyDescent="0.25">
      <c r="A647" t="s">
        <v>224</v>
      </c>
      <c r="B647" s="551">
        <v>3</v>
      </c>
      <c r="C647" t="s">
        <v>1463</v>
      </c>
      <c r="D647" t="s">
        <v>1485</v>
      </c>
      <c r="E647" s="551" t="e">
        <f>VLOOKUP(A647,Data!C:I,7,FALSE)</f>
        <v>#N/A</v>
      </c>
      <c r="F647" s="631" t="str">
        <f t="shared" si="44"/>
        <v>DE.CM-73</v>
      </c>
      <c r="G647" s="631" t="e">
        <f t="shared" si="45"/>
        <v>#N/A</v>
      </c>
    </row>
    <row r="648" spans="1:7" x14ac:dyDescent="0.25">
      <c r="A648" t="s">
        <v>226</v>
      </c>
      <c r="B648" s="551">
        <v>2</v>
      </c>
      <c r="C648" t="s">
        <v>1463</v>
      </c>
      <c r="D648" t="s">
        <v>1537</v>
      </c>
      <c r="E648" s="551">
        <f ca="1">VLOOKUP(A648,Data!C:I,7,FALSE)</f>
        <v>1</v>
      </c>
      <c r="F648" s="631" t="str">
        <f t="shared" si="44"/>
        <v>DE.AE-32</v>
      </c>
      <c r="G648" s="631" t="str">
        <f t="shared" ca="1" si="45"/>
        <v>DE.AE-321</v>
      </c>
    </row>
    <row r="649" spans="1:7" x14ac:dyDescent="0.25">
      <c r="A649" t="s">
        <v>229</v>
      </c>
      <c r="B649" s="551">
        <v>3</v>
      </c>
      <c r="C649" t="s">
        <v>1463</v>
      </c>
      <c r="D649" t="s">
        <v>1537</v>
      </c>
      <c r="E649" s="551">
        <f ca="1">VLOOKUP(A649,Data!C:I,7,FALSE)</f>
        <v>1</v>
      </c>
      <c r="F649" s="631" t="str">
        <f t="shared" si="44"/>
        <v>DE.AE-33</v>
      </c>
      <c r="G649" s="631" t="str">
        <f t="shared" ca="1" si="45"/>
        <v>DE.AE-331</v>
      </c>
    </row>
    <row r="650" spans="1:7" x14ac:dyDescent="0.25">
      <c r="A650" t="s">
        <v>230</v>
      </c>
      <c r="B650" s="551">
        <v>3</v>
      </c>
      <c r="C650" t="s">
        <v>1464</v>
      </c>
      <c r="D650" t="s">
        <v>1535</v>
      </c>
      <c r="E650" s="551">
        <f ca="1">VLOOKUP(A650,Data!C:I,7,FALSE)</f>
        <v>1</v>
      </c>
      <c r="F650" s="631" t="str">
        <f t="shared" si="44"/>
        <v>RS.CO-33</v>
      </c>
      <c r="G650" s="631" t="str">
        <f t="shared" ca="1" si="45"/>
        <v>RS.CO-331</v>
      </c>
    </row>
    <row r="651" spans="1:7" x14ac:dyDescent="0.25">
      <c r="A651" t="s">
        <v>230</v>
      </c>
      <c r="B651" s="551">
        <v>3</v>
      </c>
      <c r="C651" t="s">
        <v>1464</v>
      </c>
      <c r="D651" t="s">
        <v>1566</v>
      </c>
      <c r="E651" s="551">
        <f ca="1">VLOOKUP(A651,Data!C:I,7,FALSE)</f>
        <v>1</v>
      </c>
      <c r="F651" s="631" t="str">
        <f t="shared" si="44"/>
        <v>RS.CO-53</v>
      </c>
      <c r="G651" s="631" t="str">
        <f t="shared" ca="1" si="45"/>
        <v>RS.CO-531</v>
      </c>
    </row>
    <row r="652" spans="1:7" x14ac:dyDescent="0.25">
      <c r="A652" t="s">
        <v>231</v>
      </c>
      <c r="B652" s="551">
        <v>3</v>
      </c>
      <c r="C652" t="s">
        <v>1464</v>
      </c>
      <c r="D652" t="s">
        <v>1566</v>
      </c>
      <c r="E652" s="551">
        <f ca="1">VLOOKUP(A652,Data!C:I,7,FALSE)</f>
        <v>0</v>
      </c>
      <c r="F652" s="631" t="str">
        <f t="shared" si="44"/>
        <v>RS.CO-53</v>
      </c>
      <c r="G652" s="631" t="str">
        <f t="shared" ca="1" si="45"/>
        <v>RS.CO-530</v>
      </c>
    </row>
    <row r="653" spans="1:7" x14ac:dyDescent="0.25">
      <c r="A653" t="s">
        <v>233</v>
      </c>
      <c r="B653" s="551">
        <v>2</v>
      </c>
      <c r="C653" t="s">
        <v>1462</v>
      </c>
      <c r="D653" t="s">
        <v>1488</v>
      </c>
      <c r="E653" s="551">
        <f ca="1">VLOOKUP(A653,Data!C:I,7,FALSE)</f>
        <v>0</v>
      </c>
      <c r="F653" s="631" t="str">
        <f t="shared" si="44"/>
        <v>PR.PT-12</v>
      </c>
      <c r="G653" s="631" t="str">
        <f t="shared" ca="1" si="45"/>
        <v>PR.PT-120</v>
      </c>
    </row>
    <row r="654" spans="1:7" x14ac:dyDescent="0.25">
      <c r="A654" t="s">
        <v>234</v>
      </c>
      <c r="B654" s="551">
        <v>2</v>
      </c>
      <c r="C654" t="s">
        <v>1462</v>
      </c>
      <c r="D654" t="s">
        <v>1488</v>
      </c>
      <c r="E654" s="551">
        <f ca="1">VLOOKUP(A654,Data!C:I,7,FALSE)</f>
        <v>1</v>
      </c>
      <c r="F654" s="631" t="str">
        <f t="shared" si="44"/>
        <v>PR.PT-12</v>
      </c>
      <c r="G654" s="631" t="str">
        <f t="shared" ca="1" si="45"/>
        <v>PR.PT-121</v>
      </c>
    </row>
    <row r="655" spans="1:7" x14ac:dyDescent="0.25">
      <c r="A655" t="s">
        <v>235</v>
      </c>
      <c r="B655" s="551">
        <v>3</v>
      </c>
      <c r="C655" t="s">
        <v>1462</v>
      </c>
      <c r="D655" t="s">
        <v>1488</v>
      </c>
      <c r="E655" s="551">
        <f ca="1">VLOOKUP(A655,Data!C:I,7,FALSE)</f>
        <v>1</v>
      </c>
      <c r="F655" s="631" t="str">
        <f t="shared" si="44"/>
        <v>PR.PT-13</v>
      </c>
      <c r="G655" s="631" t="str">
        <f t="shared" ca="1" si="45"/>
        <v>PR.PT-131</v>
      </c>
    </row>
    <row r="656" spans="1:7" x14ac:dyDescent="0.25">
      <c r="A656" t="s">
        <v>237</v>
      </c>
      <c r="B656" s="551">
        <v>3</v>
      </c>
      <c r="C656" t="s">
        <v>446</v>
      </c>
      <c r="D656" t="s">
        <v>1489</v>
      </c>
      <c r="E656" s="551">
        <f ca="1">VLOOKUP(A656,Data!C:I,7,FALSE)</f>
        <v>1</v>
      </c>
      <c r="F656" s="631" t="str">
        <f t="shared" si="44"/>
        <v>ID.AM-63</v>
      </c>
      <c r="G656" s="631" t="str">
        <f t="shared" ca="1" si="45"/>
        <v>ID.AM-631</v>
      </c>
    </row>
    <row r="657" spans="1:7" x14ac:dyDescent="0.25">
      <c r="A657" t="s">
        <v>237</v>
      </c>
      <c r="B657" s="551">
        <v>3</v>
      </c>
      <c r="C657" t="s">
        <v>446</v>
      </c>
      <c r="D657" t="s">
        <v>1490</v>
      </c>
      <c r="E657" s="551">
        <f ca="1">VLOOKUP(A657,Data!C:I,7,FALSE)</f>
        <v>1</v>
      </c>
      <c r="F657" s="631" t="str">
        <f t="shared" si="44"/>
        <v>ID.GV-23</v>
      </c>
      <c r="G657" s="631" t="str">
        <f t="shared" ca="1" si="45"/>
        <v>ID.GV-231</v>
      </c>
    </row>
    <row r="658" spans="1:7" x14ac:dyDescent="0.25">
      <c r="A658" t="s">
        <v>238</v>
      </c>
      <c r="B658" s="551">
        <v>3</v>
      </c>
      <c r="C658" t="s">
        <v>1462</v>
      </c>
      <c r="D658" t="s">
        <v>1491</v>
      </c>
      <c r="E658" s="551">
        <f ca="1">VLOOKUP(A658,Data!C:I,7,FALSE)</f>
        <v>1</v>
      </c>
      <c r="F658" s="631" t="str">
        <f t="shared" si="44"/>
        <v>PR.IP-83</v>
      </c>
      <c r="G658" s="631" t="str">
        <f t="shared" ca="1" si="45"/>
        <v>PR.IP-831</v>
      </c>
    </row>
    <row r="659" spans="1:7" x14ac:dyDescent="0.25">
      <c r="A659" t="s">
        <v>1003</v>
      </c>
      <c r="B659" s="551">
        <v>1</v>
      </c>
      <c r="C659" t="s">
        <v>446</v>
      </c>
      <c r="D659" t="s">
        <v>1520</v>
      </c>
      <c r="E659" s="551" t="e">
        <f>VLOOKUP(A659,Data!C:I,7,FALSE)</f>
        <v>#N/A</v>
      </c>
      <c r="F659" s="631" t="str">
        <f t="shared" si="44"/>
        <v>ID.AM-41</v>
      </c>
      <c r="G659" s="631" t="e">
        <f t="shared" si="45"/>
        <v>#N/A</v>
      </c>
    </row>
    <row r="660" spans="1:7" x14ac:dyDescent="0.25">
      <c r="A660" t="s">
        <v>1003</v>
      </c>
      <c r="B660" s="551">
        <v>1</v>
      </c>
      <c r="C660" t="s">
        <v>446</v>
      </c>
      <c r="D660" t="s">
        <v>1521</v>
      </c>
      <c r="E660" s="551" t="e">
        <f>VLOOKUP(A660,Data!C:I,7,FALSE)</f>
        <v>#N/A</v>
      </c>
      <c r="F660" s="631" t="str">
        <f t="shared" si="44"/>
        <v>ID.BE-11</v>
      </c>
      <c r="G660" s="631" t="e">
        <f t="shared" si="45"/>
        <v>#N/A</v>
      </c>
    </row>
    <row r="661" spans="1:7" x14ac:dyDescent="0.25">
      <c r="A661" t="s">
        <v>1003</v>
      </c>
      <c r="B661" s="551">
        <v>1</v>
      </c>
      <c r="C661" t="s">
        <v>446</v>
      </c>
      <c r="D661" t="s">
        <v>1511</v>
      </c>
      <c r="E661" s="551" t="e">
        <f>VLOOKUP(A661,Data!C:I,7,FALSE)</f>
        <v>#N/A</v>
      </c>
      <c r="F661" s="631" t="str">
        <f t="shared" si="44"/>
        <v>ID.BE-41</v>
      </c>
      <c r="G661" s="631" t="e">
        <f t="shared" si="45"/>
        <v>#N/A</v>
      </c>
    </row>
    <row r="662" spans="1:7" x14ac:dyDescent="0.25">
      <c r="A662" t="s">
        <v>1003</v>
      </c>
      <c r="B662" s="551">
        <v>1</v>
      </c>
      <c r="C662" t="s">
        <v>446</v>
      </c>
      <c r="D662" t="s">
        <v>1503</v>
      </c>
      <c r="E662" s="551" t="e">
        <f>VLOOKUP(A662,Data!C:I,7,FALSE)</f>
        <v>#N/A</v>
      </c>
      <c r="F662" s="631" t="str">
        <f t="shared" si="44"/>
        <v>ID.SC-21</v>
      </c>
      <c r="G662" s="631" t="e">
        <f t="shared" si="45"/>
        <v>#N/A</v>
      </c>
    </row>
    <row r="663" spans="1:7" x14ac:dyDescent="0.25">
      <c r="A663" t="s">
        <v>1004</v>
      </c>
      <c r="B663" s="551">
        <v>1</v>
      </c>
      <c r="C663" t="s">
        <v>446</v>
      </c>
      <c r="D663" t="s">
        <v>1520</v>
      </c>
      <c r="E663" s="551" t="e">
        <f>VLOOKUP(A663,Data!C:I,7,FALSE)</f>
        <v>#N/A</v>
      </c>
      <c r="F663" s="631" t="str">
        <f t="shared" si="44"/>
        <v>ID.AM-41</v>
      </c>
      <c r="G663" s="631" t="e">
        <f t="shared" si="45"/>
        <v>#N/A</v>
      </c>
    </row>
    <row r="664" spans="1:7" x14ac:dyDescent="0.25">
      <c r="A664" t="s">
        <v>1004</v>
      </c>
      <c r="B664" s="551">
        <v>1</v>
      </c>
      <c r="C664" t="s">
        <v>446</v>
      </c>
      <c r="D664" t="s">
        <v>1521</v>
      </c>
      <c r="E664" s="551" t="e">
        <f>VLOOKUP(A664,Data!C:I,7,FALSE)</f>
        <v>#N/A</v>
      </c>
      <c r="F664" s="631" t="str">
        <f t="shared" si="44"/>
        <v>ID.BE-11</v>
      </c>
      <c r="G664" s="631" t="e">
        <f t="shared" si="45"/>
        <v>#N/A</v>
      </c>
    </row>
    <row r="665" spans="1:7" x14ac:dyDescent="0.25">
      <c r="A665" t="s">
        <v>1004</v>
      </c>
      <c r="B665" s="551">
        <v>1</v>
      </c>
      <c r="C665" t="s">
        <v>446</v>
      </c>
      <c r="D665" t="s">
        <v>1511</v>
      </c>
      <c r="E665" s="551" t="e">
        <f>VLOOKUP(A665,Data!C:I,7,FALSE)</f>
        <v>#N/A</v>
      </c>
      <c r="F665" s="631" t="str">
        <f t="shared" si="44"/>
        <v>ID.BE-41</v>
      </c>
      <c r="G665" s="631" t="e">
        <f t="shared" si="45"/>
        <v>#N/A</v>
      </c>
    </row>
    <row r="666" spans="1:7" x14ac:dyDescent="0.25">
      <c r="A666" t="s">
        <v>1004</v>
      </c>
      <c r="B666" s="551">
        <v>1</v>
      </c>
      <c r="C666" t="s">
        <v>446</v>
      </c>
      <c r="D666" t="s">
        <v>1503</v>
      </c>
      <c r="E666" s="551" t="e">
        <f>VLOOKUP(A666,Data!C:I,7,FALSE)</f>
        <v>#N/A</v>
      </c>
      <c r="F666" s="631" t="str">
        <f t="shared" si="44"/>
        <v>ID.SC-21</v>
      </c>
      <c r="G666" s="631" t="e">
        <f t="shared" si="45"/>
        <v>#N/A</v>
      </c>
    </row>
    <row r="667" spans="1:7" x14ac:dyDescent="0.25">
      <c r="A667" t="s">
        <v>1005</v>
      </c>
      <c r="B667" s="551">
        <v>2</v>
      </c>
      <c r="C667" t="s">
        <v>446</v>
      </c>
      <c r="D667" t="s">
        <v>1521</v>
      </c>
      <c r="E667" s="551" t="e">
        <f>VLOOKUP(A667,Data!C:I,7,FALSE)</f>
        <v>#N/A</v>
      </c>
      <c r="F667" s="631" t="str">
        <f t="shared" si="44"/>
        <v>ID.BE-12</v>
      </c>
      <c r="G667" s="631" t="e">
        <f t="shared" si="45"/>
        <v>#N/A</v>
      </c>
    </row>
    <row r="668" spans="1:7" x14ac:dyDescent="0.25">
      <c r="A668" t="s">
        <v>1005</v>
      </c>
      <c r="B668" s="551">
        <v>2</v>
      </c>
      <c r="C668" t="s">
        <v>446</v>
      </c>
      <c r="D668" t="s">
        <v>1511</v>
      </c>
      <c r="E668" s="551" t="e">
        <f>VLOOKUP(A668,Data!C:I,7,FALSE)</f>
        <v>#N/A</v>
      </c>
      <c r="F668" s="631" t="str">
        <f t="shared" si="44"/>
        <v>ID.BE-42</v>
      </c>
      <c r="G668" s="631" t="e">
        <f t="shared" si="45"/>
        <v>#N/A</v>
      </c>
    </row>
    <row r="669" spans="1:7" x14ac:dyDescent="0.25">
      <c r="A669" t="s">
        <v>1005</v>
      </c>
      <c r="B669" s="551">
        <v>2</v>
      </c>
      <c r="C669" t="s">
        <v>446</v>
      </c>
      <c r="D669" t="s">
        <v>1503</v>
      </c>
      <c r="E669" s="551" t="e">
        <f>VLOOKUP(A669,Data!C:I,7,FALSE)</f>
        <v>#N/A</v>
      </c>
      <c r="F669" s="631" t="str">
        <f t="shared" si="44"/>
        <v>ID.SC-22</v>
      </c>
      <c r="G669" s="631" t="e">
        <f t="shared" si="45"/>
        <v>#N/A</v>
      </c>
    </row>
    <row r="670" spans="1:7" x14ac:dyDescent="0.25">
      <c r="A670" t="s">
        <v>1006</v>
      </c>
      <c r="B670" s="551">
        <v>2</v>
      </c>
      <c r="C670" t="s">
        <v>446</v>
      </c>
      <c r="D670" t="s">
        <v>1511</v>
      </c>
      <c r="E670" s="551" t="e">
        <f>VLOOKUP(A670,Data!C:I,7,FALSE)</f>
        <v>#N/A</v>
      </c>
      <c r="F670" s="631" t="str">
        <f t="shared" si="44"/>
        <v>ID.BE-42</v>
      </c>
      <c r="G670" s="631" t="e">
        <f t="shared" si="45"/>
        <v>#N/A</v>
      </c>
    </row>
    <row r="671" spans="1:7" x14ac:dyDescent="0.25">
      <c r="A671" t="s">
        <v>1006</v>
      </c>
      <c r="B671" s="551">
        <v>2</v>
      </c>
      <c r="C671" t="s">
        <v>446</v>
      </c>
      <c r="D671" t="s">
        <v>1503</v>
      </c>
      <c r="E671" s="551" t="e">
        <f>VLOOKUP(A671,Data!C:I,7,FALSE)</f>
        <v>#N/A</v>
      </c>
      <c r="F671" s="631" t="str">
        <f t="shared" si="44"/>
        <v>ID.SC-22</v>
      </c>
      <c r="G671" s="631" t="e">
        <f t="shared" si="45"/>
        <v>#N/A</v>
      </c>
    </row>
    <row r="672" spans="1:7" x14ac:dyDescent="0.25">
      <c r="A672" t="s">
        <v>1007</v>
      </c>
      <c r="B672" s="551">
        <v>3</v>
      </c>
      <c r="C672" t="s">
        <v>446</v>
      </c>
      <c r="D672" t="s">
        <v>1511</v>
      </c>
      <c r="E672" s="551" t="e">
        <f>VLOOKUP(A672,Data!C:I,7,FALSE)</f>
        <v>#N/A</v>
      </c>
      <c r="F672" s="631" t="str">
        <f t="shared" si="44"/>
        <v>ID.BE-43</v>
      </c>
      <c r="G672" s="631" t="e">
        <f t="shared" si="45"/>
        <v>#N/A</v>
      </c>
    </row>
    <row r="673" spans="1:7" x14ac:dyDescent="0.25">
      <c r="A673" t="s">
        <v>1007</v>
      </c>
      <c r="B673" s="551">
        <v>3</v>
      </c>
      <c r="C673" t="s">
        <v>446</v>
      </c>
      <c r="D673" t="s">
        <v>1503</v>
      </c>
      <c r="E673" s="551" t="e">
        <f>VLOOKUP(A673,Data!C:I,7,FALSE)</f>
        <v>#N/A</v>
      </c>
      <c r="F673" s="631" t="str">
        <f t="shared" si="44"/>
        <v>ID.SC-23</v>
      </c>
      <c r="G673" s="631" t="e">
        <f t="shared" si="45"/>
        <v>#N/A</v>
      </c>
    </row>
    <row r="674" spans="1:7" x14ac:dyDescent="0.25">
      <c r="A674" t="s">
        <v>1008</v>
      </c>
      <c r="B674" s="551">
        <v>1</v>
      </c>
      <c r="C674" t="s">
        <v>446</v>
      </c>
      <c r="D674" t="s">
        <v>1523</v>
      </c>
      <c r="E674" s="551" t="e">
        <f>VLOOKUP(A674,Data!C:I,7,FALSE)</f>
        <v>#N/A</v>
      </c>
      <c r="F674" s="631" t="str">
        <f t="shared" si="44"/>
        <v>ID.SC-11</v>
      </c>
      <c r="G674" s="631" t="e">
        <f t="shared" si="45"/>
        <v>#N/A</v>
      </c>
    </row>
    <row r="675" spans="1:7" x14ac:dyDescent="0.25">
      <c r="A675" t="s">
        <v>1008</v>
      </c>
      <c r="B675" s="551">
        <v>1</v>
      </c>
      <c r="C675" t="s">
        <v>446</v>
      </c>
      <c r="D675" t="s">
        <v>1567</v>
      </c>
      <c r="E675" s="551" t="e">
        <f>VLOOKUP(A675,Data!C:I,7,FALSE)</f>
        <v>#N/A</v>
      </c>
      <c r="F675" s="631" t="str">
        <f t="shared" si="44"/>
        <v>ID.SC-31</v>
      </c>
      <c r="G675" s="631" t="e">
        <f t="shared" si="45"/>
        <v>#N/A</v>
      </c>
    </row>
    <row r="676" spans="1:7" x14ac:dyDescent="0.25">
      <c r="A676" t="s">
        <v>1009</v>
      </c>
      <c r="B676" s="551">
        <v>1</v>
      </c>
      <c r="C676" t="s">
        <v>446</v>
      </c>
      <c r="D676" t="s">
        <v>1523</v>
      </c>
      <c r="E676" s="551" t="e">
        <f>VLOOKUP(A676,Data!C:I,7,FALSE)</f>
        <v>#N/A</v>
      </c>
      <c r="F676" s="631" t="str">
        <f t="shared" si="44"/>
        <v>ID.SC-11</v>
      </c>
      <c r="G676" s="631" t="e">
        <f t="shared" si="45"/>
        <v>#N/A</v>
      </c>
    </row>
    <row r="677" spans="1:7" x14ac:dyDescent="0.25">
      <c r="A677" t="s">
        <v>1009</v>
      </c>
      <c r="B677" s="551">
        <v>1</v>
      </c>
      <c r="C677" t="s">
        <v>446</v>
      </c>
      <c r="D677" t="s">
        <v>1567</v>
      </c>
      <c r="E677" s="551" t="e">
        <f>VLOOKUP(A677,Data!C:I,7,FALSE)</f>
        <v>#N/A</v>
      </c>
      <c r="F677" s="631" t="str">
        <f t="shared" si="44"/>
        <v>ID.SC-31</v>
      </c>
      <c r="G677" s="631" t="e">
        <f t="shared" si="45"/>
        <v>#N/A</v>
      </c>
    </row>
    <row r="678" spans="1:7" x14ac:dyDescent="0.25">
      <c r="A678" t="s">
        <v>1010</v>
      </c>
      <c r="B678" s="551">
        <v>2</v>
      </c>
      <c r="C678" t="s">
        <v>446</v>
      </c>
      <c r="D678" t="s">
        <v>1523</v>
      </c>
      <c r="E678" s="551" t="e">
        <f>VLOOKUP(A678,Data!C:I,7,FALSE)</f>
        <v>#N/A</v>
      </c>
      <c r="F678" s="631" t="str">
        <f t="shared" si="44"/>
        <v>ID.SC-12</v>
      </c>
      <c r="G678" s="631" t="e">
        <f t="shared" si="45"/>
        <v>#N/A</v>
      </c>
    </row>
    <row r="679" spans="1:7" x14ac:dyDescent="0.25">
      <c r="A679" t="s">
        <v>1010</v>
      </c>
      <c r="B679" s="551">
        <v>2</v>
      </c>
      <c r="C679" t="s">
        <v>446</v>
      </c>
      <c r="D679" t="s">
        <v>1567</v>
      </c>
      <c r="E679" s="551" t="e">
        <f>VLOOKUP(A679,Data!C:I,7,FALSE)</f>
        <v>#N/A</v>
      </c>
      <c r="F679" s="631" t="str">
        <f t="shared" si="44"/>
        <v>ID.SC-32</v>
      </c>
      <c r="G679" s="631" t="e">
        <f t="shared" si="45"/>
        <v>#N/A</v>
      </c>
    </row>
    <row r="680" spans="1:7" x14ac:dyDescent="0.25">
      <c r="A680" t="s">
        <v>1011</v>
      </c>
      <c r="B680" s="551">
        <v>2</v>
      </c>
      <c r="C680" t="s">
        <v>446</v>
      </c>
      <c r="D680" t="s">
        <v>1523</v>
      </c>
      <c r="E680" s="551" t="e">
        <f>VLOOKUP(A680,Data!C:I,7,FALSE)</f>
        <v>#N/A</v>
      </c>
      <c r="F680" s="631" t="str">
        <f t="shared" si="44"/>
        <v>ID.SC-12</v>
      </c>
      <c r="G680" s="631" t="e">
        <f t="shared" si="45"/>
        <v>#N/A</v>
      </c>
    </row>
    <row r="681" spans="1:7" x14ac:dyDescent="0.25">
      <c r="A681" t="s">
        <v>1011</v>
      </c>
      <c r="B681" s="551">
        <v>2</v>
      </c>
      <c r="C681" t="s">
        <v>446</v>
      </c>
      <c r="D681" t="s">
        <v>1567</v>
      </c>
      <c r="E681" s="551" t="e">
        <f>VLOOKUP(A681,Data!C:I,7,FALSE)</f>
        <v>#N/A</v>
      </c>
      <c r="F681" s="631" t="str">
        <f t="shared" si="44"/>
        <v>ID.SC-32</v>
      </c>
      <c r="G681" s="631" t="e">
        <f t="shared" si="45"/>
        <v>#N/A</v>
      </c>
    </row>
    <row r="682" spans="1:7" x14ac:dyDescent="0.25">
      <c r="A682" t="s">
        <v>1011</v>
      </c>
      <c r="B682" s="551">
        <v>2</v>
      </c>
      <c r="C682" t="s">
        <v>446</v>
      </c>
      <c r="D682" t="s">
        <v>1568</v>
      </c>
      <c r="E682" s="551" t="e">
        <f>VLOOKUP(A682,Data!C:I,7,FALSE)</f>
        <v>#N/A</v>
      </c>
      <c r="F682" s="631" t="str">
        <f t="shared" si="44"/>
        <v>ID.SC-42</v>
      </c>
      <c r="G682" s="631" t="e">
        <f t="shared" si="45"/>
        <v>#N/A</v>
      </c>
    </row>
    <row r="683" spans="1:7" x14ac:dyDescent="0.25">
      <c r="A683" t="s">
        <v>1012</v>
      </c>
      <c r="B683" s="551">
        <v>2</v>
      </c>
      <c r="C683" t="s">
        <v>446</v>
      </c>
      <c r="D683" t="s">
        <v>1523</v>
      </c>
      <c r="E683" s="551" t="e">
        <f>VLOOKUP(A683,Data!C:I,7,FALSE)</f>
        <v>#N/A</v>
      </c>
      <c r="F683" s="631" t="str">
        <f t="shared" si="44"/>
        <v>ID.SC-12</v>
      </c>
      <c r="G683" s="631" t="e">
        <f t="shared" si="45"/>
        <v>#N/A</v>
      </c>
    </row>
    <row r="684" spans="1:7" x14ac:dyDescent="0.25">
      <c r="A684" t="s">
        <v>1013</v>
      </c>
      <c r="B684" s="551">
        <v>2</v>
      </c>
      <c r="C684" t="s">
        <v>446</v>
      </c>
      <c r="D684" t="s">
        <v>1523</v>
      </c>
      <c r="E684" s="551" t="e">
        <f>VLOOKUP(A684,Data!C:I,7,FALSE)</f>
        <v>#N/A</v>
      </c>
      <c r="F684" s="631" t="str">
        <f t="shared" si="44"/>
        <v>ID.SC-12</v>
      </c>
      <c r="G684" s="631" t="e">
        <f t="shared" si="45"/>
        <v>#N/A</v>
      </c>
    </row>
    <row r="685" spans="1:7" x14ac:dyDescent="0.25">
      <c r="A685" t="s">
        <v>1013</v>
      </c>
      <c r="B685" s="551">
        <v>2</v>
      </c>
      <c r="C685" t="s">
        <v>446</v>
      </c>
      <c r="D685" t="s">
        <v>1567</v>
      </c>
      <c r="E685" s="551" t="e">
        <f>VLOOKUP(A685,Data!C:I,7,FALSE)</f>
        <v>#N/A</v>
      </c>
      <c r="F685" s="631" t="str">
        <f t="shared" si="44"/>
        <v>ID.SC-32</v>
      </c>
      <c r="G685" s="631" t="e">
        <f t="shared" si="45"/>
        <v>#N/A</v>
      </c>
    </row>
    <row r="686" spans="1:7" x14ac:dyDescent="0.25">
      <c r="A686" t="s">
        <v>1014</v>
      </c>
      <c r="B686" s="551">
        <v>2</v>
      </c>
      <c r="C686" t="s">
        <v>446</v>
      </c>
      <c r="D686" t="s">
        <v>1523</v>
      </c>
      <c r="E686" s="551" t="e">
        <f>VLOOKUP(A686,Data!C:I,7,FALSE)</f>
        <v>#N/A</v>
      </c>
      <c r="F686" s="631" t="str">
        <f t="shared" si="44"/>
        <v>ID.SC-12</v>
      </c>
      <c r="G686" s="631" t="e">
        <f t="shared" si="45"/>
        <v>#N/A</v>
      </c>
    </row>
    <row r="687" spans="1:7" x14ac:dyDescent="0.25">
      <c r="A687" t="s">
        <v>1014</v>
      </c>
      <c r="B687" s="551">
        <v>2</v>
      </c>
      <c r="C687" t="s">
        <v>446</v>
      </c>
      <c r="D687" t="s">
        <v>1568</v>
      </c>
      <c r="E687" s="551" t="e">
        <f>VLOOKUP(A687,Data!C:I,7,FALSE)</f>
        <v>#N/A</v>
      </c>
      <c r="F687" s="631" t="str">
        <f t="shared" si="44"/>
        <v>ID.SC-42</v>
      </c>
      <c r="G687" s="631" t="e">
        <f t="shared" si="45"/>
        <v>#N/A</v>
      </c>
    </row>
    <row r="688" spans="1:7" x14ac:dyDescent="0.25">
      <c r="A688" t="s">
        <v>1015</v>
      </c>
      <c r="B688" s="551">
        <v>3</v>
      </c>
      <c r="C688" t="s">
        <v>446</v>
      </c>
      <c r="D688" t="s">
        <v>1523</v>
      </c>
      <c r="E688" s="551" t="e">
        <f>VLOOKUP(A688,Data!C:I,7,FALSE)</f>
        <v>#N/A</v>
      </c>
      <c r="F688" s="631" t="str">
        <f t="shared" si="44"/>
        <v>ID.SC-13</v>
      </c>
      <c r="G688" s="631" t="e">
        <f t="shared" si="45"/>
        <v>#N/A</v>
      </c>
    </row>
    <row r="689" spans="1:7" x14ac:dyDescent="0.25">
      <c r="A689" t="s">
        <v>1015</v>
      </c>
      <c r="B689" s="551">
        <v>3</v>
      </c>
      <c r="C689" t="s">
        <v>446</v>
      </c>
      <c r="D689" t="s">
        <v>1567</v>
      </c>
      <c r="E689" s="551" t="e">
        <f>VLOOKUP(A689,Data!C:I,7,FALSE)</f>
        <v>#N/A</v>
      </c>
      <c r="F689" s="631" t="str">
        <f t="shared" si="44"/>
        <v>ID.SC-33</v>
      </c>
      <c r="G689" s="631" t="e">
        <f t="shared" si="45"/>
        <v>#N/A</v>
      </c>
    </row>
    <row r="690" spans="1:7" x14ac:dyDescent="0.25">
      <c r="A690" t="s">
        <v>1016</v>
      </c>
      <c r="B690" s="551">
        <v>3</v>
      </c>
      <c r="C690" t="s">
        <v>446</v>
      </c>
      <c r="D690" t="s">
        <v>1523</v>
      </c>
      <c r="E690" s="551" t="e">
        <f>VLOOKUP(A690,Data!C:I,7,FALSE)</f>
        <v>#N/A</v>
      </c>
      <c r="F690" s="631" t="str">
        <f t="shared" si="44"/>
        <v>ID.SC-13</v>
      </c>
      <c r="G690" s="631" t="e">
        <f t="shared" si="45"/>
        <v>#N/A</v>
      </c>
    </row>
    <row r="691" spans="1:7" x14ac:dyDescent="0.25">
      <c r="A691" t="s">
        <v>1016</v>
      </c>
      <c r="B691" s="551">
        <v>3</v>
      </c>
      <c r="C691" t="s">
        <v>446</v>
      </c>
      <c r="D691" t="s">
        <v>1567</v>
      </c>
      <c r="E691" s="551" t="e">
        <f>VLOOKUP(A691,Data!C:I,7,FALSE)</f>
        <v>#N/A</v>
      </c>
      <c r="F691" s="631" t="str">
        <f t="shared" si="44"/>
        <v>ID.SC-33</v>
      </c>
      <c r="G691" s="631" t="e">
        <f t="shared" si="45"/>
        <v>#N/A</v>
      </c>
    </row>
    <row r="692" spans="1:7" x14ac:dyDescent="0.25">
      <c r="A692" t="s">
        <v>1017</v>
      </c>
      <c r="B692" s="551">
        <v>3</v>
      </c>
      <c r="C692" t="s">
        <v>1463</v>
      </c>
      <c r="D692" t="s">
        <v>1501</v>
      </c>
      <c r="E692" s="551" t="e">
        <f>VLOOKUP(A692,Data!C:I,7,FALSE)</f>
        <v>#N/A</v>
      </c>
      <c r="F692" s="631" t="str">
        <f t="shared" si="44"/>
        <v>DE.CM-43</v>
      </c>
      <c r="G692" s="631" t="e">
        <f t="shared" si="45"/>
        <v>#N/A</v>
      </c>
    </row>
    <row r="693" spans="1:7" x14ac:dyDescent="0.25">
      <c r="A693" t="s">
        <v>1017</v>
      </c>
      <c r="B693" s="551">
        <v>3</v>
      </c>
      <c r="C693" t="s">
        <v>1463</v>
      </c>
      <c r="D693" t="s">
        <v>1505</v>
      </c>
      <c r="E693" s="551" t="e">
        <f>VLOOKUP(A693,Data!C:I,7,FALSE)</f>
        <v>#N/A</v>
      </c>
      <c r="F693" s="631" t="str">
        <f t="shared" si="44"/>
        <v>DE.CM-53</v>
      </c>
      <c r="G693" s="631" t="e">
        <f t="shared" si="45"/>
        <v>#N/A</v>
      </c>
    </row>
    <row r="694" spans="1:7" x14ac:dyDescent="0.25">
      <c r="A694" t="s">
        <v>1017</v>
      </c>
      <c r="B694" s="551">
        <v>3</v>
      </c>
      <c r="C694" t="s">
        <v>446</v>
      </c>
      <c r="D694" t="s">
        <v>1523</v>
      </c>
      <c r="E694" s="551" t="e">
        <f>VLOOKUP(A694,Data!C:I,7,FALSE)</f>
        <v>#N/A</v>
      </c>
      <c r="F694" s="631" t="str">
        <f t="shared" si="44"/>
        <v>ID.SC-13</v>
      </c>
      <c r="G694" s="631" t="e">
        <f t="shared" si="45"/>
        <v>#N/A</v>
      </c>
    </row>
    <row r="695" spans="1:7" x14ac:dyDescent="0.25">
      <c r="A695" t="s">
        <v>1017</v>
      </c>
      <c r="B695" s="551">
        <v>3</v>
      </c>
      <c r="C695" t="s">
        <v>446</v>
      </c>
      <c r="D695" t="s">
        <v>1503</v>
      </c>
      <c r="E695" s="551" t="e">
        <f>VLOOKUP(A695,Data!C:I,7,FALSE)</f>
        <v>#N/A</v>
      </c>
      <c r="F695" s="631" t="str">
        <f t="shared" si="44"/>
        <v>ID.SC-23</v>
      </c>
      <c r="G695" s="631" t="e">
        <f t="shared" si="45"/>
        <v>#N/A</v>
      </c>
    </row>
    <row r="696" spans="1:7" x14ac:dyDescent="0.25">
      <c r="A696" t="s">
        <v>1017</v>
      </c>
      <c r="B696" s="551">
        <v>3</v>
      </c>
      <c r="C696" t="s">
        <v>446</v>
      </c>
      <c r="D696" t="s">
        <v>1567</v>
      </c>
      <c r="E696" s="551" t="e">
        <f>VLOOKUP(A696,Data!C:I,7,FALSE)</f>
        <v>#N/A</v>
      </c>
      <c r="F696" s="631" t="str">
        <f t="shared" si="44"/>
        <v>ID.SC-33</v>
      </c>
      <c r="G696" s="631" t="e">
        <f t="shared" si="45"/>
        <v>#N/A</v>
      </c>
    </row>
    <row r="697" spans="1:7" x14ac:dyDescent="0.25">
      <c r="A697" t="s">
        <v>1018</v>
      </c>
      <c r="B697" s="551">
        <v>3</v>
      </c>
      <c r="C697" t="s">
        <v>446</v>
      </c>
      <c r="D697" t="s">
        <v>1568</v>
      </c>
      <c r="E697" s="551" t="e">
        <f>VLOOKUP(A697,Data!C:I,7,FALSE)</f>
        <v>#N/A</v>
      </c>
      <c r="F697" s="631" t="str">
        <f t="shared" si="44"/>
        <v>ID.SC-43</v>
      </c>
      <c r="G697" s="631" t="e">
        <f t="shared" si="45"/>
        <v>#N/A</v>
      </c>
    </row>
    <row r="698" spans="1:7" x14ac:dyDescent="0.25">
      <c r="A698" t="s">
        <v>1019</v>
      </c>
      <c r="B698" s="551">
        <v>2</v>
      </c>
      <c r="C698" t="s">
        <v>446</v>
      </c>
      <c r="D698" t="s">
        <v>1523</v>
      </c>
      <c r="E698" s="551" t="e">
        <f>VLOOKUP(A698,Data!C:I,7,FALSE)</f>
        <v>#N/A</v>
      </c>
      <c r="F698" s="631" t="str">
        <f t="shared" si="44"/>
        <v>ID.SC-12</v>
      </c>
      <c r="G698" s="631" t="e">
        <f t="shared" si="45"/>
        <v>#N/A</v>
      </c>
    </row>
    <row r="699" spans="1:7" x14ac:dyDescent="0.25">
      <c r="A699" t="s">
        <v>1020</v>
      </c>
      <c r="B699" s="551">
        <v>2</v>
      </c>
      <c r="C699" t="s">
        <v>446</v>
      </c>
      <c r="D699" t="s">
        <v>1503</v>
      </c>
      <c r="E699" s="551" t="e">
        <f>VLOOKUP(A699,Data!C:I,7,FALSE)</f>
        <v>#N/A</v>
      </c>
      <c r="F699" s="631" t="str">
        <f t="shared" si="44"/>
        <v>ID.SC-22</v>
      </c>
      <c r="G699" s="631" t="e">
        <f t="shared" si="45"/>
        <v>#N/A</v>
      </c>
    </row>
    <row r="700" spans="1:7" x14ac:dyDescent="0.25">
      <c r="A700" t="s">
        <v>1021</v>
      </c>
      <c r="B700" s="551">
        <v>3</v>
      </c>
      <c r="C700" t="s">
        <v>446</v>
      </c>
      <c r="D700" t="s">
        <v>1523</v>
      </c>
      <c r="E700" s="551" t="e">
        <f>VLOOKUP(A700,Data!C:I,7,FALSE)</f>
        <v>#N/A</v>
      </c>
      <c r="F700" s="631" t="str">
        <f t="shared" si="44"/>
        <v>ID.SC-13</v>
      </c>
      <c r="G700" s="631" t="e">
        <f t="shared" si="45"/>
        <v>#N/A</v>
      </c>
    </row>
    <row r="701" spans="1:7" x14ac:dyDescent="0.25">
      <c r="A701" t="s">
        <v>1022</v>
      </c>
      <c r="B701" s="551">
        <v>3</v>
      </c>
      <c r="C701" t="s">
        <v>446</v>
      </c>
      <c r="D701" t="s">
        <v>1489</v>
      </c>
      <c r="E701" s="551" t="e">
        <f>VLOOKUP(A701,Data!C:I,7,FALSE)</f>
        <v>#N/A</v>
      </c>
      <c r="F701" s="631" t="str">
        <f t="shared" si="44"/>
        <v>ID.AM-63</v>
      </c>
      <c r="G701" s="631" t="e">
        <f t="shared" si="45"/>
        <v>#N/A</v>
      </c>
    </row>
    <row r="702" spans="1:7" x14ac:dyDescent="0.25">
      <c r="A702" t="s">
        <v>1022</v>
      </c>
      <c r="B702" s="551">
        <v>3</v>
      </c>
      <c r="C702" t="s">
        <v>446</v>
      </c>
      <c r="D702" t="s">
        <v>1490</v>
      </c>
      <c r="E702" s="551" t="e">
        <f>VLOOKUP(A702,Data!C:I,7,FALSE)</f>
        <v>#N/A</v>
      </c>
      <c r="F702" s="631" t="str">
        <f t="shared" si="44"/>
        <v>ID.GV-23</v>
      </c>
      <c r="G702" s="631" t="e">
        <f t="shared" si="45"/>
        <v>#N/A</v>
      </c>
    </row>
    <row r="703" spans="1:7" x14ac:dyDescent="0.25">
      <c r="A703" t="s">
        <v>1023</v>
      </c>
      <c r="B703" s="551">
        <v>3</v>
      </c>
      <c r="C703" t="s">
        <v>1462</v>
      </c>
      <c r="D703" t="s">
        <v>1491</v>
      </c>
      <c r="E703" s="551" t="e">
        <f>VLOOKUP(A703,Data!C:I,7,FALSE)</f>
        <v>#N/A</v>
      </c>
      <c r="F703" s="631" t="str">
        <f t="shared" si="44"/>
        <v>PR.IP-83</v>
      </c>
      <c r="G703" s="631" t="e">
        <f t="shared" si="45"/>
        <v>#N/A</v>
      </c>
    </row>
    <row r="704" spans="1:7" x14ac:dyDescent="0.25">
      <c r="A704" t="s">
        <v>175</v>
      </c>
      <c r="B704" s="551">
        <v>1</v>
      </c>
      <c r="C704" t="s">
        <v>446</v>
      </c>
      <c r="D704" t="s">
        <v>1569</v>
      </c>
      <c r="E704" s="551">
        <f ca="1">VLOOKUP(A704,Data!C:I,7,FALSE)</f>
        <v>0</v>
      </c>
      <c r="F704" s="631" t="str">
        <f t="shared" si="44"/>
        <v>ID.RA-11</v>
      </c>
      <c r="G704" s="631" t="str">
        <f t="shared" ca="1" si="45"/>
        <v>ID.RA-110</v>
      </c>
    </row>
    <row r="705" spans="1:7" x14ac:dyDescent="0.25">
      <c r="A705" t="s">
        <v>175</v>
      </c>
      <c r="B705" s="551">
        <v>1</v>
      </c>
      <c r="C705" t="s">
        <v>446</v>
      </c>
      <c r="D705" t="s">
        <v>1570</v>
      </c>
      <c r="E705" s="551">
        <f ca="1">VLOOKUP(A705,Data!C:I,7,FALSE)</f>
        <v>0</v>
      </c>
      <c r="F705" s="631" t="str">
        <f t="shared" si="44"/>
        <v>ID.RA-21</v>
      </c>
      <c r="G705" s="631" t="str">
        <f t="shared" ca="1" si="45"/>
        <v>ID.RA-210</v>
      </c>
    </row>
    <row r="706" spans="1:7" x14ac:dyDescent="0.25">
      <c r="A706" t="s">
        <v>175</v>
      </c>
      <c r="B706" s="551">
        <v>1</v>
      </c>
      <c r="C706" t="s">
        <v>1462</v>
      </c>
      <c r="D706" t="s">
        <v>1491</v>
      </c>
      <c r="E706" s="551">
        <f ca="1">VLOOKUP(A706,Data!C:I,7,FALSE)</f>
        <v>0</v>
      </c>
      <c r="F706" s="631" t="str">
        <f t="shared" si="44"/>
        <v>PR.IP-81</v>
      </c>
      <c r="G706" s="631" t="str">
        <f t="shared" ca="1" si="45"/>
        <v>PR.IP-810</v>
      </c>
    </row>
    <row r="707" spans="1:7" x14ac:dyDescent="0.25">
      <c r="A707" t="s">
        <v>175</v>
      </c>
      <c r="B707" s="551">
        <v>1</v>
      </c>
      <c r="C707" t="s">
        <v>1464</v>
      </c>
      <c r="D707" t="s">
        <v>1571</v>
      </c>
      <c r="E707" s="551">
        <f ca="1">VLOOKUP(A707,Data!C:I,7,FALSE)</f>
        <v>0</v>
      </c>
      <c r="F707" s="631" t="str">
        <f t="shared" ref="F707:F770" si="46">CONCATENATE($D707,$B707)</f>
        <v>RS.AN-51</v>
      </c>
      <c r="G707" s="631" t="str">
        <f t="shared" ref="G707:G770" ca="1" si="47">_xlfn.IFNA(CONCATENATE(F707,$E707),CONCATENATE(F707,$E707,0))</f>
        <v>RS.AN-510</v>
      </c>
    </row>
    <row r="708" spans="1:7" x14ac:dyDescent="0.25">
      <c r="A708" t="s">
        <v>175</v>
      </c>
      <c r="B708" s="551">
        <v>1</v>
      </c>
      <c r="C708" t="s">
        <v>1464</v>
      </c>
      <c r="D708" t="s">
        <v>1566</v>
      </c>
      <c r="E708" s="551">
        <f ca="1">VLOOKUP(A708,Data!C:I,7,FALSE)</f>
        <v>0</v>
      </c>
      <c r="F708" s="631" t="str">
        <f t="shared" si="46"/>
        <v>RS.CO-51</v>
      </c>
      <c r="G708" s="631" t="str">
        <f t="shared" ca="1" si="47"/>
        <v>RS.CO-510</v>
      </c>
    </row>
    <row r="709" spans="1:7" x14ac:dyDescent="0.25">
      <c r="A709" t="s">
        <v>176</v>
      </c>
      <c r="B709" s="551">
        <v>1</v>
      </c>
      <c r="C709" t="s">
        <v>446</v>
      </c>
      <c r="D709" t="s">
        <v>1569</v>
      </c>
      <c r="E709" s="551">
        <f ca="1">VLOOKUP(A709,Data!C:I,7,FALSE)</f>
        <v>0</v>
      </c>
      <c r="F709" s="631" t="str">
        <f t="shared" si="46"/>
        <v>ID.RA-11</v>
      </c>
      <c r="G709" s="631" t="str">
        <f t="shared" ca="1" si="47"/>
        <v>ID.RA-110</v>
      </c>
    </row>
    <row r="710" spans="1:7" x14ac:dyDescent="0.25">
      <c r="A710" t="s">
        <v>176</v>
      </c>
      <c r="B710" s="551">
        <v>1</v>
      </c>
      <c r="C710" t="s">
        <v>446</v>
      </c>
      <c r="D710" t="s">
        <v>1570</v>
      </c>
      <c r="E710" s="551">
        <f ca="1">VLOOKUP(A710,Data!C:I,7,FALSE)</f>
        <v>0</v>
      </c>
      <c r="F710" s="631" t="str">
        <f t="shared" si="46"/>
        <v>ID.RA-21</v>
      </c>
      <c r="G710" s="631" t="str">
        <f t="shared" ca="1" si="47"/>
        <v>ID.RA-210</v>
      </c>
    </row>
    <row r="711" spans="1:7" x14ac:dyDescent="0.25">
      <c r="A711" t="s">
        <v>176</v>
      </c>
      <c r="B711" s="551">
        <v>1</v>
      </c>
      <c r="C711" t="s">
        <v>1464</v>
      </c>
      <c r="D711" t="s">
        <v>1571</v>
      </c>
      <c r="E711" s="551">
        <f ca="1">VLOOKUP(A711,Data!C:I,7,FALSE)</f>
        <v>0</v>
      </c>
      <c r="F711" s="631" t="str">
        <f t="shared" si="46"/>
        <v>RS.AN-51</v>
      </c>
      <c r="G711" s="631" t="str">
        <f t="shared" ca="1" si="47"/>
        <v>RS.AN-510</v>
      </c>
    </row>
    <row r="712" spans="1:7" x14ac:dyDescent="0.25">
      <c r="A712" t="s">
        <v>177</v>
      </c>
      <c r="B712" s="551">
        <v>1</v>
      </c>
      <c r="C712" t="s">
        <v>1463</v>
      </c>
      <c r="D712" t="s">
        <v>1563</v>
      </c>
      <c r="E712" s="551">
        <f ca="1">VLOOKUP(A712,Data!C:I,7,FALSE)</f>
        <v>1</v>
      </c>
      <c r="F712" s="631" t="str">
        <f t="shared" si="46"/>
        <v>DE.CM-81</v>
      </c>
      <c r="G712" s="631" t="str">
        <f t="shared" ca="1" si="47"/>
        <v>DE.CM-811</v>
      </c>
    </row>
    <row r="713" spans="1:7" x14ac:dyDescent="0.25">
      <c r="A713" t="s">
        <v>177</v>
      </c>
      <c r="B713" s="551">
        <v>1</v>
      </c>
      <c r="C713" t="s">
        <v>446</v>
      </c>
      <c r="D713" t="s">
        <v>1569</v>
      </c>
      <c r="E713" s="551">
        <f ca="1">VLOOKUP(A713,Data!C:I,7,FALSE)</f>
        <v>1</v>
      </c>
      <c r="F713" s="631" t="str">
        <f t="shared" si="46"/>
        <v>ID.RA-11</v>
      </c>
      <c r="G713" s="631" t="str">
        <f t="shared" ca="1" si="47"/>
        <v>ID.RA-111</v>
      </c>
    </row>
    <row r="714" spans="1:7" x14ac:dyDescent="0.25">
      <c r="A714" t="s">
        <v>177</v>
      </c>
      <c r="B714" s="551">
        <v>1</v>
      </c>
      <c r="C714" t="s">
        <v>1464</v>
      </c>
      <c r="D714" t="s">
        <v>1571</v>
      </c>
      <c r="E714" s="551">
        <f ca="1">VLOOKUP(A714,Data!C:I,7,FALSE)</f>
        <v>1</v>
      </c>
      <c r="F714" s="631" t="str">
        <f t="shared" si="46"/>
        <v>RS.AN-51</v>
      </c>
      <c r="G714" s="631" t="str">
        <f t="shared" ca="1" si="47"/>
        <v>RS.AN-511</v>
      </c>
    </row>
    <row r="715" spans="1:7" x14ac:dyDescent="0.25">
      <c r="A715" t="s">
        <v>178</v>
      </c>
      <c r="B715" s="551">
        <v>1</v>
      </c>
      <c r="C715" t="s">
        <v>1462</v>
      </c>
      <c r="D715" t="s">
        <v>1506</v>
      </c>
      <c r="E715" s="551">
        <f ca="1">VLOOKUP(A715,Data!C:I,7,FALSE)</f>
        <v>1</v>
      </c>
      <c r="F715" s="631" t="str">
        <f t="shared" si="46"/>
        <v>PR.DS-11</v>
      </c>
      <c r="G715" s="631" t="str">
        <f t="shared" ca="1" si="47"/>
        <v>PR.DS-111</v>
      </c>
    </row>
    <row r="716" spans="1:7" x14ac:dyDescent="0.25">
      <c r="A716" t="s">
        <v>178</v>
      </c>
      <c r="B716" s="551">
        <v>1</v>
      </c>
      <c r="C716" t="s">
        <v>1462</v>
      </c>
      <c r="D716" t="s">
        <v>1507</v>
      </c>
      <c r="E716" s="551">
        <f ca="1">VLOOKUP(A716,Data!C:I,7,FALSE)</f>
        <v>1</v>
      </c>
      <c r="F716" s="631" t="str">
        <f t="shared" si="46"/>
        <v>PR.DS-21</v>
      </c>
      <c r="G716" s="631" t="str">
        <f t="shared" ca="1" si="47"/>
        <v>PR.DS-211</v>
      </c>
    </row>
    <row r="717" spans="1:7" x14ac:dyDescent="0.25">
      <c r="A717" t="s">
        <v>178</v>
      </c>
      <c r="B717" s="551">
        <v>1</v>
      </c>
      <c r="C717" t="s">
        <v>1462</v>
      </c>
      <c r="D717" t="s">
        <v>1494</v>
      </c>
      <c r="E717" s="551">
        <f ca="1">VLOOKUP(A717,Data!C:I,7,FALSE)</f>
        <v>1</v>
      </c>
      <c r="F717" s="631" t="str">
        <f t="shared" si="46"/>
        <v>PR.DS-41</v>
      </c>
      <c r="G717" s="631" t="str">
        <f t="shared" ca="1" si="47"/>
        <v>PR.DS-411</v>
      </c>
    </row>
    <row r="718" spans="1:7" x14ac:dyDescent="0.25">
      <c r="A718" t="s">
        <v>178</v>
      </c>
      <c r="B718" s="551">
        <v>1</v>
      </c>
      <c r="C718" t="s">
        <v>1462</v>
      </c>
      <c r="D718" t="s">
        <v>1495</v>
      </c>
      <c r="E718" s="551">
        <f ca="1">VLOOKUP(A718,Data!C:I,7,FALSE)</f>
        <v>1</v>
      </c>
      <c r="F718" s="631" t="str">
        <f t="shared" si="46"/>
        <v>PR.DS-51</v>
      </c>
      <c r="G718" s="631" t="str">
        <f t="shared" ca="1" si="47"/>
        <v>PR.DS-511</v>
      </c>
    </row>
    <row r="719" spans="1:7" x14ac:dyDescent="0.25">
      <c r="A719" t="s">
        <v>178</v>
      </c>
      <c r="B719" s="551">
        <v>1</v>
      </c>
      <c r="C719" t="s">
        <v>1464</v>
      </c>
      <c r="D719" t="s">
        <v>1571</v>
      </c>
      <c r="E719" s="551">
        <f ca="1">VLOOKUP(A719,Data!C:I,7,FALSE)</f>
        <v>1</v>
      </c>
      <c r="F719" s="631" t="str">
        <f t="shared" si="46"/>
        <v>RS.AN-51</v>
      </c>
      <c r="G719" s="631" t="str">
        <f t="shared" ca="1" si="47"/>
        <v>RS.AN-511</v>
      </c>
    </row>
    <row r="720" spans="1:7" x14ac:dyDescent="0.25">
      <c r="A720" t="s">
        <v>178</v>
      </c>
      <c r="B720" s="551">
        <v>1</v>
      </c>
      <c r="C720" t="s">
        <v>1464</v>
      </c>
      <c r="D720" t="s">
        <v>1561</v>
      </c>
      <c r="E720" s="551">
        <f ca="1">VLOOKUP(A720,Data!C:I,7,FALSE)</f>
        <v>1</v>
      </c>
      <c r="F720" s="631" t="str">
        <f t="shared" si="46"/>
        <v>RS.MI-31</v>
      </c>
      <c r="G720" s="631" t="str">
        <f t="shared" ca="1" si="47"/>
        <v>RS.MI-311</v>
      </c>
    </row>
    <row r="721" spans="1:7" x14ac:dyDescent="0.25">
      <c r="A721" t="s">
        <v>179</v>
      </c>
      <c r="B721" s="551">
        <v>2</v>
      </c>
      <c r="C721" t="s">
        <v>446</v>
      </c>
      <c r="D721" t="s">
        <v>1569</v>
      </c>
      <c r="E721" s="551">
        <f ca="1">VLOOKUP(A721,Data!C:I,7,FALSE)</f>
        <v>1</v>
      </c>
      <c r="F721" s="631" t="str">
        <f t="shared" si="46"/>
        <v>ID.RA-12</v>
      </c>
      <c r="G721" s="631" t="str">
        <f t="shared" ca="1" si="47"/>
        <v>ID.RA-121</v>
      </c>
    </row>
    <row r="722" spans="1:7" x14ac:dyDescent="0.25">
      <c r="A722" t="s">
        <v>179</v>
      </c>
      <c r="B722" s="551">
        <v>2</v>
      </c>
      <c r="C722" t="s">
        <v>446</v>
      </c>
      <c r="D722" t="s">
        <v>1570</v>
      </c>
      <c r="E722" s="551">
        <f ca="1">VLOOKUP(A722,Data!C:I,7,FALSE)</f>
        <v>1</v>
      </c>
      <c r="F722" s="631" t="str">
        <f t="shared" si="46"/>
        <v>ID.RA-22</v>
      </c>
      <c r="G722" s="631" t="str">
        <f t="shared" ca="1" si="47"/>
        <v>ID.RA-221</v>
      </c>
    </row>
    <row r="723" spans="1:7" x14ac:dyDescent="0.25">
      <c r="A723" t="s">
        <v>179</v>
      </c>
      <c r="B723" s="551">
        <v>2</v>
      </c>
      <c r="C723" t="s">
        <v>1464</v>
      </c>
      <c r="D723" t="s">
        <v>1571</v>
      </c>
      <c r="E723" s="551">
        <f ca="1">VLOOKUP(A723,Data!C:I,7,FALSE)</f>
        <v>1</v>
      </c>
      <c r="F723" s="631" t="str">
        <f t="shared" si="46"/>
        <v>RS.AN-52</v>
      </c>
      <c r="G723" s="631" t="str">
        <f t="shared" ca="1" si="47"/>
        <v>RS.AN-521</v>
      </c>
    </row>
    <row r="724" spans="1:7" x14ac:dyDescent="0.25">
      <c r="A724" t="s">
        <v>180</v>
      </c>
      <c r="B724" s="551">
        <v>2</v>
      </c>
      <c r="C724" t="s">
        <v>1463</v>
      </c>
      <c r="D724" t="s">
        <v>1563</v>
      </c>
      <c r="E724" s="551">
        <f ca="1">VLOOKUP(A724,Data!C:I,7,FALSE)</f>
        <v>1</v>
      </c>
      <c r="F724" s="631" t="str">
        <f t="shared" si="46"/>
        <v>DE.CM-82</v>
      </c>
      <c r="G724" s="631" t="str">
        <f t="shared" ca="1" si="47"/>
        <v>DE.CM-821</v>
      </c>
    </row>
    <row r="725" spans="1:7" x14ac:dyDescent="0.25">
      <c r="A725" t="s">
        <v>180</v>
      </c>
      <c r="B725" s="551">
        <v>2</v>
      </c>
      <c r="C725" t="s">
        <v>446</v>
      </c>
      <c r="D725" t="s">
        <v>1569</v>
      </c>
      <c r="E725" s="551">
        <f ca="1">VLOOKUP(A725,Data!C:I,7,FALSE)</f>
        <v>1</v>
      </c>
      <c r="F725" s="631" t="str">
        <f t="shared" si="46"/>
        <v>ID.RA-12</v>
      </c>
      <c r="G725" s="631" t="str">
        <f t="shared" ca="1" si="47"/>
        <v>ID.RA-121</v>
      </c>
    </row>
    <row r="726" spans="1:7" x14ac:dyDescent="0.25">
      <c r="A726" t="s">
        <v>180</v>
      </c>
      <c r="B726" s="551">
        <v>2</v>
      </c>
      <c r="C726" t="s">
        <v>446</v>
      </c>
      <c r="D726" t="s">
        <v>1572</v>
      </c>
      <c r="E726" s="551">
        <f ca="1">VLOOKUP(A726,Data!C:I,7,FALSE)</f>
        <v>1</v>
      </c>
      <c r="F726" s="631" t="str">
        <f t="shared" si="46"/>
        <v>ID.RA-32</v>
      </c>
      <c r="G726" s="631" t="str">
        <f t="shared" ca="1" si="47"/>
        <v>ID.RA-321</v>
      </c>
    </row>
    <row r="727" spans="1:7" x14ac:dyDescent="0.25">
      <c r="A727" t="s">
        <v>180</v>
      </c>
      <c r="B727" s="551">
        <v>2</v>
      </c>
      <c r="C727" t="s">
        <v>446</v>
      </c>
      <c r="D727" t="s">
        <v>1573</v>
      </c>
      <c r="E727" s="551">
        <f ca="1">VLOOKUP(A727,Data!C:I,7,FALSE)</f>
        <v>1</v>
      </c>
      <c r="F727" s="631" t="str">
        <f t="shared" si="46"/>
        <v>ID.RA-42</v>
      </c>
      <c r="G727" s="631" t="str">
        <f t="shared" ca="1" si="47"/>
        <v>ID.RA-421</v>
      </c>
    </row>
    <row r="728" spans="1:7" x14ac:dyDescent="0.25">
      <c r="A728" t="s">
        <v>181</v>
      </c>
      <c r="B728" s="551">
        <v>2</v>
      </c>
      <c r="C728" t="s">
        <v>446</v>
      </c>
      <c r="D728" t="s">
        <v>1569</v>
      </c>
      <c r="E728" s="551">
        <f ca="1">VLOOKUP(A728,Data!C:I,7,FALSE)</f>
        <v>1</v>
      </c>
      <c r="F728" s="631" t="str">
        <f t="shared" si="46"/>
        <v>ID.RA-12</v>
      </c>
      <c r="G728" s="631" t="str">
        <f t="shared" ca="1" si="47"/>
        <v>ID.RA-121</v>
      </c>
    </row>
    <row r="729" spans="1:7" x14ac:dyDescent="0.25">
      <c r="A729" t="s">
        <v>181</v>
      </c>
      <c r="B729" s="551">
        <v>2</v>
      </c>
      <c r="C729" t="s">
        <v>1464</v>
      </c>
      <c r="D729" t="s">
        <v>1571</v>
      </c>
      <c r="E729" s="551">
        <f ca="1">VLOOKUP(A729,Data!C:I,7,FALSE)</f>
        <v>1</v>
      </c>
      <c r="F729" s="631" t="str">
        <f t="shared" si="46"/>
        <v>RS.AN-52</v>
      </c>
      <c r="G729" s="631" t="str">
        <f t="shared" ca="1" si="47"/>
        <v>RS.AN-521</v>
      </c>
    </row>
    <row r="730" spans="1:7" x14ac:dyDescent="0.25">
      <c r="A730" t="s">
        <v>181</v>
      </c>
      <c r="B730" s="551">
        <v>2</v>
      </c>
      <c r="C730" t="s">
        <v>1464</v>
      </c>
      <c r="D730" t="s">
        <v>1561</v>
      </c>
      <c r="E730" s="551">
        <f ca="1">VLOOKUP(A730,Data!C:I,7,FALSE)</f>
        <v>1</v>
      </c>
      <c r="F730" s="631" t="str">
        <f t="shared" si="46"/>
        <v>RS.MI-32</v>
      </c>
      <c r="G730" s="631" t="str">
        <f t="shared" ca="1" si="47"/>
        <v>RS.MI-321</v>
      </c>
    </row>
    <row r="731" spans="1:7" x14ac:dyDescent="0.25">
      <c r="A731" t="s">
        <v>182</v>
      </c>
      <c r="B731" s="551">
        <v>2</v>
      </c>
      <c r="C731" t="s">
        <v>446</v>
      </c>
      <c r="D731" t="s">
        <v>1573</v>
      </c>
      <c r="E731" s="551">
        <f ca="1">VLOOKUP(A731,Data!C:I,7,FALSE)</f>
        <v>1</v>
      </c>
      <c r="F731" s="631" t="str">
        <f t="shared" si="46"/>
        <v>ID.RA-42</v>
      </c>
      <c r="G731" s="631" t="str">
        <f t="shared" ca="1" si="47"/>
        <v>ID.RA-421</v>
      </c>
    </row>
    <row r="732" spans="1:7" x14ac:dyDescent="0.25">
      <c r="A732" t="s">
        <v>182</v>
      </c>
      <c r="B732" s="551">
        <v>2</v>
      </c>
      <c r="C732" t="s">
        <v>1464</v>
      </c>
      <c r="D732" t="s">
        <v>1571</v>
      </c>
      <c r="E732" s="551">
        <f ca="1">VLOOKUP(A732,Data!C:I,7,FALSE)</f>
        <v>1</v>
      </c>
      <c r="F732" s="631" t="str">
        <f t="shared" si="46"/>
        <v>RS.AN-52</v>
      </c>
      <c r="G732" s="631" t="str">
        <f t="shared" ca="1" si="47"/>
        <v>RS.AN-521</v>
      </c>
    </row>
    <row r="733" spans="1:7" x14ac:dyDescent="0.25">
      <c r="A733" t="s">
        <v>183</v>
      </c>
      <c r="B733" s="551">
        <v>2</v>
      </c>
      <c r="C733" t="s">
        <v>1463</v>
      </c>
      <c r="D733" t="s">
        <v>1539</v>
      </c>
      <c r="E733" s="551">
        <f ca="1">VLOOKUP(A733,Data!C:I,7,FALSE)</f>
        <v>1</v>
      </c>
      <c r="F733" s="631" t="str">
        <f t="shared" si="46"/>
        <v>DE.DP-42</v>
      </c>
      <c r="G733" s="631" t="str">
        <f t="shared" ca="1" si="47"/>
        <v>DE.DP-421</v>
      </c>
    </row>
    <row r="734" spans="1:7" x14ac:dyDescent="0.25">
      <c r="A734" t="s">
        <v>183</v>
      </c>
      <c r="B734" s="551">
        <v>2</v>
      </c>
      <c r="C734" t="s">
        <v>1462</v>
      </c>
      <c r="D734" t="s">
        <v>1491</v>
      </c>
      <c r="E734" s="551">
        <f ca="1">VLOOKUP(A734,Data!C:I,7,FALSE)</f>
        <v>1</v>
      </c>
      <c r="F734" s="631" t="str">
        <f t="shared" si="46"/>
        <v>PR.IP-82</v>
      </c>
      <c r="G734" s="631" t="str">
        <f t="shared" ca="1" si="47"/>
        <v>PR.IP-821</v>
      </c>
    </row>
    <row r="735" spans="1:7" x14ac:dyDescent="0.25">
      <c r="A735" t="s">
        <v>183</v>
      </c>
      <c r="B735" s="551">
        <v>2</v>
      </c>
      <c r="C735" t="s">
        <v>1464</v>
      </c>
      <c r="D735" t="s">
        <v>1535</v>
      </c>
      <c r="E735" s="551">
        <f ca="1">VLOOKUP(A735,Data!C:I,7,FALSE)</f>
        <v>1</v>
      </c>
      <c r="F735" s="631" t="str">
        <f t="shared" si="46"/>
        <v>RS.CO-32</v>
      </c>
      <c r="G735" s="631" t="str">
        <f t="shared" ca="1" si="47"/>
        <v>RS.CO-321</v>
      </c>
    </row>
    <row r="736" spans="1:7" x14ac:dyDescent="0.25">
      <c r="A736" t="s">
        <v>183</v>
      </c>
      <c r="B736" s="551">
        <v>2</v>
      </c>
      <c r="C736" t="s">
        <v>1464</v>
      </c>
      <c r="D736" t="s">
        <v>1566</v>
      </c>
      <c r="E736" s="551">
        <f ca="1">VLOOKUP(A736,Data!C:I,7,FALSE)</f>
        <v>1</v>
      </c>
      <c r="F736" s="631" t="str">
        <f t="shared" si="46"/>
        <v>RS.CO-52</v>
      </c>
      <c r="G736" s="631" t="str">
        <f t="shared" ca="1" si="47"/>
        <v>RS.CO-521</v>
      </c>
    </row>
    <row r="737" spans="1:7" x14ac:dyDescent="0.25">
      <c r="A737" t="s">
        <v>184</v>
      </c>
      <c r="B737" s="551">
        <v>3</v>
      </c>
      <c r="C737" t="s">
        <v>1463</v>
      </c>
      <c r="D737" t="s">
        <v>1563</v>
      </c>
      <c r="E737" s="551">
        <f ca="1">VLOOKUP(A737,Data!C:I,7,FALSE)</f>
        <v>0</v>
      </c>
      <c r="F737" s="631" t="str">
        <f t="shared" si="46"/>
        <v>DE.CM-83</v>
      </c>
      <c r="G737" s="631" t="str">
        <f t="shared" ca="1" si="47"/>
        <v>DE.CM-830</v>
      </c>
    </row>
    <row r="738" spans="1:7" x14ac:dyDescent="0.25">
      <c r="A738" t="s">
        <v>184</v>
      </c>
      <c r="B738" s="551">
        <v>3</v>
      </c>
      <c r="C738" t="s">
        <v>446</v>
      </c>
      <c r="D738" t="s">
        <v>1569</v>
      </c>
      <c r="E738" s="551">
        <f ca="1">VLOOKUP(A738,Data!C:I,7,FALSE)</f>
        <v>0</v>
      </c>
      <c r="F738" s="631" t="str">
        <f t="shared" si="46"/>
        <v>ID.RA-13</v>
      </c>
      <c r="G738" s="631" t="str">
        <f t="shared" ca="1" si="47"/>
        <v>ID.RA-130</v>
      </c>
    </row>
    <row r="739" spans="1:7" x14ac:dyDescent="0.25">
      <c r="A739" t="s">
        <v>184</v>
      </c>
      <c r="B739" s="551">
        <v>3</v>
      </c>
      <c r="C739" t="s">
        <v>1464</v>
      </c>
      <c r="D739" t="s">
        <v>1571</v>
      </c>
      <c r="E739" s="551">
        <f ca="1">VLOOKUP(A739,Data!C:I,7,FALSE)</f>
        <v>0</v>
      </c>
      <c r="F739" s="631" t="str">
        <f t="shared" si="46"/>
        <v>RS.AN-53</v>
      </c>
      <c r="G739" s="631" t="str">
        <f t="shared" ca="1" si="47"/>
        <v>RS.AN-530</v>
      </c>
    </row>
    <row r="740" spans="1:7" x14ac:dyDescent="0.25">
      <c r="A740" t="s">
        <v>185</v>
      </c>
      <c r="B740" s="551">
        <v>3</v>
      </c>
      <c r="C740" t="s">
        <v>1463</v>
      </c>
      <c r="D740" t="s">
        <v>1539</v>
      </c>
      <c r="E740" s="551">
        <f ca="1">VLOOKUP(A740,Data!C:I,7,FALSE)</f>
        <v>0</v>
      </c>
      <c r="F740" s="631" t="str">
        <f t="shared" si="46"/>
        <v>DE.DP-43</v>
      </c>
      <c r="G740" s="631" t="str">
        <f t="shared" ca="1" si="47"/>
        <v>DE.DP-430</v>
      </c>
    </row>
    <row r="741" spans="1:7" x14ac:dyDescent="0.25">
      <c r="A741" t="s">
        <v>185</v>
      </c>
      <c r="B741" s="551">
        <v>3</v>
      </c>
      <c r="C741" t="s">
        <v>446</v>
      </c>
      <c r="D741" t="s">
        <v>1569</v>
      </c>
      <c r="E741" s="551">
        <f ca="1">VLOOKUP(A741,Data!C:I,7,FALSE)</f>
        <v>0</v>
      </c>
      <c r="F741" s="631" t="str">
        <f t="shared" si="46"/>
        <v>ID.RA-13</v>
      </c>
      <c r="G741" s="631" t="str">
        <f t="shared" ca="1" si="47"/>
        <v>ID.RA-130</v>
      </c>
    </row>
    <row r="742" spans="1:7" x14ac:dyDescent="0.25">
      <c r="A742" t="s">
        <v>185</v>
      </c>
      <c r="B742" s="551">
        <v>3</v>
      </c>
      <c r="C742" t="s">
        <v>446</v>
      </c>
      <c r="D742" t="s">
        <v>1573</v>
      </c>
      <c r="E742" s="551">
        <f ca="1">VLOOKUP(A742,Data!C:I,7,FALSE)</f>
        <v>0</v>
      </c>
      <c r="F742" s="631" t="str">
        <f t="shared" si="46"/>
        <v>ID.RA-43</v>
      </c>
      <c r="G742" s="631" t="str">
        <f t="shared" ca="1" si="47"/>
        <v>ID.RA-430</v>
      </c>
    </row>
    <row r="743" spans="1:7" x14ac:dyDescent="0.25">
      <c r="A743" t="s">
        <v>185</v>
      </c>
      <c r="B743" s="551">
        <v>3</v>
      </c>
      <c r="C743" t="s">
        <v>446</v>
      </c>
      <c r="D743" t="s">
        <v>1512</v>
      </c>
      <c r="E743" s="551">
        <f ca="1">VLOOKUP(A743,Data!C:I,7,FALSE)</f>
        <v>0</v>
      </c>
      <c r="F743" s="631" t="str">
        <f t="shared" si="46"/>
        <v>ID.RA-53</v>
      </c>
      <c r="G743" s="631" t="str">
        <f t="shared" ca="1" si="47"/>
        <v>ID.RA-530</v>
      </c>
    </row>
    <row r="744" spans="1:7" x14ac:dyDescent="0.25">
      <c r="A744" t="s">
        <v>185</v>
      </c>
      <c r="B744" s="551">
        <v>3</v>
      </c>
      <c r="C744" t="s">
        <v>1464</v>
      </c>
      <c r="D744" t="s">
        <v>1571</v>
      </c>
      <c r="E744" s="551">
        <f ca="1">VLOOKUP(A744,Data!C:I,7,FALSE)</f>
        <v>0</v>
      </c>
      <c r="F744" s="631" t="str">
        <f t="shared" si="46"/>
        <v>RS.AN-53</v>
      </c>
      <c r="G744" s="631" t="str">
        <f t="shared" ca="1" si="47"/>
        <v>RS.AN-530</v>
      </c>
    </row>
    <row r="745" spans="1:7" x14ac:dyDescent="0.25">
      <c r="A745" t="s">
        <v>185</v>
      </c>
      <c r="B745" s="551">
        <v>3</v>
      </c>
      <c r="C745" t="s">
        <v>1464</v>
      </c>
      <c r="D745" t="s">
        <v>1535</v>
      </c>
      <c r="E745" s="551">
        <f ca="1">VLOOKUP(A745,Data!C:I,7,FALSE)</f>
        <v>0</v>
      </c>
      <c r="F745" s="631" t="str">
        <f t="shared" si="46"/>
        <v>RS.CO-33</v>
      </c>
      <c r="G745" s="631" t="str">
        <f t="shared" ca="1" si="47"/>
        <v>RS.CO-330</v>
      </c>
    </row>
    <row r="746" spans="1:7" x14ac:dyDescent="0.25">
      <c r="A746" t="s">
        <v>185</v>
      </c>
      <c r="B746" s="551">
        <v>3</v>
      </c>
      <c r="C746" t="s">
        <v>1464</v>
      </c>
      <c r="D746" t="s">
        <v>1561</v>
      </c>
      <c r="E746" s="551">
        <f ca="1">VLOOKUP(A746,Data!C:I,7,FALSE)</f>
        <v>0</v>
      </c>
      <c r="F746" s="631" t="str">
        <f t="shared" si="46"/>
        <v>RS.MI-33</v>
      </c>
      <c r="G746" s="631" t="str">
        <f t="shared" ca="1" si="47"/>
        <v>RS.MI-330</v>
      </c>
    </row>
    <row r="747" spans="1:7" x14ac:dyDescent="0.25">
      <c r="A747" t="s">
        <v>187</v>
      </c>
      <c r="B747" s="551">
        <v>3</v>
      </c>
      <c r="C747" t="s">
        <v>1464</v>
      </c>
      <c r="D747" t="s">
        <v>1571</v>
      </c>
      <c r="E747" s="551">
        <f ca="1">VLOOKUP(A747,Data!C:I,7,FALSE)</f>
        <v>0</v>
      </c>
      <c r="F747" s="631" t="str">
        <f t="shared" si="46"/>
        <v>RS.AN-53</v>
      </c>
      <c r="G747" s="631" t="str">
        <f t="shared" ca="1" si="47"/>
        <v>RS.AN-530</v>
      </c>
    </row>
    <row r="748" spans="1:7" x14ac:dyDescent="0.25">
      <c r="A748" t="s">
        <v>187</v>
      </c>
      <c r="B748" s="551">
        <v>3</v>
      </c>
      <c r="C748" t="s">
        <v>1464</v>
      </c>
      <c r="D748" t="s">
        <v>1561</v>
      </c>
      <c r="E748" s="551">
        <f ca="1">VLOOKUP(A748,Data!C:I,7,FALSE)</f>
        <v>0</v>
      </c>
      <c r="F748" s="631" t="str">
        <f t="shared" si="46"/>
        <v>RS.MI-33</v>
      </c>
      <c r="G748" s="631" t="str">
        <f t="shared" ca="1" si="47"/>
        <v>RS.MI-330</v>
      </c>
    </row>
    <row r="749" spans="1:7" x14ac:dyDescent="0.25">
      <c r="A749" t="s">
        <v>189</v>
      </c>
      <c r="B749" s="551">
        <v>1</v>
      </c>
      <c r="C749" t="s">
        <v>446</v>
      </c>
      <c r="D749" t="s">
        <v>1570</v>
      </c>
      <c r="E749" s="551">
        <f ca="1">VLOOKUP(A749,Data!C:I,7,FALSE)</f>
        <v>1</v>
      </c>
      <c r="F749" s="631" t="str">
        <f t="shared" si="46"/>
        <v>ID.RA-21</v>
      </c>
      <c r="G749" s="631" t="str">
        <f t="shared" ca="1" si="47"/>
        <v>ID.RA-211</v>
      </c>
    </row>
    <row r="750" spans="1:7" x14ac:dyDescent="0.25">
      <c r="A750" t="s">
        <v>189</v>
      </c>
      <c r="B750" s="551">
        <v>1</v>
      </c>
      <c r="C750" t="s">
        <v>446</v>
      </c>
      <c r="D750" t="s">
        <v>1572</v>
      </c>
      <c r="E750" s="551">
        <f ca="1">VLOOKUP(A750,Data!C:I,7,FALSE)</f>
        <v>1</v>
      </c>
      <c r="F750" s="631" t="str">
        <f t="shared" si="46"/>
        <v>ID.RA-31</v>
      </c>
      <c r="G750" s="631" t="str">
        <f t="shared" ca="1" si="47"/>
        <v>ID.RA-311</v>
      </c>
    </row>
    <row r="751" spans="1:7" x14ac:dyDescent="0.25">
      <c r="A751" t="s">
        <v>190</v>
      </c>
      <c r="B751" s="551">
        <v>1</v>
      </c>
      <c r="C751" t="s">
        <v>446</v>
      </c>
      <c r="D751" t="s">
        <v>1570</v>
      </c>
      <c r="E751" s="551">
        <f ca="1">VLOOKUP(A751,Data!C:I,7,FALSE)</f>
        <v>1</v>
      </c>
      <c r="F751" s="631" t="str">
        <f t="shared" si="46"/>
        <v>ID.RA-21</v>
      </c>
      <c r="G751" s="631" t="str">
        <f t="shared" ca="1" si="47"/>
        <v>ID.RA-211</v>
      </c>
    </row>
    <row r="752" spans="1:7" x14ac:dyDescent="0.25">
      <c r="A752" t="s">
        <v>190</v>
      </c>
      <c r="B752" s="551">
        <v>1</v>
      </c>
      <c r="C752" t="s">
        <v>446</v>
      </c>
      <c r="D752" t="s">
        <v>1572</v>
      </c>
      <c r="E752" s="551">
        <f ca="1">VLOOKUP(A752,Data!C:I,7,FALSE)</f>
        <v>1</v>
      </c>
      <c r="F752" s="631" t="str">
        <f t="shared" si="46"/>
        <v>ID.RA-31</v>
      </c>
      <c r="G752" s="631" t="str">
        <f t="shared" ca="1" si="47"/>
        <v>ID.RA-311</v>
      </c>
    </row>
    <row r="753" spans="1:7" x14ac:dyDescent="0.25">
      <c r="A753" t="s">
        <v>191</v>
      </c>
      <c r="B753" s="551">
        <v>1</v>
      </c>
      <c r="C753" t="s">
        <v>1462</v>
      </c>
      <c r="D753" t="s">
        <v>1506</v>
      </c>
      <c r="E753" s="551">
        <f ca="1">VLOOKUP(A753,Data!C:I,7,FALSE)</f>
        <v>1</v>
      </c>
      <c r="F753" s="631" t="str">
        <f t="shared" si="46"/>
        <v>PR.DS-11</v>
      </c>
      <c r="G753" s="631" t="str">
        <f t="shared" ca="1" si="47"/>
        <v>PR.DS-111</v>
      </c>
    </row>
    <row r="754" spans="1:7" x14ac:dyDescent="0.25">
      <c r="A754" t="s">
        <v>191</v>
      </c>
      <c r="B754" s="551">
        <v>1</v>
      </c>
      <c r="C754" t="s">
        <v>1462</v>
      </c>
      <c r="D754" t="s">
        <v>1507</v>
      </c>
      <c r="E754" s="551">
        <f ca="1">VLOOKUP(A754,Data!C:I,7,FALSE)</f>
        <v>1</v>
      </c>
      <c r="F754" s="631" t="str">
        <f t="shared" si="46"/>
        <v>PR.DS-21</v>
      </c>
      <c r="G754" s="631" t="str">
        <f t="shared" ca="1" si="47"/>
        <v>PR.DS-211</v>
      </c>
    </row>
    <row r="755" spans="1:7" x14ac:dyDescent="0.25">
      <c r="A755" t="s">
        <v>191</v>
      </c>
      <c r="B755" s="551">
        <v>1</v>
      </c>
      <c r="C755" t="s">
        <v>1462</v>
      </c>
      <c r="D755" t="s">
        <v>1494</v>
      </c>
      <c r="E755" s="551">
        <f ca="1">VLOOKUP(A755,Data!C:I,7,FALSE)</f>
        <v>1</v>
      </c>
      <c r="F755" s="631" t="str">
        <f t="shared" si="46"/>
        <v>PR.DS-41</v>
      </c>
      <c r="G755" s="631" t="str">
        <f t="shared" ca="1" si="47"/>
        <v>PR.DS-411</v>
      </c>
    </row>
    <row r="756" spans="1:7" x14ac:dyDescent="0.25">
      <c r="A756" t="s">
        <v>191</v>
      </c>
      <c r="B756" s="551">
        <v>1</v>
      </c>
      <c r="C756" t="s">
        <v>1462</v>
      </c>
      <c r="D756" t="s">
        <v>1495</v>
      </c>
      <c r="E756" s="551">
        <f ca="1">VLOOKUP(A756,Data!C:I,7,FALSE)</f>
        <v>1</v>
      </c>
      <c r="F756" s="631" t="str">
        <f t="shared" si="46"/>
        <v>PR.DS-51</v>
      </c>
      <c r="G756" s="631" t="str">
        <f t="shared" ca="1" si="47"/>
        <v>PR.DS-511</v>
      </c>
    </row>
    <row r="757" spans="1:7" x14ac:dyDescent="0.25">
      <c r="A757" t="s">
        <v>192</v>
      </c>
      <c r="B757" s="551">
        <v>2</v>
      </c>
      <c r="C757" t="s">
        <v>446</v>
      </c>
      <c r="D757" t="s">
        <v>1572</v>
      </c>
      <c r="E757" s="551">
        <f ca="1">VLOOKUP(A757,Data!C:I,7,FALSE)</f>
        <v>1</v>
      </c>
      <c r="F757" s="631" t="str">
        <f t="shared" si="46"/>
        <v>ID.RA-32</v>
      </c>
      <c r="G757" s="631" t="str">
        <f t="shared" ca="1" si="47"/>
        <v>ID.RA-321</v>
      </c>
    </row>
    <row r="758" spans="1:7" x14ac:dyDescent="0.25">
      <c r="A758" t="s">
        <v>192</v>
      </c>
      <c r="B758" s="551">
        <v>2</v>
      </c>
      <c r="C758" t="s">
        <v>446</v>
      </c>
      <c r="D758" t="s">
        <v>1573</v>
      </c>
      <c r="E758" s="551">
        <f ca="1">VLOOKUP(A758,Data!C:I,7,FALSE)</f>
        <v>1</v>
      </c>
      <c r="F758" s="631" t="str">
        <f t="shared" si="46"/>
        <v>ID.RA-42</v>
      </c>
      <c r="G758" s="631" t="str">
        <f t="shared" ca="1" si="47"/>
        <v>ID.RA-421</v>
      </c>
    </row>
    <row r="759" spans="1:7" x14ac:dyDescent="0.25">
      <c r="A759" t="s">
        <v>192</v>
      </c>
      <c r="B759" s="551">
        <v>2</v>
      </c>
      <c r="C759" t="s">
        <v>446</v>
      </c>
      <c r="D759" t="s">
        <v>1562</v>
      </c>
      <c r="E759" s="551">
        <f ca="1">VLOOKUP(A759,Data!C:I,7,FALSE)</f>
        <v>1</v>
      </c>
      <c r="F759" s="631" t="str">
        <f t="shared" si="46"/>
        <v>ID.RA-62</v>
      </c>
      <c r="G759" s="631" t="str">
        <f t="shared" ca="1" si="47"/>
        <v>ID.RA-621</v>
      </c>
    </row>
    <row r="760" spans="1:7" x14ac:dyDescent="0.25">
      <c r="A760" t="s">
        <v>193</v>
      </c>
      <c r="B760" s="551">
        <v>2</v>
      </c>
      <c r="C760" t="s">
        <v>446</v>
      </c>
      <c r="D760" t="s">
        <v>1570</v>
      </c>
      <c r="E760" s="551">
        <f ca="1">VLOOKUP(A760,Data!C:I,7,FALSE)</f>
        <v>0</v>
      </c>
      <c r="F760" s="631" t="str">
        <f t="shared" si="46"/>
        <v>ID.RA-22</v>
      </c>
      <c r="G760" s="631" t="str">
        <f t="shared" ca="1" si="47"/>
        <v>ID.RA-220</v>
      </c>
    </row>
    <row r="761" spans="1:7" x14ac:dyDescent="0.25">
      <c r="A761" t="s">
        <v>193</v>
      </c>
      <c r="B761" s="551">
        <v>2</v>
      </c>
      <c r="C761" t="s">
        <v>446</v>
      </c>
      <c r="D761" t="s">
        <v>1572</v>
      </c>
      <c r="E761" s="551">
        <f ca="1">VLOOKUP(A761,Data!C:I,7,FALSE)</f>
        <v>0</v>
      </c>
      <c r="F761" s="631" t="str">
        <f t="shared" si="46"/>
        <v>ID.RA-32</v>
      </c>
      <c r="G761" s="631" t="str">
        <f t="shared" ca="1" si="47"/>
        <v>ID.RA-320</v>
      </c>
    </row>
    <row r="762" spans="1:7" x14ac:dyDescent="0.25">
      <c r="A762" t="s">
        <v>194</v>
      </c>
      <c r="B762" s="551">
        <v>2</v>
      </c>
      <c r="C762" t="s">
        <v>446</v>
      </c>
      <c r="D762" t="s">
        <v>1572</v>
      </c>
      <c r="E762" s="551">
        <f ca="1">VLOOKUP(A762,Data!C:I,7,FALSE)</f>
        <v>1</v>
      </c>
      <c r="F762" s="631" t="str">
        <f t="shared" si="46"/>
        <v>ID.RA-32</v>
      </c>
      <c r="G762" s="631" t="str">
        <f t="shared" ca="1" si="47"/>
        <v>ID.RA-321</v>
      </c>
    </row>
    <row r="763" spans="1:7" x14ac:dyDescent="0.25">
      <c r="A763" t="s">
        <v>194</v>
      </c>
      <c r="B763" s="551">
        <v>2</v>
      </c>
      <c r="C763" t="s">
        <v>446</v>
      </c>
      <c r="D763" t="s">
        <v>1573</v>
      </c>
      <c r="E763" s="551">
        <f ca="1">VLOOKUP(A763,Data!C:I,7,FALSE)</f>
        <v>1</v>
      </c>
      <c r="F763" s="631" t="str">
        <f t="shared" si="46"/>
        <v>ID.RA-42</v>
      </c>
      <c r="G763" s="631" t="str">
        <f t="shared" ca="1" si="47"/>
        <v>ID.RA-421</v>
      </c>
    </row>
    <row r="764" spans="1:7" x14ac:dyDescent="0.25">
      <c r="A764" t="s">
        <v>196</v>
      </c>
      <c r="B764" s="551">
        <v>3</v>
      </c>
      <c r="C764" t="s">
        <v>446</v>
      </c>
      <c r="D764" t="s">
        <v>1572</v>
      </c>
      <c r="E764" s="551">
        <f ca="1">VLOOKUP(A764,Data!C:I,7,FALSE)</f>
        <v>0</v>
      </c>
      <c r="F764" s="631" t="str">
        <f t="shared" si="46"/>
        <v>ID.RA-33</v>
      </c>
      <c r="G764" s="631" t="str">
        <f t="shared" ca="1" si="47"/>
        <v>ID.RA-330</v>
      </c>
    </row>
    <row r="765" spans="1:7" x14ac:dyDescent="0.25">
      <c r="A765" t="s">
        <v>196</v>
      </c>
      <c r="B765" s="551">
        <v>3</v>
      </c>
      <c r="C765" t="s">
        <v>446</v>
      </c>
      <c r="D765" t="s">
        <v>1573</v>
      </c>
      <c r="E765" s="551">
        <f ca="1">VLOOKUP(A765,Data!C:I,7,FALSE)</f>
        <v>0</v>
      </c>
      <c r="F765" s="631" t="str">
        <f t="shared" si="46"/>
        <v>ID.RA-43</v>
      </c>
      <c r="G765" s="631" t="str">
        <f t="shared" ca="1" si="47"/>
        <v>ID.RA-430</v>
      </c>
    </row>
    <row r="766" spans="1:7" x14ac:dyDescent="0.25">
      <c r="A766" t="s">
        <v>196</v>
      </c>
      <c r="B766" s="551">
        <v>3</v>
      </c>
      <c r="C766" t="s">
        <v>446</v>
      </c>
      <c r="D766" t="s">
        <v>1562</v>
      </c>
      <c r="E766" s="551">
        <f ca="1">VLOOKUP(A766,Data!C:I,7,FALSE)</f>
        <v>0</v>
      </c>
      <c r="F766" s="631" t="str">
        <f t="shared" si="46"/>
        <v>ID.RA-63</v>
      </c>
      <c r="G766" s="631" t="str">
        <f t="shared" ca="1" si="47"/>
        <v>ID.RA-630</v>
      </c>
    </row>
    <row r="767" spans="1:7" x14ac:dyDescent="0.25">
      <c r="A767" t="s">
        <v>197</v>
      </c>
      <c r="B767" s="551">
        <v>3</v>
      </c>
      <c r="C767" t="s">
        <v>1463</v>
      </c>
      <c r="D767" t="s">
        <v>1539</v>
      </c>
      <c r="E767" s="551">
        <f ca="1">VLOOKUP(A767,Data!C:I,7,FALSE)</f>
        <v>0</v>
      </c>
      <c r="F767" s="631" t="str">
        <f t="shared" si="46"/>
        <v>DE.DP-43</v>
      </c>
      <c r="G767" s="631" t="str">
        <f t="shared" ca="1" si="47"/>
        <v>DE.DP-430</v>
      </c>
    </row>
    <row r="768" spans="1:7" x14ac:dyDescent="0.25">
      <c r="A768" t="s">
        <v>197</v>
      </c>
      <c r="B768" s="551">
        <v>3</v>
      </c>
      <c r="C768" t="s">
        <v>446</v>
      </c>
      <c r="D768" t="s">
        <v>1572</v>
      </c>
      <c r="E768" s="551">
        <f ca="1">VLOOKUP(A768,Data!C:I,7,FALSE)</f>
        <v>0</v>
      </c>
      <c r="F768" s="631" t="str">
        <f t="shared" si="46"/>
        <v>ID.RA-33</v>
      </c>
      <c r="G768" s="631" t="str">
        <f t="shared" ca="1" si="47"/>
        <v>ID.RA-330</v>
      </c>
    </row>
    <row r="769" spans="1:7" x14ac:dyDescent="0.25">
      <c r="A769" t="s">
        <v>197</v>
      </c>
      <c r="B769" s="551">
        <v>3</v>
      </c>
      <c r="C769" t="s">
        <v>446</v>
      </c>
      <c r="D769" t="s">
        <v>1573</v>
      </c>
      <c r="E769" s="551">
        <f ca="1">VLOOKUP(A769,Data!C:I,7,FALSE)</f>
        <v>0</v>
      </c>
      <c r="F769" s="631" t="str">
        <f t="shared" si="46"/>
        <v>ID.RA-43</v>
      </c>
      <c r="G769" s="631" t="str">
        <f t="shared" ca="1" si="47"/>
        <v>ID.RA-430</v>
      </c>
    </row>
    <row r="770" spans="1:7" x14ac:dyDescent="0.25">
      <c r="A770" t="s">
        <v>197</v>
      </c>
      <c r="B770" s="551">
        <v>3</v>
      </c>
      <c r="C770" t="s">
        <v>446</v>
      </c>
      <c r="D770" t="s">
        <v>1562</v>
      </c>
      <c r="E770" s="551">
        <f ca="1">VLOOKUP(A770,Data!C:I,7,FALSE)</f>
        <v>0</v>
      </c>
      <c r="F770" s="631" t="str">
        <f t="shared" si="46"/>
        <v>ID.RA-63</v>
      </c>
      <c r="G770" s="631" t="str">
        <f t="shared" ca="1" si="47"/>
        <v>ID.RA-630</v>
      </c>
    </row>
    <row r="771" spans="1:7" x14ac:dyDescent="0.25">
      <c r="A771" t="s">
        <v>197</v>
      </c>
      <c r="B771" s="551">
        <v>3</v>
      </c>
      <c r="C771" t="s">
        <v>1464</v>
      </c>
      <c r="D771" t="s">
        <v>1535</v>
      </c>
      <c r="E771" s="551">
        <f ca="1">VLOOKUP(A771,Data!C:I,7,FALSE)</f>
        <v>0</v>
      </c>
      <c r="F771" s="631" t="str">
        <f t="shared" ref="F771:F834" si="48">CONCATENATE($D771,$B771)</f>
        <v>RS.CO-33</v>
      </c>
      <c r="G771" s="631" t="str">
        <f t="shared" ref="G771:G834" ca="1" si="49">_xlfn.IFNA(CONCATENATE(F771,$E771),CONCATENATE(F771,$E771,0))</f>
        <v>RS.CO-330</v>
      </c>
    </row>
    <row r="772" spans="1:7" x14ac:dyDescent="0.25">
      <c r="A772" t="s">
        <v>199</v>
      </c>
      <c r="B772" s="551">
        <v>3</v>
      </c>
      <c r="C772" t="s">
        <v>1463</v>
      </c>
      <c r="D772" t="s">
        <v>1544</v>
      </c>
      <c r="E772" s="551">
        <f ca="1">VLOOKUP(A772,Data!C:I,7,FALSE)</f>
        <v>0</v>
      </c>
      <c r="F772" s="631" t="str">
        <f t="shared" si="48"/>
        <v>DE.AE-53</v>
      </c>
      <c r="G772" s="631" t="str">
        <f t="shared" ca="1" si="49"/>
        <v>DE.AE-530</v>
      </c>
    </row>
    <row r="773" spans="1:7" x14ac:dyDescent="0.25">
      <c r="A773" t="s">
        <v>199</v>
      </c>
      <c r="B773" s="551">
        <v>3</v>
      </c>
      <c r="C773" t="s">
        <v>1462</v>
      </c>
      <c r="D773" t="s">
        <v>1574</v>
      </c>
      <c r="E773" s="551">
        <f ca="1">VLOOKUP(A773,Data!C:I,7,FALSE)</f>
        <v>0</v>
      </c>
      <c r="F773" s="631" t="str">
        <f t="shared" si="48"/>
        <v>PR.IP-123</v>
      </c>
      <c r="G773" s="631" t="str">
        <f t="shared" ca="1" si="49"/>
        <v>PR.IP-1230</v>
      </c>
    </row>
    <row r="774" spans="1:7" x14ac:dyDescent="0.25">
      <c r="A774" t="s">
        <v>201</v>
      </c>
      <c r="B774" s="551">
        <v>3</v>
      </c>
      <c r="C774" t="s">
        <v>1463</v>
      </c>
      <c r="D774" t="s">
        <v>1539</v>
      </c>
      <c r="E774" s="551">
        <f ca="1">VLOOKUP(A774,Data!C:I,7,FALSE)</f>
        <v>1</v>
      </c>
      <c r="F774" s="631" t="str">
        <f t="shared" si="48"/>
        <v>DE.DP-43</v>
      </c>
      <c r="G774" s="631" t="str">
        <f t="shared" ca="1" si="49"/>
        <v>DE.DP-431</v>
      </c>
    </row>
    <row r="775" spans="1:7" x14ac:dyDescent="0.25">
      <c r="A775" t="s">
        <v>201</v>
      </c>
      <c r="B775" s="551">
        <v>3</v>
      </c>
      <c r="C775" t="s">
        <v>446</v>
      </c>
      <c r="D775" t="s">
        <v>1570</v>
      </c>
      <c r="E775" s="551">
        <f ca="1">VLOOKUP(A775,Data!C:I,7,FALSE)</f>
        <v>1</v>
      </c>
      <c r="F775" s="631" t="str">
        <f t="shared" si="48"/>
        <v>ID.RA-23</v>
      </c>
      <c r="G775" s="631" t="str">
        <f t="shared" ca="1" si="49"/>
        <v>ID.RA-231</v>
      </c>
    </row>
    <row r="776" spans="1:7" x14ac:dyDescent="0.25">
      <c r="A776" t="s">
        <v>201</v>
      </c>
      <c r="B776" s="551">
        <v>3</v>
      </c>
      <c r="C776" t="s">
        <v>446</v>
      </c>
      <c r="D776" t="s">
        <v>1572</v>
      </c>
      <c r="E776" s="551">
        <f ca="1">VLOOKUP(A776,Data!C:I,7,FALSE)</f>
        <v>1</v>
      </c>
      <c r="F776" s="631" t="str">
        <f t="shared" si="48"/>
        <v>ID.RA-33</v>
      </c>
      <c r="G776" s="631" t="str">
        <f t="shared" ca="1" si="49"/>
        <v>ID.RA-331</v>
      </c>
    </row>
    <row r="777" spans="1:7" x14ac:dyDescent="0.25">
      <c r="A777" t="s">
        <v>201</v>
      </c>
      <c r="B777" s="551">
        <v>3</v>
      </c>
      <c r="C777" t="s">
        <v>1464</v>
      </c>
      <c r="D777" t="s">
        <v>1571</v>
      </c>
      <c r="E777" s="551">
        <f ca="1">VLOOKUP(A777,Data!C:I,7,FALSE)</f>
        <v>1</v>
      </c>
      <c r="F777" s="631" t="str">
        <f t="shared" si="48"/>
        <v>RS.AN-53</v>
      </c>
      <c r="G777" s="631" t="str">
        <f t="shared" ca="1" si="49"/>
        <v>RS.AN-531</v>
      </c>
    </row>
    <row r="778" spans="1:7" x14ac:dyDescent="0.25">
      <c r="A778" t="s">
        <v>201</v>
      </c>
      <c r="B778" s="551">
        <v>3</v>
      </c>
      <c r="C778" t="s">
        <v>1464</v>
      </c>
      <c r="D778" t="s">
        <v>1535</v>
      </c>
      <c r="E778" s="551">
        <f ca="1">VLOOKUP(A778,Data!C:I,7,FALSE)</f>
        <v>1</v>
      </c>
      <c r="F778" s="631" t="str">
        <f t="shared" si="48"/>
        <v>RS.CO-33</v>
      </c>
      <c r="G778" s="631" t="str">
        <f t="shared" ca="1" si="49"/>
        <v>RS.CO-331</v>
      </c>
    </row>
    <row r="779" spans="1:7" x14ac:dyDescent="0.25">
      <c r="A779" t="s">
        <v>201</v>
      </c>
      <c r="B779" s="551">
        <v>3</v>
      </c>
      <c r="C779" t="s">
        <v>1464</v>
      </c>
      <c r="D779" t="s">
        <v>1566</v>
      </c>
      <c r="E779" s="551">
        <f ca="1">VLOOKUP(A779,Data!C:I,7,FALSE)</f>
        <v>1</v>
      </c>
      <c r="F779" s="631" t="str">
        <f t="shared" si="48"/>
        <v>RS.CO-53</v>
      </c>
      <c r="G779" s="631" t="str">
        <f t="shared" ca="1" si="49"/>
        <v>RS.CO-531</v>
      </c>
    </row>
    <row r="780" spans="1:7" x14ac:dyDescent="0.25">
      <c r="A780" t="s">
        <v>205</v>
      </c>
      <c r="B780" s="551">
        <v>2</v>
      </c>
      <c r="C780" t="s">
        <v>1462</v>
      </c>
      <c r="D780" t="s">
        <v>1574</v>
      </c>
      <c r="E780" s="551">
        <f ca="1">VLOOKUP(A780,Data!C:I,7,FALSE)</f>
        <v>0</v>
      </c>
      <c r="F780" s="631" t="str">
        <f t="shared" si="48"/>
        <v>PR.IP-122</v>
      </c>
      <c r="G780" s="631" t="str">
        <f t="shared" ca="1" si="49"/>
        <v>PR.IP-1220</v>
      </c>
    </row>
    <row r="781" spans="1:7" x14ac:dyDescent="0.25">
      <c r="A781" t="s">
        <v>206</v>
      </c>
      <c r="B781" s="551">
        <v>2</v>
      </c>
      <c r="C781" t="s">
        <v>1462</v>
      </c>
      <c r="D781" t="s">
        <v>1574</v>
      </c>
      <c r="E781" s="551">
        <f ca="1">VLOOKUP(A781,Data!C:I,7,FALSE)</f>
        <v>0</v>
      </c>
      <c r="F781" s="631" t="str">
        <f t="shared" si="48"/>
        <v>PR.IP-122</v>
      </c>
      <c r="G781" s="631" t="str">
        <f t="shared" ca="1" si="49"/>
        <v>PR.IP-1220</v>
      </c>
    </row>
    <row r="782" spans="1:7" x14ac:dyDescent="0.25">
      <c r="A782" t="s">
        <v>207</v>
      </c>
      <c r="B782" s="551">
        <v>3</v>
      </c>
      <c r="C782" t="s">
        <v>1462</v>
      </c>
      <c r="D782" t="s">
        <v>1574</v>
      </c>
      <c r="E782" s="551">
        <f ca="1">VLOOKUP(A782,Data!C:I,7,FALSE)</f>
        <v>0</v>
      </c>
      <c r="F782" s="631" t="str">
        <f t="shared" si="48"/>
        <v>PR.IP-123</v>
      </c>
      <c r="G782" s="631" t="str">
        <f t="shared" ca="1" si="49"/>
        <v>PR.IP-1230</v>
      </c>
    </row>
    <row r="783" spans="1:7" x14ac:dyDescent="0.25">
      <c r="A783" t="s">
        <v>209</v>
      </c>
      <c r="B783" s="551">
        <v>3</v>
      </c>
      <c r="C783" t="s">
        <v>446</v>
      </c>
      <c r="D783" t="s">
        <v>1489</v>
      </c>
      <c r="E783" s="551">
        <f ca="1">VLOOKUP(A783,Data!C:I,7,FALSE)</f>
        <v>1</v>
      </c>
      <c r="F783" s="631" t="str">
        <f t="shared" si="48"/>
        <v>ID.AM-63</v>
      </c>
      <c r="G783" s="631" t="str">
        <f t="shared" ca="1" si="49"/>
        <v>ID.AM-631</v>
      </c>
    </row>
    <row r="784" spans="1:7" x14ac:dyDescent="0.25">
      <c r="A784" t="s">
        <v>209</v>
      </c>
      <c r="B784" s="551">
        <v>3</v>
      </c>
      <c r="C784" t="s">
        <v>446</v>
      </c>
      <c r="D784" t="s">
        <v>1490</v>
      </c>
      <c r="E784" s="551">
        <f ca="1">VLOOKUP(A784,Data!C:I,7,FALSE)</f>
        <v>1</v>
      </c>
      <c r="F784" s="631" t="str">
        <f t="shared" si="48"/>
        <v>ID.GV-23</v>
      </c>
      <c r="G784" s="631" t="str">
        <f t="shared" ca="1" si="49"/>
        <v>ID.GV-231</v>
      </c>
    </row>
    <row r="785" spans="1:7" x14ac:dyDescent="0.25">
      <c r="A785" t="s">
        <v>210</v>
      </c>
      <c r="B785" s="551">
        <v>3</v>
      </c>
      <c r="C785" t="s">
        <v>1462</v>
      </c>
      <c r="D785" t="s">
        <v>1491</v>
      </c>
      <c r="E785" s="551">
        <f ca="1">VLOOKUP(A785,Data!C:I,7,FALSE)</f>
        <v>1</v>
      </c>
      <c r="F785" s="631" t="str">
        <f t="shared" si="48"/>
        <v>PR.IP-83</v>
      </c>
      <c r="G785" s="631" t="str">
        <f t="shared" ca="1" si="49"/>
        <v>PR.IP-831</v>
      </c>
    </row>
    <row r="786" spans="1:7" x14ac:dyDescent="0.25">
      <c r="A786" t="s">
        <v>274</v>
      </c>
      <c r="B786" s="551">
        <v>1</v>
      </c>
      <c r="C786" t="s">
        <v>1463</v>
      </c>
      <c r="D786" t="s">
        <v>1538</v>
      </c>
      <c r="E786" s="551">
        <f ca="1">VLOOKUP(A786,Data!C:I,7,FALSE)</f>
        <v>1</v>
      </c>
      <c r="F786" s="631" t="str">
        <f t="shared" si="48"/>
        <v>DE.DP-11</v>
      </c>
      <c r="G786" s="631" t="str">
        <f t="shared" ca="1" si="49"/>
        <v>DE.DP-111</v>
      </c>
    </row>
    <row r="787" spans="1:7" x14ac:dyDescent="0.25">
      <c r="A787" t="s">
        <v>274</v>
      </c>
      <c r="B787" s="551">
        <v>1</v>
      </c>
      <c r="C787" t="s">
        <v>446</v>
      </c>
      <c r="D787" t="s">
        <v>1489</v>
      </c>
      <c r="E787" s="551">
        <f ca="1">VLOOKUP(A787,Data!C:I,7,FALSE)</f>
        <v>1</v>
      </c>
      <c r="F787" s="631" t="str">
        <f t="shared" si="48"/>
        <v>ID.AM-61</v>
      </c>
      <c r="G787" s="631" t="str">
        <f t="shared" ca="1" si="49"/>
        <v>ID.AM-611</v>
      </c>
    </row>
    <row r="788" spans="1:7" x14ac:dyDescent="0.25">
      <c r="A788" t="s">
        <v>274</v>
      </c>
      <c r="B788" s="551">
        <v>1</v>
      </c>
      <c r="C788" t="s">
        <v>446</v>
      </c>
      <c r="D788" t="s">
        <v>1490</v>
      </c>
      <c r="E788" s="551">
        <f ca="1">VLOOKUP(A788,Data!C:I,7,FALSE)</f>
        <v>1</v>
      </c>
      <c r="F788" s="631" t="str">
        <f t="shared" si="48"/>
        <v>ID.GV-21</v>
      </c>
      <c r="G788" s="631" t="str">
        <f t="shared" ca="1" si="49"/>
        <v>ID.GV-211</v>
      </c>
    </row>
    <row r="789" spans="1:7" x14ac:dyDescent="0.25">
      <c r="A789" t="s">
        <v>274</v>
      </c>
      <c r="B789" s="551">
        <v>1</v>
      </c>
      <c r="C789" t="s">
        <v>1462</v>
      </c>
      <c r="D789" t="s">
        <v>1575</v>
      </c>
      <c r="E789" s="551">
        <f ca="1">VLOOKUP(A789,Data!C:I,7,FALSE)</f>
        <v>1</v>
      </c>
      <c r="F789" s="631" t="str">
        <f t="shared" si="48"/>
        <v>PR.AT-21</v>
      </c>
      <c r="G789" s="631" t="str">
        <f t="shared" ca="1" si="49"/>
        <v>PR.AT-211</v>
      </c>
    </row>
    <row r="790" spans="1:7" x14ac:dyDescent="0.25">
      <c r="A790" t="s">
        <v>274</v>
      </c>
      <c r="B790" s="551">
        <v>1</v>
      </c>
      <c r="C790" t="s">
        <v>1462</v>
      </c>
      <c r="D790" t="s">
        <v>1576</v>
      </c>
      <c r="E790" s="551">
        <f ca="1">VLOOKUP(A790,Data!C:I,7,FALSE)</f>
        <v>1</v>
      </c>
      <c r="F790" s="631" t="str">
        <f t="shared" si="48"/>
        <v>PR.AT-31</v>
      </c>
      <c r="G790" s="631" t="str">
        <f t="shared" ca="1" si="49"/>
        <v>PR.AT-311</v>
      </c>
    </row>
    <row r="791" spans="1:7" x14ac:dyDescent="0.25">
      <c r="A791" t="s">
        <v>274</v>
      </c>
      <c r="B791" s="551">
        <v>1</v>
      </c>
      <c r="C791" t="s">
        <v>1462</v>
      </c>
      <c r="D791" t="s">
        <v>1525</v>
      </c>
      <c r="E791" s="551">
        <f ca="1">VLOOKUP(A791,Data!C:I,7,FALSE)</f>
        <v>1</v>
      </c>
      <c r="F791" s="631" t="str">
        <f t="shared" si="48"/>
        <v>PR.AT-41</v>
      </c>
      <c r="G791" s="631" t="str">
        <f t="shared" ca="1" si="49"/>
        <v>PR.AT-411</v>
      </c>
    </row>
    <row r="792" spans="1:7" x14ac:dyDescent="0.25">
      <c r="A792" t="s">
        <v>274</v>
      </c>
      <c r="B792" s="551">
        <v>1</v>
      </c>
      <c r="C792" t="s">
        <v>1462</v>
      </c>
      <c r="D792" t="s">
        <v>1577</v>
      </c>
      <c r="E792" s="551">
        <f ca="1">VLOOKUP(A792,Data!C:I,7,FALSE)</f>
        <v>1</v>
      </c>
      <c r="F792" s="631" t="str">
        <f t="shared" si="48"/>
        <v>PR.AT-51</v>
      </c>
      <c r="G792" s="631" t="str">
        <f t="shared" ca="1" si="49"/>
        <v>PR.AT-511</v>
      </c>
    </row>
    <row r="793" spans="1:7" x14ac:dyDescent="0.25">
      <c r="A793" t="s">
        <v>275</v>
      </c>
      <c r="B793" s="551">
        <v>1</v>
      </c>
      <c r="C793" t="s">
        <v>1463</v>
      </c>
      <c r="D793" t="s">
        <v>1538</v>
      </c>
      <c r="E793" s="551">
        <f ca="1">VLOOKUP(A793,Data!C:I,7,FALSE)</f>
        <v>1</v>
      </c>
      <c r="F793" s="631" t="str">
        <f t="shared" si="48"/>
        <v>DE.DP-11</v>
      </c>
      <c r="G793" s="631" t="str">
        <f t="shared" ca="1" si="49"/>
        <v>DE.DP-111</v>
      </c>
    </row>
    <row r="794" spans="1:7" x14ac:dyDescent="0.25">
      <c r="A794" t="s">
        <v>275</v>
      </c>
      <c r="B794" s="551">
        <v>1</v>
      </c>
      <c r="C794" t="s">
        <v>446</v>
      </c>
      <c r="D794" t="s">
        <v>1489</v>
      </c>
      <c r="E794" s="551">
        <f ca="1">VLOOKUP(A794,Data!C:I,7,FALSE)</f>
        <v>1</v>
      </c>
      <c r="F794" s="631" t="str">
        <f t="shared" si="48"/>
        <v>ID.AM-61</v>
      </c>
      <c r="G794" s="631" t="str">
        <f t="shared" ca="1" si="49"/>
        <v>ID.AM-611</v>
      </c>
    </row>
    <row r="795" spans="1:7" x14ac:dyDescent="0.25">
      <c r="A795" t="s">
        <v>275</v>
      </c>
      <c r="B795" s="551">
        <v>1</v>
      </c>
      <c r="C795" t="s">
        <v>446</v>
      </c>
      <c r="D795" t="s">
        <v>1490</v>
      </c>
      <c r="E795" s="551">
        <f ca="1">VLOOKUP(A795,Data!C:I,7,FALSE)</f>
        <v>1</v>
      </c>
      <c r="F795" s="631" t="str">
        <f t="shared" si="48"/>
        <v>ID.GV-21</v>
      </c>
      <c r="G795" s="631" t="str">
        <f t="shared" ca="1" si="49"/>
        <v>ID.GV-211</v>
      </c>
    </row>
    <row r="796" spans="1:7" x14ac:dyDescent="0.25">
      <c r="A796" t="s">
        <v>275</v>
      </c>
      <c r="B796" s="551">
        <v>1</v>
      </c>
      <c r="C796" t="s">
        <v>1462</v>
      </c>
      <c r="D796" t="s">
        <v>1575</v>
      </c>
      <c r="E796" s="551">
        <f ca="1">VLOOKUP(A796,Data!C:I,7,FALSE)</f>
        <v>1</v>
      </c>
      <c r="F796" s="631" t="str">
        <f t="shared" si="48"/>
        <v>PR.AT-21</v>
      </c>
      <c r="G796" s="631" t="str">
        <f t="shared" ca="1" si="49"/>
        <v>PR.AT-211</v>
      </c>
    </row>
    <row r="797" spans="1:7" x14ac:dyDescent="0.25">
      <c r="A797" t="s">
        <v>275</v>
      </c>
      <c r="B797" s="551">
        <v>1</v>
      </c>
      <c r="C797" t="s">
        <v>1462</v>
      </c>
      <c r="D797" t="s">
        <v>1576</v>
      </c>
      <c r="E797" s="551">
        <f ca="1">VLOOKUP(A797,Data!C:I,7,FALSE)</f>
        <v>1</v>
      </c>
      <c r="F797" s="631" t="str">
        <f t="shared" si="48"/>
        <v>PR.AT-31</v>
      </c>
      <c r="G797" s="631" t="str">
        <f t="shared" ca="1" si="49"/>
        <v>PR.AT-311</v>
      </c>
    </row>
    <row r="798" spans="1:7" x14ac:dyDescent="0.25">
      <c r="A798" t="s">
        <v>275</v>
      </c>
      <c r="B798" s="551">
        <v>1</v>
      </c>
      <c r="C798" t="s">
        <v>1462</v>
      </c>
      <c r="D798" t="s">
        <v>1525</v>
      </c>
      <c r="E798" s="551">
        <f ca="1">VLOOKUP(A798,Data!C:I,7,FALSE)</f>
        <v>1</v>
      </c>
      <c r="F798" s="631" t="str">
        <f t="shared" si="48"/>
        <v>PR.AT-41</v>
      </c>
      <c r="G798" s="631" t="str">
        <f t="shared" ca="1" si="49"/>
        <v>PR.AT-411</v>
      </c>
    </row>
    <row r="799" spans="1:7" x14ac:dyDescent="0.25">
      <c r="A799" t="s">
        <v>275</v>
      </c>
      <c r="B799" s="551">
        <v>1</v>
      </c>
      <c r="C799" t="s">
        <v>1462</v>
      </c>
      <c r="D799" t="s">
        <v>1577</v>
      </c>
      <c r="E799" s="551">
        <f ca="1">VLOOKUP(A799,Data!C:I,7,FALSE)</f>
        <v>1</v>
      </c>
      <c r="F799" s="631" t="str">
        <f t="shared" si="48"/>
        <v>PR.AT-51</v>
      </c>
      <c r="G799" s="631" t="str">
        <f t="shared" ca="1" si="49"/>
        <v>PR.AT-511</v>
      </c>
    </row>
    <row r="800" spans="1:7" x14ac:dyDescent="0.25">
      <c r="A800" t="s">
        <v>276</v>
      </c>
      <c r="B800" s="551">
        <v>2</v>
      </c>
      <c r="C800" t="s">
        <v>1463</v>
      </c>
      <c r="D800" t="s">
        <v>1538</v>
      </c>
      <c r="E800" s="551">
        <f ca="1">VLOOKUP(A800,Data!C:I,7,FALSE)</f>
        <v>1</v>
      </c>
      <c r="F800" s="631" t="str">
        <f t="shared" si="48"/>
        <v>DE.DP-12</v>
      </c>
      <c r="G800" s="631" t="str">
        <f t="shared" ca="1" si="49"/>
        <v>DE.DP-121</v>
      </c>
    </row>
    <row r="801" spans="1:7" x14ac:dyDescent="0.25">
      <c r="A801" t="s">
        <v>276</v>
      </c>
      <c r="B801" s="551">
        <v>2</v>
      </c>
      <c r="C801" t="s">
        <v>446</v>
      </c>
      <c r="D801" t="s">
        <v>1489</v>
      </c>
      <c r="E801" s="551">
        <f ca="1">VLOOKUP(A801,Data!C:I,7,FALSE)</f>
        <v>1</v>
      </c>
      <c r="F801" s="631" t="str">
        <f t="shared" si="48"/>
        <v>ID.AM-62</v>
      </c>
      <c r="G801" s="631" t="str">
        <f t="shared" ca="1" si="49"/>
        <v>ID.AM-621</v>
      </c>
    </row>
    <row r="802" spans="1:7" x14ac:dyDescent="0.25">
      <c r="A802" t="s">
        <v>276</v>
      </c>
      <c r="B802" s="551">
        <v>2</v>
      </c>
      <c r="C802" t="s">
        <v>446</v>
      </c>
      <c r="D802" t="s">
        <v>1490</v>
      </c>
      <c r="E802" s="551">
        <f ca="1">VLOOKUP(A802,Data!C:I,7,FALSE)</f>
        <v>1</v>
      </c>
      <c r="F802" s="631" t="str">
        <f t="shared" si="48"/>
        <v>ID.GV-22</v>
      </c>
      <c r="G802" s="631" t="str">
        <f t="shared" ca="1" si="49"/>
        <v>ID.GV-221</v>
      </c>
    </row>
    <row r="803" spans="1:7" x14ac:dyDescent="0.25">
      <c r="A803" t="s">
        <v>276</v>
      </c>
      <c r="B803" s="551">
        <v>2</v>
      </c>
      <c r="C803" t="s">
        <v>1462</v>
      </c>
      <c r="D803" t="s">
        <v>1575</v>
      </c>
      <c r="E803" s="551">
        <f ca="1">VLOOKUP(A803,Data!C:I,7,FALSE)</f>
        <v>1</v>
      </c>
      <c r="F803" s="631" t="str">
        <f t="shared" si="48"/>
        <v>PR.AT-22</v>
      </c>
      <c r="G803" s="631" t="str">
        <f t="shared" ca="1" si="49"/>
        <v>PR.AT-221</v>
      </c>
    </row>
    <row r="804" spans="1:7" x14ac:dyDescent="0.25">
      <c r="A804" t="s">
        <v>276</v>
      </c>
      <c r="B804" s="551">
        <v>2</v>
      </c>
      <c r="C804" t="s">
        <v>1462</v>
      </c>
      <c r="D804" t="s">
        <v>1576</v>
      </c>
      <c r="E804" s="551">
        <f ca="1">VLOOKUP(A804,Data!C:I,7,FALSE)</f>
        <v>1</v>
      </c>
      <c r="F804" s="631" t="str">
        <f t="shared" si="48"/>
        <v>PR.AT-32</v>
      </c>
      <c r="G804" s="631" t="str">
        <f t="shared" ca="1" si="49"/>
        <v>PR.AT-321</v>
      </c>
    </row>
    <row r="805" spans="1:7" x14ac:dyDescent="0.25">
      <c r="A805" t="s">
        <v>276</v>
      </c>
      <c r="B805" s="551">
        <v>2</v>
      </c>
      <c r="C805" t="s">
        <v>1462</v>
      </c>
      <c r="D805" t="s">
        <v>1525</v>
      </c>
      <c r="E805" s="551">
        <f ca="1">VLOOKUP(A805,Data!C:I,7,FALSE)</f>
        <v>1</v>
      </c>
      <c r="F805" s="631" t="str">
        <f t="shared" si="48"/>
        <v>PR.AT-42</v>
      </c>
      <c r="G805" s="631" t="str">
        <f t="shared" ca="1" si="49"/>
        <v>PR.AT-421</v>
      </c>
    </row>
    <row r="806" spans="1:7" x14ac:dyDescent="0.25">
      <c r="A806" t="s">
        <v>276</v>
      </c>
      <c r="B806" s="551">
        <v>2</v>
      </c>
      <c r="C806" t="s">
        <v>1462</v>
      </c>
      <c r="D806" t="s">
        <v>1577</v>
      </c>
      <c r="E806" s="551">
        <f ca="1">VLOOKUP(A806,Data!C:I,7,FALSE)</f>
        <v>1</v>
      </c>
      <c r="F806" s="631" t="str">
        <f t="shared" si="48"/>
        <v>PR.AT-52</v>
      </c>
      <c r="G806" s="631" t="str">
        <f t="shared" ca="1" si="49"/>
        <v>PR.AT-521</v>
      </c>
    </row>
    <row r="807" spans="1:7" x14ac:dyDescent="0.25">
      <c r="A807" t="s">
        <v>277</v>
      </c>
      <c r="B807" s="551">
        <v>2</v>
      </c>
      <c r="C807" t="s">
        <v>1463</v>
      </c>
      <c r="D807" t="s">
        <v>1538</v>
      </c>
      <c r="E807" s="551">
        <f ca="1">VLOOKUP(A807,Data!C:I,7,FALSE)</f>
        <v>0</v>
      </c>
      <c r="F807" s="631" t="str">
        <f t="shared" si="48"/>
        <v>DE.DP-12</v>
      </c>
      <c r="G807" s="631" t="str">
        <f t="shared" ca="1" si="49"/>
        <v>DE.DP-120</v>
      </c>
    </row>
    <row r="808" spans="1:7" x14ac:dyDescent="0.25">
      <c r="A808" t="s">
        <v>277</v>
      </c>
      <c r="B808" s="551">
        <v>2</v>
      </c>
      <c r="C808" t="s">
        <v>446</v>
      </c>
      <c r="D808" t="s">
        <v>1489</v>
      </c>
      <c r="E808" s="551">
        <f ca="1">VLOOKUP(A808,Data!C:I,7,FALSE)</f>
        <v>0</v>
      </c>
      <c r="F808" s="631" t="str">
        <f t="shared" si="48"/>
        <v>ID.AM-62</v>
      </c>
      <c r="G808" s="631" t="str">
        <f t="shared" ca="1" si="49"/>
        <v>ID.AM-620</v>
      </c>
    </row>
    <row r="809" spans="1:7" x14ac:dyDescent="0.25">
      <c r="A809" t="s">
        <v>277</v>
      </c>
      <c r="B809" s="551">
        <v>2</v>
      </c>
      <c r="C809" t="s">
        <v>1462</v>
      </c>
      <c r="D809" t="s">
        <v>1575</v>
      </c>
      <c r="E809" s="551">
        <f ca="1">VLOOKUP(A809,Data!C:I,7,FALSE)</f>
        <v>0</v>
      </c>
      <c r="F809" s="631" t="str">
        <f t="shared" si="48"/>
        <v>PR.AT-22</v>
      </c>
      <c r="G809" s="631" t="str">
        <f t="shared" ca="1" si="49"/>
        <v>PR.AT-220</v>
      </c>
    </row>
    <row r="810" spans="1:7" x14ac:dyDescent="0.25">
      <c r="A810" t="s">
        <v>277</v>
      </c>
      <c r="B810" s="551">
        <v>2</v>
      </c>
      <c r="C810" t="s">
        <v>1462</v>
      </c>
      <c r="D810" t="s">
        <v>1576</v>
      </c>
      <c r="E810" s="551">
        <f ca="1">VLOOKUP(A810,Data!C:I,7,FALSE)</f>
        <v>0</v>
      </c>
      <c r="F810" s="631" t="str">
        <f t="shared" si="48"/>
        <v>PR.AT-32</v>
      </c>
      <c r="G810" s="631" t="str">
        <f t="shared" ca="1" si="49"/>
        <v>PR.AT-320</v>
      </c>
    </row>
    <row r="811" spans="1:7" x14ac:dyDescent="0.25">
      <c r="A811" t="s">
        <v>277</v>
      </c>
      <c r="B811" s="551">
        <v>2</v>
      </c>
      <c r="C811" t="s">
        <v>1462</v>
      </c>
      <c r="D811" t="s">
        <v>1525</v>
      </c>
      <c r="E811" s="551">
        <f ca="1">VLOOKUP(A811,Data!C:I,7,FALSE)</f>
        <v>0</v>
      </c>
      <c r="F811" s="631" t="str">
        <f t="shared" si="48"/>
        <v>PR.AT-42</v>
      </c>
      <c r="G811" s="631" t="str">
        <f t="shared" ca="1" si="49"/>
        <v>PR.AT-420</v>
      </c>
    </row>
    <row r="812" spans="1:7" x14ac:dyDescent="0.25">
      <c r="A812" t="s">
        <v>277</v>
      </c>
      <c r="B812" s="551">
        <v>2</v>
      </c>
      <c r="C812" t="s">
        <v>1462</v>
      </c>
      <c r="D812" t="s">
        <v>1577</v>
      </c>
      <c r="E812" s="551">
        <f ca="1">VLOOKUP(A812,Data!C:I,7,FALSE)</f>
        <v>0</v>
      </c>
      <c r="F812" s="631" t="str">
        <f t="shared" si="48"/>
        <v>PR.AT-52</v>
      </c>
      <c r="G812" s="631" t="str">
        <f t="shared" ca="1" si="49"/>
        <v>PR.AT-520</v>
      </c>
    </row>
    <row r="813" spans="1:7" x14ac:dyDescent="0.25">
      <c r="A813" t="s">
        <v>278</v>
      </c>
      <c r="B813" s="551">
        <v>3</v>
      </c>
      <c r="C813" t="s">
        <v>1463</v>
      </c>
      <c r="D813" t="s">
        <v>1538</v>
      </c>
      <c r="E813" s="551">
        <f ca="1">VLOOKUP(A813,Data!C:I,7,FALSE)</f>
        <v>1</v>
      </c>
      <c r="F813" s="631" t="str">
        <f t="shared" si="48"/>
        <v>DE.DP-13</v>
      </c>
      <c r="G813" s="631" t="str">
        <f t="shared" ca="1" si="49"/>
        <v>DE.DP-131</v>
      </c>
    </row>
    <row r="814" spans="1:7" x14ac:dyDescent="0.25">
      <c r="A814" t="s">
        <v>278</v>
      </c>
      <c r="B814" s="551">
        <v>3</v>
      </c>
      <c r="C814" t="s">
        <v>446</v>
      </c>
      <c r="D814" t="s">
        <v>1490</v>
      </c>
      <c r="E814" s="551">
        <f ca="1">VLOOKUP(A814,Data!C:I,7,FALSE)</f>
        <v>1</v>
      </c>
      <c r="F814" s="631" t="str">
        <f t="shared" si="48"/>
        <v>ID.GV-23</v>
      </c>
      <c r="G814" s="631" t="str">
        <f t="shared" ca="1" si="49"/>
        <v>ID.GV-231</v>
      </c>
    </row>
    <row r="815" spans="1:7" x14ac:dyDescent="0.25">
      <c r="A815" t="s">
        <v>278</v>
      </c>
      <c r="B815" s="551">
        <v>3</v>
      </c>
      <c r="C815" t="s">
        <v>1462</v>
      </c>
      <c r="D815" t="s">
        <v>1575</v>
      </c>
      <c r="E815" s="551">
        <f ca="1">VLOOKUP(A815,Data!C:I,7,FALSE)</f>
        <v>1</v>
      </c>
      <c r="F815" s="631" t="str">
        <f t="shared" si="48"/>
        <v>PR.AT-23</v>
      </c>
      <c r="G815" s="631" t="str">
        <f t="shared" ca="1" si="49"/>
        <v>PR.AT-231</v>
      </c>
    </row>
    <row r="816" spans="1:7" x14ac:dyDescent="0.25">
      <c r="A816" t="s">
        <v>278</v>
      </c>
      <c r="B816" s="551">
        <v>3</v>
      </c>
      <c r="C816" t="s">
        <v>1462</v>
      </c>
      <c r="D816" t="s">
        <v>1576</v>
      </c>
      <c r="E816" s="551">
        <f ca="1">VLOOKUP(A816,Data!C:I,7,FALSE)</f>
        <v>1</v>
      </c>
      <c r="F816" s="631" t="str">
        <f t="shared" si="48"/>
        <v>PR.AT-33</v>
      </c>
      <c r="G816" s="631" t="str">
        <f t="shared" ca="1" si="49"/>
        <v>PR.AT-331</v>
      </c>
    </row>
    <row r="817" spans="1:7" x14ac:dyDescent="0.25">
      <c r="A817" t="s">
        <v>278</v>
      </c>
      <c r="B817" s="551">
        <v>3</v>
      </c>
      <c r="C817" t="s">
        <v>1462</v>
      </c>
      <c r="D817" t="s">
        <v>1525</v>
      </c>
      <c r="E817" s="551">
        <f ca="1">VLOOKUP(A817,Data!C:I,7,FALSE)</f>
        <v>1</v>
      </c>
      <c r="F817" s="631" t="str">
        <f t="shared" si="48"/>
        <v>PR.AT-43</v>
      </c>
      <c r="G817" s="631" t="str">
        <f t="shared" ca="1" si="49"/>
        <v>PR.AT-431</v>
      </c>
    </row>
    <row r="818" spans="1:7" x14ac:dyDescent="0.25">
      <c r="A818" t="s">
        <v>278</v>
      </c>
      <c r="B818" s="551">
        <v>3</v>
      </c>
      <c r="C818" t="s">
        <v>1462</v>
      </c>
      <c r="D818" t="s">
        <v>1577</v>
      </c>
      <c r="E818" s="551">
        <f ca="1">VLOOKUP(A818,Data!C:I,7,FALSE)</f>
        <v>1</v>
      </c>
      <c r="F818" s="631" t="str">
        <f t="shared" si="48"/>
        <v>PR.AT-53</v>
      </c>
      <c r="G818" s="631" t="str">
        <f t="shared" ca="1" si="49"/>
        <v>PR.AT-531</v>
      </c>
    </row>
    <row r="819" spans="1:7" x14ac:dyDescent="0.25">
      <c r="A819" t="s">
        <v>279</v>
      </c>
      <c r="B819" s="551">
        <v>3</v>
      </c>
      <c r="C819" t="s">
        <v>1463</v>
      </c>
      <c r="D819" t="s">
        <v>1538</v>
      </c>
      <c r="E819" s="551">
        <f ca="1">VLOOKUP(A819,Data!C:I,7,FALSE)</f>
        <v>0</v>
      </c>
      <c r="F819" s="631" t="str">
        <f t="shared" si="48"/>
        <v>DE.DP-13</v>
      </c>
      <c r="G819" s="631" t="str">
        <f t="shared" ca="1" si="49"/>
        <v>DE.DP-130</v>
      </c>
    </row>
    <row r="820" spans="1:7" x14ac:dyDescent="0.25">
      <c r="A820" t="s">
        <v>279</v>
      </c>
      <c r="B820" s="551">
        <v>3</v>
      </c>
      <c r="C820" t="s">
        <v>446</v>
      </c>
      <c r="D820" t="s">
        <v>1490</v>
      </c>
      <c r="E820" s="551">
        <f ca="1">VLOOKUP(A820,Data!C:I,7,FALSE)</f>
        <v>0</v>
      </c>
      <c r="F820" s="631" t="str">
        <f t="shared" si="48"/>
        <v>ID.GV-23</v>
      </c>
      <c r="G820" s="631" t="str">
        <f t="shared" ca="1" si="49"/>
        <v>ID.GV-230</v>
      </c>
    </row>
    <row r="821" spans="1:7" x14ac:dyDescent="0.25">
      <c r="A821" t="s">
        <v>279</v>
      </c>
      <c r="B821" s="551">
        <v>3</v>
      </c>
      <c r="C821" t="s">
        <v>1462</v>
      </c>
      <c r="D821" t="s">
        <v>1575</v>
      </c>
      <c r="E821" s="551">
        <f ca="1">VLOOKUP(A821,Data!C:I,7,FALSE)</f>
        <v>0</v>
      </c>
      <c r="F821" s="631" t="str">
        <f t="shared" si="48"/>
        <v>PR.AT-23</v>
      </c>
      <c r="G821" s="631" t="str">
        <f t="shared" ca="1" si="49"/>
        <v>PR.AT-230</v>
      </c>
    </row>
    <row r="822" spans="1:7" x14ac:dyDescent="0.25">
      <c r="A822" t="s">
        <v>279</v>
      </c>
      <c r="B822" s="551">
        <v>3</v>
      </c>
      <c r="C822" t="s">
        <v>1462</v>
      </c>
      <c r="D822" t="s">
        <v>1576</v>
      </c>
      <c r="E822" s="551">
        <f ca="1">VLOOKUP(A822,Data!C:I,7,FALSE)</f>
        <v>0</v>
      </c>
      <c r="F822" s="631" t="str">
        <f t="shared" si="48"/>
        <v>PR.AT-33</v>
      </c>
      <c r="G822" s="631" t="str">
        <f t="shared" ca="1" si="49"/>
        <v>PR.AT-330</v>
      </c>
    </row>
    <row r="823" spans="1:7" x14ac:dyDescent="0.25">
      <c r="A823" t="s">
        <v>279</v>
      </c>
      <c r="B823" s="551">
        <v>3</v>
      </c>
      <c r="C823" t="s">
        <v>1462</v>
      </c>
      <c r="D823" t="s">
        <v>1525</v>
      </c>
      <c r="E823" s="551">
        <f ca="1">VLOOKUP(A823,Data!C:I,7,FALSE)</f>
        <v>0</v>
      </c>
      <c r="F823" s="631" t="str">
        <f t="shared" si="48"/>
        <v>PR.AT-43</v>
      </c>
      <c r="G823" s="631" t="str">
        <f t="shared" ca="1" si="49"/>
        <v>PR.AT-430</v>
      </c>
    </row>
    <row r="824" spans="1:7" x14ac:dyDescent="0.25">
      <c r="A824" t="s">
        <v>279</v>
      </c>
      <c r="B824" s="551">
        <v>3</v>
      </c>
      <c r="C824" t="s">
        <v>1462</v>
      </c>
      <c r="D824" t="s">
        <v>1577</v>
      </c>
      <c r="E824" s="551">
        <f ca="1">VLOOKUP(A824,Data!C:I,7,FALSE)</f>
        <v>0</v>
      </c>
      <c r="F824" s="631" t="str">
        <f t="shared" si="48"/>
        <v>PR.AT-53</v>
      </c>
      <c r="G824" s="631" t="str">
        <f t="shared" ca="1" si="49"/>
        <v>PR.AT-530</v>
      </c>
    </row>
    <row r="825" spans="1:7" x14ac:dyDescent="0.25">
      <c r="A825" t="s">
        <v>279</v>
      </c>
      <c r="B825" s="551">
        <v>3</v>
      </c>
      <c r="C825" t="s">
        <v>1462</v>
      </c>
      <c r="D825" t="s">
        <v>1578</v>
      </c>
      <c r="E825" s="551">
        <f ca="1">VLOOKUP(A825,Data!C:I,7,FALSE)</f>
        <v>0</v>
      </c>
      <c r="F825" s="631" t="str">
        <f t="shared" si="48"/>
        <v>PR.IP-113</v>
      </c>
      <c r="G825" s="631" t="str">
        <f t="shared" ca="1" si="49"/>
        <v>PR.IP-1130</v>
      </c>
    </row>
    <row r="826" spans="1:7" x14ac:dyDescent="0.25">
      <c r="A826" t="s">
        <v>280</v>
      </c>
      <c r="B826" s="551">
        <v>1</v>
      </c>
      <c r="C826" t="s">
        <v>1462</v>
      </c>
      <c r="D826" t="s">
        <v>1579</v>
      </c>
      <c r="E826" s="551">
        <f ca="1">VLOOKUP(A826,Data!C:I,7,FALSE)</f>
        <v>1</v>
      </c>
      <c r="F826" s="631" t="str">
        <f t="shared" si="48"/>
        <v>PR.AT-11</v>
      </c>
      <c r="G826" s="631" t="str">
        <f t="shared" ca="1" si="49"/>
        <v>PR.AT-111</v>
      </c>
    </row>
    <row r="827" spans="1:7" x14ac:dyDescent="0.25">
      <c r="A827" t="s">
        <v>281</v>
      </c>
      <c r="B827" s="551">
        <v>1</v>
      </c>
      <c r="C827" t="s">
        <v>1462</v>
      </c>
      <c r="D827" t="s">
        <v>1579</v>
      </c>
      <c r="E827" s="551">
        <f ca="1">VLOOKUP(A827,Data!C:I,7,FALSE)</f>
        <v>0</v>
      </c>
      <c r="F827" s="631" t="str">
        <f t="shared" si="48"/>
        <v>PR.AT-11</v>
      </c>
      <c r="G827" s="631" t="str">
        <f t="shared" ca="1" si="49"/>
        <v>PR.AT-110</v>
      </c>
    </row>
    <row r="828" spans="1:7" x14ac:dyDescent="0.25">
      <c r="A828" t="s">
        <v>282</v>
      </c>
      <c r="B828" s="551">
        <v>2</v>
      </c>
      <c r="C828" t="s">
        <v>1462</v>
      </c>
      <c r="D828" t="s">
        <v>1579</v>
      </c>
      <c r="E828" s="551">
        <f ca="1">VLOOKUP(A828,Data!C:I,7,FALSE)</f>
        <v>1</v>
      </c>
      <c r="F828" s="631" t="str">
        <f t="shared" si="48"/>
        <v>PR.AT-12</v>
      </c>
      <c r="G828" s="631" t="str">
        <f t="shared" ca="1" si="49"/>
        <v>PR.AT-121</v>
      </c>
    </row>
    <row r="829" spans="1:7" x14ac:dyDescent="0.25">
      <c r="A829" t="s">
        <v>283</v>
      </c>
      <c r="B829" s="551">
        <v>2</v>
      </c>
      <c r="C829" t="s">
        <v>1462</v>
      </c>
      <c r="D829" t="s">
        <v>1579</v>
      </c>
      <c r="E829" s="551">
        <f ca="1">VLOOKUP(A829,Data!C:I,7,FALSE)</f>
        <v>0</v>
      </c>
      <c r="F829" s="631" t="str">
        <f t="shared" si="48"/>
        <v>PR.AT-12</v>
      </c>
      <c r="G829" s="631" t="str">
        <f t="shared" ca="1" si="49"/>
        <v>PR.AT-120</v>
      </c>
    </row>
    <row r="830" spans="1:7" x14ac:dyDescent="0.25">
      <c r="A830" t="s">
        <v>284</v>
      </c>
      <c r="B830" s="551">
        <v>3</v>
      </c>
      <c r="C830" t="s">
        <v>1462</v>
      </c>
      <c r="D830" t="s">
        <v>1579</v>
      </c>
      <c r="E830" s="551">
        <f ca="1">VLOOKUP(A830,Data!C:I,7,FALSE)</f>
        <v>1</v>
      </c>
      <c r="F830" s="631" t="str">
        <f t="shared" si="48"/>
        <v>PR.AT-13</v>
      </c>
      <c r="G830" s="631" t="str">
        <f t="shared" ca="1" si="49"/>
        <v>PR.AT-131</v>
      </c>
    </row>
    <row r="831" spans="1:7" x14ac:dyDescent="0.25">
      <c r="A831" t="s">
        <v>285</v>
      </c>
      <c r="B831" s="551">
        <v>3</v>
      </c>
      <c r="C831" t="s">
        <v>1462</v>
      </c>
      <c r="D831" t="s">
        <v>1579</v>
      </c>
      <c r="E831" s="551">
        <f ca="1">VLOOKUP(A831,Data!C:I,7,FALSE)</f>
        <v>0</v>
      </c>
      <c r="F831" s="631" t="str">
        <f t="shared" si="48"/>
        <v>PR.AT-13</v>
      </c>
      <c r="G831" s="631" t="str">
        <f t="shared" ca="1" si="49"/>
        <v>PR.AT-130</v>
      </c>
    </row>
    <row r="832" spans="1:7" x14ac:dyDescent="0.25">
      <c r="A832" t="s">
        <v>286</v>
      </c>
      <c r="B832" s="551">
        <v>1</v>
      </c>
      <c r="C832" t="s">
        <v>1462</v>
      </c>
      <c r="D832" t="s">
        <v>1578</v>
      </c>
      <c r="E832" s="551">
        <f ca="1">VLOOKUP(A832,Data!C:I,7,FALSE)</f>
        <v>1</v>
      </c>
      <c r="F832" s="631" t="str">
        <f t="shared" si="48"/>
        <v>PR.IP-111</v>
      </c>
      <c r="G832" s="631" t="str">
        <f t="shared" ca="1" si="49"/>
        <v>PR.IP-1111</v>
      </c>
    </row>
    <row r="833" spans="1:7" x14ac:dyDescent="0.25">
      <c r="A833" t="s">
        <v>287</v>
      </c>
      <c r="B833" s="551">
        <v>1</v>
      </c>
      <c r="C833" t="s">
        <v>1462</v>
      </c>
      <c r="D833" t="s">
        <v>1578</v>
      </c>
      <c r="E833" s="551">
        <f ca="1">VLOOKUP(A833,Data!C:I,7,FALSE)</f>
        <v>1</v>
      </c>
      <c r="F833" s="631" t="str">
        <f t="shared" si="48"/>
        <v>PR.IP-111</v>
      </c>
      <c r="G833" s="631" t="str">
        <f t="shared" ca="1" si="49"/>
        <v>PR.IP-1111</v>
      </c>
    </row>
    <row r="834" spans="1:7" x14ac:dyDescent="0.25">
      <c r="A834" t="s">
        <v>288</v>
      </c>
      <c r="B834" s="551">
        <v>2</v>
      </c>
      <c r="C834" t="s">
        <v>1462</v>
      </c>
      <c r="D834" t="s">
        <v>1578</v>
      </c>
      <c r="E834" s="551">
        <f ca="1">VLOOKUP(A834,Data!C:I,7,FALSE)</f>
        <v>1</v>
      </c>
      <c r="F834" s="631" t="str">
        <f t="shared" si="48"/>
        <v>PR.IP-112</v>
      </c>
      <c r="G834" s="631" t="str">
        <f t="shared" ca="1" si="49"/>
        <v>PR.IP-1121</v>
      </c>
    </row>
    <row r="835" spans="1:7" x14ac:dyDescent="0.25">
      <c r="A835" t="s">
        <v>289</v>
      </c>
      <c r="B835" s="551">
        <v>2</v>
      </c>
      <c r="C835" t="s">
        <v>1462</v>
      </c>
      <c r="D835" t="s">
        <v>1578</v>
      </c>
      <c r="E835" s="551">
        <f ca="1">VLOOKUP(A835,Data!C:I,7,FALSE)</f>
        <v>0</v>
      </c>
      <c r="F835" s="631" t="str">
        <f t="shared" ref="F835:F846" si="50">CONCATENATE($D835,$B835)</f>
        <v>PR.IP-112</v>
      </c>
      <c r="G835" s="631" t="str">
        <f t="shared" ref="G835:G846" ca="1" si="51">_xlfn.IFNA(CONCATENATE(F835,$E835),CONCATENATE(F835,$E835,0))</f>
        <v>PR.IP-1120</v>
      </c>
    </row>
    <row r="836" spans="1:7" x14ac:dyDescent="0.25">
      <c r="A836" t="s">
        <v>290</v>
      </c>
      <c r="B836" s="551">
        <v>2</v>
      </c>
      <c r="C836" t="s">
        <v>1462</v>
      </c>
      <c r="D836" t="s">
        <v>1578</v>
      </c>
      <c r="E836" s="551">
        <f ca="1">VLOOKUP(A836,Data!C:I,7,FALSE)</f>
        <v>1</v>
      </c>
      <c r="F836" s="631" t="str">
        <f t="shared" si="50"/>
        <v>PR.IP-112</v>
      </c>
      <c r="G836" s="631" t="str">
        <f t="shared" ca="1" si="51"/>
        <v>PR.IP-1121</v>
      </c>
    </row>
    <row r="837" spans="1:7" x14ac:dyDescent="0.25">
      <c r="A837" t="s">
        <v>291</v>
      </c>
      <c r="B837" s="551">
        <v>3</v>
      </c>
      <c r="C837" t="s">
        <v>1462</v>
      </c>
      <c r="D837" t="s">
        <v>1578</v>
      </c>
      <c r="E837" s="551">
        <f ca="1">VLOOKUP(A837,Data!C:I,7,FALSE)</f>
        <v>0</v>
      </c>
      <c r="F837" s="631" t="str">
        <f t="shared" si="50"/>
        <v>PR.IP-113</v>
      </c>
      <c r="G837" s="631" t="str">
        <f t="shared" ca="1" si="51"/>
        <v>PR.IP-1130</v>
      </c>
    </row>
    <row r="838" spans="1:7" x14ac:dyDescent="0.25">
      <c r="A838" t="s">
        <v>960</v>
      </c>
      <c r="B838" s="551">
        <v>3</v>
      </c>
      <c r="C838" t="s">
        <v>1462</v>
      </c>
      <c r="D838" t="s">
        <v>1578</v>
      </c>
      <c r="E838" s="551" t="e">
        <f>VLOOKUP(A838,Data!C:I,7,FALSE)</f>
        <v>#N/A</v>
      </c>
      <c r="F838" s="631" t="str">
        <f t="shared" si="50"/>
        <v>PR.IP-113</v>
      </c>
      <c r="G838" s="631" t="e">
        <f t="shared" si="51"/>
        <v>#N/A</v>
      </c>
    </row>
    <row r="839" spans="1:7" x14ac:dyDescent="0.25">
      <c r="A839" t="s">
        <v>292</v>
      </c>
      <c r="B839" s="551">
        <v>1</v>
      </c>
      <c r="C839" t="s">
        <v>1462</v>
      </c>
      <c r="D839" t="s">
        <v>1579</v>
      </c>
      <c r="E839" s="551">
        <f ca="1">VLOOKUP(A839,Data!C:I,7,FALSE)</f>
        <v>1</v>
      </c>
      <c r="F839" s="631" t="str">
        <f t="shared" si="50"/>
        <v>PR.AT-11</v>
      </c>
      <c r="G839" s="631" t="str">
        <f t="shared" ca="1" si="51"/>
        <v>PR.AT-111</v>
      </c>
    </row>
    <row r="840" spans="1:7" x14ac:dyDescent="0.25">
      <c r="A840" t="s">
        <v>293</v>
      </c>
      <c r="B840" s="551">
        <v>2</v>
      </c>
      <c r="C840" t="s">
        <v>1462</v>
      </c>
      <c r="D840" t="s">
        <v>1579</v>
      </c>
      <c r="E840" s="551">
        <f ca="1">VLOOKUP(A840,Data!C:I,7,FALSE)</f>
        <v>1</v>
      </c>
      <c r="F840" s="631" t="str">
        <f t="shared" si="50"/>
        <v>PR.AT-12</v>
      </c>
      <c r="G840" s="631" t="str">
        <f t="shared" ca="1" si="51"/>
        <v>PR.AT-121</v>
      </c>
    </row>
    <row r="841" spans="1:7" x14ac:dyDescent="0.25">
      <c r="A841" t="s">
        <v>294</v>
      </c>
      <c r="B841" s="551">
        <v>2</v>
      </c>
      <c r="C841" t="s">
        <v>1462</v>
      </c>
      <c r="D841" t="s">
        <v>1579</v>
      </c>
      <c r="E841" s="551">
        <f ca="1">VLOOKUP(A841,Data!C:I,7,FALSE)</f>
        <v>0</v>
      </c>
      <c r="F841" s="631" t="str">
        <f t="shared" si="50"/>
        <v>PR.AT-12</v>
      </c>
      <c r="G841" s="631" t="str">
        <f t="shared" ca="1" si="51"/>
        <v>PR.AT-120</v>
      </c>
    </row>
    <row r="842" spans="1:7" x14ac:dyDescent="0.25">
      <c r="A842" t="s">
        <v>295</v>
      </c>
      <c r="B842" s="551">
        <v>3</v>
      </c>
      <c r="C842" t="s">
        <v>1462</v>
      </c>
      <c r="D842" t="s">
        <v>1579</v>
      </c>
      <c r="E842" s="551">
        <f ca="1">VLOOKUP(A842,Data!C:I,7,FALSE)</f>
        <v>0</v>
      </c>
      <c r="F842" s="631" t="str">
        <f t="shared" si="50"/>
        <v>PR.AT-13</v>
      </c>
      <c r="G842" s="631" t="str">
        <f t="shared" ca="1" si="51"/>
        <v>PR.AT-130</v>
      </c>
    </row>
    <row r="843" spans="1:7" x14ac:dyDescent="0.25">
      <c r="A843" t="s">
        <v>296</v>
      </c>
      <c r="B843" s="551">
        <v>3</v>
      </c>
      <c r="C843" t="s">
        <v>1462</v>
      </c>
      <c r="D843" t="s">
        <v>1579</v>
      </c>
      <c r="E843" s="551">
        <f ca="1">VLOOKUP(A843,Data!C:I,7,FALSE)</f>
        <v>1</v>
      </c>
      <c r="F843" s="631" t="str">
        <f t="shared" si="50"/>
        <v>PR.AT-13</v>
      </c>
      <c r="G843" s="631" t="str">
        <f t="shared" ca="1" si="51"/>
        <v>PR.AT-131</v>
      </c>
    </row>
    <row r="844" spans="1:7" x14ac:dyDescent="0.25">
      <c r="A844" t="s">
        <v>301</v>
      </c>
      <c r="B844" s="551">
        <v>3</v>
      </c>
      <c r="C844" t="s">
        <v>446</v>
      </c>
      <c r="D844" t="s">
        <v>1489</v>
      </c>
      <c r="E844" s="551">
        <f ca="1">VLOOKUP(A844,Data!C:I,7,FALSE)</f>
        <v>1</v>
      </c>
      <c r="F844" s="631" t="str">
        <f t="shared" si="50"/>
        <v>ID.AM-63</v>
      </c>
      <c r="G844" s="631" t="str">
        <f t="shared" ca="1" si="51"/>
        <v>ID.AM-631</v>
      </c>
    </row>
    <row r="845" spans="1:7" x14ac:dyDescent="0.25">
      <c r="A845" t="s">
        <v>301</v>
      </c>
      <c r="B845" s="551">
        <v>3</v>
      </c>
      <c r="C845" t="s">
        <v>446</v>
      </c>
      <c r="D845" t="s">
        <v>1490</v>
      </c>
      <c r="E845" s="551">
        <f ca="1">VLOOKUP(A845,Data!C:I,7,FALSE)</f>
        <v>1</v>
      </c>
      <c r="F845" s="631" t="str">
        <f t="shared" si="50"/>
        <v>ID.GV-23</v>
      </c>
      <c r="G845" s="631" t="str">
        <f t="shared" ca="1" si="51"/>
        <v>ID.GV-231</v>
      </c>
    </row>
    <row r="846" spans="1:7" x14ac:dyDescent="0.25">
      <c r="A846" t="s">
        <v>302</v>
      </c>
      <c r="B846" s="551">
        <v>3</v>
      </c>
      <c r="C846" t="s">
        <v>1462</v>
      </c>
      <c r="D846" t="s">
        <v>1491</v>
      </c>
      <c r="E846" s="551">
        <f ca="1">VLOOKUP(A846,Data!C:I,7,FALSE)</f>
        <v>0</v>
      </c>
      <c r="F846" s="631" t="str">
        <f t="shared" si="50"/>
        <v>PR.IP-83</v>
      </c>
      <c r="G846" s="631"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W81"/>
  <sheetViews>
    <sheetView showGridLines="0" zoomScale="80" zoomScaleNormal="80" workbookViewId="0"/>
  </sheetViews>
  <sheetFormatPr defaultColWidth="9.26953125" defaultRowHeight="13.8" x14ac:dyDescent="0.25"/>
  <cols>
    <col min="1" max="2" width="1.6328125" style="183" customWidth="1"/>
    <col min="3" max="4" width="2.6328125" style="183" customWidth="1"/>
    <col min="5" max="5" width="3.1796875" style="336" customWidth="1"/>
    <col min="6" max="6" width="55.6328125" style="183" customWidth="1"/>
    <col min="7" max="7" width="2.6328125" style="215" customWidth="1"/>
    <col min="8" max="8" width="14.6328125" style="183" customWidth="1"/>
    <col min="9" max="9" width="30.6328125" style="181" customWidth="1"/>
    <col min="10" max="11" width="20.6328125" style="181" customWidth="1"/>
    <col min="12" max="12" width="10.6328125" style="181" customWidth="1"/>
    <col min="13" max="13" width="1.6328125" style="183" customWidth="1"/>
    <col min="14" max="14" width="1.6328125" style="302" customWidth="1"/>
    <col min="15" max="15" width="1.6328125" style="139" customWidth="1"/>
    <col min="16" max="16" width="14.6328125" style="183" customWidth="1"/>
    <col min="17" max="17" width="40.6328125" style="181" customWidth="1"/>
    <col min="18" max="19" width="20.6328125" style="181" customWidth="1"/>
    <col min="20" max="20" width="28.6328125" style="181" customWidth="1"/>
    <col min="21" max="21" width="1.6328125" style="183" customWidth="1"/>
    <col min="22" max="22" width="1.6328125" style="302" customWidth="1"/>
    <col min="23" max="16384" width="9.26953125" style="183"/>
  </cols>
  <sheetData>
    <row r="1" spans="1:23"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3"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3" s="256" customFormat="1" ht="25.05" customHeight="1" x14ac:dyDescent="0.25">
      <c r="A3" s="251"/>
      <c r="B3" s="148"/>
      <c r="C3" s="149" t="s">
        <v>48</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39" t="str">
        <f>VLOOKUP($C$3,Infoimport!$B$4:$C$14,2,FALSE)</f>
        <v xml:space="preserve">ASSET, tiedot Infoimport-välilehdeltä
</v>
      </c>
      <c r="Q3" s="1739"/>
      <c r="R3" s="1739"/>
      <c r="S3" s="1739"/>
      <c r="T3" s="1739"/>
      <c r="U3" s="795"/>
      <c r="V3" s="251"/>
    </row>
    <row r="4" spans="1:23" ht="25.05" customHeight="1" x14ac:dyDescent="0.3">
      <c r="A4" s="177"/>
      <c r="B4" s="307"/>
      <c r="C4" s="154" t="str">
        <f>IF(VLOOKUP($C$3,Languages!$A:$D,1,TRUE)=$C$3,VLOOKUP($C$3,Languages!$A:$D,Summary!$C$7,TRUE),NA())</f>
        <v>Omaisuuden, muutosten ja konfiguraation hallinta (ASSET)</v>
      </c>
      <c r="D4" s="154"/>
      <c r="E4" s="323"/>
      <c r="F4" s="320"/>
      <c r="G4" s="260"/>
      <c r="H4" s="309"/>
      <c r="I4" s="260" t="str">
        <f ca="1">VLOOKUP(VLOOKUP(CONCATENATE($C$3),Data!$K:$O,5,FALSE),Parameters!$C$7:$F$10,Summary!$C$7,FALSE)</f>
        <v>Kypsyystaso 1</v>
      </c>
      <c r="J4" s="684"/>
      <c r="K4" s="261"/>
      <c r="L4" s="301"/>
      <c r="M4" s="188"/>
      <c r="N4" s="134"/>
      <c r="O4" s="794"/>
      <c r="P4" s="1739"/>
      <c r="Q4" s="1739"/>
      <c r="R4" s="1739"/>
      <c r="S4" s="1739"/>
      <c r="T4" s="1739"/>
      <c r="U4" s="795"/>
      <c r="V4" s="134"/>
    </row>
    <row r="5" spans="1:23" ht="10.050000000000001" customHeight="1" x14ac:dyDescent="0.25">
      <c r="A5" s="177"/>
      <c r="B5" s="307"/>
      <c r="C5" s="320"/>
      <c r="D5" s="320"/>
      <c r="E5" s="321"/>
      <c r="F5" s="321"/>
      <c r="G5" s="260"/>
      <c r="H5" s="260"/>
      <c r="I5" s="204"/>
      <c r="J5" s="261"/>
      <c r="K5" s="261"/>
      <c r="L5" s="261"/>
      <c r="M5" s="188"/>
      <c r="N5" s="134"/>
      <c r="O5" s="794"/>
      <c r="P5" s="1739"/>
      <c r="Q5" s="1739"/>
      <c r="R5" s="1739"/>
      <c r="S5" s="1739"/>
      <c r="T5" s="1739"/>
      <c r="U5" s="795"/>
      <c r="V5" s="134"/>
    </row>
    <row r="6" spans="1:23" ht="60" customHeight="1" x14ac:dyDescent="0.25">
      <c r="A6" s="177"/>
      <c r="B6" s="307"/>
      <c r="C6" s="1743"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743"/>
      <c r="E6" s="1743"/>
      <c r="F6" s="1743"/>
      <c r="G6" s="1743"/>
      <c r="H6" s="1743"/>
      <c r="I6" s="1743"/>
      <c r="J6" s="1743"/>
      <c r="K6" s="1743"/>
      <c r="L6" s="1743"/>
      <c r="M6" s="188"/>
      <c r="N6" s="134"/>
      <c r="O6" s="794"/>
      <c r="P6" s="1739"/>
      <c r="Q6" s="1739"/>
      <c r="R6" s="1739"/>
      <c r="S6" s="1739"/>
      <c r="T6" s="1739"/>
      <c r="U6" s="795"/>
      <c r="V6" s="134"/>
    </row>
    <row r="7" spans="1:23" ht="15.45" customHeight="1" x14ac:dyDescent="0.2">
      <c r="A7" s="177"/>
      <c r="B7" s="307"/>
      <c r="C7" s="263">
        <v>1</v>
      </c>
      <c r="D7" s="263"/>
      <c r="E7" s="264" t="s">
        <v>1</v>
      </c>
      <c r="F7" s="265" t="str">
        <f>IF(VLOOKUP(CONCATENATE($C$3,"-",C7),Languages!$A:$D,1,TRUE)=CONCATENATE($C$3,"-",C7),VLOOKUP(CONCATENATE($C$3,"-",C7),Languages!$A:$D,Summary!$C$7,TRUE),NA())</f>
        <v>Laitteiden ja ohjelmistojen hallinta</v>
      </c>
      <c r="G7" s="1083"/>
      <c r="H7" s="309"/>
      <c r="I7" s="266" t="str">
        <f ca="1">VLOOKUP(VLOOKUP(CONCATENATE($C$3,"-",$C7),Data!$K:$O,5,FALSE),Parameters!$C$7:$F$10,Summary!$C$7,FALSE)</f>
        <v>Kypsyystaso 1</v>
      </c>
      <c r="J7" s="461" t="str">
        <f>IF(VLOOKUP("KM110",Languages!$A:$D,1,TRUE)="KM110",VLOOKUP("KM110",Languages!$A:$D,Summary!$C$7,TRUE),NA())</f>
        <v>Päivämäärä</v>
      </c>
      <c r="K7" s="435"/>
      <c r="L7" s="301"/>
      <c r="M7" s="188"/>
      <c r="N7" s="134"/>
      <c r="O7" s="794"/>
      <c r="P7" s="1739"/>
      <c r="Q7" s="1739"/>
      <c r="R7" s="1739"/>
      <c r="S7" s="1739"/>
      <c r="T7" s="1739"/>
      <c r="U7" s="795"/>
      <c r="V7" s="134"/>
    </row>
    <row r="8" spans="1:23" ht="14.4" customHeight="1" x14ac:dyDescent="0.25">
      <c r="A8" s="177"/>
      <c r="B8" s="307"/>
      <c r="C8" s="263">
        <v>2</v>
      </c>
      <c r="D8" s="263"/>
      <c r="E8" s="264" t="s">
        <v>1</v>
      </c>
      <c r="F8" s="265" t="str">
        <f>IF(VLOOKUP(CONCATENATE($C$3,"-",C8),Languages!$A:$D,1,TRUE)=CONCATENATE($C$3,"-",C8),VLOOKUP(CONCATENATE($C$3,"-",C8),Languages!$A:$D,Summary!$C$7,TRUE),NA())</f>
        <v>Tietovarantojen hallinta</v>
      </c>
      <c r="G8" s="340"/>
      <c r="H8" s="309"/>
      <c r="I8" s="266" t="str">
        <f ca="1">VLOOKUP(VLOOKUP(CONCATENATE($C$3,"-",$C8),Data!$K:$O,5,FALSE),Parameters!$C$7:$F$10,Summary!$C$7,FALSE)</f>
        <v>Kypsyystaso 1</v>
      </c>
      <c r="J8" s="1762"/>
      <c r="K8" s="1745"/>
      <c r="L8" s="301"/>
      <c r="M8" s="188"/>
      <c r="N8" s="134"/>
      <c r="O8" s="794"/>
      <c r="P8" s="1739"/>
      <c r="Q8" s="1739"/>
      <c r="R8" s="1739"/>
      <c r="S8" s="1739"/>
      <c r="T8" s="1739"/>
      <c r="U8" s="795"/>
      <c r="V8" s="134"/>
    </row>
    <row r="9" spans="1:23" ht="14.4" customHeight="1" x14ac:dyDescent="0.2">
      <c r="A9" s="177"/>
      <c r="B9" s="307"/>
      <c r="C9" s="263">
        <v>3</v>
      </c>
      <c r="D9" s="263"/>
      <c r="E9" s="264" t="s">
        <v>1</v>
      </c>
      <c r="F9" s="265" t="str">
        <f>IF(VLOOKUP(CONCATENATE($C$3,"-",C9),Languages!$A:$D,1,TRUE)=CONCATENATE($C$3,"-",C9),VLOOKUP(CONCATENATE($C$3,"-",C9),Languages!$A:$D,Summary!$C$7,TRUE),NA())</f>
        <v>Konfiguraation hallinta</v>
      </c>
      <c r="G9" s="193"/>
      <c r="H9" s="309"/>
      <c r="I9" s="266" t="str">
        <f ca="1">VLOOKUP(VLOOKUP(CONCATENATE($C$3,"-",$C9),Data!$K:$O,5,FALSE),Parameters!$C$7:$F$10,Summary!$C$7,FALSE)</f>
        <v>Kypsyystaso 1</v>
      </c>
      <c r="J9" s="461" t="str">
        <f>IF(VLOOKUP("KM111",Languages!$A:$D,1,TRUE)="KM111",VLOOKUP("KM111",Languages!$A:$D,Summary!$C$7,TRUE),NA())</f>
        <v>Osallistujat</v>
      </c>
      <c r="K9" s="435"/>
      <c r="L9" s="301"/>
      <c r="M9" s="188"/>
      <c r="N9" s="134"/>
      <c r="O9" s="794"/>
      <c r="P9" s="1739"/>
      <c r="Q9" s="1739"/>
      <c r="R9" s="1739"/>
      <c r="S9" s="1739"/>
      <c r="T9" s="1739"/>
      <c r="U9" s="795"/>
      <c r="V9" s="134"/>
    </row>
    <row r="10" spans="1:23" ht="14.4" customHeight="1" x14ac:dyDescent="0.25">
      <c r="A10" s="177"/>
      <c r="B10" s="307"/>
      <c r="C10" s="263">
        <v>4</v>
      </c>
      <c r="D10" s="263"/>
      <c r="E10" s="264" t="s">
        <v>1</v>
      </c>
      <c r="F10" s="265" t="str">
        <f>IF(VLOOKUP(CONCATENATE($C$3,"-",C10),Languages!$A:$D,1,TRUE)=CONCATENATE($C$3,"-",C10),VLOOKUP(CONCATENATE($C$3,"-",C10),Languages!$A:$D,Summary!$C$7,TRUE),NA())</f>
        <v>Muutoksenhallinta</v>
      </c>
      <c r="G10" s="1083"/>
      <c r="H10" s="309"/>
      <c r="I10" s="266" t="str">
        <f ca="1">VLOOKUP(VLOOKUP(CONCATENATE($C$3,"-",$C10),Data!$K:$O,5,FALSE),Parameters!$C$7:$F$10,Summary!$C$7,FALSE)</f>
        <v>Kypsyystaso 1</v>
      </c>
      <c r="J10" s="1758"/>
      <c r="K10" s="1759"/>
      <c r="L10" s="301"/>
      <c r="M10" s="188"/>
      <c r="N10" s="134"/>
      <c r="O10" s="794"/>
      <c r="P10" s="1739"/>
      <c r="Q10" s="1739"/>
      <c r="R10" s="1739"/>
      <c r="S10" s="1739"/>
      <c r="T10" s="1739"/>
      <c r="U10" s="795"/>
      <c r="V10" s="134"/>
    </row>
    <row r="11" spans="1:23" ht="14.4" customHeight="1" x14ac:dyDescent="0.25">
      <c r="A11" s="177"/>
      <c r="B11" s="307"/>
      <c r="C11" s="263">
        <v>5</v>
      </c>
      <c r="D11" s="263"/>
      <c r="E11" s="264" t="s">
        <v>1</v>
      </c>
      <c r="F11" s="265" t="str">
        <f>IF(VLOOKUP(CONCATENATE($C$3,"-",C11),Languages!$A:$D,1,TRUE)=CONCATENATE($C$3,"-",C11),VLOOKUP(CONCATENATE($C$3,"-",C11),Languages!$A:$D,Summary!$C$7,TRUE),NA())</f>
        <v>Yleisiä hallintatoimia</v>
      </c>
      <c r="G11" s="1083"/>
      <c r="H11" s="309"/>
      <c r="I11" s="266" t="str">
        <f ca="1">VLOOKUP(VLOOKUP(CONCATENATE($C$3,"-",$C11),Data!$K:$O,5,FALSE),Parameters!$C$7:$F$10,Summary!$C$7,FALSE)</f>
        <v>Kypsyystaso 1</v>
      </c>
      <c r="J11" s="1760"/>
      <c r="K11" s="1761"/>
      <c r="L11" s="325"/>
      <c r="M11" s="188"/>
      <c r="N11" s="134"/>
      <c r="O11" s="794"/>
      <c r="P11" s="1739"/>
      <c r="Q11" s="1739"/>
      <c r="R11" s="1739"/>
      <c r="S11" s="1739"/>
      <c r="T11" s="1739"/>
      <c r="U11" s="795"/>
      <c r="V11" s="134"/>
      <c r="W11" s="277"/>
    </row>
    <row r="12" spans="1:23" s="176" customFormat="1" ht="30" customHeight="1" x14ac:dyDescent="0.25">
      <c r="A12" s="165"/>
      <c r="B12" s="268"/>
      <c r="C12" s="169">
        <v>1</v>
      </c>
      <c r="D12" s="169"/>
      <c r="E12" s="169" t="str">
        <f>IF(VLOOKUP(CONCATENATE($C$3,"-",C12),Languages!$A:$D,1,TRUE)=CONCATENATE($C$3,"-",C12),VLOOKUP(CONCATENATE($C$3,"-",C12),Languages!$A:$D,Summary!$C$7,TRUE),NA())</f>
        <v>Laitteiden ja ohjelmistojen hallinta</v>
      </c>
      <c r="F12" s="169"/>
      <c r="G12" s="270"/>
      <c r="H12" s="270"/>
      <c r="I12" s="271"/>
      <c r="J12" s="271"/>
      <c r="K12" s="271"/>
      <c r="L12" s="271"/>
      <c r="M12" s="188"/>
      <c r="N12" s="134"/>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134"/>
      <c r="W12" s="277"/>
    </row>
    <row r="13" spans="1:23" s="277" customFormat="1" ht="30" customHeight="1" x14ac:dyDescent="0.25">
      <c r="A13" s="274"/>
      <c r="B13" s="275"/>
      <c r="C13" s="1765"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765"/>
      <c r="E13" s="1765"/>
      <c r="F13" s="1765"/>
      <c r="G13" s="1765"/>
      <c r="H13" s="1765"/>
      <c r="I13" s="1765"/>
      <c r="J13" s="1765"/>
      <c r="K13" s="1765"/>
      <c r="L13" s="1765"/>
      <c r="M13" s="188"/>
      <c r="N13" s="134"/>
      <c r="O13" s="794"/>
      <c r="P13" s="1741" t="str">
        <f>IF(VLOOKUP(CONCATENATE($C$3,"-",$C12),Import!$C$11:$H$470,2,FALSE)=0,"",VLOOKUP(CONCATENATE($C$3,"-",$C12),Import!$C$11:$H$470,2,FALSE))</f>
        <v/>
      </c>
      <c r="Q13" s="1739" t="str">
        <f>IF(VLOOKUP(CONCATENATE($C$3,"-",$C12),Import!$C$11:$H$470,3,FALSE)=0,"",VLOOKUP(CONCATENATE($C$3,"-",$C12),Import!$C$11:$H$470,3,FALSE))</f>
        <v>1.3, 2.3, 3.1, 3.3, 5.1, 5.2, 5.3, 11.2</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795"/>
      <c r="V13" s="134"/>
    </row>
    <row r="14" spans="1:23" s="176" customFormat="1" ht="21" customHeight="1" x14ac:dyDescent="0.25">
      <c r="A14" s="165"/>
      <c r="B14" s="268"/>
      <c r="C14" s="169">
        <v>2</v>
      </c>
      <c r="D14" s="169"/>
      <c r="E14" s="169" t="str">
        <f>IF(VLOOKUP(CONCATENATE($C$3,"-",C14),Languages!$A:$D,1,TRUE)=CONCATENATE($C$3,"-",C14),VLOOKUP(CONCATENATE($C$3,"-",C14),Languages!$A:$D,Summary!$C$7,TRUE),NA())</f>
        <v>Tietovarantojen hallinta</v>
      </c>
      <c r="F14" s="169"/>
      <c r="G14" s="292"/>
      <c r="H14" s="291" t="s">
        <v>16</v>
      </c>
      <c r="I14" s="292"/>
      <c r="J14" s="292"/>
      <c r="K14" s="292"/>
      <c r="L14" s="292"/>
      <c r="M14" s="188"/>
      <c r="N14" s="134"/>
      <c r="O14" s="794"/>
      <c r="P14" s="1742"/>
      <c r="Q14" s="1740"/>
      <c r="R14" s="1740"/>
      <c r="S14" s="1740"/>
      <c r="T14" s="1740"/>
      <c r="U14" s="795"/>
      <c r="V14" s="134"/>
      <c r="W14" s="277"/>
    </row>
    <row r="15" spans="1:23" s="277" customFormat="1" ht="30" customHeight="1" x14ac:dyDescent="0.25">
      <c r="A15" s="274"/>
      <c r="B15" s="275"/>
      <c r="C15" s="1765"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765"/>
      <c r="E15" s="1765"/>
      <c r="F15" s="1765"/>
      <c r="G15" s="1765"/>
      <c r="H15" s="1765"/>
      <c r="I15" s="1765"/>
      <c r="J15" s="1765"/>
      <c r="K15" s="1765"/>
      <c r="L15" s="1765"/>
      <c r="M15" s="188"/>
      <c r="N15" s="134"/>
      <c r="O15" s="794"/>
      <c r="P15" s="1741" t="str">
        <f>IF(VLOOKUP(CONCATENATE($C$3,"-",$C14),Import!$C$11:$H$470,2,FALSE)=0,"",VLOOKUP(CONCATENATE($C$3,"-",$C14),Import!$C$11:$H$470,2,FALSE))</f>
        <v/>
      </c>
      <c r="Q15" s="1739" t="str">
        <f>IF(VLOOKUP(CONCATENATE($C$3,"-",$C14),Import!$C$11:$H$470,3,FALSE)=0,"",VLOOKUP(CONCATENATE($C$3,"-",$C14),Import!$C$11:$H$470,3,FALSE))</f>
        <v>1.3, 2.3, 3.1, 5.1, 5.2, 5.3, 10.2, 11.2, 11.11</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795"/>
      <c r="V15" s="134"/>
    </row>
    <row r="16" spans="1:23" s="176" customFormat="1" ht="21" customHeight="1" x14ac:dyDescent="0.25">
      <c r="A16" s="165"/>
      <c r="B16" s="268"/>
      <c r="C16" s="169">
        <v>3</v>
      </c>
      <c r="D16" s="169"/>
      <c r="E16" s="169" t="str">
        <f>IF(VLOOKUP(CONCATENATE($C$3,"-",C16),Languages!$A:$D,1,TRUE)=CONCATENATE($C$3,"-",C16),VLOOKUP(CONCATENATE($C$3,"-",C16),Languages!$A:$D,Summary!$C$7,TRUE),NA())</f>
        <v>Konfiguraation hallinta</v>
      </c>
      <c r="F16" s="169"/>
      <c r="G16" s="292"/>
      <c r="H16" s="291" t="s">
        <v>16</v>
      </c>
      <c r="I16" s="292"/>
      <c r="J16" s="292"/>
      <c r="K16" s="292"/>
      <c r="L16" s="292"/>
      <c r="M16" s="188"/>
      <c r="N16" s="134"/>
      <c r="O16" s="794"/>
      <c r="P16" s="1742"/>
      <c r="Q16" s="1740"/>
      <c r="R16" s="1740"/>
      <c r="S16" s="1740"/>
      <c r="T16" s="1740"/>
      <c r="U16" s="795"/>
      <c r="V16" s="134"/>
      <c r="W16" s="277"/>
    </row>
    <row r="17" spans="1:23" s="277" customFormat="1" ht="45.45" customHeight="1" x14ac:dyDescent="0.25">
      <c r="A17" s="274"/>
      <c r="B17" s="275"/>
      <c r="C17" s="1765"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765"/>
      <c r="E17" s="1765"/>
      <c r="F17" s="1765"/>
      <c r="G17" s="1765"/>
      <c r="H17" s="1765"/>
      <c r="I17" s="1765"/>
      <c r="J17" s="1765"/>
      <c r="K17" s="1765"/>
      <c r="L17" s="1765"/>
      <c r="M17" s="188"/>
      <c r="N17" s="134"/>
      <c r="O17" s="794"/>
      <c r="P17" s="1741" t="str">
        <f>IF(VLOOKUP(CONCATENATE($C$3,"-",$C16),Import!$C$11:$H$470,2,FALSE)=0,"",VLOOKUP(CONCATENATE($C$3,"-",$C16),Import!$C$11:$H$470,2,FALSE))</f>
        <v/>
      </c>
      <c r="Q17" s="1739" t="str">
        <f>IF(VLOOKUP(CONCATENATE($C$3,"-",$C16),Import!$C$11:$H$470,3,FALSE)=0,"",VLOOKUP(CONCATENATE($C$3,"-",$C16),Import!$C$11:$H$470,3,FALSE))</f>
        <v>3.1, 3.3, 3.3.1, 3.4, 5.3, 11.5, 11.10</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795"/>
      <c r="V17" s="134"/>
    </row>
    <row r="18" spans="1:23" s="176" customFormat="1" ht="21" customHeight="1" x14ac:dyDescent="0.25">
      <c r="A18" s="165"/>
      <c r="B18" s="268"/>
      <c r="C18" s="169">
        <v>4</v>
      </c>
      <c r="D18" s="169"/>
      <c r="E18" s="169" t="str">
        <f>IF(VLOOKUP(CONCATENATE($C$3,"-",C18),Languages!$A:$D,1,TRUE)=CONCATENATE($C$3,"-",C18),VLOOKUP(CONCATENATE($C$3,"-",C18),Languages!$A:$D,Summary!$C$7,TRUE),NA())</f>
        <v>Muutoksenhallinta</v>
      </c>
      <c r="F18" s="169"/>
      <c r="G18" s="292"/>
      <c r="H18" s="291" t="s">
        <v>16</v>
      </c>
      <c r="I18" s="292"/>
      <c r="J18" s="292"/>
      <c r="K18" s="292"/>
      <c r="L18" s="292"/>
      <c r="M18" s="188"/>
      <c r="N18" s="134"/>
      <c r="O18" s="794"/>
      <c r="P18" s="1742"/>
      <c r="Q18" s="1740"/>
      <c r="R18" s="1740"/>
      <c r="S18" s="1740"/>
      <c r="T18" s="1740"/>
      <c r="U18" s="795"/>
      <c r="V18" s="134"/>
      <c r="W18" s="277"/>
    </row>
    <row r="19" spans="1:23" s="277" customFormat="1" ht="46.2" customHeight="1" x14ac:dyDescent="0.25">
      <c r="A19" s="274"/>
      <c r="B19" s="275"/>
      <c r="C19" s="1765"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765"/>
      <c r="E19" s="1765"/>
      <c r="F19" s="1765"/>
      <c r="G19" s="1765"/>
      <c r="H19" s="1765"/>
      <c r="I19" s="1765"/>
      <c r="J19" s="1765"/>
      <c r="K19" s="1765"/>
      <c r="L19" s="1765"/>
      <c r="M19" s="188"/>
      <c r="N19" s="134"/>
      <c r="O19" s="794"/>
      <c r="P19" s="1741" t="str">
        <f>IF(VLOOKUP(CONCATENATE($C$3,"-",$C18),Import!$C$11:$H$470,2,FALSE)=0,"",VLOOKUP(CONCATENATE($C$3,"-",$C18),Import!$C$11:$H$470,2,FALSE))</f>
        <v/>
      </c>
      <c r="Q19" s="1739" t="str">
        <f>IF(VLOOKUP(CONCATENATE($C$3,"-",$C18),Import!$C$11:$H$470,3,FALSE)=0,"",VLOOKUP(CONCATENATE($C$3,"-",$C18),Import!$C$11:$H$470,3,FALSE))</f>
        <v>3.1, 3.3, 3.3.1, 3.4, 3.4.1, 11.9, 11.13</v>
      </c>
      <c r="R19" s="1739" t="str">
        <f>IF(VLOOKUP(CONCATENATE($C$3,"-",$C18),Import!$C$11:$H$470,4,FALSE)=0,"",VLOOKUP(CONCATENATE($C$3,"-",$C18),Import!$C$11:$H$470,4,FALSE))</f>
        <v/>
      </c>
      <c r="S19" s="1739" t="str">
        <f>IF(VLOOKUP(CONCATENATE($C$3,"-",$C18),Import!$C$11:$H$470,5,FALSE)=0,"",VLOOKUP(CONCATENATE($C$3,"-",$C18),Import!$C$11:$H$470,5,FALSE))</f>
        <v/>
      </c>
      <c r="T19" s="1739" t="str">
        <f>IF(VLOOKUP(CONCATENATE($C$3,"-",$C18),Import!$C$11:$H$470,6,FALSE)=0,"",VLOOKUP(CONCATENATE($C$3,"-",$C18),Import!$C$11:$H$470,6,FALSE))</f>
        <v/>
      </c>
      <c r="U19" s="795"/>
      <c r="V19" s="134"/>
    </row>
    <row r="20" spans="1:23" s="176" customFormat="1" ht="21"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88"/>
      <c r="N20" s="134"/>
      <c r="O20" s="794"/>
      <c r="P20" s="1742"/>
      <c r="Q20" s="1740"/>
      <c r="R20" s="1740"/>
      <c r="S20" s="1740"/>
      <c r="T20" s="1740"/>
      <c r="U20" s="795"/>
      <c r="V20" s="134"/>
      <c r="W20" s="277"/>
    </row>
    <row r="21" spans="1:23" s="277" customFormat="1" ht="44.4" customHeight="1" x14ac:dyDescent="0.25">
      <c r="A21" s="304"/>
      <c r="B21" s="305"/>
      <c r="C21" s="1765"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65"/>
      <c r="E21" s="1765"/>
      <c r="F21" s="1765"/>
      <c r="G21" s="1765"/>
      <c r="H21" s="1765"/>
      <c r="I21" s="1765"/>
      <c r="J21" s="1765"/>
      <c r="K21" s="1765"/>
      <c r="L21" s="1765"/>
      <c r="M21" s="188"/>
      <c r="N21" s="134"/>
      <c r="O21" s="794"/>
      <c r="P21" s="1741" t="str">
        <f>IF(VLOOKUP(CONCATENATE($C$3,"-",$C20),Import!$C$11:$H$470,2,FALSE)=0,"",VLOOKUP(CONCATENATE($C$3,"-",$C20),Import!$C$11:$H$470,2,FALSE))</f>
        <v/>
      </c>
      <c r="Q21" s="1739" t="str">
        <f>IF(VLOOKUP(CONCATENATE($C$3,"-",$C20),Import!$C$11:$H$470,3,FALSE)=0,"",VLOOKUP(CONCATENATE($C$3,"-",$C20),Import!$C$11:$H$470,3,FALSE))</f>
        <v>5.1, 11.2</v>
      </c>
      <c r="R21" s="1739" t="str">
        <f>IF(VLOOKUP(CONCATENATE($C$3,"-",$C20),Import!$C$11:$H$470,4,FALSE)=0,"",VLOOKUP(CONCATENATE($C$3,"-",$C20),Import!$C$11:$H$470,4,FALSE))</f>
        <v/>
      </c>
      <c r="S21" s="1739" t="str">
        <f>IF(VLOOKUP(CONCATENATE($C$3,"-",$C20),Import!$C$11:$H$470,5,FALSE)=0,"",VLOOKUP(CONCATENATE($C$3,"-",$C20),Import!$C$11:$H$470,5,FALSE))</f>
        <v/>
      </c>
      <c r="T21" s="1739" t="str">
        <f>IF(VLOOKUP(CONCATENATE($C$3,"-",$C20),Import!$C$11:$H$470,6,FALSE)=0,"",VLOOKUP(CONCATENATE($C$3,"-",$C20),Import!$C$11:$H$470,6,FALSE))</f>
        <v/>
      </c>
      <c r="U21" s="795"/>
      <c r="V21" s="134"/>
    </row>
    <row r="22" spans="1:23" s="277" customFormat="1" ht="27" customHeight="1" x14ac:dyDescent="0.25">
      <c r="A22" s="304"/>
      <c r="B22" s="305"/>
      <c r="C22" s="1081"/>
      <c r="D22" s="1375"/>
      <c r="E22" s="1081"/>
      <c r="F22" s="1081"/>
      <c r="G22" s="1081"/>
      <c r="H22" s="1081"/>
      <c r="I22" s="1081"/>
      <c r="J22" s="1081"/>
      <c r="K22" s="1081"/>
      <c r="L22" s="1081"/>
      <c r="M22" s="188"/>
      <c r="N22" s="134"/>
      <c r="O22" s="1090"/>
      <c r="P22" s="1742"/>
      <c r="Q22" s="1740"/>
      <c r="R22" s="1740"/>
      <c r="S22" s="1740"/>
      <c r="T22" s="1740"/>
      <c r="U22" s="1090"/>
      <c r="V22" s="134"/>
    </row>
    <row r="23" spans="1:23" s="277" customFormat="1" ht="16.8" customHeight="1" x14ac:dyDescent="0.25">
      <c r="A23" s="304"/>
      <c r="B23" s="1086"/>
      <c r="C23" s="1087"/>
      <c r="D23" s="1087"/>
      <c r="E23" s="1087"/>
      <c r="F23" s="1087"/>
      <c r="G23" s="1087"/>
      <c r="H23" s="1087"/>
      <c r="I23" s="1087"/>
      <c r="J23" s="1087"/>
      <c r="K23" s="1087"/>
      <c r="L23" s="1087"/>
      <c r="M23" s="1093"/>
      <c r="N23" s="134"/>
      <c r="O23" s="796"/>
      <c r="P23" s="1082"/>
      <c r="Q23" s="1082"/>
      <c r="R23" s="1082"/>
      <c r="S23" s="1082"/>
      <c r="T23" s="1082"/>
      <c r="U23" s="797"/>
      <c r="V23" s="134"/>
    </row>
    <row r="24" spans="1:23"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3"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3" s="176" customFormat="1" ht="19.95" customHeight="1" x14ac:dyDescent="0.25">
      <c r="A26" s="165"/>
      <c r="B26" s="268"/>
      <c r="C26" s="169">
        <v>1</v>
      </c>
      <c r="D26" s="169"/>
      <c r="E26" s="169" t="str">
        <f>IF(VLOOKUP(CONCATENATE($C$3,"-",C26),Languages!$A:$D,1,TRUE)=CONCATENATE($C$3,"-",C26),VLOOKUP(CONCATENATE($C$3,"-",C26),Languages!$A:$D,Summary!$C$7,TRUE),NA())</f>
        <v>Laitteiden ja ohjelmistojen hallinta</v>
      </c>
      <c r="F26" s="169"/>
      <c r="G26" s="270"/>
      <c r="H26" s="270"/>
      <c r="I26" s="271"/>
      <c r="J26" s="271"/>
      <c r="K26" s="271"/>
      <c r="L26" s="271"/>
      <c r="M26" s="188"/>
      <c r="N26" s="304"/>
      <c r="O26" s="305"/>
      <c r="P26" s="427"/>
      <c r="Q26" s="422"/>
      <c r="R26" s="684"/>
      <c r="S26" s="756"/>
      <c r="T26" s="756"/>
      <c r="U26" s="276"/>
      <c r="V26" s="304"/>
      <c r="W26" s="277"/>
    </row>
    <row r="27" spans="1:23"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3" s="288" customFormat="1" ht="60" customHeight="1" x14ac:dyDescent="0.25">
      <c r="A28" s="274"/>
      <c r="B28" s="1748"/>
      <c r="C28" s="517">
        <v>1</v>
      </c>
      <c r="D28" s="1495">
        <v>1</v>
      </c>
      <c r="E28" s="388" t="s">
        <v>5</v>
      </c>
      <c r="F28" s="462" t="str">
        <f>IF(VLOOKUP(CONCATENATE($C$3,"-",$E28),Languages!$A:$D,1,TRUE)=CONCATENATE($C$3,"-",$E28),VLOOKUP(CONCATENATE($C$3,"-",$E28),Languages!$A:$D,Summary!$C$7,TRUE),NA())</f>
        <v>Toiminnon kannalta tärkeistä IT- ja OT-laitteista ja ohjelmistoista on olemassa rekisteri. (Huomioi myös mahdollisten OT-ympäristöjen laitteet ja ohjelmistot). Tasolla 1 rekisterin ylläpidon ei tarvitse olla systemaattista ja säännöllistä.</v>
      </c>
      <c r="G28" s="1682">
        <f t="shared" ref="G28:G35" si="0">IFERROR(INT(LEFT($H28,1)),0)</f>
        <v>3</v>
      </c>
      <c r="H28" s="452" t="s">
        <v>414</v>
      </c>
      <c r="I28" s="482"/>
      <c r="J28" s="482"/>
      <c r="K28" s="482"/>
      <c r="L28" s="483"/>
      <c r="M28" s="188"/>
      <c r="N28" s="134"/>
      <c r="O28" s="156"/>
      <c r="P28" s="863" t="str">
        <f>VLOOKUP(VLOOKUP($C$3&amp;"-"&amp;$E28,Import!$C:$D,2,FALSE),Parameters!$C$18:$F$22,Summary!$C$7,FALSE)</f>
        <v xml:space="preserve">0 - Vastaus puuttuu </v>
      </c>
      <c r="Q28" s="888" t="str">
        <f>IF(VLOOKUP($C$3&amp;"-"&amp;$E28,Import!$C:$H,3,FALSE)=0,"",VLOOKUP($C$3&amp;"-"&amp;$E28,Import!$C:$H,3,FALSE))</f>
        <v>11.2</v>
      </c>
      <c r="R28" s="888" t="str">
        <f>IF(VLOOKUP($C$3&amp;"-"&amp;$E28,Import!$C:$H,4,FALSE)=0,"",VLOOKUP($C$3&amp;"-"&amp;$E28,Import!$C:$H,4,FALSE))</f>
        <v>A5.9 
A5.32
A8.1</v>
      </c>
      <c r="S28" s="888" t="str">
        <f>IF(VLOOKUP($C$3&amp;"-"&amp;$E28,Import!$C:$H,5,FALSE)=0,"",VLOOKUP($C$3&amp;"-"&amp;$E28,Import!$C:$H,5,FALSE))</f>
        <v>5.9 
5.32
8.1</v>
      </c>
      <c r="T28" s="889" t="str">
        <f>IF(VLOOKUP($C$3&amp;"-"&amp;$E28,Import!$C:$H,6,FALSE)=0,"",VLOOKUP($C$3&amp;"-"&amp;$E28,Import!$C:$H,6,FALSE))</f>
        <v/>
      </c>
      <c r="U28" s="188"/>
      <c r="V28" s="134"/>
      <c r="W28" s="277"/>
    </row>
    <row r="29" spans="1:23" s="288" customFormat="1" ht="45" customHeight="1" x14ac:dyDescent="0.25">
      <c r="A29" s="274"/>
      <c r="B29" s="1748"/>
      <c r="C29" s="1766">
        <v>2</v>
      </c>
      <c r="D29" s="1471">
        <v>1</v>
      </c>
      <c r="E29" s="385" t="s">
        <v>7</v>
      </c>
      <c r="F29" s="463" t="str">
        <f>IF(VLOOKUP(CONCATENATE($C$3,"-",$E29),Languages!$A:$D,1,TRUE)=CONCATENATE($C$3,"-",$E29),VLOOKUP(CONCATENATE($C$3,"-",$E29),Languages!$A:$D,Summary!$C$7,TRUE),NA())</f>
        <v>Rekisteriin on kirjattu sellaiset toimintoon kuuluvat laitteet ja ohjelmistot, joita voitaisiin käyttää hyökkääjän tavoitteen saavuttamiseen.</v>
      </c>
      <c r="G29" s="1683">
        <f t="shared" si="0"/>
        <v>2</v>
      </c>
      <c r="H29" s="484" t="s">
        <v>413</v>
      </c>
      <c r="I29" s="482"/>
      <c r="J29" s="442"/>
      <c r="K29" s="442"/>
      <c r="L29" s="443"/>
      <c r="M29" s="188"/>
      <c r="N29" s="134"/>
      <c r="O29" s="156"/>
      <c r="P29" s="913" t="str">
        <f>VLOOKUP(VLOOKUP($C$3&amp;"-"&amp;$E29,Import!$C:$D,2,FALSE),Parameters!$C$18:$F$22,Summary!$C$7,FALSE)</f>
        <v xml:space="preserve">0 - Vastaus puuttuu </v>
      </c>
      <c r="Q29" s="908" t="str">
        <f>IF(VLOOKUP($C$3&amp;"-"&amp;$E29,Import!$C:$H,3,FALSE)=0,"",VLOOKUP($C$3&amp;"-"&amp;$E29,Import!$C:$H,3,FALSE))</f>
        <v>11.2</v>
      </c>
      <c r="R29" s="908" t="str">
        <f>IF(VLOOKUP($C$3&amp;"-"&amp;$E29,Import!$C:$H,4,FALSE)=0,"",VLOOKUP($C$3&amp;"-"&amp;$E29,Import!$C:$H,4,FALSE))</f>
        <v>A5.9 
A5.32
A8.1</v>
      </c>
      <c r="S29" s="908" t="str">
        <f>IF(VLOOKUP($C$3&amp;"-"&amp;$E29,Import!$C:$H,5,FALSE)=0,"",VLOOKUP($C$3&amp;"-"&amp;$E29,Import!$C:$H,5,FALSE))</f>
        <v>5.9 
5.32
8.1</v>
      </c>
      <c r="T29" s="909" t="str">
        <f>IF(VLOOKUP($C$3&amp;"-"&amp;$E29,Import!$C:$H,6,FALSE)=0,"",VLOOKUP($C$3&amp;"-"&amp;$E29,Import!$C:$H,6,FALSE))</f>
        <v/>
      </c>
      <c r="U29" s="188"/>
      <c r="V29" s="134"/>
      <c r="W29" s="277"/>
    </row>
    <row r="30" spans="1:23" s="288" customFormat="1" ht="59.4" customHeight="1" x14ac:dyDescent="0.25">
      <c r="A30" s="274"/>
      <c r="B30" s="1748"/>
      <c r="C30" s="1767"/>
      <c r="D30" s="1490">
        <v>2</v>
      </c>
      <c r="E30" s="285" t="s">
        <v>8</v>
      </c>
      <c r="F30" s="464" t="str">
        <f>IF(VLOOKUP(CONCATENATE($C$3,"-",$E30),Languages!$A:$D,1,TRUE)=CONCATENATE($C$3,"-",$E30),VLOOKUP(CONCATENATE($C$3,"-",$E30),Languages!$A:$D,Summary!$C$7,TRUE),NA())</f>
        <v>Rekisteriin kirjatut laitteet ja ohjelmistot on priorisoitu noudattaen määriteltyjä priorisointikriteerejä, joihin kuuluu arviointi laitteen tai ohjelmiston tärkeydestä toiminnolle.</v>
      </c>
      <c r="G30" s="1684">
        <f t="shared" si="0"/>
        <v>2</v>
      </c>
      <c r="H30" s="306" t="s">
        <v>413</v>
      </c>
      <c r="I30" s="482"/>
      <c r="J30" s="436"/>
      <c r="K30" s="436"/>
      <c r="L30" s="444"/>
      <c r="M30" s="188"/>
      <c r="N30" s="134"/>
      <c r="O30" s="156"/>
      <c r="P30" s="869" t="str">
        <f>VLOOKUP(VLOOKUP($C$3&amp;"-"&amp;$E30,Import!$C:$D,2,FALSE),Parameters!$C$18:$F$22,Summary!$C$7,FALSE)</f>
        <v xml:space="preserve">0 - Vastaus puuttuu </v>
      </c>
      <c r="Q30" s="891" t="str">
        <f>IF(VLOOKUP($C$3&amp;"-"&amp;$E30,Import!$C:$H,3,FALSE)=0,"",VLOOKUP($C$3&amp;"-"&amp;$E30,Import!$C:$H,3,FALSE))</f>
        <v>11.2</v>
      </c>
      <c r="R30" s="891" t="str">
        <f>IF(VLOOKUP($C$3&amp;"-"&amp;$E30,Import!$C:$H,4,FALSE)=0,"",VLOOKUP($C$3&amp;"-"&amp;$E30,Import!$C:$H,4,FALSE))</f>
        <v>A5.9 
A5.32
A8.1</v>
      </c>
      <c r="S30" s="891" t="str">
        <f>IF(VLOOKUP($C$3&amp;"-"&amp;$E30,Import!$C:$H,5,FALSE)=0,"",VLOOKUP($C$3&amp;"-"&amp;$E30,Import!$C:$H,5,FALSE))</f>
        <v>5.9 
5.32
8.1</v>
      </c>
      <c r="T30" s="892" t="str">
        <f>IF(VLOOKUP($C$3&amp;"-"&amp;$E30,Import!$C:$H,6,FALSE)=0,"",VLOOKUP($C$3&amp;"-"&amp;$E30,Import!$C:$H,6,FALSE))</f>
        <v/>
      </c>
      <c r="U30" s="188"/>
      <c r="V30" s="134"/>
      <c r="W30" s="277"/>
    </row>
    <row r="31" spans="1:23" s="288" customFormat="1" ht="45" customHeight="1" x14ac:dyDescent="0.25">
      <c r="A31" s="274"/>
      <c r="B31" s="1748"/>
      <c r="C31" s="1767"/>
      <c r="D31" s="1490">
        <v>2</v>
      </c>
      <c r="E31" s="285" t="s">
        <v>9</v>
      </c>
      <c r="F31" s="465" t="str">
        <f>IF(VLOOKUP(CONCATENATE($C$3,"-",$E31),Languages!$A:$D,1,TRUE)=CONCATENATE($C$3,"-",$E31),VLOOKUP(CONCATENATE($C$3,"-",$E31),Languages!$A:$D,Summary!$C$7,TRUE),NA())</f>
        <v>Priorisointikriteereissä huomioidaan lisäksi missä laajuudessa hyökkääjä voisi käyttää laitetta tai ohjelmistoa [ks. ASSET-1b] tavoitteensa saavuttamiseen (tietomurto, toiminnan häiriö jne.).</v>
      </c>
      <c r="G31" s="1684">
        <f t="shared" si="0"/>
        <v>2</v>
      </c>
      <c r="H31" s="306" t="s">
        <v>413</v>
      </c>
      <c r="I31" s="482"/>
      <c r="J31" s="436"/>
      <c r="K31" s="436"/>
      <c r="L31" s="444"/>
      <c r="M31" s="188"/>
      <c r="N31" s="134"/>
      <c r="O31" s="156"/>
      <c r="P31" s="869" t="str">
        <f>VLOOKUP(VLOOKUP($C$3&amp;"-"&amp;$E31,Import!$C:$D,2,FALSE),Parameters!$C$18:$F$22,Summary!$C$7,FALSE)</f>
        <v xml:space="preserve">0 - Vastaus puuttuu </v>
      </c>
      <c r="Q31" s="891" t="str">
        <f>IF(VLOOKUP($C$3&amp;"-"&amp;$E31,Import!$C:$H,3,FALSE)=0,"",VLOOKUP($C$3&amp;"-"&amp;$E31,Import!$C:$H,3,FALSE))</f>
        <v>11.2</v>
      </c>
      <c r="R31" s="891" t="str">
        <f>IF(VLOOKUP($C$3&amp;"-"&amp;$E31,Import!$C:$H,4,FALSE)=0,"",VLOOKUP($C$3&amp;"-"&amp;$E31,Import!$C:$H,4,FALSE))</f>
        <v>A5.9 
A5.32
A8.1</v>
      </c>
      <c r="S31" s="891" t="str">
        <f>IF(VLOOKUP($C$3&amp;"-"&amp;$E31,Import!$C:$H,5,FALSE)=0,"",VLOOKUP($C$3&amp;"-"&amp;$E31,Import!$C:$H,5,FALSE))</f>
        <v>5.9 
5.32
8.1</v>
      </c>
      <c r="T31" s="892" t="str">
        <f>IF(VLOOKUP($C$3&amp;"-"&amp;$E31,Import!$C:$H,6,FALSE)=0,"",VLOOKUP($C$3&amp;"-"&amp;$E31,Import!$C:$H,6,FALSE))</f>
        <v/>
      </c>
      <c r="U31" s="188"/>
      <c r="V31" s="134"/>
      <c r="W31" s="277"/>
    </row>
    <row r="32" spans="1:23" s="288" customFormat="1" ht="45" customHeight="1" x14ac:dyDescent="0.25">
      <c r="A32" s="274"/>
      <c r="B32" s="1748"/>
      <c r="C32" s="1768"/>
      <c r="D32" s="1386" t="s">
        <v>1629</v>
      </c>
      <c r="E32" s="386" t="s">
        <v>10</v>
      </c>
      <c r="F32" s="466" t="str">
        <f>IF(VLOOKUP(CONCATENATE($C$3,"-",$E32),Languages!$A:$D,1,TRUE)=CONCATENATE($C$3,"-",$E32),VLOOKUP(CONCATENATE($C$3,"-",$E32),Languages!$A:$D,Summary!$C$7,TRUE),NA())</f>
        <v>Rekisteriin on kirjattu laitteista ja ohjelmistoista sellaisia ominaisuuksia, jotka tukevat organisaation kybertoimintaa (esimerkiksi laitteen tai ohjelmiston sijainti, prioriteetti, käyttöjärjestelmä tai firmware-versio).</v>
      </c>
      <c r="G32" s="1685">
        <f t="shared" si="0"/>
        <v>2</v>
      </c>
      <c r="H32" s="488" t="s">
        <v>413</v>
      </c>
      <c r="I32" s="482"/>
      <c r="J32" s="489"/>
      <c r="K32" s="489"/>
      <c r="L32" s="490"/>
      <c r="M32" s="188"/>
      <c r="N32" s="134"/>
      <c r="O32" s="156"/>
      <c r="P32" s="923" t="str">
        <f>VLOOKUP(VLOOKUP($C$3&amp;"-"&amp;$E32,Import!$C:$D,2,FALSE),Parameters!$C$18:$F$22,Summary!$C$7,FALSE)</f>
        <v xml:space="preserve">0 - Vastaus puuttuu </v>
      </c>
      <c r="Q32" s="896" t="str">
        <f>IF(VLOOKUP($C$3&amp;"-"&amp;$E32,Import!$C:$H,3,FALSE)=0,"",VLOOKUP($C$3&amp;"-"&amp;$E32,Import!$C:$H,3,FALSE))</f>
        <v>11.6</v>
      </c>
      <c r="R32" s="896" t="str">
        <f>IF(VLOOKUP($C$3&amp;"-"&amp;$E32,Import!$C:$H,4,FALSE)=0,"",VLOOKUP($C$3&amp;"-"&amp;$E32,Import!$C:$H,4,FALSE))</f>
        <v>A5.9 
A5.32
A8.1</v>
      </c>
      <c r="S32" s="896" t="str">
        <f>IF(VLOOKUP($C$3&amp;"-"&amp;$E32,Import!$C:$H,5,FALSE)=0,"",VLOOKUP($C$3&amp;"-"&amp;$E32,Import!$C:$H,5,FALSE))</f>
        <v>5.9 
5.32
8.1</v>
      </c>
      <c r="T32" s="897" t="str">
        <f>IF(VLOOKUP($C$3&amp;"-"&amp;$E32,Import!$C:$H,6,FALSE)=0,"",VLOOKUP($C$3&amp;"-"&amp;$E32,Import!$C:$H,6,FALSE))</f>
        <v/>
      </c>
      <c r="U32" s="188"/>
      <c r="V32" s="134"/>
      <c r="W32" s="277"/>
    </row>
    <row r="33" spans="1:23" s="288" customFormat="1" ht="34.950000000000003" customHeight="1" x14ac:dyDescent="0.25">
      <c r="A33" s="274"/>
      <c r="B33" s="1748"/>
      <c r="C33" s="1769">
        <v>3</v>
      </c>
      <c r="D33" s="1471">
        <v>1</v>
      </c>
      <c r="E33" s="387" t="s">
        <v>11</v>
      </c>
      <c r="F33" s="467" t="str">
        <f>IF(VLOOKUP(CONCATENATE($C$3,"-",$E33),Languages!$A:$D,1,TRUE)=CONCATENATE($C$3,"-",$E33),VLOOKUP(CONCATENATE($C$3,"-",$E33),Languages!$A:$D,Summary!$C$7,TRUE),NA())</f>
        <v>Rekisteri (IT ja OT) on täydellinen (eli rekisteri kattaa kaikki toiminnon pyörittämiseen tarvittavat laitteet, ohjelmistot ja tietovarannot).</v>
      </c>
      <c r="G33" s="1683">
        <f t="shared" si="0"/>
        <v>2</v>
      </c>
      <c r="H33" s="441" t="s">
        <v>413</v>
      </c>
      <c r="I33" s="438"/>
      <c r="J33" s="438"/>
      <c r="K33" s="438"/>
      <c r="L33" s="447"/>
      <c r="M33" s="188"/>
      <c r="N33" s="134"/>
      <c r="O33" s="156"/>
      <c r="P33" s="866"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A5.9 
A5.32
A8.1</v>
      </c>
      <c r="S33" s="898" t="str">
        <f>IF(VLOOKUP($C$3&amp;"-"&amp;$E33,Import!$C:$H,5,FALSE)=0,"",VLOOKUP($C$3&amp;"-"&amp;$E33,Import!$C:$H,5,FALSE))</f>
        <v>5.9 
5.32
8.1</v>
      </c>
      <c r="T33" s="899" t="str">
        <f>IF(VLOOKUP($C$3&amp;"-"&amp;$E33,Import!$C:$H,6,FALSE)=0,"",VLOOKUP($C$3&amp;"-"&amp;$E33,Import!$C:$H,6,FALSE))</f>
        <v/>
      </c>
      <c r="U33" s="188"/>
      <c r="V33" s="134"/>
      <c r="W33" s="277"/>
    </row>
    <row r="34" spans="1:23" s="288" customFormat="1" ht="42.6" customHeight="1" x14ac:dyDescent="0.25">
      <c r="A34" s="274"/>
      <c r="B34" s="381"/>
      <c r="C34" s="1770"/>
      <c r="D34" s="1458">
        <v>1</v>
      </c>
      <c r="E34" s="289" t="s">
        <v>12</v>
      </c>
      <c r="F34" s="465" t="str">
        <f>IF(VLOOKUP(CONCATENATE($C$3,"-",$E34),Languages!$A:$D,1,TRUE)=CONCATENATE($C$3,"-",$E34),VLOOKUP(CONCATENATE($C$3,"-",$E34),Languages!$A:$D,Summary!$C$7,TRUE),NA())</f>
        <v>Rekisteri on ajan tasalla (eli rekisteriä päivitetään aika ajoin ja määriteltyjen tilanteiden kuten järjestelmämuutosten yhteydessä).</v>
      </c>
      <c r="G34" s="1684">
        <f t="shared" si="0"/>
        <v>0</v>
      </c>
      <c r="H34" s="306" t="s">
        <v>2466</v>
      </c>
      <c r="I34" s="439"/>
      <c r="J34" s="439"/>
      <c r="K34" s="439"/>
      <c r="L34" s="448"/>
      <c r="M34" s="188"/>
      <c r="N34" s="134"/>
      <c r="O34" s="156"/>
      <c r="P34" s="869" t="str">
        <f>VLOOKUP(VLOOKUP($C$3&amp;"-"&amp;$E34,Import!$C:$D,2,FALSE),Parameters!$C$18:$F$22,Summary!$C$7,FALSE)</f>
        <v xml:space="preserve">0 - Vastaus puuttuu </v>
      </c>
      <c r="Q34" s="893" t="str">
        <f>IF(VLOOKUP($C$3&amp;"-"&amp;$E34,Import!$C:$H,3,FALSE)=0,"",VLOOKUP($C$3&amp;"-"&amp;$E34,Import!$C:$H,3,FALSE))</f>
        <v/>
      </c>
      <c r="R34" s="893" t="str">
        <f>IF(VLOOKUP($C$3&amp;"-"&amp;$E34,Import!$C:$H,4,FALSE)=0,"",VLOOKUP($C$3&amp;"-"&amp;$E34,Import!$C:$H,4,FALSE))</f>
        <v>A5.9 
A5.32
A8.1</v>
      </c>
      <c r="S34" s="893" t="str">
        <f>IF(VLOOKUP($C$3&amp;"-"&amp;$E34,Import!$C:$H,5,FALSE)=0,"",VLOOKUP($C$3&amp;"-"&amp;$E34,Import!$C:$H,5,FALSE))</f>
        <v>5.9 
5.32
8.1</v>
      </c>
      <c r="T34" s="894" t="str">
        <f>IF(VLOOKUP($C$3&amp;"-"&amp;$E34,Import!$C:$H,6,FALSE)=0,"",VLOOKUP($C$3&amp;"-"&amp;$E34,Import!$C:$H,6,FALSE))</f>
        <v/>
      </c>
      <c r="U34" s="188"/>
      <c r="V34" s="134"/>
      <c r="W34" s="277"/>
    </row>
    <row r="35" spans="1:23" s="288" customFormat="1" ht="72" customHeight="1" x14ac:dyDescent="0.25">
      <c r="A35" s="274"/>
      <c r="B35" s="381"/>
      <c r="C35" s="1771"/>
      <c r="D35" s="1389" t="s">
        <v>1629</v>
      </c>
      <c r="E35" s="390" t="s">
        <v>13</v>
      </c>
      <c r="F35" s="468" t="str">
        <f>IF(VLOOKUP(CONCATENATE($C$3,"-",$E35),Languages!$A:$D,1,TRUE)=CONCATENATE($C$3,"-",$E35),VLOOKUP(CONCATENATE($C$3,"-",$E35),Languages!$A:$D,Summary!$C$7,TRUE),NA())</f>
        <v>Kaikki tiedot on tuhottu tai poistettu laitteista ennen käyttöönottoa uudessa kohteessa ja ennen käytöstä poistamista.</v>
      </c>
      <c r="G35" s="1686">
        <f t="shared" si="0"/>
        <v>2</v>
      </c>
      <c r="H35" s="445" t="s">
        <v>413</v>
      </c>
      <c r="I35" s="440"/>
      <c r="J35" s="440"/>
      <c r="K35" s="440"/>
      <c r="L35" s="449"/>
      <c r="M35" s="188"/>
      <c r="N35" s="134"/>
      <c r="O35" s="156"/>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A8.10</v>
      </c>
      <c r="S35" s="900" t="str">
        <f>IF(VLOOKUP($C$3&amp;"-"&amp;$E35,Import!$C:$H,5,FALSE)=0,"",VLOOKUP($C$3&amp;"-"&amp;$E35,Import!$C:$H,5,FALSE))</f>
        <v>8.10</v>
      </c>
      <c r="T35" s="901" t="str">
        <f>IF(VLOOKUP($C$3&amp;"-"&amp;$E35,Import!$C:$H,6,FALSE)=0,"",VLOOKUP($C$3&amp;"-"&amp;$E35,Import!$C:$H,6,FALSE))</f>
        <v/>
      </c>
      <c r="U35" s="188"/>
      <c r="V35" s="134"/>
      <c r="W35" s="277"/>
    </row>
    <row r="36" spans="1:23" s="176" customFormat="1" ht="30" customHeight="1" x14ac:dyDescent="0.25">
      <c r="A36" s="165"/>
      <c r="B36" s="268"/>
      <c r="C36" s="169">
        <v>2</v>
      </c>
      <c r="D36" s="169"/>
      <c r="E36" s="169" t="str">
        <f>IF(VLOOKUP(CONCATENATE($C$3,"-",C36),Languages!$A:$D,1,TRUE)=CONCATENATE($C$3,"-",C36),VLOOKUP(CONCATENATE($C$3,"-",C36),Languages!$A:$D,Summary!$C$7,TRUE),NA())</f>
        <v>Tietovarantojen hallinta</v>
      </c>
      <c r="F36" s="169"/>
      <c r="G36" s="292"/>
      <c r="H36" s="884"/>
      <c r="I36" s="906"/>
      <c r="J36" s="906"/>
      <c r="K36" s="906"/>
      <c r="L36" s="906"/>
      <c r="M36" s="188"/>
      <c r="N36" s="134"/>
      <c r="O36" s="156"/>
      <c r="P36" s="291"/>
      <c r="Q36" s="292"/>
      <c r="R36" s="292"/>
      <c r="S36" s="292"/>
      <c r="T36" s="292"/>
      <c r="U36" s="188"/>
      <c r="V36" s="134"/>
      <c r="W36" s="277"/>
    </row>
    <row r="37" spans="1:23"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
        <v>4</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3" s="295" customFormat="1" ht="77.400000000000006" customHeight="1" x14ac:dyDescent="0.25">
      <c r="A38" s="304"/>
      <c r="B38" s="1746"/>
      <c r="C38" s="518">
        <v>1</v>
      </c>
      <c r="D38" s="1496">
        <v>3</v>
      </c>
      <c r="E38" s="395" t="s">
        <v>17</v>
      </c>
      <c r="F38" s="469" t="str">
        <f>IF(VLOOKUP(CONCATENATE($C$3,"-",$E38),Languages!$A:$D,1,TRUE)=CONCATENATE($C$3,"-",$E38),VLOOKUP(CONCATENATE($C$3,"-",$E38),Languages!$A:$D,Summary!$C$7,TRUE),NA())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38" s="1687">
        <f t="shared" ref="G38:G45" si="1">IFERROR(INT(LEFT($H38,1)),0)</f>
        <v>3</v>
      </c>
      <c r="H38" s="484" t="s">
        <v>414</v>
      </c>
      <c r="I38" s="482"/>
      <c r="J38" s="485"/>
      <c r="K38" s="485"/>
      <c r="L38" s="486"/>
      <c r="M38" s="188"/>
      <c r="N38" s="134"/>
      <c r="O38" s="156"/>
      <c r="P38" s="913" t="str">
        <f>VLOOKUP(VLOOKUP($C$3&amp;"-"&amp;$E38,Import!$C:$D,2,FALSE),Parameters!$C$18:$F$22,Summary!$C$7,FALSE)</f>
        <v xml:space="preserve">0 - Vastaus puuttuu </v>
      </c>
      <c r="Q38" s="914" t="str">
        <f>IF(VLOOKUP($C$3&amp;"-"&amp;$E38,Import!$C:$H,3,FALSE)=0,"",VLOOKUP($C$3&amp;"-"&amp;$E38,Import!$C:$H,3,FALSE))</f>
        <v>11.2, 11.11</v>
      </c>
      <c r="R38" s="914" t="str">
        <f>IF(VLOOKUP($C$3&amp;"-"&amp;$E38,Import!$C:$H,4,FALSE)=0,"",VLOOKUP($C$3&amp;"-"&amp;$E38,Import!$C:$H,4,FALSE))</f>
        <v>A5.9 
A5.12
A5.13 
A5.33</v>
      </c>
      <c r="S38" s="914" t="str">
        <f>IF(VLOOKUP($C$3&amp;"-"&amp;$E38,Import!$C:$H,5,FALSE)=0,"",VLOOKUP($C$3&amp;"-"&amp;$E38,Import!$C:$H,5,FALSE))</f>
        <v>5.9 
5.12
5.13 
5.33</v>
      </c>
      <c r="T38" s="915" t="str">
        <f>IF(VLOOKUP($C$3&amp;"-"&amp;$E38,Import!$C:$H,6,FALSE)=0,"",VLOOKUP($C$3&amp;"-"&amp;$E38,Import!$C:$H,6,FALSE))</f>
        <v/>
      </c>
      <c r="U38" s="188"/>
      <c r="V38" s="134"/>
      <c r="W38" s="277"/>
    </row>
    <row r="39" spans="1:23" s="295" customFormat="1" ht="45" customHeight="1" x14ac:dyDescent="0.25">
      <c r="A39" s="304"/>
      <c r="B39" s="1746"/>
      <c r="C39" s="1772">
        <v>2</v>
      </c>
      <c r="D39" s="1488">
        <v>3</v>
      </c>
      <c r="E39" s="393" t="s">
        <v>18</v>
      </c>
      <c r="F39" s="463" t="str">
        <f>IF(VLOOKUP(CONCATENATE($C$3,"-",$E39),Languages!$A:$D,1,TRUE)=CONCATENATE($C$3,"-",$E39),VLOOKUP(CONCATENATE($C$3,"-",$E39),Languages!$A:$D,Summary!$C$7,TRUE),NA())</f>
        <v>Rekisteriin on kirjattu sellaiset toimintoon kuuluvat tietovarannot, joita voitaisiin käyttää hyökkääjän tavoitteen saavuttamiseen.</v>
      </c>
      <c r="G39" s="1683">
        <f t="shared" si="1"/>
        <v>3</v>
      </c>
      <c r="H39" s="441" t="s">
        <v>414</v>
      </c>
      <c r="I39" s="482"/>
      <c r="J39" s="438"/>
      <c r="K39" s="438"/>
      <c r="L39" s="447"/>
      <c r="M39" s="188"/>
      <c r="N39" s="134"/>
      <c r="O39" s="156"/>
      <c r="P39" s="866" t="str">
        <f>VLOOKUP(VLOOKUP($C$3&amp;"-"&amp;$E39,Import!$C:$D,2,FALSE),Parameters!$C$18:$F$22,Summary!$C$7,FALSE)</f>
        <v xml:space="preserve">0 - Vastaus puuttuu </v>
      </c>
      <c r="Q39" s="898" t="str">
        <f>IF(VLOOKUP($C$3&amp;"-"&amp;$E39,Import!$C:$H,3,FALSE)=0,"",VLOOKUP($C$3&amp;"-"&amp;$E39,Import!$C:$H,3,FALSE))</f>
        <v>11.2</v>
      </c>
      <c r="R39" s="898" t="str">
        <f>IF(VLOOKUP($C$3&amp;"-"&amp;$E39,Import!$C:$H,4,FALSE)=0,"",VLOOKUP($C$3&amp;"-"&amp;$E39,Import!$C:$H,4,FALSE))</f>
        <v>A5.9</v>
      </c>
      <c r="S39" s="898" t="str">
        <f>IF(VLOOKUP($C$3&amp;"-"&amp;$E39,Import!$C:$H,5,FALSE)=0,"",VLOOKUP($C$3&amp;"-"&amp;$E39,Import!$C:$H,5,FALSE))</f>
        <v>5.9</v>
      </c>
      <c r="T39" s="899" t="str">
        <f>IF(VLOOKUP($C$3&amp;"-"&amp;$E39,Import!$C:$H,6,FALSE)=0,"",VLOOKUP($C$3&amp;"-"&amp;$E39,Import!$C:$H,6,FALSE))</f>
        <v/>
      </c>
      <c r="U39" s="188"/>
      <c r="V39" s="134"/>
      <c r="W39" s="277"/>
    </row>
    <row r="40" spans="1:23" s="295" customFormat="1" ht="60" customHeight="1" x14ac:dyDescent="0.25">
      <c r="A40" s="304"/>
      <c r="B40" s="1746"/>
      <c r="C40" s="1773"/>
      <c r="D40" s="1461">
        <v>4</v>
      </c>
      <c r="E40" s="293" t="s">
        <v>19</v>
      </c>
      <c r="F40" s="464" t="str">
        <f>IF(VLOOKUP(CONCATENATE($C$3,"-",$E40),Languages!$A:$D,1,TRUE)=CONCATENATE($C$3,"-",$E40),VLOOKUP(CONCATENATE($C$3,"-",$E40),Languages!$A:$D,Summary!$C$7,TRUE),NA())</f>
        <v>Rekisteriin kirjatut tietovarannot on priorisoitu noudattaen määriteltyjä priorisointikriteerejä, joihin kuuluu arviointi tietovarannon tärkeydestä toiminnolle.</v>
      </c>
      <c r="G40" s="1684">
        <f t="shared" si="1"/>
        <v>2</v>
      </c>
      <c r="H40" s="306" t="s">
        <v>413</v>
      </c>
      <c r="I40" s="482"/>
      <c r="J40" s="439"/>
      <c r="K40" s="439"/>
      <c r="L40" s="448"/>
      <c r="M40" s="188"/>
      <c r="N40" s="134"/>
      <c r="O40" s="156"/>
      <c r="P40" s="869" t="str">
        <f>VLOOKUP(VLOOKUP($C$3&amp;"-"&amp;$E40,Import!$C:$D,2,FALSE),Parameters!$C$18:$F$22,Summary!$C$7,FALSE)</f>
        <v xml:space="preserve">0 - Vastaus puuttuu </v>
      </c>
      <c r="Q40" s="893" t="str">
        <f>IF(VLOOKUP($C$3&amp;"-"&amp;$E40,Import!$C:$H,3,FALSE)=0,"",VLOOKUP($C$3&amp;"-"&amp;$E40,Import!$C:$H,3,FALSE))</f>
        <v>11.2, 11.11</v>
      </c>
      <c r="R40" s="893" t="str">
        <f>IF(VLOOKUP($C$3&amp;"-"&amp;$E40,Import!$C:$H,4,FALSE)=0,"",VLOOKUP($C$3&amp;"-"&amp;$E40,Import!$C:$H,4,FALSE))</f>
        <v>A5.9</v>
      </c>
      <c r="S40" s="893" t="str">
        <f>IF(VLOOKUP($C$3&amp;"-"&amp;$E40,Import!$C:$H,5,FALSE)=0,"",VLOOKUP($C$3&amp;"-"&amp;$E40,Import!$C:$H,5,FALSE))</f>
        <v>5.9</v>
      </c>
      <c r="T40" s="894" t="str">
        <f>IF(VLOOKUP($C$3&amp;"-"&amp;$E40,Import!$C:$H,6,FALSE)=0,"",VLOOKUP($C$3&amp;"-"&amp;$E40,Import!$C:$H,6,FALSE))</f>
        <v/>
      </c>
      <c r="U40" s="188"/>
      <c r="V40" s="134"/>
      <c r="W40" s="277"/>
    </row>
    <row r="41" spans="1:23" s="295" customFormat="1" ht="45" customHeight="1" x14ac:dyDescent="0.25">
      <c r="A41" s="304"/>
      <c r="B41" s="1746"/>
      <c r="C41" s="1773"/>
      <c r="D41" s="1461">
        <v>4</v>
      </c>
      <c r="E41" s="293" t="s">
        <v>20</v>
      </c>
      <c r="F41" s="464" t="str">
        <f>IF(VLOOKUP(CONCATENATE($C$3,"-",$E41),Languages!$A:$D,1,TRUE)=CONCATENATE($C$3,"-",$E41),VLOOKUP(CONCATENATE($C$3,"-",$E41),Languages!$A:$D,Summary!$C$7,TRUE),NA())</f>
        <v xml:space="preserve">Luokittelukriteereissä huomioidaan missä laajuudessa hyökkääjä voisi käyttää tietovarantoa tavoitteensa (tietovuoto, toiminnan keskeytys jne) saavuttamiseen. </v>
      </c>
      <c r="G41" s="1684">
        <f t="shared" si="1"/>
        <v>3</v>
      </c>
      <c r="H41" s="306" t="s">
        <v>414</v>
      </c>
      <c r="I41" s="482"/>
      <c r="J41" s="439"/>
      <c r="K41" s="439"/>
      <c r="L41" s="448"/>
      <c r="M41" s="188"/>
      <c r="N41" s="134"/>
      <c r="O41" s="156"/>
      <c r="P41" s="869" t="str">
        <f>VLOOKUP(VLOOKUP($C$3&amp;"-"&amp;$E41,Import!$C:$D,2,FALSE),Parameters!$C$18:$F$22,Summary!$C$7,FALSE)</f>
        <v xml:space="preserve">0 - Vastaus puuttuu </v>
      </c>
      <c r="Q41" s="893" t="str">
        <f>IF(VLOOKUP($C$3&amp;"-"&amp;$E41,Import!$C:$H,3,FALSE)=0,"",VLOOKUP($C$3&amp;"-"&amp;$E41,Import!$C:$H,3,FALSE))</f>
        <v>11.2</v>
      </c>
      <c r="R41" s="893" t="str">
        <f>IF(VLOOKUP($C$3&amp;"-"&amp;$E41,Import!$C:$H,4,FALSE)=0,"",VLOOKUP($C$3&amp;"-"&amp;$E41,Import!$C:$H,4,FALSE))</f>
        <v>A5.9
A8.2</v>
      </c>
      <c r="S41" s="893" t="str">
        <f>IF(VLOOKUP($C$3&amp;"-"&amp;$E41,Import!$C:$H,5,FALSE)=0,"",VLOOKUP($C$3&amp;"-"&amp;$E41,Import!$C:$H,5,FALSE))</f>
        <v>5.9
8.2</v>
      </c>
      <c r="T41" s="894" t="str">
        <f>IF(VLOOKUP($C$3&amp;"-"&amp;$E41,Import!$C:$H,6,FALSE)=0,"",VLOOKUP($C$3&amp;"-"&amp;$E41,Import!$C:$H,6,FALSE))</f>
        <v/>
      </c>
      <c r="U41" s="188"/>
      <c r="V41" s="134"/>
      <c r="W41" s="277"/>
    </row>
    <row r="42" spans="1:23" s="295" customFormat="1" ht="34.950000000000003" customHeight="1" x14ac:dyDescent="0.25">
      <c r="A42" s="304"/>
      <c r="B42" s="1746"/>
      <c r="C42" s="1774"/>
      <c r="D42" s="1389" t="s">
        <v>1629</v>
      </c>
      <c r="E42" s="394" t="s">
        <v>21</v>
      </c>
      <c r="F42" s="470" t="str">
        <f>IF(VLOOKUP(CONCATENATE($C$3,"-",$E42),Languages!$A:$D,1,TRUE)=CONCATENATE($C$3,"-",$E42),VLOOKUP(CONCATENATE($C$3,"-",$E42),Languages!$A:$D,Summary!$C$7,TRUE),NA())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42" s="1686">
        <f t="shared" si="1"/>
        <v>1</v>
      </c>
      <c r="H42" s="445" t="s">
        <v>2469</v>
      </c>
      <c r="I42" s="482"/>
      <c r="J42" s="440"/>
      <c r="K42" s="440"/>
      <c r="L42" s="449"/>
      <c r="M42" s="188"/>
      <c r="N42" s="134"/>
      <c r="O42" s="156"/>
      <c r="P42" s="874" t="str">
        <f>VLOOKUP(VLOOKUP($C$3&amp;"-"&amp;$E42,Import!$C:$D,2,FALSE),Parameters!$C$18:$F$22,Summary!$C$7,FALSE)</f>
        <v xml:space="preserve">0 - Vastaus puuttuu </v>
      </c>
      <c r="Q42" s="900" t="str">
        <f>IF(VLOOKUP($C$3&amp;"-"&amp;$E42,Import!$C:$H,3,FALSE)=0,"",VLOOKUP($C$3&amp;"-"&amp;$E42,Import!$C:$H,3,FALSE))</f>
        <v>11.6, 11.11</v>
      </c>
      <c r="R42" s="900" t="str">
        <f>IF(VLOOKUP($C$3&amp;"-"&amp;$E42,Import!$C:$H,4,FALSE)=0,"",VLOOKUP($C$3&amp;"-"&amp;$E42,Import!$C:$H,4,FALSE))</f>
        <v>A5.9</v>
      </c>
      <c r="S42" s="900" t="str">
        <f>IF(VLOOKUP($C$3&amp;"-"&amp;$E42,Import!$C:$H,5,FALSE)=0,"",VLOOKUP($C$3&amp;"-"&amp;$E42,Import!$C:$H,5,FALSE))</f>
        <v>5.9</v>
      </c>
      <c r="T42" s="901" t="str">
        <f>IF(VLOOKUP($C$3&amp;"-"&amp;$E42,Import!$C:$H,6,FALSE)=0,"",VLOOKUP($C$3&amp;"-"&amp;$E42,Import!$C:$H,6,FALSE))</f>
        <v/>
      </c>
      <c r="U42" s="188"/>
      <c r="V42" s="134"/>
      <c r="W42" s="277"/>
    </row>
    <row r="43" spans="1:23" s="295" customFormat="1" ht="34.950000000000003" customHeight="1" x14ac:dyDescent="0.25">
      <c r="A43" s="304"/>
      <c r="B43" s="1746"/>
      <c r="C43" s="1775">
        <v>3</v>
      </c>
      <c r="D43" s="1497">
        <v>3</v>
      </c>
      <c r="E43" s="393" t="s">
        <v>103</v>
      </c>
      <c r="F43" s="463" t="str">
        <f>IF(VLOOKUP(CONCATENATE($C$3,"-",$E43),Languages!$A:$D,1,TRUE)=CONCATENATE($C$3,"-",$E43),VLOOKUP(CONCATENATE($C$3,"-",$E43),Languages!$A:$D,Summary!$C$7,TRUE),NA())</f>
        <v>Tietovarantojen rekisteri on täydellinen (eli rekisteri kattaa kaikki toiminnon tietovarannot).</v>
      </c>
      <c r="G43" s="1683">
        <f t="shared" si="1"/>
        <v>2</v>
      </c>
      <c r="H43" s="441" t="s">
        <v>413</v>
      </c>
      <c r="I43" s="438"/>
      <c r="J43" s="438"/>
      <c r="K43" s="438"/>
      <c r="L43" s="447"/>
      <c r="M43" s="188"/>
      <c r="N43" s="134"/>
      <c r="O43" s="156"/>
      <c r="P43" s="890" t="str">
        <f>VLOOKUP(VLOOKUP($C$3&amp;"-"&amp;$E43,Import!$C:$D,2,FALSE),Parameters!$C$18:$F$22,Summary!$C$7,FALSE)</f>
        <v xml:space="preserve">0 - Vastaus puuttuu </v>
      </c>
      <c r="Q43" s="924" t="str">
        <f>IF(VLOOKUP($C$3&amp;"-"&amp;$E43,Import!$C:$H,3,FALSE)=0,"",VLOOKUP($C$3&amp;"-"&amp;$E43,Import!$C:$H,3,FALSE))</f>
        <v/>
      </c>
      <c r="R43" s="924" t="str">
        <f>IF(VLOOKUP($C$3&amp;"-"&amp;$E43,Import!$C:$H,4,FALSE)=0,"",VLOOKUP($C$3&amp;"-"&amp;$E43,Import!$C:$H,4,FALSE))</f>
        <v>A5.9</v>
      </c>
      <c r="S43" s="924" t="str">
        <f>IF(VLOOKUP($C$3&amp;"-"&amp;$E43,Import!$C:$H,5,FALSE)=0,"",VLOOKUP($C$3&amp;"-"&amp;$E43,Import!$C:$H,5,FALSE))</f>
        <v>5.9</v>
      </c>
      <c r="T43" s="925" t="str">
        <f>IF(VLOOKUP($C$3&amp;"-"&amp;$E43,Import!$C:$H,6,FALSE)=0,"",VLOOKUP($C$3&amp;"-"&amp;$E43,Import!$C:$H,6,FALSE))</f>
        <v/>
      </c>
      <c r="U43" s="188"/>
      <c r="V43" s="134"/>
      <c r="W43" s="277"/>
    </row>
    <row r="44" spans="1:23" s="295" customFormat="1" ht="34.950000000000003" customHeight="1" x14ac:dyDescent="0.25">
      <c r="A44" s="304"/>
      <c r="B44" s="379"/>
      <c r="C44" s="1776"/>
      <c r="D44" s="1487">
        <v>3</v>
      </c>
      <c r="E44" s="293" t="s">
        <v>165</v>
      </c>
      <c r="F44" s="464" t="str">
        <f>IF(VLOOKUP(CONCATENATE($C$3,"-",$E44),Languages!$A:$D,1,TRUE)=CONCATENATE($C$3,"-",$E44),VLOOKUP(CONCATENATE($C$3,"-",$E44),Languages!$A:$D,Summary!$C$7,TRUE),NA())</f>
        <v>Rekisteri on ajan tasalla (eli rekisteriä päivitetään aika ajoin ja määriteltyjen tilanteiden kuten järjestelmämuutosten yhteydessä).</v>
      </c>
      <c r="G44" s="1684">
        <f t="shared" si="1"/>
        <v>2</v>
      </c>
      <c r="H44" s="306" t="s">
        <v>413</v>
      </c>
      <c r="I44" s="439"/>
      <c r="J44" s="439"/>
      <c r="K44" s="439"/>
      <c r="L44" s="448"/>
      <c r="M44" s="188"/>
      <c r="N44" s="134"/>
      <c r="O44" s="156"/>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A5.9</v>
      </c>
      <c r="S44" s="893" t="str">
        <f>IF(VLOOKUP($C$3&amp;"-"&amp;$E44,Import!$C:$H,5,FALSE)=0,"",VLOOKUP($C$3&amp;"-"&amp;$E44,Import!$C:$H,5,FALSE))</f>
        <v>5.9</v>
      </c>
      <c r="T44" s="894" t="str">
        <f>IF(VLOOKUP($C$3&amp;"-"&amp;$E44,Import!$C:$H,6,FALSE)=0,"",VLOOKUP($C$3&amp;"-"&amp;$E44,Import!$C:$H,6,FALSE))</f>
        <v/>
      </c>
      <c r="U44" s="188"/>
      <c r="V44" s="134"/>
      <c r="W44" s="277"/>
    </row>
    <row r="45" spans="1:23" s="295" customFormat="1" ht="45" customHeight="1" x14ac:dyDescent="0.25">
      <c r="A45" s="304"/>
      <c r="B45" s="379"/>
      <c r="C45" s="1777"/>
      <c r="D45" s="1389" t="s">
        <v>1629</v>
      </c>
      <c r="E45" s="394" t="s">
        <v>167</v>
      </c>
      <c r="F45" s="470" t="str">
        <f>IF(VLOOKUP(CONCATENATE($C$3,"-",$E45),Languages!$A:$D,1,TRUE)=CONCATENATE($C$3,"-",$E45),VLOOKUP(CONCATENATE($C$3,"-",$E45),Languages!$A:$D,Summary!$C$7,TRUE),NA())</f>
        <v>Tietovarannot poistetaan, ylikirjoitetaan tai tuhotaan elinkaaren lopussa käyttäen turvallisuusvaatimusten mukaisia menetelmiä. (huomioidaan mm. tiedon suojaustaso)</v>
      </c>
      <c r="G45" s="1686">
        <f t="shared" si="1"/>
        <v>2</v>
      </c>
      <c r="H45" s="445" t="s">
        <v>413</v>
      </c>
      <c r="I45" s="440"/>
      <c r="J45" s="440"/>
      <c r="K45" s="440"/>
      <c r="L45" s="449"/>
      <c r="M45" s="188"/>
      <c r="N45" s="134"/>
      <c r="O45" s="156"/>
      <c r="P45" s="874" t="str">
        <f>VLOOKUP(VLOOKUP($C$3&amp;"-"&amp;$E45,Import!$C:$D,2,FALSE),Parameters!$C$18:$F$22,Summary!$C$7,FALSE)</f>
        <v xml:space="preserve">0 - Vastaus puuttuu </v>
      </c>
      <c r="Q45" s="900" t="str">
        <f>IF(VLOOKUP($C$3&amp;"-"&amp;$E45,Import!$C:$H,3,FALSE)=0,"",VLOOKUP($C$3&amp;"-"&amp;$E45,Import!$C:$H,3,FALSE))</f>
        <v>11.11</v>
      </c>
      <c r="R45" s="900" t="str">
        <f>IF(VLOOKUP($C$3&amp;"-"&amp;$E45,Import!$C:$H,4,FALSE)=0,"",VLOOKUP($C$3&amp;"-"&amp;$E45,Import!$C:$H,4,FALSE))</f>
        <v>A5.9
A8.2</v>
      </c>
      <c r="S45" s="900" t="str">
        <f>IF(VLOOKUP($C$3&amp;"-"&amp;$E45,Import!$C:$H,5,FALSE)=0,"",VLOOKUP($C$3&amp;"-"&amp;$E45,Import!$C:$H,5,FALSE))</f>
        <v>5.9
8.2</v>
      </c>
      <c r="T45" s="901" t="str">
        <f>IF(VLOOKUP($C$3&amp;"-"&amp;$E45,Import!$C:$H,6,FALSE)=0,"",VLOOKUP($C$3&amp;"-"&amp;$E45,Import!$C:$H,6,FALSE))</f>
        <v/>
      </c>
      <c r="U45" s="188"/>
      <c r="V45" s="134"/>
      <c r="W45" s="277"/>
    </row>
    <row r="46" spans="1:23" s="176" customFormat="1" ht="30" customHeight="1" x14ac:dyDescent="0.25">
      <c r="A46" s="165"/>
      <c r="B46" s="268"/>
      <c r="C46" s="169">
        <v>3</v>
      </c>
      <c r="D46" s="169"/>
      <c r="E46" s="169" t="str">
        <f>IF(VLOOKUP(CONCATENATE($C$3,"-",C46),Languages!$A:$D,1,TRUE)=CONCATENATE($C$3,"-",C46),VLOOKUP(CONCATENATE($C$3,"-",C46),Languages!$A:$D,Summary!$C$7,TRUE),NA())</f>
        <v>Konfiguraation hallinta</v>
      </c>
      <c r="F46" s="169"/>
      <c r="G46" s="292"/>
      <c r="H46" s="884"/>
      <c r="I46" s="906"/>
      <c r="J46" s="906"/>
      <c r="K46" s="906"/>
      <c r="L46" s="906"/>
      <c r="M46" s="188"/>
      <c r="N46" s="134"/>
      <c r="O46" s="156"/>
      <c r="P46" s="291"/>
      <c r="Q46" s="292"/>
      <c r="R46" s="292"/>
      <c r="S46" s="292"/>
      <c r="T46" s="292"/>
      <c r="U46" s="188"/>
      <c r="V46" s="134"/>
      <c r="W46" s="277"/>
    </row>
    <row r="47" spans="1:23" s="284" customFormat="1" ht="19.95" customHeight="1" x14ac:dyDescent="0.2">
      <c r="A47" s="303"/>
      <c r="B47" s="278"/>
      <c r="C47" s="279" t="str">
        <f>IF(VLOOKUP("GEN-LEVEL",Languages!$A:$D,1,TRUE)="GEN-LEVEL",VLOOKUP("GEN-LEVEL",Languages!$A:$D,Summary!$C$7,TRUE),NA())</f>
        <v>Taso</v>
      </c>
      <c r="D47" s="279"/>
      <c r="E47" s="279"/>
      <c r="F47" s="280" t="str">
        <f>IF(VLOOKUP("GEN-PRACTICE",Languages!$A:$D,1,TRUE)="GEN-PRACTICE",VLOOKUP("GEN-PRACTICE",Languages!$A:$D,Summary!$C$7,TRUE),NA())</f>
        <v>Käytäntö</v>
      </c>
      <c r="G47" s="281"/>
      <c r="H47" s="881" t="s">
        <v>4</v>
      </c>
      <c r="I47" s="882" t="str">
        <f>IF(VLOOKUP("KM112",Languages!$A:$D,1,TRUE)="KM112",VLOOKUP("KM112",Languages!$A:$D,Summary!$C$7,TRUE),NA())</f>
        <v>Kommentit</v>
      </c>
      <c r="J47" s="882" t="str">
        <f>IF(VLOOKUP("KM113",Languages!$A:$D,1,TRUE)="KM113",VLOOKUP("KM113",Languages!$A:$D,Summary!$C$7,TRUE),NA())</f>
        <v>Sisäinen viittaus</v>
      </c>
      <c r="K47" s="882" t="str">
        <f>IF(VLOOKUP("KM114",Languages!$A:$D,1,TRUE)="KM114",VLOOKUP("KM114",Languages!$A:$D,Summary!$C$7,TRUE),NA())</f>
        <v>Ulkoinen viittaus</v>
      </c>
      <c r="L47" s="882" t="str">
        <f>IF(VLOOKUP("KM115",Languages!$A:$D,1,TRUE)="KM115",VLOOKUP("KM115",Languages!$A:$D,Summary!$C$7,TRUE),NA())</f>
        <v>Kehityskohde</v>
      </c>
      <c r="M47" s="282"/>
      <c r="N47" s="283"/>
      <c r="O47" s="278"/>
      <c r="P47" s="459" t="str">
        <f>IF(VLOOKUP("GEN-ANSWER",Languages!$A:$D,1,TRUE)="GEN-ANSWER",VLOOKUP("GEN-ANSWER",Languages!$A:$D,Summary!$C$7,TRUE),NA())</f>
        <v>Vastaus</v>
      </c>
      <c r="Q47" s="459" t="str">
        <f>IF(VLOOKUP("KM112",Languages!$A:$D,1,TRUE)="KM112",VLOOKUP("KM112",Languages!$A:$D,Summary!$C$7,TRUE),NA())</f>
        <v>Kommentit</v>
      </c>
      <c r="R47" s="459" t="str">
        <f>IF(VLOOKUP("KM113",Languages!$A:$D,1,TRUE)="KM113",VLOOKUP("KM113",Languages!$A:$D,Summary!$C$7,TRUE),NA())</f>
        <v>Sisäinen viittaus</v>
      </c>
      <c r="S47" s="459" t="str">
        <f>IF(VLOOKUP("KM114",Languages!$A:$D,1,TRUE)="KM114",VLOOKUP("KM114",Languages!$A:$D,Summary!$C$7,TRUE),NA())</f>
        <v>Ulkoinen viittaus</v>
      </c>
      <c r="T47" s="459" t="str">
        <f>IF(VLOOKUP("KM115",Languages!$A:$D,1,TRUE)="KM115",VLOOKUP("KM115",Languages!$A:$D,Summary!$C$7,TRUE),NA())</f>
        <v>Kehityskohde</v>
      </c>
      <c r="U47" s="282"/>
      <c r="V47" s="283"/>
    </row>
    <row r="48" spans="1:23" s="295" customFormat="1" ht="45" customHeight="1" x14ac:dyDescent="0.25">
      <c r="A48" s="304"/>
      <c r="B48" s="1746"/>
      <c r="C48" s="519">
        <v>1</v>
      </c>
      <c r="D48" s="1455">
        <v>5</v>
      </c>
      <c r="E48" s="396" t="s">
        <v>22</v>
      </c>
      <c r="F48" s="462" t="str">
        <f>IF(VLOOKUP(CONCATENATE($C$3,"-",$E48),Languages!$A:$D,1,TRUE)=CONCATENATE($C$3,"-",$E48),VLOOKUP(CONCATENATE($C$3,"-",$E48),Languages!$A:$D,Summary!$C$7,TRUE),NA())</f>
        <v>Laitteiden, ohjelmistojen ja tietovarantojen konfiguraatioista on luotu vakioidut perusasetukset. Tasolla 1 tämän ei tarvitse olla systemaattista ja säännöllistä.</v>
      </c>
      <c r="G48" s="1682">
        <f t="shared" ref="G48:G52" si="2">IFERROR(INT(LEFT($H48,1)),0)</f>
        <v>3</v>
      </c>
      <c r="H48" s="452" t="s">
        <v>414</v>
      </c>
      <c r="I48" s="482"/>
      <c r="J48" s="482"/>
      <c r="K48" s="482"/>
      <c r="L48" s="483"/>
      <c r="M48" s="188"/>
      <c r="N48" s="134"/>
      <c r="O48" s="156"/>
      <c r="P48" s="863" t="str">
        <f>VLOOKUP(VLOOKUP($C$3&amp;"-"&amp;$E48,Import!$C:$D,2,FALSE),Parameters!$C$18:$F$22,Summary!$C$7,FALSE)</f>
        <v xml:space="preserve">0 - Vastaus puuttuu </v>
      </c>
      <c r="Q48" s="888" t="str">
        <f>IF(VLOOKUP($C$3&amp;"-"&amp;$E48,Import!$C:$H,3,FALSE)=0,"",VLOOKUP($C$3&amp;"-"&amp;$E48,Import!$C:$H,3,FALSE))</f>
        <v>11.5, 11.10</v>
      </c>
      <c r="R48" s="888" t="str">
        <f>IF(VLOOKUP($C$3&amp;"-"&amp;$E48,Import!$C:$H,4,FALSE)=0,"",VLOOKUP($C$3&amp;"-"&amp;$E48,Import!$C:$H,4,FALSE))</f>
        <v>A8.9</v>
      </c>
      <c r="S48" s="888" t="str">
        <f>IF(VLOOKUP($C$3&amp;"-"&amp;$E48,Import!$C:$H,5,FALSE)=0,"",VLOOKUP($C$3&amp;"-"&amp;$E48,Import!$C:$H,5,FALSE))</f>
        <v>8.9</v>
      </c>
      <c r="T48" s="889" t="str">
        <f>IF(VLOOKUP($C$3&amp;"-"&amp;$E48,Import!$C:$H,6,FALSE)=0,"",VLOOKUP($C$3&amp;"-"&amp;$E48,Import!$C:$H,6,FALSE))</f>
        <v/>
      </c>
      <c r="U48" s="188"/>
      <c r="V48" s="134"/>
      <c r="W48" s="277"/>
    </row>
    <row r="49" spans="1:23" s="295" customFormat="1" ht="45" customHeight="1" x14ac:dyDescent="0.25">
      <c r="A49" s="304"/>
      <c r="B49" s="1746"/>
      <c r="C49" s="1772">
        <v>2</v>
      </c>
      <c r="D49" s="1466">
        <v>6</v>
      </c>
      <c r="E49" s="396" t="s">
        <v>23</v>
      </c>
      <c r="F49" s="462" t="str">
        <f>IF(VLOOKUP(CONCATENATE($C$3,"-",$E49),Languages!$A:$D,1,TRUE)=CONCATENATE($C$3,"-",$E49),VLOOKUP(CONCATENATE($C$3,"-",$E49),Languages!$A:$D,Summary!$C$7,TRUE),NA())</f>
        <v>Vakioituja perusasetuksia käytetään, kun laitteille, ohjelmistoille tai tietovarannoille luodaan uusi konfiguraatio tai palautetaan vanha konfiguraatio.</v>
      </c>
      <c r="G49" s="1682">
        <f t="shared" si="2"/>
        <v>2</v>
      </c>
      <c r="H49" s="452" t="s">
        <v>413</v>
      </c>
      <c r="I49" s="482"/>
      <c r="J49" s="450"/>
      <c r="K49" s="450"/>
      <c r="L49" s="451"/>
      <c r="M49" s="188"/>
      <c r="N49" s="134"/>
      <c r="O49" s="156"/>
      <c r="P49" s="863" t="str">
        <f>VLOOKUP(VLOOKUP($C$3&amp;"-"&amp;$E49,Import!$C:$D,2,FALSE),Parameters!$C$18:$F$22,Summary!$C$7,FALSE)</f>
        <v xml:space="preserve">0 - Vastaus puuttuu </v>
      </c>
      <c r="Q49" s="902" t="str">
        <f>IF(VLOOKUP($C$3&amp;"-"&amp;$E49,Import!$C:$H,3,FALSE)=0,"",VLOOKUP($C$3&amp;"-"&amp;$E49,Import!$C:$H,3,FALSE))</f>
        <v>11.5, 11.10</v>
      </c>
      <c r="R49" s="902" t="str">
        <f>IF(VLOOKUP($C$3&amp;"-"&amp;$E49,Import!$C:$H,4,FALSE)=0,"",VLOOKUP($C$3&amp;"-"&amp;$E49,Import!$C:$H,4,FALSE))</f>
        <v>A8.9</v>
      </c>
      <c r="S49" s="902" t="str">
        <f>IF(VLOOKUP($C$3&amp;"-"&amp;$E49,Import!$C:$H,5,FALSE)=0,"",VLOOKUP($C$3&amp;"-"&amp;$E49,Import!$C:$H,5,FALSE))</f>
        <v>8.9</v>
      </c>
      <c r="T49" s="903" t="str">
        <f>IF(VLOOKUP($C$3&amp;"-"&amp;$E49,Import!$C:$H,6,FALSE)=0,"",VLOOKUP($C$3&amp;"-"&amp;$E49,Import!$C:$H,6,FALSE))</f>
        <v/>
      </c>
      <c r="U49" s="188"/>
      <c r="V49" s="134"/>
      <c r="W49" s="277"/>
    </row>
    <row r="50" spans="1:23" s="295" customFormat="1" ht="34.950000000000003" customHeight="1" x14ac:dyDescent="0.25">
      <c r="A50" s="304"/>
      <c r="B50" s="1746"/>
      <c r="C50" s="1773"/>
      <c r="D50" s="1456">
        <v>5</v>
      </c>
      <c r="E50" s="393" t="s">
        <v>24</v>
      </c>
      <c r="F50" s="463" t="str">
        <f>IF(VLOOKUP(CONCATENATE($C$3,"-",$E50),Languages!$A:$D,1,TRUE)=CONCATENATE($C$3,"-",$E50),VLOOKUP(CONCATENATE($C$3,"-",$E50),Languages!$A:$D,Summary!$C$7,TRUE),NA())</f>
        <v>Vakioidut perusasetukset sisältävät soveltuvilta osin organisaation kyberarkkitehtuurissa määritellyt vaatimukset [kts. ARCHITECTURE-1f].</v>
      </c>
      <c r="G50" s="1683">
        <f t="shared" si="2"/>
        <v>3</v>
      </c>
      <c r="H50" s="441" t="s">
        <v>414</v>
      </c>
      <c r="I50" s="438"/>
      <c r="J50" s="438"/>
      <c r="K50" s="438"/>
      <c r="L50" s="447"/>
      <c r="M50" s="188"/>
      <c r="N50" s="134"/>
      <c r="O50" s="156"/>
      <c r="P50" s="866" t="str">
        <f>VLOOKUP(VLOOKUP($C$3&amp;"-"&amp;$E50,Import!$C:$D,2,FALSE),Parameters!$C$18:$F$22,Summary!$C$7,FALSE)</f>
        <v xml:space="preserve">0 - Vastaus puuttuu </v>
      </c>
      <c r="Q50" s="898" t="str">
        <f>IF(VLOOKUP($C$3&amp;"-"&amp;$E50,Import!$C:$H,3,FALSE)=0,"",VLOOKUP($C$3&amp;"-"&amp;$E50,Import!$C:$H,3,FALSE))</f>
        <v>11.10</v>
      </c>
      <c r="R50" s="898" t="str">
        <f>IF(VLOOKUP($C$3&amp;"-"&amp;$E50,Import!$C:$H,4,FALSE)=0,"",VLOOKUP($C$3&amp;"-"&amp;$E50,Import!$C:$H,4,FALSE))</f>
        <v>A8.9</v>
      </c>
      <c r="S50" s="898" t="str">
        <f>IF(VLOOKUP($C$3&amp;"-"&amp;$E50,Import!$C:$H,5,FALSE)=0,"",VLOOKUP($C$3&amp;"-"&amp;$E50,Import!$C:$H,5,FALSE))</f>
        <v>8.9</v>
      </c>
      <c r="T50" s="899" t="str">
        <f>IF(VLOOKUP($C$3&amp;"-"&amp;$E50,Import!$C:$H,6,FALSE)=0,"",VLOOKUP($C$3&amp;"-"&amp;$E50,Import!$C:$H,6,FALSE))</f>
        <v/>
      </c>
      <c r="U50" s="188"/>
      <c r="V50" s="134"/>
      <c r="W50" s="277"/>
    </row>
    <row r="51" spans="1:23" s="295" customFormat="1" ht="51" customHeight="1" x14ac:dyDescent="0.25">
      <c r="A51" s="304"/>
      <c r="B51" s="1746"/>
      <c r="C51" s="1774"/>
      <c r="D51" s="1479">
        <v>5</v>
      </c>
      <c r="E51" s="394" t="s">
        <v>25</v>
      </c>
      <c r="F51" s="470" t="str">
        <f>IF(VLOOKUP(CONCATENATE($C$3,"-",$E51),Languages!$A:$D,1,TRUE)=CONCATENATE($C$3,"-",$E51),VLOOKUP(CONCATENATE($C$3,"-",$E51),Languages!$A:$D,Summary!$C$7,TRUE),NA())</f>
        <v>Perusasetuksia katselmoidaan ja päivitetään säännöllisesti ja ja määriteltyjen tilanteiden kuten järjestelmämuutosten tai kyberarkkitehtuurin muutosten yhteydessä.</v>
      </c>
      <c r="G51" s="1686">
        <f t="shared" si="2"/>
        <v>2</v>
      </c>
      <c r="H51" s="445" t="s">
        <v>413</v>
      </c>
      <c r="I51" s="440"/>
      <c r="J51" s="440"/>
      <c r="K51" s="440"/>
      <c r="L51" s="449"/>
      <c r="M51" s="188"/>
      <c r="N51" s="134"/>
      <c r="O51" s="156"/>
      <c r="P51" s="874" t="str">
        <f>VLOOKUP(VLOOKUP($C$3&amp;"-"&amp;$E51,Import!$C:$D,2,FALSE),Parameters!$C$18:$F$22,Summary!$C$7,FALSE)</f>
        <v xml:space="preserve">0 - Vastaus puuttuu </v>
      </c>
      <c r="Q51" s="900" t="str">
        <f>IF(VLOOKUP($C$3&amp;"-"&amp;$E51,Import!$C:$H,3,FALSE)=0,"",VLOOKUP($C$3&amp;"-"&amp;$E51,Import!$C:$H,3,FALSE))</f>
        <v/>
      </c>
      <c r="R51" s="900" t="str">
        <f>IF(VLOOKUP($C$3&amp;"-"&amp;$E51,Import!$C:$H,4,FALSE)=0,"",VLOOKUP($C$3&amp;"-"&amp;$E51,Import!$C:$H,4,FALSE))</f>
        <v>A8.9</v>
      </c>
      <c r="S51" s="900" t="str">
        <f>IF(VLOOKUP($C$3&amp;"-"&amp;$E51,Import!$C:$H,5,FALSE)=0,"",VLOOKUP($C$3&amp;"-"&amp;$E51,Import!$C:$H,5,FALSE))</f>
        <v>8.9</v>
      </c>
      <c r="T51" s="901" t="str">
        <f>IF(VLOOKUP($C$3&amp;"-"&amp;$E51,Import!$C:$H,6,FALSE)=0,"",VLOOKUP($C$3&amp;"-"&amp;$E51,Import!$C:$H,6,FALSE))</f>
        <v/>
      </c>
      <c r="U51" s="188"/>
      <c r="V51" s="134"/>
      <c r="W51" s="277"/>
    </row>
    <row r="52" spans="1:23" s="295" customFormat="1" ht="45" customHeight="1" x14ac:dyDescent="0.25">
      <c r="A52" s="304"/>
      <c r="B52" s="1746"/>
      <c r="C52" s="990">
        <v>3</v>
      </c>
      <c r="D52" s="1498">
        <v>6</v>
      </c>
      <c r="E52" s="1025" t="s">
        <v>26</v>
      </c>
      <c r="F52" s="1024" t="str">
        <f>IF(VLOOKUP(CONCATENATE($C$3,"-",$E52),Languages!$A:$D,1,TRUE)=CONCATENATE($C$3,"-",$E52),VLOOKUP(CONCATENATE($C$3,"-",$E52),Languages!$A:$D,Summary!$C$7,TRUE),NA())</f>
        <v>Konfiguraatioiden yhdenmukaisuutta vakioituihin perusasetuksiin seurataan säännöllisesti koko laitteen, ohjelmiston tai tietovarannon elinkaaren ajan.</v>
      </c>
      <c r="G52" s="1688">
        <f t="shared" si="2"/>
        <v>3</v>
      </c>
      <c r="H52" s="488" t="s">
        <v>414</v>
      </c>
      <c r="I52" s="1026"/>
      <c r="J52" s="1026"/>
      <c r="K52" s="1026"/>
      <c r="L52" s="1027"/>
      <c r="M52" s="188"/>
      <c r="N52" s="134"/>
      <c r="O52" s="156"/>
      <c r="P52" s="923" t="str">
        <f>VLOOKUP(VLOOKUP($C$3&amp;"-"&amp;$E52,Import!$C:$D,2,FALSE),Parameters!$C$18:$F$22,Summary!$C$7,FALSE)</f>
        <v xml:space="preserve">0 - Vastaus puuttuu </v>
      </c>
      <c r="Q52" s="1028" t="str">
        <f>IF(VLOOKUP($C$3&amp;"-"&amp;$E52,Import!$C:$H,3,FALSE)=0,"",VLOOKUP($C$3&amp;"-"&amp;$E52,Import!$C:$H,3,FALSE))</f>
        <v/>
      </c>
      <c r="R52" s="1028" t="str">
        <f>IF(VLOOKUP($C$3&amp;"-"&amp;$E52,Import!$C:$H,4,FALSE)=0,"",VLOOKUP($C$3&amp;"-"&amp;$E52,Import!$C:$H,4,FALSE))</f>
        <v>A8.9</v>
      </c>
      <c r="S52" s="1028" t="str">
        <f>IF(VLOOKUP($C$3&amp;"-"&amp;$E52,Import!$C:$H,5,FALSE)=0,"",VLOOKUP($C$3&amp;"-"&amp;$E52,Import!$C:$H,5,FALSE))</f>
        <v>8.9</v>
      </c>
      <c r="T52" s="1029" t="str">
        <f>IF(VLOOKUP($C$3&amp;"-"&amp;$E52,Import!$C:$H,6,FALSE)=0,"",VLOOKUP($C$3&amp;"-"&amp;$E52,Import!$C:$H,6,FALSE))</f>
        <v/>
      </c>
      <c r="U52" s="188"/>
      <c r="V52" s="134"/>
      <c r="W52" s="277"/>
    </row>
    <row r="53" spans="1:23" s="176" customFormat="1" ht="30" customHeight="1" x14ac:dyDescent="0.25">
      <c r="A53" s="165"/>
      <c r="B53" s="268"/>
      <c r="C53" s="169">
        <v>4</v>
      </c>
      <c r="D53" s="169"/>
      <c r="E53" s="169" t="str">
        <f>IF(VLOOKUP(CONCATENATE($C$3,"-",C53),Languages!$A:$D,1,TRUE)=CONCATENATE($C$3,"-",C53),VLOOKUP(CONCATENATE($C$3,"-",C53),Languages!$A:$D,Summary!$C$7,TRUE),NA())</f>
        <v>Muutoksenhallinta</v>
      </c>
      <c r="F53" s="169"/>
      <c r="G53" s="292"/>
      <c r="H53" s="884"/>
      <c r="I53" s="906"/>
      <c r="J53" s="906"/>
      <c r="K53" s="906"/>
      <c r="L53" s="906"/>
      <c r="M53" s="188"/>
      <c r="N53" s="134"/>
      <c r="O53" s="156"/>
      <c r="P53" s="291"/>
      <c r="Q53" s="292"/>
      <c r="R53" s="292"/>
      <c r="S53" s="292"/>
      <c r="T53" s="292"/>
      <c r="U53" s="188"/>
      <c r="V53" s="134"/>
      <c r="W53" s="277"/>
    </row>
    <row r="54" spans="1:23" s="284" customFormat="1" ht="19.95" customHeight="1" x14ac:dyDescent="0.2">
      <c r="A54" s="303"/>
      <c r="B54" s="278"/>
      <c r="C54" s="279" t="str">
        <f>IF(VLOOKUP("GEN-LEVEL",Languages!$A:$D,1,TRUE)="GEN-LEVEL",VLOOKUP("GEN-LEVEL",Languages!$A:$D,Summary!$C$7,TRUE),NA())</f>
        <v>Taso</v>
      </c>
      <c r="D54" s="279"/>
      <c r="E54" s="279"/>
      <c r="F54" s="280" t="str">
        <f>IF(VLOOKUP("GEN-PRACTICE",Languages!$A:$D,1,TRUE)="GEN-PRACTICE",VLOOKUP("GEN-PRACTICE",Languages!$A:$D,Summary!$C$7,TRUE),NA())</f>
        <v>Käytäntö</v>
      </c>
      <c r="G54" s="281"/>
      <c r="H54" s="881" t="s">
        <v>4</v>
      </c>
      <c r="I54" s="882" t="str">
        <f>IF(VLOOKUP("KM112",Languages!$A:$D,1,TRUE)="KM112",VLOOKUP("KM112",Languages!$A:$D,Summary!$C$7,TRUE),NA())</f>
        <v>Kommentit</v>
      </c>
      <c r="J54" s="882" t="str">
        <f>IF(VLOOKUP("KM113",Languages!$A:$D,1,TRUE)="KM113",VLOOKUP("KM113",Languages!$A:$D,Summary!$C$7,TRUE),NA())</f>
        <v>Sisäinen viittaus</v>
      </c>
      <c r="K54" s="882" t="str">
        <f>IF(VLOOKUP("KM114",Languages!$A:$D,1,TRUE)="KM114",VLOOKUP("KM114",Languages!$A:$D,Summary!$C$7,TRUE),NA())</f>
        <v>Ulkoinen viittaus</v>
      </c>
      <c r="L54" s="882" t="str">
        <f>IF(VLOOKUP("KM115",Languages!$A:$D,1,TRUE)="KM115",VLOOKUP("KM115",Languages!$A:$D,Summary!$C$7,TRUE),NA())</f>
        <v>Kehityskohde</v>
      </c>
      <c r="M54" s="282"/>
      <c r="N54" s="283"/>
      <c r="O54" s="278"/>
      <c r="P54" s="459" t="str">
        <f>IF(VLOOKUP("GEN-ANSWER",Languages!$A:$D,1,TRUE)="GEN-ANSWER",VLOOKUP("GEN-ANSWER",Languages!$A:$D,Summary!$C$7,TRUE),NA())</f>
        <v>Vastaus</v>
      </c>
      <c r="Q54" s="459" t="str">
        <f>IF(VLOOKUP("KM112",Languages!$A:$D,1,TRUE)="KM112",VLOOKUP("KM112",Languages!$A:$D,Summary!$C$7,TRUE),NA())</f>
        <v>Kommentit</v>
      </c>
      <c r="R54" s="459" t="str">
        <f>IF(VLOOKUP("KM113",Languages!$A:$D,1,TRUE)="KM113",VLOOKUP("KM113",Languages!$A:$D,Summary!$C$7,TRUE),NA())</f>
        <v>Sisäinen viittaus</v>
      </c>
      <c r="S54" s="459" t="str">
        <f>IF(VLOOKUP("KM114",Languages!$A:$D,1,TRUE)="KM114",VLOOKUP("KM114",Languages!$A:$D,Summary!$C$7,TRUE),NA())</f>
        <v>Ulkoinen viittaus</v>
      </c>
      <c r="T54" s="459" t="str">
        <f>IF(VLOOKUP("KM115",Languages!$A:$D,1,TRUE)="KM115",VLOOKUP("KM115",Languages!$A:$D,Summary!$C$7,TRUE),NA())</f>
        <v>Kehityskohde</v>
      </c>
      <c r="U54" s="282"/>
      <c r="V54" s="283"/>
    </row>
    <row r="55" spans="1:23" s="295" customFormat="1" ht="60.6" customHeight="1" x14ac:dyDescent="0.25">
      <c r="A55" s="304"/>
      <c r="B55" s="1746"/>
      <c r="C55" s="1763">
        <v>1</v>
      </c>
      <c r="D55" s="1471">
        <v>7</v>
      </c>
      <c r="E55" s="393" t="s">
        <v>117</v>
      </c>
      <c r="F55" s="463" t="str">
        <f>IF(VLOOKUP(CONCATENATE($C$3,"-",$E55),Languages!$A:$D,1,TRUE)=CONCATENATE($C$3,"-",$E55),VLOOKUP(CONCATENATE($C$3,"-",$E55),Languages!$A:$D,Summary!$C$7,TRUE),NA())</f>
        <v>Laitteisiin, ohjelmistoihin ja tietovarantoihin tehtävät muutokset arvioidaan ja hyväksytetään ennen niiden toteuttamista. Tasolla 1 tämän ei tarvitse olla systemaattista ja säännöllistä. (ad hoc, tapauskohtaisesti)</v>
      </c>
      <c r="G55" s="1683">
        <f t="shared" ref="G55:G63" si="3">IFERROR(INT(LEFT($H55,1)),0)</f>
        <v>3</v>
      </c>
      <c r="H55" s="441" t="s">
        <v>414</v>
      </c>
      <c r="I55" s="482"/>
      <c r="J55" s="442"/>
      <c r="K55" s="442"/>
      <c r="L55" s="443"/>
      <c r="M55" s="188"/>
      <c r="N55" s="134"/>
      <c r="O55" s="156"/>
      <c r="P55" s="866" t="str">
        <f>VLOOKUP(VLOOKUP($C$3&amp;"-"&amp;$E55,Import!$C:$D,2,FALSE),Parameters!$C$18:$F$22,Summary!$C$7,FALSE)</f>
        <v xml:space="preserve">0 - Vastaus puuttuu </v>
      </c>
      <c r="Q55" s="908" t="str">
        <f>IF(VLOOKUP($C$3&amp;"-"&amp;$E55,Import!$C:$H,3,FALSE)=0,"",VLOOKUP($C$3&amp;"-"&amp;$E55,Import!$C:$H,3,FALSE))</f>
        <v>11.13</v>
      </c>
      <c r="R55" s="908" t="str">
        <f>IF(VLOOKUP($C$3&amp;"-"&amp;$E55,Import!$C:$H,4,FALSE)=0,"",VLOOKUP($C$3&amp;"-"&amp;$E55,Import!$C:$H,4,FALSE))</f>
        <v>A8.32</v>
      </c>
      <c r="S55" s="908" t="str">
        <f>IF(VLOOKUP($C$3&amp;"-"&amp;$E55,Import!$C:$H,5,FALSE)=0,"",VLOOKUP($C$3&amp;"-"&amp;$E55,Import!$C:$H,5,FALSE))</f>
        <v>8.32</v>
      </c>
      <c r="T55" s="909" t="str">
        <f>IF(VLOOKUP($C$3&amp;"-"&amp;$E55,Import!$C:$H,6,FALSE)=0,"",VLOOKUP($C$3&amp;"-"&amp;$E55,Import!$C:$H,6,FALSE))</f>
        <v/>
      </c>
      <c r="U55" s="188"/>
      <c r="V55" s="134"/>
      <c r="W55" s="277"/>
    </row>
    <row r="56" spans="1:23" s="295" customFormat="1" ht="45" customHeight="1" x14ac:dyDescent="0.25">
      <c r="A56" s="304"/>
      <c r="B56" s="1746"/>
      <c r="C56" s="1764"/>
      <c r="D56" s="1470">
        <v>8</v>
      </c>
      <c r="E56" s="394" t="s">
        <v>120</v>
      </c>
      <c r="F56" s="470" t="str">
        <f>IF(VLOOKUP(CONCATENATE($C$3,"-",$E56),Languages!$A:$D,1,TRUE)=CONCATENATE($C$3,"-",$E56),VLOOKUP(CONCATENATE($C$3,"-",$E56),Languages!$A:$D,Summary!$C$7,TRUE),NA())</f>
        <v>Laitteisiin, ohjelmistoihin ja tietovarantoihin tehtävistä muutoksista pidetään lokia. Tasolla 1 tämän ei tarvitse olla systemaattista ja säännöllistä. (ad hoc, tapauskohtaisesti)</v>
      </c>
      <c r="G56" s="1686">
        <f t="shared" si="3"/>
        <v>3</v>
      </c>
      <c r="H56" s="445" t="s">
        <v>414</v>
      </c>
      <c r="I56" s="482"/>
      <c r="J56" s="440"/>
      <c r="K56" s="440"/>
      <c r="L56" s="449"/>
      <c r="M56" s="188"/>
      <c r="N56" s="134"/>
      <c r="O56" s="156"/>
      <c r="P56" s="874" t="str">
        <f>VLOOKUP(VLOOKUP($C$3&amp;"-"&amp;$E56,Import!$C:$D,2,FALSE),Parameters!$C$18:$F$22,Summary!$C$7,FALSE)</f>
        <v xml:space="preserve">0 - Vastaus puuttuu </v>
      </c>
      <c r="Q56" s="900" t="str">
        <f>IF(VLOOKUP($C$3&amp;"-"&amp;$E56,Import!$C:$H,3,FALSE)=0,"",VLOOKUP($C$3&amp;"-"&amp;$E56,Import!$C:$H,3,FALSE))</f>
        <v>11.13</v>
      </c>
      <c r="R56" s="900" t="str">
        <f>IF(VLOOKUP($C$3&amp;"-"&amp;$E56,Import!$C:$H,4,FALSE)=0,"",VLOOKUP($C$3&amp;"-"&amp;$E56,Import!$C:$H,4,FALSE))</f>
        <v>A8.32</v>
      </c>
      <c r="S56" s="900" t="str">
        <f>IF(VLOOKUP($C$3&amp;"-"&amp;$E56,Import!$C:$H,5,FALSE)=0,"",VLOOKUP($C$3&amp;"-"&amp;$E56,Import!$C:$H,5,FALSE))</f>
        <v>8.32</v>
      </c>
      <c r="T56" s="901" t="str">
        <f>IF(VLOOKUP($C$3&amp;"-"&amp;$E56,Import!$C:$H,6,FALSE)=0,"",VLOOKUP($C$3&amp;"-"&amp;$E56,Import!$C:$H,6,FALSE))</f>
        <v/>
      </c>
      <c r="U56" s="188"/>
      <c r="V56" s="134"/>
      <c r="W56" s="277"/>
    </row>
    <row r="57" spans="1:23" s="295" customFormat="1" ht="34.950000000000003" customHeight="1" x14ac:dyDescent="0.25">
      <c r="A57" s="304"/>
      <c r="B57" s="1746"/>
      <c r="C57" s="1772">
        <v>2</v>
      </c>
      <c r="D57" s="1468">
        <v>8</v>
      </c>
      <c r="E57" s="393" t="s">
        <v>123</v>
      </c>
      <c r="F57" s="463" t="str">
        <f>IF(VLOOKUP(CONCATENATE($C$3,"-",$E57),Languages!$A:$D,1,TRUE)=CONCATENATE($C$3,"-",$E57),VLOOKUP(CONCATENATE($C$3,"-",$E57),Languages!$A:$D,Summary!$C$7,TRUE),NA())</f>
        <v>Laitteiden, ohjelmistojen ja tietovarantojen muutoksille on määritelty dokumentointivaatimukset, joita myös ylläpidetään.</v>
      </c>
      <c r="G57" s="1683">
        <f t="shared" si="3"/>
        <v>2</v>
      </c>
      <c r="H57" s="441" t="s">
        <v>413</v>
      </c>
      <c r="I57" s="438"/>
      <c r="J57" s="438"/>
      <c r="K57" s="438"/>
      <c r="L57" s="447"/>
      <c r="M57" s="188"/>
      <c r="N57" s="134"/>
      <c r="O57" s="156"/>
      <c r="P57" s="866" t="str">
        <f>VLOOKUP(VLOOKUP($C$3&amp;"-"&amp;$E57,Import!$C:$D,2,FALSE),Parameters!$C$18:$F$22,Summary!$C$7,FALSE)</f>
        <v xml:space="preserve">0 - Vastaus puuttuu </v>
      </c>
      <c r="Q57" s="898" t="str">
        <f>IF(VLOOKUP($C$3&amp;"-"&amp;$E57,Import!$C:$H,3,FALSE)=0,"",VLOOKUP($C$3&amp;"-"&amp;$E57,Import!$C:$H,3,FALSE))</f>
        <v>11.4, 11.13</v>
      </c>
      <c r="R57" s="898" t="str">
        <f>IF(VLOOKUP($C$3&amp;"-"&amp;$E57,Import!$C:$H,4,FALSE)=0,"",VLOOKUP($C$3&amp;"-"&amp;$E57,Import!$C:$H,4,FALSE))</f>
        <v>A5.37
A8.9
A8.32</v>
      </c>
      <c r="S57" s="898" t="str">
        <f>IF(VLOOKUP($C$3&amp;"-"&amp;$E57,Import!$C:$H,5,FALSE)=0,"",VLOOKUP($C$3&amp;"-"&amp;$E57,Import!$C:$H,5,FALSE))</f>
        <v>5.37
8.9
8.32</v>
      </c>
      <c r="T57" s="899" t="str">
        <f>IF(VLOOKUP($C$3&amp;"-"&amp;$E57,Import!$C:$H,6,FALSE)=0,"",VLOOKUP($C$3&amp;"-"&amp;$E57,Import!$C:$H,6,FALSE))</f>
        <v/>
      </c>
      <c r="U57" s="188"/>
      <c r="V57" s="134"/>
      <c r="W57" s="277"/>
    </row>
    <row r="58" spans="1:23" s="295" customFormat="1" ht="45" customHeight="1" x14ac:dyDescent="0.25">
      <c r="A58" s="304"/>
      <c r="B58" s="1746"/>
      <c r="C58" s="1773"/>
      <c r="D58" s="1460">
        <v>7</v>
      </c>
      <c r="E58" s="394" t="s">
        <v>126</v>
      </c>
      <c r="F58" s="470" t="str">
        <f>IF(VLOOKUP(CONCATENATE($C$3,"-",$E58),Languages!$A:$D,1,TRUE)=CONCATENATE($C$3,"-",$E58),VLOOKUP(CONCATENATE($C$3,"-",$E58),Languages!$A:$D,Summary!$C$7,TRUE),NA())</f>
        <v>Tärkeisiin (korkean prioriteetin) laitteisiin, ohjelmistoihin ja tietovarantoihin tehtävät muutokset testataan ennen niiden toteuttamista.</v>
      </c>
      <c r="G58" s="1686">
        <f t="shared" si="3"/>
        <v>3</v>
      </c>
      <c r="H58" s="445" t="s">
        <v>414</v>
      </c>
      <c r="I58" s="482"/>
      <c r="J58" s="440"/>
      <c r="K58" s="440"/>
      <c r="L58" s="449"/>
      <c r="M58" s="188"/>
      <c r="N58" s="134"/>
      <c r="O58" s="156"/>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A8.32</v>
      </c>
      <c r="S58" s="900" t="str">
        <f>IF(VLOOKUP($C$3&amp;"-"&amp;$E58,Import!$C:$H,5,FALSE)=0,"",VLOOKUP($C$3&amp;"-"&amp;$E58,Import!$C:$H,5,FALSE))</f>
        <v>8.32</v>
      </c>
      <c r="T58" s="901" t="str">
        <f>IF(VLOOKUP($C$3&amp;"-"&amp;$E58,Import!$C:$H,6,FALSE)=0,"",VLOOKUP($C$3&amp;"-"&amp;$E58,Import!$C:$H,6,FALSE))</f>
        <v/>
      </c>
      <c r="U58" s="188"/>
      <c r="V58" s="134"/>
      <c r="W58" s="277"/>
    </row>
    <row r="59" spans="1:23" s="295" customFormat="1" ht="34.950000000000003" customHeight="1" x14ac:dyDescent="0.25">
      <c r="A59" s="304"/>
      <c r="B59" s="1746"/>
      <c r="C59" s="1773"/>
      <c r="D59" s="1471">
        <v>7</v>
      </c>
      <c r="E59" s="393" t="s">
        <v>129</v>
      </c>
      <c r="F59" s="463" t="str">
        <f>IF(VLOOKUP(CONCATENATE($C$3,"-",$E59),Languages!$A:$D,1,TRUE)=CONCATENATE($C$3,"-",$E59),VLOOKUP(CONCATENATE($C$3,"-",$E59),Languages!$A:$D,Summary!$C$7,TRUE),NA())</f>
        <v>Muutokset ja päivitykset toteutetaan turvallisesti.</v>
      </c>
      <c r="G59" s="1683">
        <f t="shared" si="3"/>
        <v>2</v>
      </c>
      <c r="H59" s="441" t="s">
        <v>413</v>
      </c>
      <c r="I59" s="482"/>
      <c r="J59" s="438"/>
      <c r="K59" s="438"/>
      <c r="L59" s="447"/>
      <c r="M59" s="188"/>
      <c r="N59" s="134"/>
      <c r="O59" s="156"/>
      <c r="P59" s="866" t="str">
        <f>VLOOKUP(VLOOKUP($C$3&amp;"-"&amp;$E59,Import!$C:$D,2,FALSE),Parameters!$C$18:$F$22,Summary!$C$7,FALSE)</f>
        <v xml:space="preserve">0 - Vastaus puuttuu </v>
      </c>
      <c r="Q59" s="898" t="str">
        <f>IF(VLOOKUP($C$3&amp;"-"&amp;$E59,Import!$C:$H,3,FALSE)=0,"",VLOOKUP($C$3&amp;"-"&amp;$E59,Import!$C:$H,3,FALSE))</f>
        <v/>
      </c>
      <c r="R59" s="898" t="str">
        <f>IF(VLOOKUP($C$3&amp;"-"&amp;$E59,Import!$C:$H,4,FALSE)=0,"",VLOOKUP($C$3&amp;"-"&amp;$E59,Import!$C:$H,4,FALSE))</f>
        <v>A8.19
A8.31
A8.32</v>
      </c>
      <c r="S59" s="898" t="str">
        <f>IF(VLOOKUP($C$3&amp;"-"&amp;$E59,Import!$C:$H,5,FALSE)=0,"",VLOOKUP($C$3&amp;"-"&amp;$E59,Import!$C:$H,5,FALSE))</f>
        <v>8.19
8.31
8.32</v>
      </c>
      <c r="T59" s="899" t="str">
        <f>IF(VLOOKUP($C$3&amp;"-"&amp;$E59,Import!$C:$H,6,FALSE)=0,"",VLOOKUP($C$3&amp;"-"&amp;$E59,Import!$C:$H,6,FALSE))</f>
        <v/>
      </c>
      <c r="U59" s="188"/>
      <c r="V59" s="134"/>
      <c r="W59" s="277"/>
    </row>
    <row r="60" spans="1:23" s="295" customFormat="1" ht="34.950000000000003" customHeight="1" x14ac:dyDescent="0.25">
      <c r="A60" s="304"/>
      <c r="B60" s="1746"/>
      <c r="C60" s="1773"/>
      <c r="D60" s="1471">
        <v>7</v>
      </c>
      <c r="E60" s="996" t="s">
        <v>131</v>
      </c>
      <c r="F60" s="470" t="str">
        <f>IF(VLOOKUP(CONCATENATE($C$3,"-",$E60),Languages!$A:$D,1,TRUE)=CONCATENATE($C$3,"-",$E60),VLOOKUP(CONCATENATE($C$3,"-",$E60),Languages!$A:$D,Summary!$C$7,TRUE),NA())</f>
        <v>Kyvykkyys palautua muutoksia edeltävään tilaan on olemassa ja sitä ylläpidetään niiden laitteiden, ohjelmistojen ja tietovarantojen osalta, jotka ovat tärkeitä toiminnolle.</v>
      </c>
      <c r="G60" s="1683">
        <f t="shared" si="3"/>
        <v>2</v>
      </c>
      <c r="H60" s="997" t="s">
        <v>413</v>
      </c>
      <c r="I60" s="438"/>
      <c r="J60" s="998"/>
      <c r="K60" s="998"/>
      <c r="L60" s="999"/>
      <c r="M60" s="188"/>
      <c r="N60" s="134"/>
      <c r="O60" s="156"/>
      <c r="P60" s="866" t="str">
        <f>VLOOKUP(VLOOKUP($C$3&amp;"-"&amp;$E60,Import!$C:$D,2,FALSE),Parameters!$C$18:$F$22,Summary!$C$7,FALSE)</f>
        <v xml:space="preserve">0 - Vastaus puuttuu </v>
      </c>
      <c r="Q60" s="898" t="str">
        <f>IF(VLOOKUP($C$3&amp;"-"&amp;$E60,Import!$C:$H,3,FALSE)=0,"",VLOOKUP($C$3&amp;"-"&amp;$E60,Import!$C:$H,3,FALSE))</f>
        <v/>
      </c>
      <c r="R60" s="898" t="str">
        <f>IF(VLOOKUP($C$3&amp;"-"&amp;$E60,Import!$C:$H,4,FALSE)=0,"",VLOOKUP($C$3&amp;"-"&amp;$E60,Import!$C:$H,4,FALSE))</f>
        <v>A5.30
A8.13
A8.19</v>
      </c>
      <c r="S60" s="898" t="str">
        <f>IF(VLOOKUP($C$3&amp;"-"&amp;$E60,Import!$C:$H,5,FALSE)=0,"",VLOOKUP($C$3&amp;"-"&amp;$E60,Import!$C:$H,5,FALSE))</f>
        <v>5.30
8.13
8.19</v>
      </c>
      <c r="T60" s="899" t="str">
        <f>IF(VLOOKUP($C$3&amp;"-"&amp;$E60,Import!$C:$H,6,FALSE)=0,"",VLOOKUP($C$3&amp;"-"&amp;$E60,Import!$C:$H,6,FALSE))</f>
        <v/>
      </c>
      <c r="U60" s="188"/>
      <c r="V60" s="134"/>
      <c r="W60" s="277"/>
    </row>
    <row r="61" spans="1:23" s="295" customFormat="1" ht="34.950000000000003" customHeight="1" x14ac:dyDescent="0.25">
      <c r="A61" s="304"/>
      <c r="B61" s="1746"/>
      <c r="C61" s="1774"/>
      <c r="D61" s="1387" t="s">
        <v>1629</v>
      </c>
      <c r="E61" s="1025" t="s">
        <v>239</v>
      </c>
      <c r="F61" s="470" t="str">
        <f>IF(VLOOKUP(CONCATENATE($C$3,"-",$E61),Languages!$A:$D,1,TRUE)=CONCATENATE($C$3,"-",$E61),VLOOKUP(CONCATENATE($C$3,"-",$E61),Languages!$A:$D,Summary!$C$7,TRUE),NA())</f>
        <v>Muutoksenhallinnan käytännöt kattavat laitteiden, ohjelmistojen ja tiedon koko elinkaaren (esimerkiksi hankinnan, käyttöönoton, käytön ja käytöstä poiston).</v>
      </c>
      <c r="G61" s="1682">
        <f t="shared" si="3"/>
        <v>2</v>
      </c>
      <c r="H61" s="488" t="s">
        <v>413</v>
      </c>
      <c r="I61" s="1026"/>
      <c r="J61" s="1026"/>
      <c r="K61" s="1026"/>
      <c r="L61" s="1027"/>
      <c r="M61" s="188"/>
      <c r="N61" s="134"/>
      <c r="O61" s="156"/>
      <c r="P61" s="866" t="str">
        <f>VLOOKUP(VLOOKUP($C$3&amp;"-"&amp;$E61,Import!$C:$D,2,FALSE),Parameters!$C$18:$F$22,Summary!$C$7,FALSE)</f>
        <v xml:space="preserve">0 - Vastaus puuttuu </v>
      </c>
      <c r="Q61" s="898" t="str">
        <f>IF(VLOOKUP($C$3&amp;"-"&amp;$E61,Import!$C:$H,3,FALSE)=0,"",VLOOKUP($C$3&amp;"-"&amp;$E61,Import!$C:$H,3,FALSE))</f>
        <v/>
      </c>
      <c r="R61" s="898" t="str">
        <f>IF(VLOOKUP($C$3&amp;"-"&amp;$E61,Import!$C:$H,4,FALSE)=0,"",VLOOKUP($C$3&amp;"-"&amp;$E61,Import!$C:$H,4,FALSE))</f>
        <v>A8.32
A7.10
A7.13</v>
      </c>
      <c r="S61" s="898" t="str">
        <f>IF(VLOOKUP($C$3&amp;"-"&amp;$E61,Import!$C:$H,5,FALSE)=0,"",VLOOKUP($C$3&amp;"-"&amp;$E61,Import!$C:$H,5,FALSE))</f>
        <v>8.32
7.10
7.13</v>
      </c>
      <c r="T61" s="899" t="str">
        <f>IF(VLOOKUP($C$3&amp;"-"&amp;$E61,Import!$C:$H,6,FALSE)=0,"",VLOOKUP($C$3&amp;"-"&amp;$E61,Import!$C:$H,6,FALSE))</f>
        <v/>
      </c>
      <c r="U61" s="188"/>
      <c r="V61" s="134"/>
      <c r="W61" s="277"/>
    </row>
    <row r="62" spans="1:23" s="295" customFormat="1" ht="34.950000000000003" customHeight="1" x14ac:dyDescent="0.25">
      <c r="A62" s="304"/>
      <c r="B62" s="1746"/>
      <c r="C62" s="1775">
        <v>3</v>
      </c>
      <c r="D62" s="1471">
        <v>7</v>
      </c>
      <c r="E62" s="996" t="s">
        <v>327</v>
      </c>
      <c r="F62" s="1024" t="str">
        <f>IF(VLOOKUP(CONCATENATE($C$3,"-",$E62),Languages!$A:$D,1,TRUE)=CONCATENATE($C$3,"-",$E62),VLOOKUP(CONCATENATE($C$3,"-",$E62),Languages!$A:$D,Summary!$C$7,TRUE),NA())</f>
        <v>Tärkeisiin (korkean prioriteetin) laitteisiin, ohjelmistoihin ja tietovarantoihin tehtävien muutosten kyberturvallisuusvaikutus testataan ennen niiden toteuttamista.</v>
      </c>
      <c r="G62" s="1689">
        <f t="shared" si="3"/>
        <v>1</v>
      </c>
      <c r="H62" s="997" t="s">
        <v>2469</v>
      </c>
      <c r="I62" s="482"/>
      <c r="J62" s="998"/>
      <c r="K62" s="998"/>
      <c r="L62" s="999"/>
      <c r="M62" s="188"/>
      <c r="N62" s="134"/>
      <c r="O62" s="156"/>
      <c r="P62" s="866" t="str">
        <f>VLOOKUP(VLOOKUP($C$3&amp;"-"&amp;$E62,Import!$C:$D,2,FALSE),Parameters!$C$18:$F$22,Summary!$C$7,FALSE)</f>
        <v xml:space="preserve">0 - Vastaus puuttuu </v>
      </c>
      <c r="Q62" s="898" t="str">
        <f>IF(VLOOKUP($C$3&amp;"-"&amp;$E62,Import!$C:$H,3,FALSE)=0,"",VLOOKUP($C$3&amp;"-"&amp;$E62,Import!$C:$H,3,FALSE))</f>
        <v/>
      </c>
      <c r="R62" s="898" t="str">
        <f>IF(VLOOKUP($C$3&amp;"-"&amp;$E62,Import!$C:$H,4,FALSE)=0,"",VLOOKUP($C$3&amp;"-"&amp;$E62,Import!$C:$H,4,FALSE))</f>
        <v>A8.32</v>
      </c>
      <c r="S62" s="898" t="str">
        <f>IF(VLOOKUP($C$3&amp;"-"&amp;$E62,Import!$C:$H,5,FALSE)=0,"",VLOOKUP($C$3&amp;"-"&amp;$E62,Import!$C:$H,5,FALSE))</f>
        <v>8.32</v>
      </c>
      <c r="T62" s="899" t="str">
        <f>IF(VLOOKUP($C$3&amp;"-"&amp;$E62,Import!$C:$H,6,FALSE)=0,"",VLOOKUP($C$3&amp;"-"&amp;$E62,Import!$C:$H,6,FALSE))</f>
        <v/>
      </c>
      <c r="U62" s="188"/>
      <c r="V62" s="134"/>
      <c r="W62" s="277"/>
    </row>
    <row r="63" spans="1:23" s="295" customFormat="1" ht="45" customHeight="1" x14ac:dyDescent="0.25">
      <c r="A63" s="304"/>
      <c r="B63" s="1746"/>
      <c r="C63" s="1777"/>
      <c r="D63" s="1470">
        <v>8</v>
      </c>
      <c r="E63" s="394" t="s">
        <v>328</v>
      </c>
      <c r="F63" s="470" t="str">
        <f>IF(VLOOKUP(CONCATENATE($C$3,"-",$E63),Languages!$A:$D,1,TRUE)=CONCATENATE($C$3,"-",$E63),VLOOKUP(CONCATENATE($C$3,"-",$E63),Languages!$A:$D,Summary!$C$7,TRUE),NA())</f>
        <v>Muutoksenhallinnan lokit sisältävät tietoa sellaisista tehdyistä muutoksista, jotka vaikuttavat kyseisen laitteen, ohjelmiston tai tietovarannon kyberturvallisuusvaatimuksiin.</v>
      </c>
      <c r="G63" s="1686">
        <f t="shared" si="3"/>
        <v>1</v>
      </c>
      <c r="H63" s="445" t="s">
        <v>2469</v>
      </c>
      <c r="I63" s="440"/>
      <c r="J63" s="440"/>
      <c r="K63" s="440"/>
      <c r="L63" s="449"/>
      <c r="M63" s="188"/>
      <c r="N63" s="134"/>
      <c r="O63" s="156"/>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A8.32</v>
      </c>
      <c r="S63" s="900" t="str">
        <f>IF(VLOOKUP($C$3&amp;"-"&amp;$E63,Import!$C:$H,5,FALSE)=0,"",VLOOKUP($C$3&amp;"-"&amp;$E63,Import!$C:$H,5,FALSE))</f>
        <v>8.32</v>
      </c>
      <c r="T63" s="901" t="str">
        <f>IF(VLOOKUP($C$3&amp;"-"&amp;$E63,Import!$C:$H,6,FALSE)=0,"",VLOOKUP($C$3&amp;"-"&amp;$E63,Import!$C:$H,6,FALSE))</f>
        <v/>
      </c>
      <c r="U63" s="188"/>
      <c r="V63" s="134"/>
      <c r="W63" s="277"/>
    </row>
    <row r="64" spans="1:23" s="176" customFormat="1" ht="30" customHeight="1" x14ac:dyDescent="0.25">
      <c r="A64" s="165"/>
      <c r="B64" s="268"/>
      <c r="C64" s="169">
        <v>5</v>
      </c>
      <c r="D64" s="169"/>
      <c r="E64" s="169" t="str">
        <f>IF(VLOOKUP(CONCATENATE($C$3,"-",C64),Languages!$A:$D,1,TRUE)=CONCATENATE($C$3,"-",C64),VLOOKUP(CONCATENATE($C$3,"-",C64),Languages!$A:$D,Summary!$C$7,TRUE),NA())</f>
        <v>Yleisiä hallintatoimia</v>
      </c>
      <c r="F64" s="169"/>
      <c r="G64" s="291"/>
      <c r="H64" s="884"/>
      <c r="I64" s="906"/>
      <c r="J64" s="906"/>
      <c r="K64" s="906"/>
      <c r="L64" s="906"/>
      <c r="M64" s="188"/>
      <c r="N64" s="134"/>
      <c r="O64" s="156"/>
      <c r="P64" s="291"/>
      <c r="Q64" s="292"/>
      <c r="R64" s="292"/>
      <c r="S64" s="292"/>
      <c r="T64" s="292"/>
      <c r="U64" s="188"/>
      <c r="V64" s="134"/>
      <c r="W64" s="277"/>
    </row>
    <row r="65" spans="1:23" s="284" customFormat="1" ht="19.95" customHeight="1" x14ac:dyDescent="0.2">
      <c r="A65" s="303"/>
      <c r="B65" s="278"/>
      <c r="C65" s="279" t="str">
        <f>IF(VLOOKUP("GEN-LEVEL",Languages!$A:$D,1,TRUE)="GEN-LEVEL",VLOOKUP("GEN-LEVEL",Languages!$A:$D,Summary!$C$7,TRUE),NA())</f>
        <v>Taso</v>
      </c>
      <c r="D65" s="279"/>
      <c r="E65" s="279"/>
      <c r="F65" s="280" t="str">
        <f>IF(VLOOKUP("GEN-PRACTICE",Languages!$A:$D,1,TRUE)="GEN-PRACTICE",VLOOKUP("GEN-PRACTICE",Languages!$A:$D,Summary!$C$7,TRUE),NA())</f>
        <v>Käytäntö</v>
      </c>
      <c r="G65" s="281"/>
      <c r="H65" s="881" t="s">
        <v>4</v>
      </c>
      <c r="I65" s="882" t="str">
        <f>IF(VLOOKUP("KM112",Languages!$A:$D,1,TRUE)="KM112",VLOOKUP("KM112",Languages!$A:$D,Summary!$C$7,TRUE),NA())</f>
        <v>Kommentit</v>
      </c>
      <c r="J65" s="882" t="str">
        <f>IF(VLOOKUP("KM113",Languages!$A:$D,1,TRUE)="KM113",VLOOKUP("KM113",Languages!$A:$D,Summary!$C$7,TRUE),NA())</f>
        <v>Sisäinen viittaus</v>
      </c>
      <c r="K65" s="882" t="str">
        <f>IF(VLOOKUP("KM114",Languages!$A:$D,1,TRUE)="KM114",VLOOKUP("KM114",Languages!$A:$D,Summary!$C$7,TRUE),NA())</f>
        <v>Ulkoinen viittaus</v>
      </c>
      <c r="L65" s="882" t="str">
        <f>IF(VLOOKUP("KM115",Languages!$A:$D,1,TRUE)="KM115",VLOOKUP("KM115",Languages!$A:$D,Summary!$C$7,TRUE),NA())</f>
        <v>Kehityskohde</v>
      </c>
      <c r="M65" s="282"/>
      <c r="N65" s="283"/>
      <c r="O65" s="278"/>
      <c r="P65" s="459" t="str">
        <f>IF(VLOOKUP("GEN-ANSWER",Languages!$A:$D,1,TRUE)="GEN-ANSWER",VLOOKUP("GEN-ANSWER",Languages!$A:$D,Summary!$C$7,TRUE),NA())</f>
        <v>Vastaus</v>
      </c>
      <c r="Q65" s="459" t="str">
        <f>IF(VLOOKUP("KM112",Languages!$A:$D,1,TRUE)="KM112",VLOOKUP("KM112",Languages!$A:$D,Summary!$C$7,TRUE),NA())</f>
        <v>Kommentit</v>
      </c>
      <c r="R65" s="459" t="str">
        <f>IF(VLOOKUP("KM113",Languages!$A:$D,1,TRUE)="KM113",VLOOKUP("KM113",Languages!$A:$D,Summary!$C$7,TRUE),NA())</f>
        <v>Sisäinen viittaus</v>
      </c>
      <c r="S65" s="459" t="str">
        <f>IF(VLOOKUP("KM114",Languages!$A:$D,1,TRUE)="KM114",VLOOKUP("KM114",Languages!$A:$D,Summary!$C$7,TRUE),NA())</f>
        <v>Ulkoinen viittaus</v>
      </c>
      <c r="T65" s="459" t="str">
        <f>IF(VLOOKUP("KM115",Languages!$A:$D,1,TRUE)="KM115",VLOOKUP("KM115",Languages!$A:$D,Summary!$C$7,TRUE),NA())</f>
        <v>Kehityskohde</v>
      </c>
      <c r="U65" s="282"/>
      <c r="V65" s="283"/>
    </row>
    <row r="66" spans="1:23" s="284" customFormat="1" ht="19.95" customHeight="1" x14ac:dyDescent="0.2">
      <c r="A66" s="303"/>
      <c r="B66" s="278"/>
      <c r="C66" s="453">
        <v>1</v>
      </c>
      <c r="D66" s="1382"/>
      <c r="E66" s="398"/>
      <c r="F66" s="399"/>
      <c r="G66" s="401"/>
      <c r="H66" s="919"/>
      <c r="I66" s="920"/>
      <c r="J66" s="921"/>
      <c r="K66" s="921"/>
      <c r="L66" s="922"/>
      <c r="M66" s="188"/>
      <c r="N66" s="134"/>
      <c r="O66" s="156"/>
      <c r="P66" s="491"/>
      <c r="Q66" s="475"/>
      <c r="R66" s="473"/>
      <c r="S66" s="473"/>
      <c r="T66" s="474"/>
      <c r="U66" s="188"/>
      <c r="V66" s="134"/>
      <c r="W66" s="277"/>
    </row>
    <row r="67" spans="1:23" s="295" customFormat="1" ht="34.950000000000003" customHeight="1" x14ac:dyDescent="0.25">
      <c r="A67" s="304"/>
      <c r="B67" s="1746"/>
      <c r="C67" s="1772">
        <v>2</v>
      </c>
      <c r="D67" s="1377"/>
      <c r="E67" s="393" t="s">
        <v>134</v>
      </c>
      <c r="F67" s="463" t="str">
        <f>IF(VLOOKUP(CONCATENATE($C$3,"-",$E67),Languages!$A:$D,1,TRUE)=CONCATENATE($C$3,"-",$E67),VLOOKUP(CONCATENATE($C$3,"-",$E67),Languages!$A:$D,Summary!$C$7,TRUE),NA())</f>
        <v>ASSET-osion toimintaa varten on määritetty dokumentoidut toimintatavat, joita noudatetaan ja päivitetään säännöllisesti.</v>
      </c>
      <c r="G67" s="1683">
        <f t="shared" ref="G67:G72" si="4">IFERROR(INT(LEFT($H67,1)),0)</f>
        <v>2</v>
      </c>
      <c r="H67" s="476" t="s">
        <v>413</v>
      </c>
      <c r="I67" s="477"/>
      <c r="J67" s="438"/>
      <c r="K67" s="438"/>
      <c r="L67" s="447"/>
      <c r="M67" s="188"/>
      <c r="N67" s="134"/>
      <c r="O67" s="156"/>
      <c r="P67" s="926" t="str">
        <f>VLOOKUP(VLOOKUP($C$3&amp;"-"&amp;$E67,Import!$C:$D,2,FALSE),Parameters!$C$18:$F$22,Summary!$C$7,FALSE)</f>
        <v xml:space="preserve">0 - Vastaus puuttuu </v>
      </c>
      <c r="Q67" s="927" t="str">
        <f>IF(VLOOKUP($C$3&amp;"-"&amp;$E67,Import!$C:$H,3,FALSE)=0,"",VLOOKUP($C$3&amp;"-"&amp;$E67,Import!$C:$H,3,FALSE))</f>
        <v/>
      </c>
      <c r="R67" s="898" t="str">
        <f>IF(VLOOKUP($C$3&amp;"-"&amp;$E67,Import!$C:$H,4,FALSE)=0,"",VLOOKUP($C$3&amp;"-"&amp;$E67,Import!$C:$H,4,FALSE))</f>
        <v xml:space="preserve">A5.37 </v>
      </c>
      <c r="S67" s="898" t="str">
        <f>IF(VLOOKUP($C$3&amp;"-"&amp;$E67,Import!$C:$H,5,FALSE)=0,"",VLOOKUP($C$3&amp;"-"&amp;$E67,Import!$C:$H,5,FALSE))</f>
        <v xml:space="preserve">5.37 </v>
      </c>
      <c r="T67" s="899" t="str">
        <f>IF(VLOOKUP($C$3&amp;"-"&amp;$E67,Import!$C:$H,6,FALSE)=0,"",VLOOKUP($C$3&amp;"-"&amp;$E67,Import!$C:$H,6,FALSE))</f>
        <v/>
      </c>
      <c r="U67" s="188"/>
      <c r="V67" s="134"/>
      <c r="W67" s="277"/>
    </row>
    <row r="68" spans="1:23" s="295" customFormat="1" ht="34.950000000000003" customHeight="1" x14ac:dyDescent="0.25">
      <c r="A68" s="304"/>
      <c r="B68" s="1746"/>
      <c r="C68" s="1774"/>
      <c r="D68" s="1378"/>
      <c r="E68" s="394" t="s">
        <v>137</v>
      </c>
      <c r="F68" s="470" t="str">
        <f>IF(VLOOKUP(CONCATENATE($C$3,"-",$E68),Languages!$A:$D,1,TRUE)=CONCATENATE($C$3,"-",$E68),VLOOKUP(CONCATENATE($C$3,"-",$E68),Languages!$A:$D,Summary!$C$7,TRUE),NA())</f>
        <v>ASSET-osion toimintaa varten on tarjolla riittävät resurssit (henkilöstö, rahoitus ja työkalut).</v>
      </c>
      <c r="G68" s="1686">
        <f t="shared" si="4"/>
        <v>3</v>
      </c>
      <c r="H68" s="478" t="s">
        <v>414</v>
      </c>
      <c r="I68" s="479"/>
      <c r="J68" s="440"/>
      <c r="K68" s="440"/>
      <c r="L68" s="449"/>
      <c r="M68" s="188"/>
      <c r="N68" s="134"/>
      <c r="O68" s="156"/>
      <c r="P68" s="928" t="str">
        <f>VLOOKUP(VLOOKUP($C$3&amp;"-"&amp;$E68,Import!$C:$D,2,FALSE),Parameters!$C$18:$F$22,Summary!$C$7,FALSE)</f>
        <v xml:space="preserve">0 - Vastaus puuttuu </v>
      </c>
      <c r="Q68" s="929" t="str">
        <f>IF(VLOOKUP($C$3&amp;"-"&amp;$E68,Import!$C:$H,3,FALSE)=0,"",VLOOKUP($C$3&amp;"-"&amp;$E68,Import!$C:$H,3,FALSE))</f>
        <v/>
      </c>
      <c r="R68" s="900" t="str">
        <f>IF(VLOOKUP($C$3&amp;"-"&amp;$E68,Import!$C:$H,4,FALSE)=0,"",VLOOKUP($C$3&amp;"-"&amp;$E68,Import!$C:$H,4,FALSE))</f>
        <v xml:space="preserve">ISO27001 7.1
A8.6 </v>
      </c>
      <c r="S68" s="900" t="str">
        <f>IF(VLOOKUP($C$3&amp;"-"&amp;$E68,Import!$C:$H,5,FALSE)=0,"",VLOOKUP($C$3&amp;"-"&amp;$E68,Import!$C:$H,5,FALSE))</f>
        <v>8.6</v>
      </c>
      <c r="T68" s="901" t="str">
        <f>IF(VLOOKUP($C$3&amp;"-"&amp;$E68,Import!$C:$H,6,FALSE)=0,"",VLOOKUP($C$3&amp;"-"&amp;$E68,Import!$C:$H,6,FALSE))</f>
        <v/>
      </c>
      <c r="U68" s="188"/>
      <c r="V68" s="134"/>
      <c r="W68" s="277"/>
    </row>
    <row r="69" spans="1:23" s="295" customFormat="1" ht="46.2" customHeight="1" x14ac:dyDescent="0.25">
      <c r="A69" s="304"/>
      <c r="B69" s="1746"/>
      <c r="C69" s="1775">
        <v>3</v>
      </c>
      <c r="D69" s="1379"/>
      <c r="E69" s="393" t="s">
        <v>140</v>
      </c>
      <c r="F69" s="463" t="str">
        <f>IF(VLOOKUP(CONCATENATE($C$3,"-",$E69),Languages!$A:$D,1,TRUE)=CONCATENATE($C$3,"-",$E69),VLOOKUP(CONCATENATE($C$3,"-",$E69),Languages!$A:$D,Summary!$C$7,TRUE),NA())</f>
        <v>ASSET-osion toimintaa ohjataan vaatimuksilla, jotka on asetettu organisaation johtotason politiikassa (tai vastaavassa ohjeistuksessa).</v>
      </c>
      <c r="G69" s="1683">
        <f t="shared" si="4"/>
        <v>3</v>
      </c>
      <c r="H69" s="476" t="s">
        <v>414</v>
      </c>
      <c r="I69" s="477"/>
      <c r="J69" s="438"/>
      <c r="K69" s="438"/>
      <c r="L69" s="447"/>
      <c r="M69" s="188"/>
      <c r="N69" s="134"/>
      <c r="O69" s="156"/>
      <c r="P69" s="926" t="str">
        <f>VLOOKUP(VLOOKUP($C$3&amp;"-"&amp;$E69,Import!$C:$D,2,FALSE),Parameters!$C$18:$F$22,Summary!$C$7,FALSE)</f>
        <v xml:space="preserve">0 - Vastaus puuttuu </v>
      </c>
      <c r="Q69" s="927" t="str">
        <f>IF(VLOOKUP($C$3&amp;"-"&amp;$E69,Import!$C:$H,3,FALSE)=0,"",VLOOKUP($C$3&amp;"-"&amp;$E69,Import!$C:$H,3,FALSE))</f>
        <v/>
      </c>
      <c r="R69" s="898" t="str">
        <f>IF(VLOOKUP($C$3&amp;"-"&amp;$E69,Import!$C:$H,4,FALSE)=0,"",VLOOKUP($C$3&amp;"-"&amp;$E69,Import!$C:$H,4,FALSE))</f>
        <v>ISO27001 7.2</v>
      </c>
      <c r="S69" s="898" t="str">
        <f>IF(VLOOKUP($C$3&amp;"-"&amp;$E69,Import!$C:$H,5,FALSE)=0,"",VLOOKUP($C$3&amp;"-"&amp;$E69,Import!$C:$H,5,FALSE))</f>
        <v/>
      </c>
      <c r="T69" s="899" t="str">
        <f>IF(VLOOKUP($C$3&amp;"-"&amp;$E69,Import!$C:$H,6,FALSE)=0,"",VLOOKUP($C$3&amp;"-"&amp;$E69,Import!$C:$H,6,FALSE))</f>
        <v/>
      </c>
      <c r="U69" s="188"/>
      <c r="V69" s="134"/>
      <c r="W69" s="277"/>
    </row>
    <row r="70" spans="1:23" s="295" customFormat="1" ht="34.950000000000003" customHeight="1" x14ac:dyDescent="0.25">
      <c r="A70" s="304"/>
      <c r="B70" s="1746"/>
      <c r="C70" s="1776"/>
      <c r="D70" s="1380"/>
      <c r="E70" s="293" t="s">
        <v>142</v>
      </c>
      <c r="F70" s="464" t="str">
        <f>IF(VLOOKUP(CONCATENATE($C$3,"-",$E70),Languages!$A:$D,1,TRUE)=CONCATENATE($C$3,"-",$E70),VLOOKUP(CONCATENATE($C$3,"-",$E70),Languages!$A:$D,Summary!$C$7,TRUE),NA())</f>
        <v>ASSET-osion toiminnan suorittamiseen tarvittavat vastuut, tilivelvollisuudet ja valtuutukset on jalkautettu soveltuville työntekijöille.</v>
      </c>
      <c r="G70" s="1684">
        <f t="shared" si="4"/>
        <v>2</v>
      </c>
      <c r="H70" s="480" t="s">
        <v>413</v>
      </c>
      <c r="I70" s="481"/>
      <c r="J70" s="439"/>
      <c r="K70" s="439"/>
      <c r="L70" s="448"/>
      <c r="M70" s="188"/>
      <c r="N70" s="134"/>
      <c r="O70" s="156"/>
      <c r="P70" s="930" t="str">
        <f>VLOOKUP(VLOOKUP($C$3&amp;"-"&amp;$E70,Import!$C:$D,2,FALSE),Parameters!$C$18:$F$22,Summary!$C$7,FALSE)</f>
        <v xml:space="preserve">0 - Vastaus puuttuu </v>
      </c>
      <c r="Q70" s="931" t="str">
        <f>IF(VLOOKUP($C$3&amp;"-"&amp;$E70,Import!$C:$H,3,FALSE)=0,"",VLOOKUP($C$3&amp;"-"&amp;$E70,Import!$C:$H,3,FALSE))</f>
        <v/>
      </c>
      <c r="R70" s="893" t="str">
        <f>IF(VLOOKUP($C$3&amp;"-"&amp;$E70,Import!$C:$H,4,FALSE)=0,"",VLOOKUP($C$3&amp;"-"&amp;$E70,Import!$C:$H,4,FALSE))</f>
        <v>ISO27001 5.3</v>
      </c>
      <c r="S70" s="893" t="str">
        <f>IF(VLOOKUP($C$3&amp;"-"&amp;$E70,Import!$C:$H,5,FALSE)=0,"",VLOOKUP($C$3&amp;"-"&amp;$E70,Import!$C:$H,5,FALSE))</f>
        <v/>
      </c>
      <c r="T70" s="894" t="str">
        <f>IF(VLOOKUP($C$3&amp;"-"&amp;$E70,Import!$C:$H,6,FALSE)=0,"",VLOOKUP($C$3&amp;"-"&amp;$E70,Import!$C:$H,6,FALSE))</f>
        <v/>
      </c>
      <c r="U70" s="188"/>
      <c r="V70" s="134"/>
      <c r="W70" s="277"/>
    </row>
    <row r="71" spans="1:23" s="295" customFormat="1" ht="48.6" customHeight="1" x14ac:dyDescent="0.25">
      <c r="A71" s="304"/>
      <c r="B71" s="1746"/>
      <c r="C71" s="1776"/>
      <c r="D71" s="1380"/>
      <c r="E71" s="293" t="s">
        <v>144</v>
      </c>
      <c r="F71" s="464" t="str">
        <f>IF(VLOOKUP(CONCATENATE($C$3,"-",$E71),Languages!$A:$D,1,TRUE)=CONCATENATE($C$3,"-",$E71),VLOOKUP(CONCATENATE($C$3,"-",$E71),Languages!$A:$D,Summary!$C$7,TRUE),NA())</f>
        <v>ASSET-osion toimintaa suorittavilla työntekijöillä on riittävät tiedot ja taidot tehtäviensä suorittamiseen.</v>
      </c>
      <c r="G71" s="1684">
        <f t="shared" si="4"/>
        <v>2</v>
      </c>
      <c r="H71" s="480" t="s">
        <v>413</v>
      </c>
      <c r="I71" s="481"/>
      <c r="J71" s="439"/>
      <c r="K71" s="439"/>
      <c r="L71" s="448"/>
      <c r="M71" s="188"/>
      <c r="N71" s="134"/>
      <c r="O71" s="156"/>
      <c r="P71" s="930" t="str">
        <f>VLOOKUP(VLOOKUP($C$3&amp;"-"&amp;$E71,Import!$C:$D,2,FALSE),Parameters!$C$18:$F$22,Summary!$C$7,FALSE)</f>
        <v xml:space="preserve">0 - Vastaus puuttuu </v>
      </c>
      <c r="Q71" s="931" t="str">
        <f>IF(VLOOKUP($C$3&amp;"-"&amp;$E71,Import!$C:$H,3,FALSE)=0,"",VLOOKUP($C$3&amp;"-"&amp;$E71,Import!$C:$H,3,FALSE))</f>
        <v/>
      </c>
      <c r="R71" s="893" t="str">
        <f>IF(VLOOKUP($C$3&amp;"-"&amp;$E71,Import!$C:$H,4,FALSE)=0,"",VLOOKUP($C$3&amp;"-"&amp;$E71,Import!$C:$H,4,FALSE))</f>
        <v>ISO27001 7.2</v>
      </c>
      <c r="S71" s="893" t="str">
        <f>IF(VLOOKUP($C$3&amp;"-"&amp;$E71,Import!$C:$H,5,FALSE)=0,"",VLOOKUP($C$3&amp;"-"&amp;$E71,Import!$C:$H,5,FALSE))</f>
        <v/>
      </c>
      <c r="T71" s="894" t="str">
        <f>IF(VLOOKUP($C$3&amp;"-"&amp;$E71,Import!$C:$H,6,FALSE)=0,"",VLOOKUP($C$3&amp;"-"&amp;$E71,Import!$C:$H,6,FALSE))</f>
        <v/>
      </c>
      <c r="U71" s="188"/>
      <c r="V71" s="134"/>
      <c r="W71" s="277"/>
    </row>
    <row r="72" spans="1:23" s="295" customFormat="1" ht="34.950000000000003" customHeight="1" x14ac:dyDescent="0.25">
      <c r="A72" s="304"/>
      <c r="B72" s="1746"/>
      <c r="C72" s="1777"/>
      <c r="D72" s="1381"/>
      <c r="E72" s="394" t="s">
        <v>146</v>
      </c>
      <c r="F72" s="470" t="str">
        <f>IF(VLOOKUP(CONCATENATE($C$3,"-",$E72),Languages!$A:$D,1,TRUE)=CONCATENATE($C$3,"-",$E72),VLOOKUP(CONCATENATE($C$3,"-",$E72),Languages!$A:$D,Summary!$C$7,TRUE),NA())</f>
        <v>ASSET-osion toiminnan vaikuttavuutta arvioidaan ja seurataan.</v>
      </c>
      <c r="G72" s="1686">
        <f t="shared" si="4"/>
        <v>3</v>
      </c>
      <c r="H72" s="478" t="s">
        <v>414</v>
      </c>
      <c r="I72" s="479"/>
      <c r="J72" s="440"/>
      <c r="K72" s="440"/>
      <c r="L72" s="449"/>
      <c r="M72" s="188"/>
      <c r="N72" s="134"/>
      <c r="O72" s="156"/>
      <c r="P72" s="928" t="str">
        <f>VLOOKUP(VLOOKUP($C$3&amp;"-"&amp;$E72,Import!$C:$D,2,FALSE),Parameters!$C$18:$F$22,Summary!$C$7,FALSE)</f>
        <v xml:space="preserve">0 - Vastaus puuttuu </v>
      </c>
      <c r="Q72" s="929" t="str">
        <f>IF(VLOOKUP($C$3&amp;"-"&amp;$E72,Import!$C:$H,3,FALSE)=0,"",VLOOKUP($C$3&amp;"-"&amp;$E72,Import!$C:$H,3,FALSE))</f>
        <v/>
      </c>
      <c r="R72" s="900" t="str">
        <f>IF(VLOOKUP($C$3&amp;"-"&amp;$E72,Import!$C:$H,4,FALSE)=0,"",VLOOKUP($C$3&amp;"-"&amp;$E72,Import!$C:$H,4,FALSE))</f>
        <v>ISO27001 9.1-9.3
A5.35</v>
      </c>
      <c r="S72" s="900" t="str">
        <f>IF(VLOOKUP($C$3&amp;"-"&amp;$E72,Import!$C:$H,5,FALSE)=0,"",VLOOKUP($C$3&amp;"-"&amp;$E72,Import!$C:$H,5,FALSE))</f>
        <v>5.35</v>
      </c>
      <c r="T72" s="901" t="str">
        <f>IF(VLOOKUP($C$3&amp;"-"&amp;$E72,Import!$C:$H,6,FALSE)=0,"",VLOOKUP($C$3&amp;"-"&amp;$E72,Import!$C:$H,6,FALSE))</f>
        <v/>
      </c>
      <c r="U72" s="188"/>
      <c r="V72" s="134"/>
      <c r="W72" s="277"/>
    </row>
    <row r="73" spans="1:23" x14ac:dyDescent="0.25">
      <c r="A73" s="180"/>
      <c r="B73" s="328"/>
      <c r="C73" s="329"/>
      <c r="D73" s="329"/>
      <c r="E73" s="330"/>
      <c r="F73" s="331"/>
      <c r="G73" s="332"/>
      <c r="H73" s="333"/>
      <c r="I73" s="334"/>
      <c r="J73" s="334"/>
      <c r="K73" s="334"/>
      <c r="L73" s="334"/>
      <c r="M73" s="188"/>
      <c r="N73" s="516"/>
      <c r="O73" s="333"/>
      <c r="P73" s="333"/>
      <c r="Q73" s="334"/>
      <c r="R73" s="334"/>
      <c r="S73" s="334"/>
      <c r="T73" s="334"/>
      <c r="U73" s="188"/>
      <c r="V73" s="134"/>
      <c r="W73" s="277"/>
    </row>
    <row r="74" spans="1:23" x14ac:dyDescent="0.25">
      <c r="A74" s="180"/>
      <c r="B74" s="180"/>
      <c r="C74" s="180"/>
      <c r="D74" s="180"/>
      <c r="E74" s="180"/>
      <c r="F74" s="180"/>
      <c r="G74" s="335"/>
      <c r="H74" s="180"/>
      <c r="I74" s="180"/>
      <c r="J74" s="180"/>
      <c r="K74" s="180"/>
      <c r="L74" s="180"/>
      <c r="M74" s="472"/>
      <c r="N74" s="180"/>
      <c r="O74" s="180"/>
      <c r="P74" s="180"/>
      <c r="Q74" s="180"/>
      <c r="R74" s="180"/>
      <c r="S74" s="180"/>
      <c r="T74" s="180"/>
      <c r="U74" s="472"/>
      <c r="V74" s="180"/>
      <c r="W74" s="277"/>
    </row>
    <row r="75" spans="1:23" x14ac:dyDescent="0.25">
      <c r="N75" s="277"/>
      <c r="O75" s="277"/>
      <c r="V75" s="277"/>
      <c r="W75" s="277"/>
    </row>
    <row r="76" spans="1:23" x14ac:dyDescent="0.25">
      <c r="N76" s="277"/>
      <c r="O76" s="277"/>
      <c r="V76" s="277"/>
      <c r="W76" s="277"/>
    </row>
    <row r="77" spans="1:23" x14ac:dyDescent="0.25">
      <c r="N77" s="277"/>
      <c r="O77" s="277"/>
      <c r="V77" s="277"/>
      <c r="W77" s="277"/>
    </row>
    <row r="78" spans="1:23" x14ac:dyDescent="0.25">
      <c r="N78" s="277"/>
      <c r="O78" s="277"/>
      <c r="V78" s="277"/>
      <c r="W78" s="277"/>
    </row>
    <row r="79" spans="1:23" x14ac:dyDescent="0.25">
      <c r="N79" s="277"/>
      <c r="O79" s="277"/>
      <c r="V79" s="277"/>
      <c r="W79" s="277"/>
    </row>
    <row r="80" spans="1:23" x14ac:dyDescent="0.25">
      <c r="N80" s="277"/>
      <c r="O80" s="277"/>
      <c r="V80" s="277"/>
      <c r="W80" s="277"/>
    </row>
    <row r="81" spans="14:23" x14ac:dyDescent="0.25">
      <c r="N81" s="277"/>
      <c r="O81" s="277"/>
      <c r="V81" s="277"/>
      <c r="W81" s="277"/>
    </row>
  </sheetData>
  <sheetProtection sheet="1" formatCells="0" formatColumns="0" formatRows="0"/>
  <mergeCells count="54">
    <mergeCell ref="C67:C68"/>
    <mergeCell ref="B71:B72"/>
    <mergeCell ref="B28:B29"/>
    <mergeCell ref="B30:B33"/>
    <mergeCell ref="B38:B39"/>
    <mergeCell ref="B40:B43"/>
    <mergeCell ref="B48:B49"/>
    <mergeCell ref="B50:B52"/>
    <mergeCell ref="B55:B56"/>
    <mergeCell ref="B67:B70"/>
    <mergeCell ref="B57:B63"/>
    <mergeCell ref="C69:C72"/>
    <mergeCell ref="C57:C61"/>
    <mergeCell ref="C62:C63"/>
    <mergeCell ref="J10:K11"/>
    <mergeCell ref="C6:L6"/>
    <mergeCell ref="J8:K8"/>
    <mergeCell ref="C55:C56"/>
    <mergeCell ref="C13:L13"/>
    <mergeCell ref="C29:C32"/>
    <mergeCell ref="C33:C35"/>
    <mergeCell ref="C39:C42"/>
    <mergeCell ref="C43:C45"/>
    <mergeCell ref="C49:C51"/>
    <mergeCell ref="C15:L15"/>
    <mergeCell ref="C17:L17"/>
    <mergeCell ref="C19:L19"/>
    <mergeCell ref="C21:L21"/>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5 G38:G45 G48:G52 G55:G63 G67:G72">
    <cfRule type="containsText" dxfId="203" priority="1" operator="containsText" text="0">
      <formula>NOT(ISERROR(SEARCH("0",G28)))</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28:T35 P38:T45 P48:T52 P55:T59 P67:T72 P63:T6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 id="{A3AC76DC-8B91-4B23-9EC4-09FDD6E0B25C}">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G38:G45 G48:G52 G55:G63 G67:G72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H38:H45 H48:H52 H55:H63 H67:H72 H28:H35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V62"/>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81640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64</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39" t="str">
        <f>VLOOKUP($C$3,Infoimport!$B$4:$C$14,2,FALSE)</f>
        <v xml:space="preserve">THREAT, tiedot Infoimport-välilehdeltä
</v>
      </c>
      <c r="Q3" s="1739"/>
      <c r="R3" s="1739"/>
      <c r="S3" s="1739"/>
      <c r="T3" s="1739"/>
      <c r="U3" s="795"/>
      <c r="V3" s="251"/>
    </row>
    <row r="4" spans="1:22" s="317" customFormat="1" ht="25.05" customHeight="1" x14ac:dyDescent="0.3">
      <c r="A4" s="315"/>
      <c r="B4" s="316"/>
      <c r="C4" s="154" t="str">
        <f>IF(VLOOKUP($C$3,Languages!$A:$D,1,TRUE)=$C$3,VLOOKUP($C$3,Languages!$A:$D,Summary!$C$7,TRUE),NA())</f>
        <v>Uhkien ja haavoittuvuuksien hallinta (THREAT)</v>
      </c>
      <c r="D4" s="154"/>
      <c r="E4" s="257"/>
      <c r="F4" s="258"/>
      <c r="G4" s="319"/>
      <c r="H4" s="318"/>
      <c r="I4" s="260" t="str">
        <f ca="1">VLOOKUP(VLOOKUP(CONCATENATE($C$3),Data!$K:$O,5,FALSE),Parameters!$C$7:$F$10,Summary!$C$7,FALSE)</f>
        <v>Kypsyystaso 0</v>
      </c>
      <c r="J4" s="684"/>
      <c r="K4" s="261"/>
      <c r="L4" s="147"/>
      <c r="M4" s="153"/>
      <c r="N4" s="315"/>
      <c r="O4" s="794"/>
      <c r="P4" s="1739"/>
      <c r="Q4" s="1739"/>
      <c r="R4" s="1739"/>
      <c r="S4" s="1739"/>
      <c r="T4" s="1739"/>
      <c r="U4" s="795"/>
      <c r="V4" s="251"/>
    </row>
    <row r="5" spans="1:22" ht="10.050000000000001" customHeight="1" x14ac:dyDescent="0.25">
      <c r="A5" s="177"/>
      <c r="B5" s="307"/>
      <c r="C5" s="320"/>
      <c r="D5" s="320"/>
      <c r="E5" s="321"/>
      <c r="F5" s="321"/>
      <c r="G5" s="260"/>
      <c r="H5" s="260"/>
      <c r="I5" s="783"/>
      <c r="J5" s="454"/>
      <c r="K5" s="261"/>
      <c r="L5" s="147"/>
      <c r="M5" s="153"/>
      <c r="N5" s="177"/>
      <c r="O5" s="794"/>
      <c r="P5" s="1739"/>
      <c r="Q5" s="1739"/>
      <c r="R5" s="1739"/>
      <c r="S5" s="1739"/>
      <c r="T5" s="1739"/>
      <c r="U5" s="795"/>
      <c r="V5" s="251"/>
    </row>
    <row r="6" spans="1:22" ht="109.95" customHeight="1" x14ac:dyDescent="0.2">
      <c r="A6" s="177"/>
      <c r="B6" s="307"/>
      <c r="C6" s="1743"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743"/>
      <c r="E6" s="1743"/>
      <c r="F6" s="1743"/>
      <c r="G6" s="1743"/>
      <c r="H6" s="1743"/>
      <c r="I6" s="1743"/>
      <c r="J6" s="1743"/>
      <c r="K6" s="1743"/>
      <c r="L6" s="1743"/>
      <c r="M6" s="153"/>
      <c r="N6" s="177"/>
      <c r="O6" s="794"/>
      <c r="P6" s="1739"/>
      <c r="Q6" s="1739"/>
      <c r="R6" s="1739"/>
      <c r="S6" s="1739"/>
      <c r="T6" s="1739"/>
      <c r="U6" s="795"/>
      <c r="V6" s="251"/>
    </row>
    <row r="7" spans="1:22" ht="14.4" customHeight="1" x14ac:dyDescent="0.2">
      <c r="A7" s="177"/>
      <c r="B7" s="307"/>
      <c r="C7" s="263">
        <v>1</v>
      </c>
      <c r="D7" s="263"/>
      <c r="E7" s="264" t="s">
        <v>1</v>
      </c>
      <c r="F7" s="265" t="str">
        <f>IF(VLOOKUP(CONCATENATE($C$3,"-",C7),Languages!$A:$D,1,TRUE)=CONCATENATE($C$3,"-",C7),VLOOKUP(CONCATENATE($C$3,"-",C7),Languages!$A:$D,Summary!$C$7,TRUE),NA())</f>
        <v>Haavoittuvuuksien vähentäminen</v>
      </c>
      <c r="I7" s="266" t="str">
        <f ca="1">VLOOKUP(VLOOKUP(CONCATENATE($C$3,"-",$C7),Data!$K:$O,5,FALSE),Parameters!$C$7:$F$10,Summary!$C$7,FALSE)</f>
        <v>Kypsyystaso 0</v>
      </c>
      <c r="J7" s="461" t="str">
        <f>IF(VLOOKUP("KM110",Languages!$A:$D,1,TRUE)="KM110",VLOOKUP("KM110",Languages!$A:$D,Summary!$C$7,TRUE),NA())</f>
        <v>Päivämäärä</v>
      </c>
      <c r="K7" s="435"/>
      <c r="L7" s="147"/>
      <c r="M7" s="153"/>
      <c r="N7" s="177"/>
      <c r="O7" s="794"/>
      <c r="P7" s="1739"/>
      <c r="Q7" s="1739"/>
      <c r="R7" s="1739"/>
      <c r="S7" s="1739"/>
      <c r="T7" s="1739"/>
      <c r="U7" s="795"/>
      <c r="V7" s="251"/>
    </row>
    <row r="8" spans="1:22" ht="14.4" customHeight="1" x14ac:dyDescent="0.25">
      <c r="A8" s="177"/>
      <c r="B8" s="307"/>
      <c r="C8" s="263">
        <v>2</v>
      </c>
      <c r="D8" s="263"/>
      <c r="E8" s="264" t="s">
        <v>1</v>
      </c>
      <c r="F8" s="265" t="str">
        <f>IF(VLOOKUP(CONCATENATE($C$3,"-",C8),Languages!$A:$D,1,TRUE)=CONCATENATE($C$3,"-",C8),VLOOKUP(CONCATENATE($C$3,"-",C8),Languages!$A:$D,Summary!$C$7,TRUE),NA())</f>
        <v>Uhkien torjunta ja uhkatiedon jakaminen</v>
      </c>
      <c r="G8" s="323"/>
      <c r="I8" s="266" t="str">
        <f ca="1">VLOOKUP(VLOOKUP(CONCATENATE($C$3,"-",$C8),Data!$K:$O,5,FALSE),Parameters!$C$7:$F$10,Summary!$C$7,FALSE)</f>
        <v>Kypsyystaso 1</v>
      </c>
      <c r="J8" s="1762"/>
      <c r="K8" s="1745"/>
      <c r="L8" s="147"/>
      <c r="M8" s="153"/>
      <c r="N8" s="177"/>
      <c r="O8" s="794"/>
      <c r="P8" s="1739"/>
      <c r="Q8" s="1739"/>
      <c r="R8" s="1739"/>
      <c r="S8" s="1739"/>
      <c r="T8" s="1739"/>
      <c r="U8" s="795"/>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177"/>
      <c r="O9" s="794"/>
      <c r="P9" s="1739"/>
      <c r="Q9" s="1739"/>
      <c r="R9" s="1739"/>
      <c r="S9" s="1739"/>
      <c r="T9" s="1739"/>
      <c r="U9" s="795"/>
      <c r="V9" s="251"/>
    </row>
    <row r="10" spans="1:22" ht="14.4" customHeight="1" x14ac:dyDescent="0.2">
      <c r="A10" s="177"/>
      <c r="B10" s="307"/>
      <c r="C10" s="263"/>
      <c r="D10" s="263"/>
      <c r="E10" s="264"/>
      <c r="F10" s="265"/>
      <c r="G10" s="324"/>
      <c r="I10" s="266"/>
      <c r="J10" s="1758"/>
      <c r="K10" s="1759"/>
      <c r="L10" s="147"/>
      <c r="M10" s="153"/>
      <c r="N10" s="177"/>
      <c r="O10" s="794"/>
      <c r="P10" s="1739"/>
      <c r="Q10" s="1739"/>
      <c r="R10" s="1739"/>
      <c r="S10" s="1739"/>
      <c r="T10" s="1739"/>
      <c r="U10" s="795"/>
      <c r="V10" s="251"/>
    </row>
    <row r="11" spans="1:22" ht="14.4" customHeight="1" x14ac:dyDescent="0.2">
      <c r="A11" s="177"/>
      <c r="B11" s="307"/>
      <c r="C11" s="263"/>
      <c r="D11" s="263"/>
      <c r="E11" s="264"/>
      <c r="F11" s="265"/>
      <c r="G11" s="324"/>
      <c r="I11" s="266"/>
      <c r="J11" s="1760"/>
      <c r="K11" s="1761"/>
      <c r="L11" s="147"/>
      <c r="M11" s="153"/>
      <c r="N11" s="177"/>
      <c r="O11" s="794"/>
      <c r="P11" s="1739"/>
      <c r="Q11" s="1739"/>
      <c r="R11" s="1739"/>
      <c r="S11" s="1739"/>
      <c r="T11" s="1739"/>
      <c r="U11" s="795"/>
      <c r="V11" s="251"/>
    </row>
    <row r="12" spans="1:22" s="176" customFormat="1" ht="30" customHeight="1" x14ac:dyDescent="0.25">
      <c r="A12" s="165"/>
      <c r="B12" s="268"/>
      <c r="C12" s="169">
        <v>1</v>
      </c>
      <c r="D12" s="169"/>
      <c r="E12" s="169" t="str">
        <f>IF(VLOOKUP(CONCATENATE($C$3,"-",C12),Languages!$A:$D,1,TRUE)=CONCATENATE($C$3,"-",C12),VLOOKUP(CONCATENATE($C$3,"-",C12),Languages!$A:$D,Summary!$C$7,TRUE),NA())</f>
        <v>Haavoittuvuuksien vähentäminen</v>
      </c>
      <c r="F12" s="169"/>
      <c r="G12" s="270"/>
      <c r="H12" s="270"/>
      <c r="I12" s="270"/>
      <c r="J12" s="495"/>
      <c r="K12" s="495"/>
      <c r="L12" s="270"/>
      <c r="M12" s="153"/>
      <c r="N12" s="165"/>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251"/>
    </row>
    <row r="13" spans="1:22" s="277" customFormat="1" ht="49.95" customHeight="1" x14ac:dyDescent="0.2">
      <c r="A13" s="274"/>
      <c r="B13" s="275"/>
      <c r="C13" s="1747"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747"/>
      <c r="E13" s="1747"/>
      <c r="F13" s="1747"/>
      <c r="G13" s="1747"/>
      <c r="H13" s="1747"/>
      <c r="I13" s="1747"/>
      <c r="J13" s="1747"/>
      <c r="K13" s="1747"/>
      <c r="L13" s="1747"/>
      <c r="M13" s="153"/>
      <c r="N13" s="274"/>
      <c r="O13" s="794"/>
      <c r="P13" s="1741" t="str">
        <f>IF(VLOOKUP(CONCATENATE($C$3,"-",$C12),Import!$C$11:$H$470,2,FALSE)=0,"",VLOOKUP(CONCATENATE($C$3,"-",$C12),Import!$C$11:$H$470,2,FALSE))</f>
        <v/>
      </c>
      <c r="Q13" s="1739" t="str">
        <f>IF(VLOOKUP(CONCATENATE($C$3,"-",$C12),Import!$C$11:$H$470,3,FALSE)=0,"",VLOOKUP(CONCATENATE($C$3,"-",$C12),Import!$C$11:$H$470,3,FALSE))</f>
        <v>1.4, 1.4.1, 3.4.1, 3.5, 3.7, 11.9</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795"/>
      <c r="V13" s="251"/>
    </row>
    <row r="14" spans="1:22" s="176" customFormat="1" ht="30" customHeight="1" x14ac:dyDescent="0.25">
      <c r="A14" s="165"/>
      <c r="B14" s="268"/>
      <c r="C14" s="169">
        <v>2</v>
      </c>
      <c r="D14" s="169"/>
      <c r="E14" s="169" t="str">
        <f>IF(VLOOKUP(CONCATENATE($C$3,"-",C14),Languages!$A:$D,1,TRUE)=CONCATENATE($C$3,"-",C14),VLOOKUP(CONCATENATE($C$3,"-",C14),Languages!$A:$D,Summary!$C$7,TRUE),NA())</f>
        <v>Uhkien torjunta ja uhkatiedon jakaminen</v>
      </c>
      <c r="F14" s="169"/>
      <c r="G14" s="291"/>
      <c r="H14" s="291" t="s">
        <v>16</v>
      </c>
      <c r="I14" s="292"/>
      <c r="J14" s="292"/>
      <c r="K14" s="292"/>
      <c r="L14" s="292"/>
      <c r="M14" s="153"/>
      <c r="N14" s="165"/>
      <c r="O14" s="794"/>
      <c r="P14" s="1742"/>
      <c r="Q14" s="1740"/>
      <c r="R14" s="1740"/>
      <c r="S14" s="1740"/>
      <c r="T14" s="1740"/>
      <c r="U14" s="795"/>
      <c r="V14" s="251"/>
    </row>
    <row r="15" spans="1:22" s="277" customFormat="1" ht="65.400000000000006" customHeight="1" x14ac:dyDescent="0.2">
      <c r="A15" s="274"/>
      <c r="B15" s="275"/>
      <c r="C15" s="1765"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765"/>
      <c r="E15" s="1765"/>
      <c r="F15" s="1765"/>
      <c r="G15" s="1765"/>
      <c r="H15" s="1765"/>
      <c r="I15" s="1765"/>
      <c r="J15" s="1765"/>
      <c r="K15" s="1765"/>
      <c r="L15" s="1765"/>
      <c r="M15" s="153"/>
      <c r="N15" s="274"/>
      <c r="O15" s="794"/>
      <c r="P15" s="1741" t="str">
        <f>IF(VLOOKUP(CONCATENATE($C$3,"-",$C14),Import!$C$11:$H$470,2,FALSE)=0,"",VLOOKUP(CONCATENATE($C$3,"-",$C14),Import!$C$11:$H$470,2,FALSE))</f>
        <v/>
      </c>
      <c r="Q15" s="1739" t="str">
        <f>IF(VLOOKUP(CONCATENATE($C$3,"-",$C14),Import!$C$11:$H$470,3,FALSE)=0,"",VLOOKUP(CONCATENATE($C$3,"-",$C14),Import!$C$11:$H$470,3,FALSE))</f>
        <v>1.4, 1.4.1, 3.4.1, 3.6, 12.2</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795"/>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2"/>
      <c r="J16" s="292"/>
      <c r="K16" s="292"/>
      <c r="L16" s="292"/>
      <c r="M16" s="153"/>
      <c r="N16" s="165"/>
      <c r="O16" s="794"/>
      <c r="P16" s="1742"/>
      <c r="Q16" s="1740"/>
      <c r="R16" s="1740"/>
      <c r="S16" s="1740"/>
      <c r="T16" s="1740"/>
      <c r="U16" s="795"/>
      <c r="V16" s="251"/>
    </row>
    <row r="17" spans="1:22" s="277" customFormat="1" ht="44.4" customHeight="1" x14ac:dyDescent="0.2">
      <c r="A17" s="304"/>
      <c r="B17" s="305"/>
      <c r="C17" s="1765"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65"/>
      <c r="E17" s="1765"/>
      <c r="F17" s="1765"/>
      <c r="G17" s="1765"/>
      <c r="H17" s="1765"/>
      <c r="I17" s="1765"/>
      <c r="J17" s="1765"/>
      <c r="K17" s="1765"/>
      <c r="L17" s="1765"/>
      <c r="M17" s="153"/>
      <c r="N17" s="304"/>
      <c r="O17" s="794"/>
      <c r="P17" s="1741" t="str">
        <f>IF(VLOOKUP(CONCATENATE($C$3,"-",$C16),Import!$C$11:$H$470,2,FALSE)=0,"",VLOOKUP(CONCATENATE($C$3,"-",$C16),Import!$C$11:$H$470,2,FALSE))</f>
        <v/>
      </c>
      <c r="Q17" s="1739" t="str">
        <f>IF(VLOOKUP(CONCATENATE($C$3,"-",$C16),Import!$C$11:$H$470,3,FALSE)=0,"",VLOOKUP(CONCATENATE($C$3,"-",$C16),Import!$C$11:$H$470,3,FALSE))</f>
        <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795"/>
      <c r="V17" s="251"/>
    </row>
    <row r="18" spans="1:22" s="277" customFormat="1" ht="44.4" customHeight="1" x14ac:dyDescent="0.2">
      <c r="A18" s="304"/>
      <c r="B18" s="305"/>
      <c r="C18" s="1081"/>
      <c r="D18" s="1375"/>
      <c r="E18" s="1081"/>
      <c r="F18" s="1081"/>
      <c r="G18" s="1081"/>
      <c r="H18" s="1081"/>
      <c r="I18" s="1081"/>
      <c r="J18" s="1081"/>
      <c r="K18" s="1081"/>
      <c r="L18" s="1081"/>
      <c r="M18" s="153"/>
      <c r="N18" s="304"/>
      <c r="O18" s="1090"/>
      <c r="P18" s="1742"/>
      <c r="Q18" s="1740"/>
      <c r="R18" s="1740"/>
      <c r="S18" s="1740"/>
      <c r="T18" s="1740"/>
      <c r="U18" s="1090"/>
      <c r="V18" s="251"/>
    </row>
    <row r="19" spans="1:22" s="277" customFormat="1" ht="44.4" customHeight="1" x14ac:dyDescent="0.2">
      <c r="A19" s="304"/>
      <c r="B19" s="1086"/>
      <c r="C19" s="1087"/>
      <c r="D19" s="1087"/>
      <c r="E19" s="1087"/>
      <c r="F19" s="1087"/>
      <c r="G19" s="1087"/>
      <c r="H19" s="1087"/>
      <c r="I19" s="1087"/>
      <c r="J19" s="1087"/>
      <c r="K19" s="1087"/>
      <c r="L19" s="1087"/>
      <c r="M19" s="1088"/>
      <c r="N19" s="304"/>
      <c r="O19" s="796"/>
      <c r="P19" s="1082"/>
      <c r="Q19" s="1082"/>
      <c r="R19" s="1082"/>
      <c r="S19" s="1082"/>
      <c r="T19" s="1082"/>
      <c r="U19" s="797"/>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165"/>
      <c r="B22" s="268"/>
      <c r="C22" s="169">
        <v>1</v>
      </c>
      <c r="D22" s="169"/>
      <c r="E22" s="169" t="str">
        <f>IF(VLOOKUP(CONCATENATE($C$3,"-",C22),Languages!$A:$D,1,TRUE)=CONCATENATE($C$3,"-",C22),VLOOKUP(CONCATENATE($C$3,"-",C22),Languages!$A:$D,Summary!$C$7,TRUE),NA())</f>
        <v>Haavoittuvuuksien vähentäminen</v>
      </c>
      <c r="F22" s="169"/>
      <c r="G22" s="270"/>
      <c r="H22" s="270"/>
      <c r="I22" s="270"/>
      <c r="J22" s="495"/>
      <c r="K22" s="495"/>
      <c r="L22" s="270"/>
      <c r="M22" s="153"/>
      <c r="N22" s="304"/>
      <c r="O22" s="305"/>
      <c r="P22" s="427"/>
      <c r="Q22" s="422"/>
      <c r="R22" s="684"/>
      <c r="S22" s="756"/>
      <c r="T22" s="756"/>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47.4" customHeight="1" x14ac:dyDescent="0.2">
      <c r="A24" s="274"/>
      <c r="B24" s="1748"/>
      <c r="C24" s="1778">
        <v>1</v>
      </c>
      <c r="D24" s="1456">
        <v>9</v>
      </c>
      <c r="E24" s="385" t="s">
        <v>5</v>
      </c>
      <c r="F24" s="463" t="str">
        <f>IF(VLOOKUP(CONCATENATE($C$3,"-",$E24),Languages!$A:$D,1,TRUE)=CONCATENATE($C$3,"-",$E24),VLOOKUP(CONCATENATE($C$3,"-",$E24),Languages!$A:$D,Summary!$C$7,TRUE),NA())</f>
        <v>Haavoittuvuuksien tunnistamisen tueksi on tunnistettu soveltuvia tietolähteitä. Tasolla 1 tämän ei tarvitse olla systemaattista ja säännöllistä.</v>
      </c>
      <c r="G24" s="1683">
        <f t="shared" ref="G24:G36" si="0">IFERROR(INT(LEFT($H24,1)),0)</f>
        <v>1</v>
      </c>
      <c r="H24" s="441" t="s">
        <v>2469</v>
      </c>
      <c r="I24" s="482"/>
      <c r="J24" s="442"/>
      <c r="K24" s="442"/>
      <c r="L24" s="443"/>
      <c r="M24" s="153"/>
      <c r="N24" s="274"/>
      <c r="O24" s="1748"/>
      <c r="P24" s="866" t="str">
        <f>VLOOKUP(VLOOKUP($C$3&amp;"-"&amp;$E24,Import!$C:$D,2,FALSE),Parameters!$C$18:$F$22,Summary!$C$7,FALSE)</f>
        <v xml:space="preserve">0 - Vastaus puuttuu </v>
      </c>
      <c r="Q24" s="908" t="str">
        <f>IF(VLOOKUP($C$3&amp;"-"&amp;$E24,Import!$C:$H,3,FALSE)=0,"",VLOOKUP($C$3&amp;"-"&amp;$E24,Import!$C:$H,3,FALSE))</f>
        <v>11.9</v>
      </c>
      <c r="R24" s="908" t="str">
        <f>IF(VLOOKUP($C$3&amp;"-"&amp;$E24,Import!$C:$H,4,FALSE)=0,"",VLOOKUP($C$3&amp;"-"&amp;$E24,Import!$C:$H,4,FALSE))</f>
        <v>A5.7
A8.8</v>
      </c>
      <c r="S24" s="908" t="str">
        <f>IF(VLOOKUP($C$3&amp;"-"&amp;$E24,Import!$C:$H,5,FALSE)=0,"",VLOOKUP($C$3&amp;"-"&amp;$E24,Import!$C:$H,5,FALSE))</f>
        <v>5.7
8.8</v>
      </c>
      <c r="T24" s="909" t="str">
        <f>IF(VLOOKUP($C$3&amp;"-"&amp;$E24,Import!$C:$H,6,FALSE)=0,"",VLOOKUP($C$3&amp;"-"&amp;$E24,Import!$C:$H,6,FALSE))</f>
        <v/>
      </c>
      <c r="U24" s="153"/>
      <c r="V24" s="251"/>
    </row>
    <row r="25" spans="1:22" s="288" customFormat="1" ht="34.950000000000003" customHeight="1" x14ac:dyDescent="0.2">
      <c r="A25" s="274"/>
      <c r="B25" s="1748"/>
      <c r="C25" s="1779"/>
      <c r="D25" s="1490">
        <v>10</v>
      </c>
      <c r="E25" s="285" t="s">
        <v>7</v>
      </c>
      <c r="F25" s="464" t="str">
        <f>IF(VLOOKUP(CONCATENATE($C$3,"-",$E25),Languages!$A:$D,1,TRUE)=CONCATENATE($C$3,"-",$E25),VLOOKUP(CONCATENATE($C$3,"-",$E25),Languages!$A:$D,Summary!$C$7,TRUE),NA())</f>
        <v>Haavoittuvuustietoa kerätään ja sitä tulkitaan toimintoa varten. Tasolla 1 tämän ei tarvitse olla systemaattista ja säännöllistä.</v>
      </c>
      <c r="G25" s="1684">
        <f t="shared" si="0"/>
        <v>1</v>
      </c>
      <c r="H25" s="306" t="s">
        <v>2469</v>
      </c>
      <c r="I25" s="482"/>
      <c r="J25" s="436"/>
      <c r="K25" s="436"/>
      <c r="L25" s="444"/>
      <c r="M25" s="153"/>
      <c r="N25" s="274"/>
      <c r="O25" s="1748"/>
      <c r="P25" s="869" t="str">
        <f>VLOOKUP(VLOOKUP($C$3&amp;"-"&amp;$E25,Import!$C:$D,2,FALSE),Parameters!$C$18:$F$22,Summary!$C$7,FALSE)</f>
        <v xml:space="preserve">0 - Vastaus puuttuu </v>
      </c>
      <c r="Q25" s="891" t="str">
        <f>IF(VLOOKUP($C$3&amp;"-"&amp;$E25,Import!$C:$H,3,FALSE)=0,"",VLOOKUP($C$3&amp;"-"&amp;$E25,Import!$C:$H,3,FALSE))</f>
        <v>11.9</v>
      </c>
      <c r="R25" s="891" t="str">
        <f>IF(VLOOKUP($C$3&amp;"-"&amp;$E25,Import!$C:$H,4,FALSE)=0,"",VLOOKUP($C$3&amp;"-"&amp;$E25,Import!$C:$H,4,FALSE))</f>
        <v>A5.7
A8.8</v>
      </c>
      <c r="S25" s="891" t="str">
        <f>IF(VLOOKUP($C$3&amp;"-"&amp;$E25,Import!$C:$H,5,FALSE)=0,"",VLOOKUP($C$3&amp;"-"&amp;$E25,Import!$C:$H,5,FALSE))</f>
        <v>5.7
8.8</v>
      </c>
      <c r="T25" s="892" t="str">
        <f>IF(VLOOKUP($C$3&amp;"-"&amp;$E25,Import!$C:$H,6,FALSE)=0,"",VLOOKUP($C$3&amp;"-"&amp;$E25,Import!$C:$H,6,FALSE))</f>
        <v/>
      </c>
      <c r="U25" s="153"/>
      <c r="V25" s="251"/>
    </row>
    <row r="26" spans="1:22" s="288" customFormat="1" ht="46.2" customHeight="1" x14ac:dyDescent="0.2">
      <c r="A26" s="274"/>
      <c r="B26" s="1748"/>
      <c r="C26" s="1779"/>
      <c r="D26" s="1458">
        <v>11</v>
      </c>
      <c r="E26" s="285" t="s">
        <v>8</v>
      </c>
      <c r="F26" s="464" t="str">
        <f>IF(VLOOKUP(CONCATENATE($C$3,"-",$E26),Languages!$A:$D,1,TRUE)=CONCATENATE($C$3,"-",$E26),VLOOKUP(CONCATENATE($C$3,"-",$E26),Languages!$A:$D,Summary!$C$7,TRUE),NA())</f>
        <v>Haavoittuvuusarviointeja suoritetaan. Tasolla 1 tämän ei tarvitse olla systemaattista ja säännöllistä.</v>
      </c>
      <c r="G26" s="1684">
        <f t="shared" si="0"/>
        <v>3</v>
      </c>
      <c r="H26" s="306" t="s">
        <v>414</v>
      </c>
      <c r="I26" s="482"/>
      <c r="J26" s="436"/>
      <c r="K26" s="436"/>
      <c r="L26" s="444"/>
      <c r="M26" s="153"/>
      <c r="N26" s="274"/>
      <c r="O26" s="1748"/>
      <c r="P26" s="869" t="str">
        <f>VLOOKUP(VLOOKUP($C$3&amp;"-"&amp;$E26,Import!$C:$D,2,FALSE),Parameters!$C$18:$F$22,Summary!$C$7,FALSE)</f>
        <v xml:space="preserve">0 - Vastaus puuttuu </v>
      </c>
      <c r="Q26" s="891" t="str">
        <f>IF(VLOOKUP($C$3&amp;"-"&amp;$E26,Import!$C:$H,3,FALSE)=0,"",VLOOKUP($C$3&amp;"-"&amp;$E26,Import!$C:$H,3,FALSE))</f>
        <v>11.3, 11.9</v>
      </c>
      <c r="R26" s="891" t="str">
        <f>IF(VLOOKUP($C$3&amp;"-"&amp;$E26,Import!$C:$H,4,FALSE)=0,"",VLOOKUP($C$3&amp;"-"&amp;$E26,Import!$C:$H,4,FALSE))</f>
        <v>A5.7
A8.8</v>
      </c>
      <c r="S26" s="891" t="str">
        <f>IF(VLOOKUP($C$3&amp;"-"&amp;$E26,Import!$C:$H,5,FALSE)=0,"",VLOOKUP($C$3&amp;"-"&amp;$E26,Import!$C:$H,5,FALSE))</f>
        <v>5.7
8.8</v>
      </c>
      <c r="T26" s="892" t="str">
        <f>IF(VLOOKUP($C$3&amp;"-"&amp;$E26,Import!$C:$H,6,FALSE)=0,"",VLOOKUP($C$3&amp;"-"&amp;$E26,Import!$C:$H,6,FALSE))</f>
        <v/>
      </c>
      <c r="U26" s="153"/>
      <c r="V26" s="251"/>
    </row>
    <row r="27" spans="1:22" s="288" customFormat="1" ht="63" customHeight="1" x14ac:dyDescent="0.2">
      <c r="A27" s="274"/>
      <c r="B27" s="1748"/>
      <c r="C27" s="1780"/>
      <c r="D27" s="1464">
        <v>12</v>
      </c>
      <c r="E27" s="404" t="s">
        <v>9</v>
      </c>
      <c r="F27" s="468" t="str">
        <f>IF(VLOOKUP(CONCATENATE($C$3,"-",$E27),Languages!$A:$D,1,TRUE)=CONCATENATE($C$3,"-",$E27),VLOOKUP(CONCATENATE($C$3,"-",$E27),Languages!$A:$D,Summary!$C$7,TRUE),NA())</f>
        <v>Toiminnon kannalta olennaisiin haavoittuvuuksiin puututaan (esimerkiksi lisäämällä valvontaa tai asentamalla korjauspäivityksiä). Tasolla 1 tämän ei tarvitse olla systemaattista ja säännöllistä.</v>
      </c>
      <c r="G27" s="1686">
        <f t="shared" si="0"/>
        <v>3</v>
      </c>
      <c r="H27" s="445" t="s">
        <v>414</v>
      </c>
      <c r="I27" s="482"/>
      <c r="J27" s="437"/>
      <c r="K27" s="437"/>
      <c r="L27" s="446"/>
      <c r="M27" s="153"/>
      <c r="N27" s="274"/>
      <c r="O27" s="1748"/>
      <c r="P27" s="874" t="str">
        <f>VLOOKUP(VLOOKUP($C$3&amp;"-"&amp;$E27,Import!$C:$D,2,FALSE),Parameters!$C$18:$F$22,Summary!$C$7,FALSE)</f>
        <v xml:space="preserve">0 - Vastaus puuttuu </v>
      </c>
      <c r="Q27" s="910" t="str">
        <f>IF(VLOOKUP($C$3&amp;"-"&amp;$E27,Import!$C:$H,3,FALSE)=0,"",VLOOKUP($C$3&amp;"-"&amp;$E27,Import!$C:$H,3,FALSE))</f>
        <v>11.9, 11.10</v>
      </c>
      <c r="R27" s="910" t="str">
        <f>IF(VLOOKUP($C$3&amp;"-"&amp;$E27,Import!$C:$H,4,FALSE)=0,"",VLOOKUP($C$3&amp;"-"&amp;$E27,Import!$C:$H,4,FALSE))</f>
        <v>A5.7
A8.8</v>
      </c>
      <c r="S27" s="910" t="str">
        <f>IF(VLOOKUP($C$3&amp;"-"&amp;$E27,Import!$C:$H,5,FALSE)=0,"",VLOOKUP($C$3&amp;"-"&amp;$E27,Import!$C:$H,5,FALSE))</f>
        <v>5.7
8.8</v>
      </c>
      <c r="T27" s="911" t="str">
        <f>IF(VLOOKUP($C$3&amp;"-"&amp;$E27,Import!$C:$H,6,FALSE)=0,"",VLOOKUP($C$3&amp;"-"&amp;$E27,Import!$C:$H,6,FALSE))</f>
        <v/>
      </c>
      <c r="U27" s="153"/>
      <c r="V27" s="251"/>
    </row>
    <row r="28" spans="1:22" s="288" customFormat="1" ht="46.8" customHeight="1" x14ac:dyDescent="0.2">
      <c r="A28" s="274"/>
      <c r="B28" s="1748"/>
      <c r="C28" s="1781">
        <v>2</v>
      </c>
      <c r="D28" s="1456">
        <v>9</v>
      </c>
      <c r="E28" s="387" t="s">
        <v>10</v>
      </c>
      <c r="F28" s="467" t="str">
        <f>IF(VLOOKUP(CONCATENATE($C$3,"-",$E28),Languages!$A:$D,1,TRUE)=CONCATENATE($C$3,"-",$E28),VLOOKUP(CONCATENATE($C$3,"-",$E28),Languages!$A:$D,Summary!$C$7,TRUE),NA())</f>
        <v>Haavoittuvuustiedon lähteet kattavat korkean prioriteetin laitteet ja ohjelmistot  ja näitä tietolähteitä seurataan säännöllisesti.</v>
      </c>
      <c r="G28" s="1683">
        <f t="shared" si="0"/>
        <v>3</v>
      </c>
      <c r="H28" s="441" t="s">
        <v>414</v>
      </c>
      <c r="I28" s="482"/>
      <c r="J28" s="438"/>
      <c r="K28" s="438"/>
      <c r="L28" s="447"/>
      <c r="M28" s="153"/>
      <c r="N28" s="274"/>
      <c r="O28" s="1748"/>
      <c r="P28" s="866" t="str">
        <f>VLOOKUP(VLOOKUP($C$3&amp;"-"&amp;$E28,Import!$C:$D,2,FALSE),Parameters!$C$18:$F$22,Summary!$C$7,FALSE)</f>
        <v xml:space="preserve">0 - Vastaus puuttuu </v>
      </c>
      <c r="Q28" s="898" t="str">
        <f>IF(VLOOKUP($C$3&amp;"-"&amp;$E28,Import!$C:$H,3,FALSE)=0,"",VLOOKUP($C$3&amp;"-"&amp;$E28,Import!$C:$H,3,FALSE))</f>
        <v>11.9</v>
      </c>
      <c r="R28" s="898" t="str">
        <f>IF(VLOOKUP($C$3&amp;"-"&amp;$E28,Import!$C:$H,4,FALSE)=0,"",VLOOKUP($C$3&amp;"-"&amp;$E28,Import!$C:$H,4,FALSE))</f>
        <v>A5.7
A8.8</v>
      </c>
      <c r="S28" s="898" t="str">
        <f>IF(VLOOKUP($C$3&amp;"-"&amp;$E28,Import!$C:$H,5,FALSE)=0,"",VLOOKUP($C$3&amp;"-"&amp;$E28,Import!$C:$H,5,FALSE))</f>
        <v>5.7
8.8</v>
      </c>
      <c r="T28" s="899" t="str">
        <f>IF(VLOOKUP($C$3&amp;"-"&amp;$E28,Import!$C:$H,6,FALSE)=0,"",VLOOKUP($C$3&amp;"-"&amp;$E28,Import!$C:$H,6,FALSE))</f>
        <v/>
      </c>
      <c r="U28" s="153"/>
      <c r="V28" s="251"/>
    </row>
    <row r="29" spans="1:22" s="288" customFormat="1" ht="47.4" customHeight="1" x14ac:dyDescent="0.2">
      <c r="A29" s="274"/>
      <c r="B29" s="1748"/>
      <c r="C29" s="1782"/>
      <c r="D29" s="1458">
        <v>11</v>
      </c>
      <c r="E29" s="289" t="s">
        <v>11</v>
      </c>
      <c r="F29" s="465" t="str">
        <f>IF(VLOOKUP(CONCATENATE($C$3,"-",$E29),Languages!$A:$D,1,TRUE)=CONCATENATE($C$3,"-",$E29),VLOOKUP(CONCATENATE($C$3,"-",$E29),Languages!$A:$D,Summary!$C$7,TRUE),NA())</f>
        <v>Haavoittuvuusarviointeja suoritetaan aika ajoin ja määriteltyjen tilanteiden kuten järjestelmämuutosten tai ulkoisten tapahtumien yhteydessä.</v>
      </c>
      <c r="G29" s="1684">
        <f t="shared" si="0"/>
        <v>3</v>
      </c>
      <c r="H29" s="306" t="s">
        <v>414</v>
      </c>
      <c r="I29" s="482"/>
      <c r="J29" s="439"/>
      <c r="K29" s="439"/>
      <c r="L29" s="448"/>
      <c r="M29" s="153"/>
      <c r="N29" s="274"/>
      <c r="O29" s="1748"/>
      <c r="P29" s="869" t="str">
        <f>VLOOKUP(VLOOKUP($C$3&amp;"-"&amp;$E29,Import!$C:$D,2,FALSE),Parameters!$C$18:$F$22,Summary!$C$7,FALSE)</f>
        <v xml:space="preserve">0 - Vastaus puuttuu </v>
      </c>
      <c r="Q29" s="893" t="str">
        <f>IF(VLOOKUP($C$3&amp;"-"&amp;$E29,Import!$C:$H,3,FALSE)=0,"",VLOOKUP($C$3&amp;"-"&amp;$E29,Import!$C:$H,3,FALSE))</f>
        <v>11.3, 11.9</v>
      </c>
      <c r="R29" s="893" t="str">
        <f>IF(VLOOKUP($C$3&amp;"-"&amp;$E29,Import!$C:$H,4,FALSE)=0,"",VLOOKUP($C$3&amp;"-"&amp;$E29,Import!$C:$H,4,FALSE))</f>
        <v>A5.7
A8.8</v>
      </c>
      <c r="S29" s="893" t="str">
        <f>IF(VLOOKUP($C$3&amp;"-"&amp;$E29,Import!$C:$H,5,FALSE)=0,"",VLOOKUP($C$3&amp;"-"&amp;$E29,Import!$C:$H,5,FALSE))</f>
        <v>5.7
8.8</v>
      </c>
      <c r="T29" s="894" t="str">
        <f>IF(VLOOKUP($C$3&amp;"-"&amp;$E29,Import!$C:$H,6,FALSE)=0,"",VLOOKUP($C$3&amp;"-"&amp;$E29,Import!$C:$H,6,FALSE))</f>
        <v/>
      </c>
      <c r="U29" s="153"/>
      <c r="V29" s="251"/>
    </row>
    <row r="30" spans="1:22" s="288" customFormat="1" ht="34.950000000000003" customHeight="1" x14ac:dyDescent="0.2">
      <c r="A30" s="274"/>
      <c r="B30" s="1749"/>
      <c r="C30" s="1782"/>
      <c r="D30" s="1463">
        <v>12</v>
      </c>
      <c r="E30" s="289" t="s">
        <v>12</v>
      </c>
      <c r="F30" s="465" t="str">
        <f>IF(VLOOKUP(CONCATENATE($C$3,"-",$E30),Languages!$A:$D,1,TRUE)=CONCATENATE($C$3,"-",$E30),VLOOKUP(CONCATENATE($C$3,"-",$E30),Languages!$A:$D,Summary!$C$7,TRUE),NA())</f>
        <v>Tunnistetut haavoittuvuudet analysoidaan, priorisoidaan ja niihin puututaan tilanteen edellyttämin keinoin.</v>
      </c>
      <c r="G30" s="1684">
        <f t="shared" si="0"/>
        <v>3</v>
      </c>
      <c r="H30" s="306" t="s">
        <v>414</v>
      </c>
      <c r="I30" s="482"/>
      <c r="J30" s="439"/>
      <c r="K30" s="439"/>
      <c r="L30" s="448"/>
      <c r="M30" s="153"/>
      <c r="N30" s="274"/>
      <c r="O30" s="1749"/>
      <c r="P30" s="869" t="str">
        <f>VLOOKUP(VLOOKUP($C$3&amp;"-"&amp;$E30,Import!$C:$D,2,FALSE),Parameters!$C$18:$F$22,Summary!$C$7,FALSE)</f>
        <v xml:space="preserve">0 - Vastaus puuttuu </v>
      </c>
      <c r="Q30" s="893" t="str">
        <f>IF(VLOOKUP($C$3&amp;"-"&amp;$E30,Import!$C:$H,3,FALSE)=0,"",VLOOKUP($C$3&amp;"-"&amp;$E30,Import!$C:$H,3,FALSE))</f>
        <v>11.9</v>
      </c>
      <c r="R30" s="893" t="str">
        <f>IF(VLOOKUP($C$3&amp;"-"&amp;$E30,Import!$C:$H,4,FALSE)=0,"",VLOOKUP($C$3&amp;"-"&amp;$E30,Import!$C:$H,4,FALSE))</f>
        <v>A5.7
A8.8</v>
      </c>
      <c r="S30" s="893" t="str">
        <f>IF(VLOOKUP($C$3&amp;"-"&amp;$E30,Import!$C:$H,5,FALSE)=0,"",VLOOKUP($C$3&amp;"-"&amp;$E30,Import!$C:$H,5,FALSE))</f>
        <v>5.7
8.8</v>
      </c>
      <c r="T30" s="894" t="str">
        <f>IF(VLOOKUP($C$3&amp;"-"&amp;$E30,Import!$C:$H,6,FALSE)=0,"",VLOOKUP($C$3&amp;"-"&amp;$E30,Import!$C:$H,6,FALSE))</f>
        <v/>
      </c>
      <c r="U30" s="153"/>
      <c r="V30" s="251"/>
    </row>
    <row r="31" spans="1:22" s="288" customFormat="1" ht="34.950000000000003" customHeight="1" x14ac:dyDescent="0.2">
      <c r="A31" s="274"/>
      <c r="B31" s="1749"/>
      <c r="C31" s="1782"/>
      <c r="D31" s="1388" t="s">
        <v>1629</v>
      </c>
      <c r="E31" s="289" t="s">
        <v>13</v>
      </c>
      <c r="F31" s="465" t="str">
        <f>IF(VLOOKUP(CONCATENATE($C$3,"-",$E31),Languages!$A:$D,1,TRUE)=CONCATENATE($C$3,"-",$E31),VLOOKUP(CONCATENATE($C$3,"-",$E31),Languages!$A:$D,Summary!$C$7,TRUE),NA())</f>
        <v>Ohjelmistokorjausten vaikutus toiminnon operatiiviseen toimintaan arvioidaan ennen korjausten asentamista tai rajoitustoimia (mitigation).</v>
      </c>
      <c r="G31" s="1684">
        <f t="shared" si="0"/>
        <v>3</v>
      </c>
      <c r="H31" s="306" t="s">
        <v>414</v>
      </c>
      <c r="I31" s="439"/>
      <c r="J31" s="439"/>
      <c r="K31" s="439"/>
      <c r="L31" s="448"/>
      <c r="M31" s="153"/>
      <c r="N31" s="274"/>
      <c r="O31" s="1749"/>
      <c r="P31" s="869" t="str">
        <f>VLOOKUP(VLOOKUP($C$3&amp;"-"&amp;$E31,Import!$C:$D,2,FALSE),Parameters!$C$18:$F$22,Summary!$C$7,FALSE)</f>
        <v xml:space="preserve">0 - Vastaus puuttuu </v>
      </c>
      <c r="Q31" s="893" t="str">
        <f>IF(VLOOKUP($C$3&amp;"-"&amp;$E31,Import!$C:$H,3,FALSE)=0,"",VLOOKUP($C$3&amp;"-"&amp;$E31,Import!$C:$H,3,FALSE))</f>
        <v>11.9</v>
      </c>
      <c r="R31" s="893" t="str">
        <f>IF(VLOOKUP($C$3&amp;"-"&amp;$E31,Import!$C:$H,4,FALSE)=0,"",VLOOKUP($C$3&amp;"-"&amp;$E31,Import!$C:$H,4,FALSE))</f>
        <v>A5.7
A8.8</v>
      </c>
      <c r="S31" s="893" t="str">
        <f>IF(VLOOKUP($C$3&amp;"-"&amp;$E31,Import!$C:$H,5,FALSE)=0,"",VLOOKUP($C$3&amp;"-"&amp;$E31,Import!$C:$H,5,FALSE))</f>
        <v>5.7
8.8</v>
      </c>
      <c r="T31" s="894" t="str">
        <f>IF(VLOOKUP($C$3&amp;"-"&amp;$E31,Import!$C:$H,6,FALSE)=0,"",VLOOKUP($C$3&amp;"-"&amp;$E31,Import!$C:$H,6,FALSE))</f>
        <v/>
      </c>
      <c r="U31" s="153"/>
      <c r="V31" s="251"/>
    </row>
    <row r="32" spans="1:22" s="288" customFormat="1" ht="34.950000000000003" customHeight="1" x14ac:dyDescent="0.2">
      <c r="A32" s="274"/>
      <c r="B32" s="1749"/>
      <c r="C32" s="1783"/>
      <c r="D32" s="1491">
        <v>10</v>
      </c>
      <c r="E32" s="390" t="s">
        <v>14</v>
      </c>
      <c r="F32" s="468" t="str">
        <f>IF(VLOOKUP(CONCATENATE($C$3,"-",$E32),Languages!$A:$D,1,TRUE)=CONCATENATE($C$3,"-",$E32),VLOOKUP(CONCATENATE($C$3,"-",$E32),Languages!$A:$D,Summary!$C$7,TRUE),NA())</f>
        <v>Tietoa löydetyistä kyberturvallisuushaavoittuvuuksista jaetaan organisaation määrittelemille sidosryhmille.</v>
      </c>
      <c r="G32" s="1686">
        <f t="shared" si="0"/>
        <v>3</v>
      </c>
      <c r="H32" s="445" t="s">
        <v>414</v>
      </c>
      <c r="I32" s="482"/>
      <c r="J32" s="440"/>
      <c r="K32" s="440"/>
      <c r="L32" s="449"/>
      <c r="M32" s="153"/>
      <c r="N32" s="274"/>
      <c r="O32" s="1749"/>
      <c r="P32" s="874" t="str">
        <f>VLOOKUP(VLOOKUP($C$3&amp;"-"&amp;$E32,Import!$C:$D,2,FALSE),Parameters!$C$18:$F$22,Summary!$C$7,FALSE)</f>
        <v xml:space="preserve">0 - Vastaus puuttuu </v>
      </c>
      <c r="Q32" s="900" t="str">
        <f>IF(VLOOKUP($C$3&amp;"-"&amp;$E32,Import!$C:$H,3,FALSE)=0,"",VLOOKUP($C$3&amp;"-"&amp;$E32,Import!$C:$H,3,FALSE))</f>
        <v/>
      </c>
      <c r="R32" s="900" t="str">
        <f>IF(VLOOKUP($C$3&amp;"-"&amp;$E32,Import!$C:$H,4,FALSE)=0,"",VLOOKUP($C$3&amp;"-"&amp;$E32,Import!$C:$H,4,FALSE))</f>
        <v>A5.5
A5.6</v>
      </c>
      <c r="S32" s="900" t="str">
        <f>IF(VLOOKUP($C$3&amp;"-"&amp;$E32,Import!$C:$H,5,FALSE)=0,"",VLOOKUP($C$3&amp;"-"&amp;$E32,Import!$C:$H,5,FALSE))</f>
        <v>5.5
5.6</v>
      </c>
      <c r="T32" s="901" t="str">
        <f>IF(VLOOKUP($C$3&amp;"-"&amp;$E32,Import!$C:$H,6,FALSE)=0,"",VLOOKUP($C$3&amp;"-"&amp;$E32,Import!$C:$H,6,FALSE))</f>
        <v/>
      </c>
      <c r="U32" s="153"/>
      <c r="V32" s="251"/>
    </row>
    <row r="33" spans="1:22" s="288" customFormat="1" ht="34.950000000000003" customHeight="1" x14ac:dyDescent="0.2">
      <c r="A33" s="274"/>
      <c r="B33" s="1749"/>
      <c r="C33" s="1784">
        <v>3</v>
      </c>
      <c r="D33" s="1456">
        <v>9</v>
      </c>
      <c r="E33" s="387" t="s">
        <v>15</v>
      </c>
      <c r="F33" s="467" t="str">
        <f>IF(VLOOKUP(CONCATENATE($C$3,"-",$E33),Languages!$A:$D,1,TRUE)=CONCATENATE($C$3,"-",$E33),VLOOKUP(CONCATENATE($C$3,"-",$E33),Languages!$A:$D,Summary!$C$7,TRUE),NA())</f>
        <v>Kaikkille toimintoon kuuluvien IT- ja OT-omaisuuserille (laitteet, ohjelmistot ja tietovarannot) on tunnistettu haavoittuvuustietolähteet, joita myös seurataan.</v>
      </c>
      <c r="G33" s="1683">
        <f t="shared" si="0"/>
        <v>2</v>
      </c>
      <c r="H33" s="441" t="s">
        <v>413</v>
      </c>
      <c r="I33" s="482"/>
      <c r="J33" s="438"/>
      <c r="K33" s="438"/>
      <c r="L33" s="447"/>
      <c r="M33" s="153"/>
      <c r="N33" s="274"/>
      <c r="O33" s="1749"/>
      <c r="P33" s="866"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A8.8</v>
      </c>
      <c r="S33" s="898" t="str">
        <f>IF(VLOOKUP($C$3&amp;"-"&amp;$E33,Import!$C:$H,5,FALSE)=0,"",VLOOKUP($C$3&amp;"-"&amp;$E33,Import!$C:$H,5,FALSE))</f>
        <v>8.8</v>
      </c>
      <c r="T33" s="899" t="str">
        <f>IF(VLOOKUP($C$3&amp;"-"&amp;$E33,Import!$C:$H,6,FALSE)=0,"",VLOOKUP($C$3&amp;"-"&amp;$E33,Import!$C:$H,6,FALSE))</f>
        <v/>
      </c>
      <c r="U33" s="153"/>
      <c r="V33" s="251"/>
    </row>
    <row r="34" spans="1:22" s="288" customFormat="1" ht="46.8" customHeight="1" x14ac:dyDescent="0.2">
      <c r="A34" s="274"/>
      <c r="B34" s="1749"/>
      <c r="C34" s="1785"/>
      <c r="D34" s="1458">
        <v>11</v>
      </c>
      <c r="E34" s="289" t="s">
        <v>186</v>
      </c>
      <c r="F34" s="465" t="str">
        <f>IF(VLOOKUP(CONCATENATE($C$3,"-",$E34),Languages!$A:$D,1,TRUE)=CONCATENATE($C$3,"-",$E34),VLOOKUP(CONCATENATE($C$3,"-",$E34),Languages!$A:$D,Summary!$C$7,TRUE),NA())</f>
        <v>Haavoittuvuusarvioinnit suorittaa toiminnon operatiivisesta toiminnasta irrallaan oleva riippumaton taho.</v>
      </c>
      <c r="G34" s="1684">
        <f t="shared" si="0"/>
        <v>2</v>
      </c>
      <c r="H34" s="306" t="s">
        <v>413</v>
      </c>
      <c r="I34" s="439"/>
      <c r="J34" s="439"/>
      <c r="K34" s="439"/>
      <c r="L34" s="448"/>
      <c r="M34" s="153"/>
      <c r="N34" s="274"/>
      <c r="O34" s="1749"/>
      <c r="P34" s="869" t="str">
        <f>VLOOKUP(VLOOKUP($C$3&amp;"-"&amp;$E34,Import!$C:$D,2,FALSE),Parameters!$C$18:$F$22,Summary!$C$7,FALSE)</f>
        <v xml:space="preserve">0 - Vastaus puuttuu </v>
      </c>
      <c r="Q34" s="893" t="str">
        <f>IF(VLOOKUP($C$3&amp;"-"&amp;$E34,Import!$C:$H,3,FALSE)=0,"",VLOOKUP($C$3&amp;"-"&amp;$E34,Import!$C:$H,3,FALSE))</f>
        <v/>
      </c>
      <c r="R34" s="893" t="str">
        <f>IF(VLOOKUP($C$3&amp;"-"&amp;$E34,Import!$C:$H,4,FALSE)=0,"",VLOOKUP($C$3&amp;"-"&amp;$E34,Import!$C:$H,4,FALSE))</f>
        <v>A5.7
A8.8</v>
      </c>
      <c r="S34" s="893" t="str">
        <f>IF(VLOOKUP($C$3&amp;"-"&amp;$E34,Import!$C:$H,5,FALSE)=0,"",VLOOKUP($C$3&amp;"-"&amp;$E34,Import!$C:$H,5,FALSE))</f>
        <v>5.7
8.8</v>
      </c>
      <c r="T34" s="894" t="str">
        <f>IF(VLOOKUP($C$3&amp;"-"&amp;$E34,Import!$C:$H,6,FALSE)=0,"",VLOOKUP($C$3&amp;"-"&amp;$E34,Import!$C:$H,6,FALSE))</f>
        <v/>
      </c>
      <c r="U34" s="153"/>
      <c r="V34" s="251"/>
    </row>
    <row r="35" spans="1:22" s="288" customFormat="1" ht="46.8" customHeight="1" x14ac:dyDescent="0.2">
      <c r="A35" s="274"/>
      <c r="B35" s="1749"/>
      <c r="C35" s="1785"/>
      <c r="D35" s="1463">
        <v>12</v>
      </c>
      <c r="E35" s="386" t="s">
        <v>188</v>
      </c>
      <c r="F35" s="468" t="str">
        <f>IF(VLOOKUP(CONCATENATE($C$3,"-",$E35),Languages!$A:$D,1,TRUE)=CONCATENATE($C$3,"-",$E35),VLOOKUP(CONCATENATE($C$3,"-",$E35),Languages!$A:$D,Summary!$C$7,TRUE),NA())</f>
        <v>Haavoittuvuuksien seurantaan kuuluu myös toimenpiteiden katselmus, jolla varmistetaan, että haavoittuvuuksia rajaavat tai korjaavat toimenpiteet ovat olleet tehokkaita.</v>
      </c>
      <c r="G35" s="1684">
        <f t="shared" si="0"/>
        <v>2</v>
      </c>
      <c r="H35" s="497" t="s">
        <v>413</v>
      </c>
      <c r="I35" s="482"/>
      <c r="J35" s="489"/>
      <c r="K35" s="489"/>
      <c r="L35" s="490"/>
      <c r="M35" s="153"/>
      <c r="N35" s="274"/>
      <c r="O35" s="1749"/>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 xml:space="preserve">A8.8
</v>
      </c>
      <c r="S35" s="893" t="str">
        <f>IF(VLOOKUP($C$3&amp;"-"&amp;$E35,Import!$C:$H,5,FALSE)=0,"",VLOOKUP($C$3&amp;"-"&amp;$E35,Import!$C:$H,5,FALSE))</f>
        <v xml:space="preserve">8.8
</v>
      </c>
      <c r="T35" s="894" t="str">
        <f>IF(VLOOKUP($C$3&amp;"-"&amp;$E35,Import!$C:$H,6,FALSE)=0,"",VLOOKUP($C$3&amp;"-"&amp;$E35,Import!$C:$H,6,FALSE))</f>
        <v/>
      </c>
      <c r="U35" s="153"/>
      <c r="V35" s="251"/>
    </row>
    <row r="36" spans="1:22" s="288" customFormat="1" ht="34.950000000000003" customHeight="1" x14ac:dyDescent="0.2">
      <c r="A36" s="274"/>
      <c r="B36" s="1749"/>
      <c r="C36" s="1786"/>
      <c r="D36" s="1491">
        <v>10</v>
      </c>
      <c r="E36" s="390" t="s">
        <v>2722</v>
      </c>
      <c r="F36" s="468" t="str">
        <f>IF(VLOOKUP(CONCATENATE($C$3,"-",$E36),Languages!$A:$D,1,TRUE)=CONCATENATE($C$3,"-",$E36),VLOOKUP(CONCATENATE($C$3,"-",$E36),Languages!$A:$D,Summary!$C$7,TRUE),NA())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6" s="1686">
        <f t="shared" si="0"/>
        <v>3</v>
      </c>
      <c r="H36" s="445" t="s">
        <v>414</v>
      </c>
      <c r="I36" s="482"/>
      <c r="J36" s="440"/>
      <c r="K36" s="440"/>
      <c r="L36" s="449"/>
      <c r="M36" s="153"/>
      <c r="N36" s="274"/>
      <c r="O36" s="1749"/>
      <c r="P36" s="869" t="str">
        <f>VLOOKUP(VLOOKUP($C$3&amp;"-"&amp;$E36,Import!$C:$D,2,FALSE),Parameters!$C$18:$F$22,Summary!$C$7,FALSE)</f>
        <v xml:space="preserve">0 - Vastaus puuttuu </v>
      </c>
      <c r="Q36" s="900" t="str">
        <f>IF(VLOOKUP($C$3&amp;"-"&amp;$E36,Import!$C:$H,3,FALSE)=0,"",VLOOKUP($C$3&amp;"-"&amp;$E36,Import!$C:$H,3,FALSE))</f>
        <v/>
      </c>
      <c r="R36" s="900" t="str">
        <f>IF(VLOOKUP($C$3&amp;"-"&amp;$E36,Import!$C:$H,4,FALSE)=0,"",VLOOKUP($C$3&amp;"-"&amp;$E36,Import!$C:$H,4,FALSE))</f>
        <v xml:space="preserve">A8.8
</v>
      </c>
      <c r="S36" s="900" t="str">
        <f>IF(VLOOKUP($C$3&amp;"-"&amp;$E36,Import!$C:$H,5,FALSE)=0,"",VLOOKUP($C$3&amp;"-"&amp;$E36,Import!$C:$H,5,FALSE))</f>
        <v xml:space="preserve">8.8
</v>
      </c>
      <c r="T36" s="901" t="str">
        <f>IF(VLOOKUP($C$3&amp;"-"&amp;$E36,Import!$C:$H,6,FALSE)=0,"",VLOOKUP($C$3&amp;"-"&amp;$E36,Import!$C:$H,6,FALSE))</f>
        <v/>
      </c>
      <c r="U36" s="153"/>
      <c r="V36" s="251"/>
    </row>
    <row r="37" spans="1:22" s="176" customFormat="1" ht="30" customHeight="1" x14ac:dyDescent="0.25">
      <c r="A37" s="165"/>
      <c r="B37" s="268"/>
      <c r="C37" s="169">
        <v>2</v>
      </c>
      <c r="D37" s="169"/>
      <c r="E37" s="169" t="str">
        <f>IF(VLOOKUP(CONCATENATE($C$3,"-",C37),Languages!$A:$D,1,TRUE)=CONCATENATE($C$3,"-",C37),VLOOKUP(CONCATENATE($C$3,"-",C37),Languages!$A:$D,Summary!$C$7,TRUE),NA())</f>
        <v>Uhkien torjunta ja uhkatiedon jakaminen</v>
      </c>
      <c r="F37" s="169"/>
      <c r="G37" s="291"/>
      <c r="H37" s="884"/>
      <c r="I37" s="906"/>
      <c r="J37" s="906"/>
      <c r="K37" s="906"/>
      <c r="L37" s="906"/>
      <c r="M37" s="153"/>
      <c r="N37" s="165"/>
      <c r="O37" s="268"/>
      <c r="P37" s="291"/>
      <c r="Q37" s="292"/>
      <c r="R37" s="292"/>
      <c r="S37" s="292"/>
      <c r="T37" s="292"/>
      <c r="U37" s="153"/>
      <c r="V37" s="251"/>
    </row>
    <row r="38" spans="1:22" s="284" customFormat="1" ht="19.95" customHeight="1" x14ac:dyDescent="0.2">
      <c r="A38" s="303"/>
      <c r="B38" s="278"/>
      <c r="C38" s="279" t="str">
        <f>IF(VLOOKUP("GEN-LEVEL",Languages!$A:$D,1,TRUE)="GEN-LEVEL",VLOOKUP("GEN-LEVEL",Languages!$A:$D,Summary!$C$7,TRUE),NA())</f>
        <v>Taso</v>
      </c>
      <c r="D38" s="279"/>
      <c r="E38" s="279"/>
      <c r="F38" s="280" t="str">
        <f>IF(VLOOKUP("GEN-PRACTICE",Languages!$A:$D,1,TRUE)="GEN-PRACTICE",VLOOKUP("GEN-PRACTICE",Languages!$A:$D,Summary!$C$7,TRUE),NA())</f>
        <v>Käytäntö</v>
      </c>
      <c r="G38" s="281"/>
      <c r="H38" s="881" t="s">
        <v>4</v>
      </c>
      <c r="I38" s="882" t="str">
        <f>IF(VLOOKUP("KM112",Languages!$A:$D,1,TRUE)="KM112",VLOOKUP("KM112",Languages!$A:$D,Summary!$C$7,TRUE),NA())</f>
        <v>Kommentit</v>
      </c>
      <c r="J38" s="882" t="str">
        <f>IF(VLOOKUP("KM113",Languages!$A:$D,1,TRUE)="KM113",VLOOKUP("KM113",Languages!$A:$D,Summary!$C$7,TRUE),NA())</f>
        <v>Sisäinen viittaus</v>
      </c>
      <c r="K38" s="882" t="str">
        <f>IF(VLOOKUP("KM114",Languages!$A:$D,1,TRUE)="KM114",VLOOKUP("KM114",Languages!$A:$D,Summary!$C$7,TRUE),NA())</f>
        <v>Ulkoinen viittaus</v>
      </c>
      <c r="L38" s="882" t="str">
        <f>IF(VLOOKUP("KM115",Languages!$A:$D,1,TRUE)="KM115",VLOOKUP("KM115",Languages!$A:$D,Summary!$C$7,TRUE),NA())</f>
        <v>Kehityskohde</v>
      </c>
      <c r="M38" s="282"/>
      <c r="N38" s="283"/>
      <c r="O38" s="278"/>
      <c r="P38" s="459" t="str">
        <f>IF(VLOOKUP("GEN-ANSWER",Languages!$A:$D,1,TRUE)="GEN-ANSWER",VLOOKUP("GEN-ANSWER",Languages!$A:$D,Summary!$C$7,TRUE),NA())</f>
        <v>Vastaus</v>
      </c>
      <c r="Q38" s="459" t="str">
        <f>IF(VLOOKUP("KM112",Languages!$A:$D,1,TRUE)="KM112",VLOOKUP("KM112",Languages!$A:$D,Summary!$C$7,TRUE),NA())</f>
        <v>Kommentit</v>
      </c>
      <c r="R38" s="459" t="str">
        <f>IF(VLOOKUP("KM113",Languages!$A:$D,1,TRUE)="KM113",VLOOKUP("KM113",Languages!$A:$D,Summary!$C$7,TRUE),NA())</f>
        <v>Sisäinen viittaus</v>
      </c>
      <c r="S38" s="459" t="str">
        <f>IF(VLOOKUP("KM114",Languages!$A:$D,1,TRUE)="KM114",VLOOKUP("KM114",Languages!$A:$D,Summary!$C$7,TRUE),NA())</f>
        <v>Ulkoinen viittaus</v>
      </c>
      <c r="T38" s="459" t="str">
        <f>IF(VLOOKUP("KM115",Languages!$A:$D,1,TRUE)="KM115",VLOOKUP("KM115",Languages!$A:$D,Summary!$C$7,TRUE),NA())</f>
        <v>Kehityskohde</v>
      </c>
      <c r="U38" s="282"/>
      <c r="V38" s="283"/>
    </row>
    <row r="39" spans="1:22" s="295" customFormat="1" ht="34.950000000000003" customHeight="1" x14ac:dyDescent="0.2">
      <c r="A39" s="304"/>
      <c r="B39" s="1746"/>
      <c r="C39" s="1763">
        <v>1</v>
      </c>
      <c r="D39" s="1468">
        <v>13</v>
      </c>
      <c r="E39" s="393" t="s">
        <v>17</v>
      </c>
      <c r="F39" s="463" t="str">
        <f>IF(VLOOKUP(CONCATENATE($C$3,"-",$E39),Languages!$A:$D,1,TRUE)=CONCATENATE($C$3,"-",$E39),VLOOKUP(CONCATENATE($C$3,"-",$E39),Languages!$A:$D,Summary!$C$7,TRUE),NA())</f>
        <v>Uhkien tunnistamisen tueksi on tunnistettu soveltuvia tietolähteitä. Tasolla 1 tämän ei tarvitse olla systemaattista ja säännöllistä.</v>
      </c>
      <c r="G39" s="1683">
        <f t="shared" ref="G39:G49" si="1">IFERROR(INT(LEFT($H39,1)),0)</f>
        <v>3</v>
      </c>
      <c r="H39" s="441" t="s">
        <v>414</v>
      </c>
      <c r="I39" s="482"/>
      <c r="J39" s="442"/>
      <c r="K39" s="442"/>
      <c r="L39" s="443"/>
      <c r="M39" s="153"/>
      <c r="N39" s="304"/>
      <c r="O39" s="1746"/>
      <c r="P39" s="866" t="str">
        <f>VLOOKUP(VLOOKUP($C$3&amp;"-"&amp;$E39,Import!$C:$D,2,FALSE),Parameters!$C$18:$F$22,Summary!$C$7,FALSE)</f>
        <v xml:space="preserve">0 - Vastaus puuttuu </v>
      </c>
      <c r="Q39" s="908" t="str">
        <f>IF(VLOOKUP($C$3&amp;"-"&amp;$E39,Import!$C:$H,3,FALSE)=0,"",VLOOKUP($C$3&amp;"-"&amp;$E39,Import!$C:$H,3,FALSE))</f>
        <v/>
      </c>
      <c r="R39" s="908" t="str">
        <f>IF(VLOOKUP($C$3&amp;"-"&amp;$E39,Import!$C:$H,4,FALSE)=0,"",VLOOKUP($C$3&amp;"-"&amp;$E39,Import!$C:$H,4,FALSE))</f>
        <v>A5.7</v>
      </c>
      <c r="S39" s="908" t="str">
        <f>IF(VLOOKUP($C$3&amp;"-"&amp;$E39,Import!$C:$H,5,FALSE)=0,"",VLOOKUP($C$3&amp;"-"&amp;$E39,Import!$C:$H,5,FALSE))</f>
        <v>5.7</v>
      </c>
      <c r="T39" s="909" t="str">
        <f>IF(VLOOKUP($C$3&amp;"-"&amp;$E39,Import!$C:$H,6,FALSE)=0,"",VLOOKUP($C$3&amp;"-"&amp;$E39,Import!$C:$H,6,FALSE))</f>
        <v/>
      </c>
      <c r="U39" s="153"/>
      <c r="V39" s="251"/>
    </row>
    <row r="40" spans="1:22" s="295" customFormat="1" ht="34.950000000000003" customHeight="1" x14ac:dyDescent="0.2">
      <c r="A40" s="304"/>
      <c r="B40" s="1746"/>
      <c r="C40" s="1787"/>
      <c r="D40" s="1458">
        <v>14</v>
      </c>
      <c r="E40" s="293" t="s">
        <v>18</v>
      </c>
      <c r="F40" s="464" t="str">
        <f>IF(VLOOKUP(CONCATENATE($C$3,"-",$E40),Languages!$A:$D,1,TRUE)=CONCATENATE($C$3,"-",$E40),VLOOKUP(CONCATENATE($C$3,"-",$E40),Languages!$A:$D,Summary!$C$7,TRUE),NA())</f>
        <v>Kyberuhkatietoa kerätään ja sitä tulkitaan toimintoa varten vähintäänkin tapauskohtaisesti (ad hoc). Tasolla 1 tämän ei tarvitse olla systemaattista ja säännöllistä.</v>
      </c>
      <c r="G40" s="1684">
        <f t="shared" si="1"/>
        <v>3</v>
      </c>
      <c r="H40" s="306" t="s">
        <v>414</v>
      </c>
      <c r="I40" s="482"/>
      <c r="J40" s="439"/>
      <c r="K40" s="439"/>
      <c r="L40" s="448"/>
      <c r="M40" s="153"/>
      <c r="N40" s="304"/>
      <c r="O40" s="1746"/>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A5.7</v>
      </c>
      <c r="S40" s="893" t="str">
        <f>IF(VLOOKUP($C$3&amp;"-"&amp;$E40,Import!$C:$H,5,FALSE)=0,"",VLOOKUP($C$3&amp;"-"&amp;$E40,Import!$C:$H,5,FALSE))</f>
        <v>5.7</v>
      </c>
      <c r="T40" s="894" t="str">
        <f>IF(VLOOKUP($C$3&amp;"-"&amp;$E40,Import!$C:$H,6,FALSE)=0,"",VLOOKUP($C$3&amp;"-"&amp;$E40,Import!$C:$H,6,FALSE))</f>
        <v/>
      </c>
      <c r="U40" s="153"/>
      <c r="V40" s="251"/>
    </row>
    <row r="41" spans="1:22" s="295" customFormat="1" ht="45" customHeight="1" x14ac:dyDescent="0.2">
      <c r="A41" s="304"/>
      <c r="B41" s="1746"/>
      <c r="C41" s="1787"/>
      <c r="D41" s="1476">
        <v>15</v>
      </c>
      <c r="E41" s="394" t="s">
        <v>19</v>
      </c>
      <c r="F41" s="470" t="str">
        <f>IF(VLOOKUP(CONCATENATE($C$3,"-",$E41),Languages!$A:$D,1,TRUE)=CONCATENATE($C$3,"-",$E41),VLOOKUP(CONCATENATE($C$3,"-",$E41),Languages!$A:$D,Summary!$C$7,TRUE),NA())</f>
        <v xml:space="preserve">Toimintoon kohdistuvat uhkatoimijoiden tavoitteet on tunnistettu ainakin tapauskohtaisesti. Tasolla 1 tämän ei tarvitse olla systemaattista ja säännöllistä. </v>
      </c>
      <c r="G41" s="1686">
        <f t="shared" si="1"/>
        <v>3</v>
      </c>
      <c r="H41" s="445" t="s">
        <v>414</v>
      </c>
      <c r="I41" s="482"/>
      <c r="J41" s="440"/>
      <c r="K41" s="440"/>
      <c r="L41" s="449"/>
      <c r="M41" s="153"/>
      <c r="N41" s="304"/>
      <c r="O41" s="1746"/>
      <c r="P41" s="874" t="str">
        <f>VLOOKUP(VLOOKUP($C$3&amp;"-"&amp;$E41,Import!$C:$D,2,FALSE),Parameters!$C$18:$F$22,Summary!$C$7,FALSE)</f>
        <v xml:space="preserve">0 - Vastaus puuttuu </v>
      </c>
      <c r="Q41" s="900" t="str">
        <f>IF(VLOOKUP($C$3&amp;"-"&amp;$E41,Import!$C:$H,3,FALSE)=0,"",VLOOKUP($C$3&amp;"-"&amp;$E41,Import!$C:$H,3,FALSE))</f>
        <v/>
      </c>
      <c r="R41" s="900" t="str">
        <f>IF(VLOOKUP($C$3&amp;"-"&amp;$E41,Import!$C:$H,4,FALSE)=0,"",VLOOKUP($C$3&amp;"-"&amp;$E41,Import!$C:$H,4,FALSE))</f>
        <v/>
      </c>
      <c r="S41" s="900" t="str">
        <f>IF(VLOOKUP($C$3&amp;"-"&amp;$E41,Import!$C:$H,5,FALSE)=0,"",VLOOKUP($C$3&amp;"-"&amp;$E41,Import!$C:$H,5,FALSE))</f>
        <v/>
      </c>
      <c r="T41" s="901" t="str">
        <f>IF(VLOOKUP($C$3&amp;"-"&amp;$E41,Import!$C:$H,6,FALSE)=0,"",VLOOKUP($C$3&amp;"-"&amp;$E41,Import!$C:$H,6,FALSE))</f>
        <v/>
      </c>
      <c r="U41" s="153"/>
      <c r="V41" s="251"/>
    </row>
    <row r="42" spans="1:22" s="295" customFormat="1" ht="45" customHeight="1" x14ac:dyDescent="0.2">
      <c r="A42" s="304"/>
      <c r="B42" s="1746"/>
      <c r="C42" s="1764"/>
      <c r="D42" s="1488">
        <v>16</v>
      </c>
      <c r="E42" s="396" t="s">
        <v>20</v>
      </c>
      <c r="F42" s="462" t="str">
        <f>IF(VLOOKUP(CONCATENATE($C$3,"-",$E42),Languages!$A:$D,1,TRUE)=CONCATENATE($C$3,"-",$E42),VLOOKUP(CONCATENATE($C$3,"-",$E42),Languages!$A:$D,Summary!$C$7,TRUE),NA())</f>
        <v>Toiminnon kannalta olennaisiin uhkiin puututaan (esimerkiksi lisäämällä valvontaa tai seuraamalla uhkien kehitystä). Tasolla 1 tämän ei tarvitse olla systemaattista ja säännöllistä.</v>
      </c>
      <c r="G42" s="1682">
        <f t="shared" si="1"/>
        <v>3</v>
      </c>
      <c r="H42" s="452" t="s">
        <v>414</v>
      </c>
      <c r="I42" s="482"/>
      <c r="J42" s="450"/>
      <c r="K42" s="450"/>
      <c r="L42" s="451"/>
      <c r="M42" s="153"/>
      <c r="N42" s="304"/>
      <c r="O42" s="1746"/>
      <c r="P42" s="866" t="str">
        <f>VLOOKUP(VLOOKUP($C$3&amp;"-"&amp;$E42,Import!$C:$D,2,FALSE),Parameters!$C$18:$F$22,Summary!$C$7,FALSE)</f>
        <v xml:space="preserve">0 - Vastaus puuttuu </v>
      </c>
      <c r="Q42" s="898" t="str">
        <f>IF(VLOOKUP($C$3&amp;"-"&amp;$E42,Import!$C:$H,3,FALSE)=0,"",VLOOKUP($C$3&amp;"-"&amp;$E42,Import!$C:$H,3,FALSE))</f>
        <v/>
      </c>
      <c r="R42" s="898" t="str">
        <f>IF(VLOOKUP($C$3&amp;"-"&amp;$E42,Import!$C:$H,4,FALSE)=0,"",VLOOKUP($C$3&amp;"-"&amp;$E42,Import!$C:$H,4,FALSE))</f>
        <v xml:space="preserve">A8.8
</v>
      </c>
      <c r="S42" s="898" t="str">
        <f>IF(VLOOKUP($C$3&amp;"-"&amp;$E42,Import!$C:$H,5,FALSE)=0,"",VLOOKUP($C$3&amp;"-"&amp;$E42,Import!$C:$H,5,FALSE))</f>
        <v xml:space="preserve">8.8
</v>
      </c>
      <c r="T42" s="899" t="str">
        <f>IF(VLOOKUP($C$3&amp;"-"&amp;$E42,Import!$C:$H,6,FALSE)=0,"",VLOOKUP($C$3&amp;"-"&amp;$E42,Import!$C:$H,6,FALSE))</f>
        <v/>
      </c>
      <c r="U42" s="153"/>
      <c r="V42" s="251"/>
    </row>
    <row r="43" spans="1:22" s="295" customFormat="1" ht="34.950000000000003" customHeight="1" x14ac:dyDescent="0.2">
      <c r="A43" s="304"/>
      <c r="B43" s="1746"/>
      <c r="C43" s="1772">
        <v>2</v>
      </c>
      <c r="D43" s="1461">
        <v>15</v>
      </c>
      <c r="E43" s="393" t="s">
        <v>21</v>
      </c>
      <c r="F43" s="463" t="str">
        <f>IF(VLOOKUP(CONCATENATE($C$3,"-",$E43),Languages!$A:$D,1,TRUE)=CONCATENATE($C$3,"-",$E43),VLOOKUP(CONCATENATE($C$3,"-",$E43),Languages!$A:$D,Summary!$C$7,TRUE),NA())</f>
        <v>Toiminnolle on määritetty uhkaprofiili. Uhkaprofiilissa kuvataan uhkatavoitteet sekä lisäksi uhkan ominaispiirteitä, kuten tyypilliset uhkatekijät, motiivit, kyvykkyydet ja kohteet.</v>
      </c>
      <c r="G43" s="1683">
        <f t="shared" si="1"/>
        <v>2</v>
      </c>
      <c r="H43" s="441" t="s">
        <v>413</v>
      </c>
      <c r="I43" s="482"/>
      <c r="J43" s="438"/>
      <c r="K43" s="438"/>
      <c r="L43" s="447"/>
      <c r="M43" s="153"/>
      <c r="N43" s="304"/>
      <c r="O43" s="1746"/>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ISO27001 8.2</v>
      </c>
      <c r="S43" s="893" t="str">
        <f>IF(VLOOKUP($C$3&amp;"-"&amp;$E43,Import!$C:$H,5,FALSE)=0,"",VLOOKUP($C$3&amp;"-"&amp;$E43,Import!$C:$H,5,FALSE))</f>
        <v/>
      </c>
      <c r="T43" s="894" t="str">
        <f>IF(VLOOKUP($C$3&amp;"-"&amp;$E43,Import!$C:$H,6,FALSE)=0,"",VLOOKUP($C$3&amp;"-"&amp;$E43,Import!$C:$H,6,FALSE))</f>
        <v/>
      </c>
      <c r="U43" s="153"/>
      <c r="V43" s="251"/>
    </row>
    <row r="44" spans="1:22" s="295" customFormat="1" ht="34.950000000000003" customHeight="1" x14ac:dyDescent="0.2">
      <c r="A44" s="304"/>
      <c r="B44" s="1746"/>
      <c r="C44" s="1773"/>
      <c r="D44" s="1469">
        <v>13</v>
      </c>
      <c r="E44" s="293" t="s">
        <v>103</v>
      </c>
      <c r="F44" s="464" t="str">
        <f>IF(VLOOKUP(CONCATENATE($C$3,"-",$E44),Languages!$A:$D,1,TRUE)=CONCATENATE($C$3,"-",$E44),VLOOKUP(CONCATENATE($C$3,"-",$E44),Languages!$A:$D,Summary!$C$7,TRUE),NA())</f>
        <v>Uhkatiedon lähteet kattavat kaikki uhkaprofiilin eri osat ja näitä tietolähteitä seurataan säännöllisesti.</v>
      </c>
      <c r="G44" s="1684">
        <f t="shared" si="1"/>
        <v>3</v>
      </c>
      <c r="H44" s="306" t="s">
        <v>414</v>
      </c>
      <c r="I44" s="482"/>
      <c r="J44" s="439"/>
      <c r="K44" s="439"/>
      <c r="L44" s="448"/>
      <c r="M44" s="153"/>
      <c r="N44" s="304"/>
      <c r="O44" s="1746"/>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A5.7</v>
      </c>
      <c r="S44" s="893" t="str">
        <f>IF(VLOOKUP($C$3&amp;"-"&amp;$E44,Import!$C:$H,5,FALSE)=0,"",VLOOKUP($C$3&amp;"-"&amp;$E44,Import!$C:$H,5,FALSE))</f>
        <v>5.7</v>
      </c>
      <c r="T44" s="894" t="str">
        <f>IF(VLOOKUP($C$3&amp;"-"&amp;$E44,Import!$C:$H,6,FALSE)=0,"",VLOOKUP($C$3&amp;"-"&amp;$E44,Import!$C:$H,6,FALSE))</f>
        <v/>
      </c>
      <c r="U44" s="153"/>
      <c r="V44" s="251"/>
    </row>
    <row r="45" spans="1:22" s="295" customFormat="1" ht="60" customHeight="1" x14ac:dyDescent="0.2">
      <c r="A45" s="304"/>
      <c r="B45" s="1746"/>
      <c r="C45" s="1773"/>
      <c r="D45" s="1486">
        <v>16</v>
      </c>
      <c r="E45" s="394" t="s">
        <v>165</v>
      </c>
      <c r="F45" s="470" t="str">
        <f>IF(VLOOKUP(CONCATENATE($C$3,"-",$E45),Languages!$A:$D,1,TRUE)=CONCATENATE($C$3,"-",$E45),VLOOKUP(CONCATENATE($C$3,"-",$E45),Languages!$A:$D,Summary!$C$7,TRUE),NA())</f>
        <v>Tunnistetut uhat analysoidaan, priorisoidaan ja niihin puututaan tilanteen edellyttämin keinoin.</v>
      </c>
      <c r="G45" s="1686">
        <f t="shared" si="1"/>
        <v>3</v>
      </c>
      <c r="H45" s="445" t="s">
        <v>414</v>
      </c>
      <c r="I45" s="482"/>
      <c r="J45" s="440"/>
      <c r="K45" s="440"/>
      <c r="L45" s="449"/>
      <c r="M45" s="153"/>
      <c r="N45" s="304"/>
      <c r="O45" s="1746"/>
      <c r="P45" s="874" t="str">
        <f>VLOOKUP(VLOOKUP($C$3&amp;"-"&amp;$E45,Import!$C:$D,2,FALSE),Parameters!$C$18:$F$22,Summary!$C$7,FALSE)</f>
        <v xml:space="preserve">0 - Vastaus puuttuu </v>
      </c>
      <c r="Q45" s="900" t="str">
        <f>IF(VLOOKUP($C$3&amp;"-"&amp;$E45,Import!$C:$H,3,FALSE)=0,"",VLOOKUP($C$3&amp;"-"&amp;$E45,Import!$C:$H,3,FALSE))</f>
        <v/>
      </c>
      <c r="R45" s="900" t="str">
        <f>IF(VLOOKUP($C$3&amp;"-"&amp;$E45,Import!$C:$H,4,FALSE)=0,"",VLOOKUP($C$3&amp;"-"&amp;$E45,Import!$C:$H,4,FALSE))</f>
        <v>A8.8</v>
      </c>
      <c r="S45" s="900" t="str">
        <f>IF(VLOOKUP($C$3&amp;"-"&amp;$E45,Import!$C:$H,5,FALSE)=0,"",VLOOKUP($C$3&amp;"-"&amp;$E45,Import!$C:$H,5,FALSE))</f>
        <v>8.8</v>
      </c>
      <c r="T45" s="901" t="str">
        <f>IF(VLOOKUP($C$3&amp;"-"&amp;$E45,Import!$C:$H,6,FALSE)=0,"",VLOOKUP($C$3&amp;"-"&amp;$E45,Import!$C:$H,6,FALSE))</f>
        <v/>
      </c>
      <c r="U45" s="153"/>
      <c r="V45" s="251"/>
    </row>
    <row r="46" spans="1:22" s="295" customFormat="1" ht="49.2" customHeight="1" x14ac:dyDescent="0.2">
      <c r="A46" s="304"/>
      <c r="B46" s="1746"/>
      <c r="C46" s="1774"/>
      <c r="D46" s="1493">
        <v>14</v>
      </c>
      <c r="E46" s="396" t="s">
        <v>167</v>
      </c>
      <c r="F46" s="462" t="str">
        <f>IF(VLOOKUP(CONCATENATE($C$3,"-",$E46),Languages!$A:$D,1,TRUE)=CONCATENATE($C$3,"-",$E46),VLOOKUP(CONCATENATE($C$3,"-",$E46),Languages!$A:$D,Summary!$C$7,TRUE),NA())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G46" s="1682">
        <f t="shared" si="1"/>
        <v>2</v>
      </c>
      <c r="H46" s="452" t="s">
        <v>413</v>
      </c>
      <c r="I46" s="482"/>
      <c r="J46" s="450"/>
      <c r="K46" s="450"/>
      <c r="L46" s="451"/>
      <c r="M46" s="153"/>
      <c r="N46" s="304"/>
      <c r="O46" s="1746"/>
      <c r="P46" s="913" t="str">
        <f>VLOOKUP(VLOOKUP($C$3&amp;"-"&amp;$E46,Import!$C:$D,2,FALSE),Parameters!$C$18:$F$22,Summary!$C$7,FALSE)</f>
        <v xml:space="preserve">0 - Vastaus puuttuu </v>
      </c>
      <c r="Q46" s="1016" t="str">
        <f>IF(VLOOKUP($C$3&amp;"-"&amp;$E46,Import!$C:$H,3,FALSE)=0,"",VLOOKUP($C$3&amp;"-"&amp;$E46,Import!$C:$H,3,FALSE))</f>
        <v/>
      </c>
      <c r="R46" s="1016" t="str">
        <f>IF(VLOOKUP($C$3&amp;"-"&amp;$E46,Import!$C:$H,4,FALSE)=0,"",VLOOKUP($C$3&amp;"-"&amp;$E46,Import!$C:$H,4,FALSE))</f>
        <v>ISO27001 7.4
A5.5 
A5.6</v>
      </c>
      <c r="S46" s="1016" t="str">
        <f>IF(VLOOKUP($C$3&amp;"-"&amp;$E46,Import!$C:$H,5,FALSE)=0,"",VLOOKUP($C$3&amp;"-"&amp;$E46,Import!$C:$H,5,FALSE))</f>
        <v>5.5
5.6</v>
      </c>
      <c r="T46" s="1017" t="str">
        <f>IF(VLOOKUP($C$3&amp;"-"&amp;$E46,Import!$C:$H,6,FALSE)=0,"",VLOOKUP($C$3&amp;"-"&amp;$E46,Import!$C:$H,6,FALSE))</f>
        <v/>
      </c>
      <c r="U46" s="153"/>
      <c r="V46" s="251"/>
    </row>
    <row r="47" spans="1:22" s="295" customFormat="1" ht="34.950000000000003" customHeight="1" x14ac:dyDescent="0.2">
      <c r="A47" s="304"/>
      <c r="B47" s="1746"/>
      <c r="C47" s="1775">
        <v>3</v>
      </c>
      <c r="D47" s="1475">
        <v>15</v>
      </c>
      <c r="E47" s="1022" t="s">
        <v>198</v>
      </c>
      <c r="F47" s="471" t="str">
        <f>IF(VLOOKUP(CONCATENATE($C$3,"-",$E47),Languages!$A:$D,1,TRUE)=CONCATENATE($C$3,"-",$E47),VLOOKUP(CONCATENATE($C$3,"-",$E47),Languages!$A:$D,Summary!$C$7,TRUE),NA())</f>
        <v>Toiminnon uhkaprofiili päivitetään aika ajoin ja määriteltyjen tilanteiden kuten järjestelmämuutosten tai ulkoisten tapahtumien yhteydessä.</v>
      </c>
      <c r="G47" s="1689">
        <f t="shared" si="1"/>
        <v>2</v>
      </c>
      <c r="H47" s="487" t="s">
        <v>413</v>
      </c>
      <c r="I47" s="1020"/>
      <c r="J47" s="1020"/>
      <c r="K47" s="1020"/>
      <c r="L47" s="1021"/>
      <c r="M47" s="153"/>
      <c r="N47" s="304"/>
      <c r="O47" s="1746"/>
      <c r="P47" s="866" t="str">
        <f>VLOOKUP(VLOOKUP($C$3&amp;"-"&amp;$E47,Import!$C:$D,2,FALSE),Parameters!$C$18:$F$22,Summary!$C$7,FALSE)</f>
        <v xml:space="preserve">0 - Vastaus puuttuu </v>
      </c>
      <c r="Q47" s="898" t="str">
        <f>IF(VLOOKUP($C$3&amp;"-"&amp;$E47,Import!$C:$H,3,FALSE)=0,"",VLOOKUP($C$3&amp;"-"&amp;$E47,Import!$C:$H,3,FALSE))</f>
        <v/>
      </c>
      <c r="R47" s="898" t="str">
        <f>IF(VLOOKUP($C$3&amp;"-"&amp;$E47,Import!$C:$H,4,FALSE)=0,"",VLOOKUP($C$3&amp;"-"&amp;$E47,Import!$C:$H,4,FALSE))</f>
        <v>A8.32</v>
      </c>
      <c r="S47" s="898" t="str">
        <f>IF(VLOOKUP($C$3&amp;"-"&amp;$E47,Import!$C:$H,5,FALSE)=0,"",VLOOKUP($C$3&amp;"-"&amp;$E47,Import!$C:$H,5,FALSE))</f>
        <v>8.32</v>
      </c>
      <c r="T47" s="899" t="str">
        <f>IF(VLOOKUP($C$3&amp;"-"&amp;$E47,Import!$C:$H,6,FALSE)=0,"",VLOOKUP($C$3&amp;"-"&amp;$E47,Import!$C:$H,6,FALSE))</f>
        <v/>
      </c>
      <c r="U47" s="153"/>
      <c r="V47" s="251"/>
    </row>
    <row r="48" spans="1:22" s="295" customFormat="1" ht="34.950000000000003" customHeight="1" x14ac:dyDescent="0.2">
      <c r="A48" s="304"/>
      <c r="B48" s="1746"/>
      <c r="C48" s="1776"/>
      <c r="D48" s="1487">
        <v>16</v>
      </c>
      <c r="E48" s="293" t="s">
        <v>200</v>
      </c>
      <c r="F48" s="464" t="str">
        <f>IF(VLOOKUP(CONCATENATE($C$3,"-",$E48),Languages!$A:$D,1,TRUE)=CONCATENATE($C$3,"-",$E48),VLOOKUP(CONCATENATE($C$3,"-",$E48),Languages!$A:$D,Summary!$C$7,TRUE),NA())</f>
        <v>Uhkien seurannassa ja niihin reagoimisessa noudatetaan ennalta määriteltyjä toimintatiloja [kts. SITUATION-3g].</v>
      </c>
      <c r="G48" s="1684">
        <f t="shared" si="1"/>
        <v>2</v>
      </c>
      <c r="H48" s="306" t="s">
        <v>413</v>
      </c>
      <c r="I48" s="439"/>
      <c r="J48" s="439"/>
      <c r="K48" s="439"/>
      <c r="L48" s="448"/>
      <c r="M48" s="153"/>
      <c r="N48" s="304"/>
      <c r="O48" s="1746"/>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A5.26</v>
      </c>
      <c r="S48" s="893" t="str">
        <f>IF(VLOOKUP($C$3&amp;"-"&amp;$E48,Import!$C:$H,5,FALSE)=0,"",VLOOKUP($C$3&amp;"-"&amp;$E48,Import!$C:$H,5,FALSE))</f>
        <v>5.26</v>
      </c>
      <c r="T48" s="894" t="str">
        <f>IF(VLOOKUP($C$3&amp;"-"&amp;$E48,Import!$C:$H,6,FALSE)=0,"",VLOOKUP($C$3&amp;"-"&amp;$E48,Import!$C:$H,6,FALSE))</f>
        <v/>
      </c>
      <c r="U48" s="153"/>
      <c r="V48" s="251"/>
    </row>
    <row r="49" spans="1:22" s="295" customFormat="1" ht="45" customHeight="1" x14ac:dyDescent="0.2">
      <c r="A49" s="304"/>
      <c r="B49" s="1746"/>
      <c r="C49" s="1777"/>
      <c r="D49" s="1460">
        <v>14</v>
      </c>
      <c r="E49" s="394" t="s">
        <v>202</v>
      </c>
      <c r="F49" s="470" t="str">
        <f>IF(VLOOKUP(CONCATENATE($C$3,"-",$E49),Languages!$A:$D,1,TRUE)=CONCATENATE($C$3,"-",$E49),VLOOKUP(CONCATENATE($C$3,"-",$E49),Languages!$A:$D,Summary!$C$7,TRUE),NA())</f>
        <v>Uhkatietoa käsitellään noudattaen turvallisia ja mahdollisimman reaaliaikaisia menetelmiä, joilla varmistetaan uhkien nopea analysointi ja nopea puuttuminen.</v>
      </c>
      <c r="G49" s="1686">
        <f t="shared" si="1"/>
        <v>3</v>
      </c>
      <c r="H49" s="445" t="s">
        <v>414</v>
      </c>
      <c r="I49" s="440"/>
      <c r="J49" s="440"/>
      <c r="K49" s="440"/>
      <c r="L49" s="449"/>
      <c r="M49" s="153"/>
      <c r="N49" s="304"/>
      <c r="O49" s="1746"/>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A5.26</v>
      </c>
      <c r="S49" s="900" t="str">
        <f>IF(VLOOKUP($C$3&amp;"-"&amp;$E49,Import!$C:$H,5,FALSE)=0,"",VLOOKUP($C$3&amp;"-"&amp;$E49,Import!$C:$H,5,FALSE))</f>
        <v>5.26</v>
      </c>
      <c r="T49" s="901" t="str">
        <f>IF(VLOOKUP($C$3&amp;"-"&amp;$E49,Import!$C:$H,6,FALSE)=0,"",VLOOKUP($C$3&amp;"-"&amp;$E49,Import!$C:$H,6,FALSE))</f>
        <v/>
      </c>
      <c r="U49" s="153"/>
      <c r="V49" s="251"/>
    </row>
    <row r="50" spans="1:22" s="176" customFormat="1" ht="30" customHeight="1" x14ac:dyDescent="0.25">
      <c r="A50" s="165"/>
      <c r="B50" s="268"/>
      <c r="C50" s="169">
        <v>3</v>
      </c>
      <c r="D50" s="169"/>
      <c r="E50" s="169" t="str">
        <f>IF(VLOOKUP(CONCATENATE($C$3,"-",C50),Languages!$A:$D,1,TRUE)=CONCATENATE($C$3,"-",C50),VLOOKUP(CONCATENATE($C$3,"-",C50),Languages!$A:$D,Summary!$C$7,TRUE),NA())</f>
        <v>Yleisiä hallintatoimia</v>
      </c>
      <c r="F50" s="169"/>
      <c r="G50" s="291"/>
      <c r="H50" s="884"/>
      <c r="I50" s="906"/>
      <c r="J50" s="906"/>
      <c r="K50" s="906"/>
      <c r="L50" s="906"/>
      <c r="M50" s="153"/>
      <c r="N50" s="165"/>
      <c r="O50" s="268"/>
      <c r="P50" s="291"/>
      <c r="Q50" s="292"/>
      <c r="R50" s="292"/>
      <c r="S50" s="292"/>
      <c r="T50" s="292"/>
      <c r="U50" s="153"/>
      <c r="V50" s="251"/>
    </row>
    <row r="51" spans="1:22" s="284" customFormat="1" ht="19.95" customHeight="1" x14ac:dyDescent="0.2">
      <c r="A51" s="303"/>
      <c r="B51" s="278"/>
      <c r="C51" s="279" t="str">
        <f>IF(VLOOKUP("GEN-LEVEL",Languages!$A:$D,1,TRUE)="GEN-LEVEL",VLOOKUP("GEN-LEVEL",Languages!$A:$D,Summary!$C$7,TRUE),NA())</f>
        <v>Taso</v>
      </c>
      <c r="D51" s="279"/>
      <c r="E51" s="279"/>
      <c r="F51" s="280" t="str">
        <f>IF(VLOOKUP("GEN-PRACTICE",Languages!$A:$D,1,TRUE)="GEN-PRACTICE",VLOOKUP("GEN-PRACTICE",Languages!$A:$D,Summary!$C$7,TRUE),NA())</f>
        <v>Käytäntö</v>
      </c>
      <c r="G51" s="281"/>
      <c r="H51" s="881" t="s">
        <v>4</v>
      </c>
      <c r="I51" s="882" t="str">
        <f>IF(VLOOKUP("KM112",Languages!$A:$D,1,TRUE)="KM112",VLOOKUP("KM112",Languages!$A:$D,Summary!$C$7,TRUE),NA())</f>
        <v>Kommentit</v>
      </c>
      <c r="J51" s="882" t="str">
        <f>IF(VLOOKUP("KM113",Languages!$A:$D,1,TRUE)="KM113",VLOOKUP("KM113",Languages!$A:$D,Summary!$C$7,TRUE),NA())</f>
        <v>Sisäinen viittaus</v>
      </c>
      <c r="K51" s="882" t="str">
        <f>IF(VLOOKUP("KM114",Languages!$A:$D,1,TRUE)="KM114",VLOOKUP("KM114",Languages!$A:$D,Summary!$C$7,TRUE),NA())</f>
        <v>Ulkoinen viittaus</v>
      </c>
      <c r="L51" s="882" t="str">
        <f>IF(VLOOKUP("KM115",Languages!$A:$D,1,TRUE)="KM115",VLOOKUP("KM115",Languages!$A:$D,Summary!$C$7,TRUE),NA())</f>
        <v>Kehityskohde</v>
      </c>
      <c r="M51" s="282"/>
      <c r="N51" s="283"/>
      <c r="O51" s="278"/>
      <c r="P51" s="459" t="str">
        <f>IF(VLOOKUP("GEN-ANSWER",Languages!$A:$D,1,TRUE)="GEN-ANSWER",VLOOKUP("GEN-ANSWER",Languages!$A:$D,Summary!$C$7,TRUE),NA())</f>
        <v>Vastaus</v>
      </c>
      <c r="Q51" s="459" t="str">
        <f>IF(VLOOKUP("KM112",Languages!$A:$D,1,TRUE)="KM112",VLOOKUP("KM112",Languages!$A:$D,Summary!$C$7,TRUE),NA())</f>
        <v>Kommentit</v>
      </c>
      <c r="R51" s="459" t="str">
        <f>IF(VLOOKUP("KM113",Languages!$A:$D,1,TRUE)="KM113",VLOOKUP("KM113",Languages!$A:$D,Summary!$C$7,TRUE),NA())</f>
        <v>Sisäinen viittaus</v>
      </c>
      <c r="S51" s="459" t="str">
        <f>IF(VLOOKUP("KM114",Languages!$A:$D,1,TRUE)="KM114",VLOOKUP("KM114",Languages!$A:$D,Summary!$C$7,TRUE),NA())</f>
        <v>Ulkoinen viittaus</v>
      </c>
      <c r="T51" s="459" t="str">
        <f>IF(VLOOKUP("KM115",Languages!$A:$D,1,TRUE)="KM115",VLOOKUP("KM115",Languages!$A:$D,Summary!$C$7,TRUE),NA())</f>
        <v>Kehityskohde</v>
      </c>
      <c r="U51" s="282"/>
      <c r="V51" s="283"/>
    </row>
    <row r="52" spans="1:22" s="310" customFormat="1" ht="19.95" customHeight="1" x14ac:dyDescent="0.2">
      <c r="A52" s="283"/>
      <c r="B52" s="278"/>
      <c r="C52" s="520">
        <v>1</v>
      </c>
      <c r="D52" s="1390"/>
      <c r="E52" s="398"/>
      <c r="F52" s="399"/>
      <c r="G52" s="401"/>
      <c r="H52" s="885"/>
      <c r="I52" s="886"/>
      <c r="J52" s="886"/>
      <c r="K52" s="886"/>
      <c r="L52" s="887"/>
      <c r="M52" s="153"/>
      <c r="N52" s="283"/>
      <c r="O52" s="278"/>
      <c r="P52" s="513"/>
      <c r="Q52" s="400"/>
      <c r="R52" s="400"/>
      <c r="S52" s="400"/>
      <c r="T52" s="402"/>
      <c r="U52" s="153"/>
      <c r="V52" s="251"/>
    </row>
    <row r="53" spans="1:22" s="295" customFormat="1" ht="34.950000000000003" customHeight="1" x14ac:dyDescent="0.2">
      <c r="A53" s="304"/>
      <c r="B53" s="1746"/>
      <c r="C53" s="1772">
        <v>2</v>
      </c>
      <c r="D53" s="1377"/>
      <c r="E53" s="393" t="s">
        <v>22</v>
      </c>
      <c r="F53" s="463" t="str">
        <f>IF(VLOOKUP(CONCATENATE($C$3,"-",$E53),Languages!$A:$D,1,TRUE)=CONCATENATE($C$3,"-",$E53),VLOOKUP(CONCATENATE($C$3,"-",$E53),Languages!$A:$D,Summary!$C$7,TRUE),NA())</f>
        <v>THREAT-osion toimintaa varten on määritetty dokumentoidut toimintatavat, joita noudatetaan ja päivitetään säännöllisesti.</v>
      </c>
      <c r="G53" s="1683">
        <f t="shared" ref="G53:G58" si="2">IFERROR(INT(LEFT($H53,1)),0)</f>
        <v>2</v>
      </c>
      <c r="H53" s="441" t="s">
        <v>413</v>
      </c>
      <c r="I53" s="482"/>
      <c r="J53" s="438"/>
      <c r="K53" s="438"/>
      <c r="L53" s="447"/>
      <c r="M53" s="153"/>
      <c r="N53" s="304"/>
      <c r="O53" s="1746"/>
      <c r="P53" s="866" t="str">
        <f>VLOOKUP(VLOOKUP($C$3&amp;"-"&amp;$E53,Import!$C:$D,2,FALSE),Parameters!$C$18:$F$22,Summary!$C$7,FALSE)</f>
        <v xml:space="preserve">0 - Vastaus puuttuu </v>
      </c>
      <c r="Q53" s="898" t="str">
        <f>IF(VLOOKUP($C$3&amp;"-"&amp;$E53,Import!$C:$H,3,FALSE)=0,"",VLOOKUP($C$3&amp;"-"&amp;$E53,Import!$C:$H,3,FALSE))</f>
        <v/>
      </c>
      <c r="R53" s="898" t="str">
        <f>IF(VLOOKUP($C$3&amp;"-"&amp;$E53,Import!$C:$H,4,FALSE)=0,"",VLOOKUP($C$3&amp;"-"&amp;$E53,Import!$C:$H,4,FALSE))</f>
        <v xml:space="preserve">A5.37 </v>
      </c>
      <c r="S53" s="898" t="str">
        <f>IF(VLOOKUP($C$3&amp;"-"&amp;$E53,Import!$C:$H,5,FALSE)=0,"",VLOOKUP($C$3&amp;"-"&amp;$E53,Import!$C:$H,5,FALSE))</f>
        <v xml:space="preserve">5.37 </v>
      </c>
      <c r="T53" s="899" t="str">
        <f>IF(VLOOKUP($C$3&amp;"-"&amp;$E53,Import!$C:$H,6,FALSE)=0,"",VLOOKUP($C$3&amp;"-"&amp;$E53,Import!$C:$H,6,FALSE))</f>
        <v/>
      </c>
      <c r="U53" s="153"/>
      <c r="V53" s="251"/>
    </row>
    <row r="54" spans="1:22" s="295" customFormat="1" ht="34.950000000000003" customHeight="1" x14ac:dyDescent="0.2">
      <c r="A54" s="304"/>
      <c r="B54" s="1746"/>
      <c r="C54" s="1774"/>
      <c r="D54" s="1378"/>
      <c r="E54" s="394" t="s">
        <v>23</v>
      </c>
      <c r="F54" s="470" t="str">
        <f>IF(VLOOKUP(CONCATENATE($C$3,"-",$E54),Languages!$A:$D,1,TRUE)=CONCATENATE($C$3,"-",$E54),VLOOKUP(CONCATENATE($C$3,"-",$E54),Languages!$A:$D,Summary!$C$7,TRUE),NA())</f>
        <v>THREAT-osion toimintaa varten on tarjolla riittävät resurssit (henkilöstö, rahoitus ja työkalut).</v>
      </c>
      <c r="G54" s="1686">
        <f t="shared" si="2"/>
        <v>2</v>
      </c>
      <c r="H54" s="445" t="s">
        <v>413</v>
      </c>
      <c r="I54" s="482"/>
      <c r="J54" s="440"/>
      <c r="K54" s="440"/>
      <c r="L54" s="449"/>
      <c r="M54" s="153"/>
      <c r="N54" s="304"/>
      <c r="O54" s="1746"/>
      <c r="P54" s="874" t="str">
        <f>VLOOKUP(VLOOKUP($C$3&amp;"-"&amp;$E54,Import!$C:$D,2,FALSE),Parameters!$C$18:$F$22,Summary!$C$7,FALSE)</f>
        <v xml:space="preserve">0 - Vastaus puuttuu </v>
      </c>
      <c r="Q54" s="900" t="str">
        <f>IF(VLOOKUP($C$3&amp;"-"&amp;$E54,Import!$C:$H,3,FALSE)=0,"",VLOOKUP($C$3&amp;"-"&amp;$E54,Import!$C:$H,3,FALSE))</f>
        <v/>
      </c>
      <c r="R54" s="900" t="str">
        <f>IF(VLOOKUP($C$3&amp;"-"&amp;$E54,Import!$C:$H,4,FALSE)=0,"",VLOOKUP($C$3&amp;"-"&amp;$E54,Import!$C:$H,4,FALSE))</f>
        <v>ISO27001 7.1
A8.6</v>
      </c>
      <c r="S54" s="900" t="str">
        <f>IF(VLOOKUP($C$3&amp;"-"&amp;$E54,Import!$C:$H,5,FALSE)=0,"",VLOOKUP($C$3&amp;"-"&amp;$E54,Import!$C:$H,5,FALSE))</f>
        <v>8.6</v>
      </c>
      <c r="T54" s="901" t="str">
        <f>IF(VLOOKUP($C$3&amp;"-"&amp;$E54,Import!$C:$H,6,FALSE)=0,"",VLOOKUP($C$3&amp;"-"&amp;$E54,Import!$C:$H,6,FALSE))</f>
        <v/>
      </c>
      <c r="U54" s="153"/>
      <c r="V54" s="251"/>
    </row>
    <row r="55" spans="1:22" s="295" customFormat="1" ht="45" customHeight="1" x14ac:dyDescent="0.2">
      <c r="A55" s="304"/>
      <c r="B55" s="1746"/>
      <c r="C55" s="1775">
        <v>3</v>
      </c>
      <c r="D55" s="1379"/>
      <c r="E55" s="393" t="s">
        <v>24</v>
      </c>
      <c r="F55" s="463" t="str">
        <f>IF(VLOOKUP(CONCATENATE($C$3,"-",$E55),Languages!$A:$D,1,TRUE)=CONCATENATE($C$3,"-",$E55),VLOOKUP(CONCATENATE($C$3,"-",$E55),Languages!$A:$D,Summary!$C$7,TRUE),NA())</f>
        <v>THREAT-osion toimintaa ohjataan vaatimuksilla, jotka on asetettu organisaation johtotason politiikassa (tai vastaavassa ohjeistuksessa).</v>
      </c>
      <c r="G55" s="1683">
        <f t="shared" si="2"/>
        <v>2</v>
      </c>
      <c r="H55" s="441" t="s">
        <v>413</v>
      </c>
      <c r="I55" s="438"/>
      <c r="J55" s="438"/>
      <c r="K55" s="438"/>
      <c r="L55" s="447"/>
      <c r="M55" s="153"/>
      <c r="N55" s="304"/>
      <c r="O55" s="1746"/>
      <c r="P55" s="866" t="str">
        <f>VLOOKUP(VLOOKUP($C$3&amp;"-"&amp;$E55,Import!$C:$D,2,FALSE),Parameters!$C$18:$F$22,Summary!$C$7,FALSE)</f>
        <v xml:space="preserve">0 - Vastaus puuttuu </v>
      </c>
      <c r="Q55" s="898" t="str">
        <f>IF(VLOOKUP($C$3&amp;"-"&amp;$E55,Import!$C:$H,3,FALSE)=0,"",VLOOKUP($C$3&amp;"-"&amp;$E55,Import!$C:$H,3,FALSE))</f>
        <v/>
      </c>
      <c r="R55" s="898" t="str">
        <f>IF(VLOOKUP($C$3&amp;"-"&amp;$E55,Import!$C:$H,4,FALSE)=0,"",VLOOKUP($C$3&amp;"-"&amp;$E55,Import!$C:$H,4,FALSE))</f>
        <v>ISO27001 5.2</v>
      </c>
      <c r="S55" s="898" t="str">
        <f>IF(VLOOKUP($C$3&amp;"-"&amp;$E55,Import!$C:$H,5,FALSE)=0,"",VLOOKUP($C$3&amp;"-"&amp;$E55,Import!$C:$H,5,FALSE))</f>
        <v/>
      </c>
      <c r="T55" s="899" t="str">
        <f>IF(VLOOKUP($C$3&amp;"-"&amp;$E55,Import!$C:$H,6,FALSE)=0,"",VLOOKUP($C$3&amp;"-"&amp;$E55,Import!$C:$H,6,FALSE))</f>
        <v/>
      </c>
      <c r="U55" s="153"/>
      <c r="V55" s="251"/>
    </row>
    <row r="56" spans="1:22" s="295" customFormat="1" ht="34.950000000000003" customHeight="1" x14ac:dyDescent="0.2">
      <c r="A56" s="304"/>
      <c r="B56" s="1746"/>
      <c r="C56" s="1776"/>
      <c r="D56" s="1380"/>
      <c r="E56" s="293" t="s">
        <v>25</v>
      </c>
      <c r="F56" s="464" t="str">
        <f>IF(VLOOKUP(CONCATENATE($C$3,"-",$E56),Languages!$A:$D,1,TRUE)=CONCATENATE($C$3,"-",$E56),VLOOKUP(CONCATENATE($C$3,"-",$E56),Languages!$A:$D,Summary!$C$7,TRUE),NA())</f>
        <v>THREAT-osion toiminnan suorittamiseen tarvittavat vastuut, tilivelvollisuudet ja valtuutukset on jalkautettu soveltuville työntekijöille.</v>
      </c>
      <c r="G56" s="1684">
        <f t="shared" si="2"/>
        <v>3</v>
      </c>
      <c r="H56" s="306" t="s">
        <v>414</v>
      </c>
      <c r="I56" s="482"/>
      <c r="J56" s="439"/>
      <c r="K56" s="439"/>
      <c r="L56" s="448"/>
      <c r="M56" s="153"/>
      <c r="N56" s="304"/>
      <c r="O56" s="1746"/>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ISO27001 5.3
A6.2</v>
      </c>
      <c r="S56" s="893" t="str">
        <f>IF(VLOOKUP($C$3&amp;"-"&amp;$E56,Import!$C:$H,5,FALSE)=0,"",VLOOKUP($C$3&amp;"-"&amp;$E56,Import!$C:$H,5,FALSE))</f>
        <v>6.2</v>
      </c>
      <c r="T56" s="894" t="str">
        <f>IF(VLOOKUP($C$3&amp;"-"&amp;$E56,Import!$C:$H,6,FALSE)=0,"",VLOOKUP($C$3&amp;"-"&amp;$E56,Import!$C:$H,6,FALSE))</f>
        <v/>
      </c>
      <c r="U56" s="153"/>
      <c r="V56" s="251"/>
    </row>
    <row r="57" spans="1:22" s="295" customFormat="1" ht="45" customHeight="1" x14ac:dyDescent="0.2">
      <c r="A57" s="304"/>
      <c r="B57" s="1746"/>
      <c r="C57" s="1776"/>
      <c r="D57" s="1380"/>
      <c r="E57" s="293" t="s">
        <v>26</v>
      </c>
      <c r="F57" s="464" t="str">
        <f>IF(VLOOKUP(CONCATENATE($C$3,"-",$E57),Languages!$A:$D,1,TRUE)=CONCATENATE($C$3,"-",$E57),VLOOKUP(CONCATENATE($C$3,"-",$E57),Languages!$A:$D,Summary!$C$7,TRUE),NA())</f>
        <v>THREAT-osion toimintaa suorittavilla työntekijöillä on riittävät tiedot ja taidot tehtäviensä suorittamiseen.</v>
      </c>
      <c r="G57" s="1684">
        <f t="shared" si="2"/>
        <v>3</v>
      </c>
      <c r="H57" s="306" t="s">
        <v>414</v>
      </c>
      <c r="I57" s="482"/>
      <c r="J57" s="439"/>
      <c r="K57" s="439"/>
      <c r="L57" s="448"/>
      <c r="M57" s="153"/>
      <c r="N57" s="304"/>
      <c r="O57" s="1746"/>
      <c r="P57" s="869" t="str">
        <f>VLOOKUP(VLOOKUP($C$3&amp;"-"&amp;$E57,Import!$C:$D,2,FALSE),Parameters!$C$18:$F$22,Summary!$C$7,FALSE)</f>
        <v xml:space="preserve">0 - Vastaus puuttuu </v>
      </c>
      <c r="Q57" s="893" t="str">
        <f>IF(VLOOKUP($C$3&amp;"-"&amp;$E57,Import!$C:$H,3,FALSE)=0,"",VLOOKUP($C$3&amp;"-"&amp;$E57,Import!$C:$H,3,FALSE))</f>
        <v/>
      </c>
      <c r="R57" s="893" t="str">
        <f>IF(VLOOKUP($C$3&amp;"-"&amp;$E57,Import!$C:$H,4,FALSE)=0,"",VLOOKUP($C$3&amp;"-"&amp;$E57,Import!$C:$H,4,FALSE))</f>
        <v>ISO27001 7.2
A6.3</v>
      </c>
      <c r="S57" s="893" t="str">
        <f>IF(VLOOKUP($C$3&amp;"-"&amp;$E57,Import!$C:$H,5,FALSE)=0,"",VLOOKUP($C$3&amp;"-"&amp;$E57,Import!$C:$H,5,FALSE))</f>
        <v>6.3</v>
      </c>
      <c r="T57" s="894" t="str">
        <f>IF(VLOOKUP($C$3&amp;"-"&amp;$E57,Import!$C:$H,6,FALSE)=0,"",VLOOKUP($C$3&amp;"-"&amp;$E57,Import!$C:$H,6,FALSE))</f>
        <v/>
      </c>
      <c r="U57" s="153"/>
      <c r="V57" s="251"/>
    </row>
    <row r="58" spans="1:22" s="295" customFormat="1" ht="34.950000000000003" customHeight="1" x14ac:dyDescent="0.2">
      <c r="A58" s="304"/>
      <c r="B58" s="1746"/>
      <c r="C58" s="1777"/>
      <c r="D58" s="1381"/>
      <c r="E58" s="394" t="s">
        <v>27</v>
      </c>
      <c r="F58" s="470" t="str">
        <f>IF(VLOOKUP(CONCATENATE($C$3,"-",$E58),Languages!$A:$D,1,TRUE)=CONCATENATE($C$3,"-",$E58),VLOOKUP(CONCATENATE($C$3,"-",$E58),Languages!$A:$D,Summary!$C$7,TRUE),NA())</f>
        <v>THREAT-osion toiminnan vaikuttavuutta arvioidaan ja seurataan.</v>
      </c>
      <c r="G58" s="1686">
        <f t="shared" si="2"/>
        <v>3</v>
      </c>
      <c r="H58" s="445" t="s">
        <v>414</v>
      </c>
      <c r="I58" s="440"/>
      <c r="J58" s="440"/>
      <c r="K58" s="440"/>
      <c r="L58" s="449"/>
      <c r="M58" s="153"/>
      <c r="N58" s="304"/>
      <c r="O58" s="1746"/>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ISO27001 9.1-9.3 
A5.35</v>
      </c>
      <c r="S58" s="900" t="str">
        <f>IF(VLOOKUP($C$3&amp;"-"&amp;$E58,Import!$C:$H,5,FALSE)=0,"",VLOOKUP($C$3&amp;"-"&amp;$E58,Import!$C:$H,5,FALSE))</f>
        <v>5.35</v>
      </c>
      <c r="T58" s="901" t="str">
        <f>IF(VLOOKUP($C$3&amp;"-"&amp;$E58,Import!$C:$H,6,FALSE)=0,"",VLOOKUP($C$3&amp;"-"&amp;$E58,Import!$C:$H,6,FALSE))</f>
        <v/>
      </c>
      <c r="U58" s="153"/>
      <c r="V58" s="251"/>
    </row>
    <row r="59" spans="1:22" x14ac:dyDescent="0.2">
      <c r="A59" s="180"/>
      <c r="B59" s="328"/>
      <c r="C59" s="329"/>
      <c r="D59" s="329"/>
      <c r="E59" s="330"/>
      <c r="F59" s="331"/>
      <c r="G59" s="332"/>
      <c r="H59" s="333"/>
      <c r="I59" s="334"/>
      <c r="J59" s="334"/>
      <c r="K59" s="334"/>
      <c r="L59" s="334"/>
      <c r="M59" s="493"/>
      <c r="N59" s="180"/>
      <c r="O59" s="328"/>
      <c r="P59" s="333"/>
      <c r="Q59" s="334"/>
      <c r="R59" s="334"/>
      <c r="S59" s="334"/>
      <c r="T59" s="334"/>
      <c r="U59" s="493"/>
      <c r="V59" s="251"/>
    </row>
    <row r="60" spans="1:22" x14ac:dyDescent="0.25">
      <c r="A60" s="180"/>
      <c r="B60" s="180"/>
      <c r="C60" s="180"/>
      <c r="D60" s="180"/>
      <c r="E60" s="180"/>
      <c r="F60" s="180"/>
      <c r="G60" s="335"/>
      <c r="H60" s="180"/>
      <c r="I60" s="180"/>
      <c r="J60" s="180"/>
      <c r="K60" s="180"/>
      <c r="L60" s="180"/>
      <c r="M60" s="180"/>
      <c r="N60" s="180"/>
      <c r="O60" s="180"/>
      <c r="P60" s="180"/>
      <c r="Q60" s="180"/>
      <c r="R60" s="180"/>
      <c r="S60" s="180"/>
      <c r="T60" s="180"/>
      <c r="U60" s="180"/>
      <c r="V60" s="308"/>
    </row>
    <row r="61" spans="1:22" x14ac:dyDescent="0.25">
      <c r="M61" s="339"/>
      <c r="N61" s="338"/>
      <c r="O61" s="181"/>
      <c r="U61" s="339"/>
      <c r="V61" s="338"/>
    </row>
    <row r="62" spans="1:22" x14ac:dyDescent="0.25">
      <c r="M62" s="339"/>
      <c r="N62" s="338"/>
      <c r="O62" s="181"/>
      <c r="U62" s="339"/>
      <c r="V62" s="338"/>
    </row>
  </sheetData>
  <sheetProtection sheet="1" formatCells="0" formatColumns="0" formatRows="0"/>
  <mergeCells count="44">
    <mergeCell ref="O57:O58"/>
    <mergeCell ref="C24:C27"/>
    <mergeCell ref="C28:C32"/>
    <mergeCell ref="C53:C54"/>
    <mergeCell ref="C55:C58"/>
    <mergeCell ref="C33:C36"/>
    <mergeCell ref="O41:O49"/>
    <mergeCell ref="O24:O25"/>
    <mergeCell ref="O26:O29"/>
    <mergeCell ref="O30:O36"/>
    <mergeCell ref="O39:O40"/>
    <mergeCell ref="O53:O56"/>
    <mergeCell ref="C39:C42"/>
    <mergeCell ref="C43:C46"/>
    <mergeCell ref="C47:C49"/>
    <mergeCell ref="B57:B58"/>
    <mergeCell ref="B53:B56"/>
    <mergeCell ref="B39:B40"/>
    <mergeCell ref="B41:B49"/>
    <mergeCell ref="B24:B25"/>
    <mergeCell ref="B26:B29"/>
    <mergeCell ref="B30:B36"/>
    <mergeCell ref="P3:T11"/>
    <mergeCell ref="P13:P14"/>
    <mergeCell ref="Q13:Q14"/>
    <mergeCell ref="R13:R14"/>
    <mergeCell ref="S13:S14"/>
    <mergeCell ref="T13:T14"/>
    <mergeCell ref="C17:L17"/>
    <mergeCell ref="C6:L6"/>
    <mergeCell ref="J8:K8"/>
    <mergeCell ref="J10:K11"/>
    <mergeCell ref="C13:L13"/>
    <mergeCell ref="C15:L15"/>
    <mergeCell ref="S15:S16"/>
    <mergeCell ref="T15:T16"/>
    <mergeCell ref="P17:P18"/>
    <mergeCell ref="Q17:Q18"/>
    <mergeCell ref="R17:R18"/>
    <mergeCell ref="S17:S18"/>
    <mergeCell ref="T17:T18"/>
    <mergeCell ref="P15:P16"/>
    <mergeCell ref="Q15:Q16"/>
    <mergeCell ref="R15:R16"/>
  </mergeCells>
  <conditionalFormatting sqref="G24:G36 G39:G49 G53:G58">
    <cfRule type="containsText" dxfId="202" priority="21" operator="containsText" text="0">
      <formula>NOT(ISERROR(SEARCH("0",G24)))</formula>
    </cfRule>
  </conditionalFormatting>
  <pageMargins left="0.7" right="0.7" top="0.75" bottom="0.75" header="0.3" footer="0.3"/>
  <pageSetup paperSize="9" scale="42" orientation="portrait" r:id="rId1"/>
  <rowBreaks count="1" manualBreakCount="1">
    <brk id="49" max="16383" man="1"/>
  </rowBreaks>
  <colBreaks count="1" manualBreakCount="1">
    <brk id="14" max="1048575" man="1"/>
  </colBreaks>
  <ignoredErrors>
    <ignoredError sqref="P24 P25:T34 P39:T49 P53:T58 Q36:T36 R24:T2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095DB739-B76E-4A8E-BFAE-D5896F62EB0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G24:G36 G39:G49 G53:G58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H24:H36 H39:H49 H53:H58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V77"/>
  <sheetViews>
    <sheetView showGridLines="0" zoomScale="80" zoomScaleNormal="80" workbookViewId="0"/>
  </sheetViews>
  <sheetFormatPr defaultColWidth="9.26953125" defaultRowHeight="13.8" x14ac:dyDescent="0.25"/>
  <cols>
    <col min="1" max="2" width="1.6328125" style="139" customWidth="1"/>
    <col min="3" max="3" width="2.6328125" style="139" customWidth="1"/>
    <col min="4" max="4" width="3.1796875" style="139" customWidth="1"/>
    <col min="5" max="5" width="3.1796875" style="299" customWidth="1"/>
    <col min="6" max="6" width="55.6328125" style="139" customWidth="1"/>
    <col min="7" max="7" width="2.6328125" style="300" customWidth="1"/>
    <col min="8" max="8" width="14.6328125" style="259" customWidth="1"/>
    <col min="9" max="9" width="30.6328125" customWidth="1"/>
    <col min="10" max="10" width="25" customWidth="1"/>
    <col min="11" max="11" width="20.6328125" style="301" customWidth="1"/>
    <col min="12" max="12" width="10.6328125" style="139" customWidth="1"/>
    <col min="13" max="13" width="1.6328125" style="302" customWidth="1"/>
    <col min="14" max="14" width="1.6328125" style="139" customWidth="1"/>
    <col min="15" max="15" width="1.6328125" style="302" customWidth="1"/>
    <col min="16" max="16" width="14.6328125" style="259" customWidth="1"/>
    <col min="17" max="17" width="30.6328125" customWidth="1"/>
    <col min="18" max="18" width="20.6328125" customWidth="1"/>
    <col min="19" max="19" width="20.6328125" style="301" customWidth="1"/>
    <col min="20" max="20" width="28.6328125" style="139" customWidth="1"/>
    <col min="21" max="21" width="1.6328125" style="302" customWidth="1"/>
    <col min="22" max="22" width="1.6328125" style="139" customWidth="1"/>
    <col min="23" max="16384" width="9.26953125" style="139"/>
  </cols>
  <sheetData>
    <row r="1" spans="1:22"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805"/>
      <c r="P2" s="806"/>
      <c r="Q2" s="806"/>
      <c r="R2" s="806"/>
      <c r="S2" s="806"/>
      <c r="T2" s="806"/>
      <c r="U2" s="807"/>
      <c r="V2" s="251"/>
    </row>
    <row r="3" spans="1:22" s="256" customFormat="1" ht="25.05" customHeight="1" x14ac:dyDescent="0.25">
      <c r="A3" s="251"/>
      <c r="B3" s="148"/>
      <c r="C3" s="149" t="s">
        <v>0</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8"/>
      <c r="P3" s="1739" t="str">
        <f>VLOOKUP($C$3,Infoimport!$B$4:$C$14,2,FALSE)</f>
        <v xml:space="preserve">RISK, tiedot Infoimport-välilehdeltä
</v>
      </c>
      <c r="Q3" s="1739"/>
      <c r="R3" s="1739"/>
      <c r="S3" s="1739"/>
      <c r="T3" s="1739"/>
      <c r="U3" s="809"/>
      <c r="V3" s="251"/>
    </row>
    <row r="4" spans="1:22" ht="25.05" customHeight="1" x14ac:dyDescent="0.3">
      <c r="A4" s="134"/>
      <c r="B4" s="156"/>
      <c r="C4" s="154" t="str">
        <f>IF(VLOOKUP($C$3,Languages!$A:$D,1,TRUE)=$C$3,VLOOKUP($C$3,Languages!$A:$D,Summary!$C$7,TRUE),NA())</f>
        <v>Riskienhallinta (RISK)</v>
      </c>
      <c r="D4" s="154"/>
      <c r="E4" s="257"/>
      <c r="F4" s="258"/>
      <c r="G4" s="260"/>
      <c r="I4" s="260" t="str">
        <f ca="1">VLOOKUP(VLOOKUP(CONCATENATE($C$3),Data!$K:$O,5,FALSE),Parameters!$C$7:$F$10,Summary!$C$7,FALSE)</f>
        <v>Kypsyystaso 1</v>
      </c>
      <c r="J4" s="684"/>
      <c r="K4" s="261"/>
      <c r="L4" s="147"/>
      <c r="M4" s="153"/>
      <c r="N4" s="134"/>
      <c r="O4" s="808"/>
      <c r="P4" s="1739"/>
      <c r="Q4" s="1739"/>
      <c r="R4" s="1739"/>
      <c r="S4" s="1739"/>
      <c r="T4" s="1739"/>
      <c r="U4" s="809"/>
      <c r="V4" s="134"/>
    </row>
    <row r="5" spans="1:22" ht="10.050000000000001" customHeight="1" x14ac:dyDescent="0.25">
      <c r="A5" s="134"/>
      <c r="B5" s="156"/>
      <c r="C5" s="262"/>
      <c r="D5" s="262"/>
      <c r="E5" s="158"/>
      <c r="F5" s="158"/>
      <c r="G5" s="159"/>
      <c r="H5" s="159"/>
      <c r="I5" s="783"/>
      <c r="J5" s="261"/>
      <c r="K5" s="261"/>
      <c r="L5" s="147"/>
      <c r="M5" s="153"/>
      <c r="N5" s="134"/>
      <c r="O5" s="808"/>
      <c r="P5" s="1739"/>
      <c r="Q5" s="1739"/>
      <c r="R5" s="1739"/>
      <c r="S5" s="1739"/>
      <c r="T5" s="1739"/>
      <c r="U5" s="809"/>
      <c r="V5" s="134"/>
    </row>
    <row r="6" spans="1:22" s="183" customFormat="1" ht="67.05" customHeight="1" x14ac:dyDescent="0.2">
      <c r="A6" s="177"/>
      <c r="B6" s="307"/>
      <c r="C6" s="1743"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743"/>
      <c r="E6" s="1743"/>
      <c r="F6" s="1743"/>
      <c r="G6" s="1743"/>
      <c r="H6" s="1743"/>
      <c r="I6" s="1743"/>
      <c r="J6" s="1743"/>
      <c r="K6" s="1743"/>
      <c r="L6" s="1743"/>
      <c r="M6" s="153"/>
      <c r="N6" s="177"/>
      <c r="O6" s="808"/>
      <c r="P6" s="1739"/>
      <c r="Q6" s="1739"/>
      <c r="R6" s="1739"/>
      <c r="S6" s="1739"/>
      <c r="T6" s="1739"/>
      <c r="U6" s="809"/>
      <c r="V6" s="177"/>
    </row>
    <row r="7" spans="1:22" s="183" customFormat="1" ht="19.95" customHeight="1" x14ac:dyDescent="0.2">
      <c r="A7" s="177"/>
      <c r="B7" s="307"/>
      <c r="C7" s="263">
        <v>1</v>
      </c>
      <c r="D7" s="263"/>
      <c r="E7" s="264" t="s">
        <v>1</v>
      </c>
      <c r="F7" s="265" t="str">
        <f>IF(VLOOKUP(CONCATENATE($C$3,"-",C7),Languages!$A:$D,1,TRUE)=CONCATENATE($C$3,"-",C7),VLOOKUP(CONCATENATE($C$3,"-",C7),Languages!$A:$D,Summary!$C$7,TRUE),NA())</f>
        <v>Kyberriskienhallinnan suunnitelma</v>
      </c>
      <c r="G7" s="309"/>
      <c r="H7" s="309"/>
      <c r="I7" s="266" t="str">
        <f ca="1">VLOOKUP(VLOOKUP(CONCATENATE($C$3,"-",$C7),Data!$K:$O,5,FALSE),Parameters!$C$7:$F$10,Summary!$C$7,FALSE)</f>
        <v>Kypsyystaso 1</v>
      </c>
      <c r="J7" s="461" t="str">
        <f>IF(VLOOKUP("KM110",Languages!$A:$D,1,TRUE)="KM110",VLOOKUP("KM110",Languages!$A:$D,Summary!$C$7,TRUE),NA())</f>
        <v>Päivämäärä</v>
      </c>
      <c r="K7" s="435"/>
      <c r="L7" s="147"/>
      <c r="M7" s="153"/>
      <c r="N7" s="177"/>
      <c r="O7" s="808"/>
      <c r="P7" s="1739"/>
      <c r="Q7" s="1739"/>
      <c r="R7" s="1739"/>
      <c r="S7" s="1739"/>
      <c r="T7" s="1739"/>
      <c r="U7" s="809"/>
      <c r="V7" s="177"/>
    </row>
    <row r="8" spans="1:22" s="183" customFormat="1" ht="19.95" customHeight="1" x14ac:dyDescent="0.2">
      <c r="A8" s="177"/>
      <c r="B8" s="307"/>
      <c r="C8" s="263">
        <v>2</v>
      </c>
      <c r="D8" s="263"/>
      <c r="E8" s="264" t="s">
        <v>1</v>
      </c>
      <c r="F8" s="265" t="str">
        <f>IF(VLOOKUP(CONCATENATE($C$3,"-",C8),Languages!$A:$D,1,TRUE)=CONCATENATE($C$3,"-",C8),VLOOKUP(CONCATENATE($C$3,"-",C8),Languages!$A:$D,Summary!$C$7,TRUE),NA())</f>
        <v>Kyberriskien tunnistaminen</v>
      </c>
      <c r="G8" s="309"/>
      <c r="H8" s="309"/>
      <c r="I8" s="266" t="str">
        <f ca="1">VLOOKUP(VLOOKUP(CONCATENATE($C$3,"-",$C8),Data!$K:$O,5,FALSE),Parameters!$C$7:$F$10,Summary!$C$7,FALSE)</f>
        <v>Kypsyystaso 2</v>
      </c>
      <c r="J8" s="1762"/>
      <c r="K8" s="1745"/>
      <c r="L8" s="147"/>
      <c r="M8" s="153"/>
      <c r="N8" s="177"/>
      <c r="O8" s="808"/>
      <c r="P8" s="1739"/>
      <c r="Q8" s="1739"/>
      <c r="R8" s="1739"/>
      <c r="S8" s="1739"/>
      <c r="T8" s="1739"/>
      <c r="U8" s="809"/>
      <c r="V8" s="177"/>
    </row>
    <row r="9" spans="1:22" s="183" customFormat="1" ht="19.95" customHeight="1" x14ac:dyDescent="0.2">
      <c r="A9" s="177"/>
      <c r="B9" s="307"/>
      <c r="C9" s="263">
        <v>3</v>
      </c>
      <c r="D9" s="263"/>
      <c r="E9" s="264" t="s">
        <v>1</v>
      </c>
      <c r="F9" s="265" t="str">
        <f>IF(VLOOKUP(CONCATENATE($C$3,"-",C9),Languages!$A:$D,1,TRUE)=CONCATENATE($C$3,"-",C9),VLOOKUP(CONCATENATE($C$3,"-",C9),Languages!$A:$D,Summary!$C$7,TRUE),NA())</f>
        <v>Riskien analysointi</v>
      </c>
      <c r="G9" s="309"/>
      <c r="H9" s="309"/>
      <c r="I9" s="266" t="str">
        <f ca="1">VLOOKUP(VLOOKUP(CONCATENATE($C$3,"-",$C9),Data!$K:$O,5,FALSE),Parameters!$C$7:$F$10,Summary!$C$7,FALSE)</f>
        <v>Kypsyystaso 1</v>
      </c>
      <c r="J9" s="461" t="str">
        <f>IF(VLOOKUP("KM111",Languages!$A:$D,1,TRUE)="KM111",VLOOKUP("KM111",Languages!$A:$D,Summary!$C$7,TRUE),NA())</f>
        <v>Osallistujat</v>
      </c>
      <c r="K9" s="435"/>
      <c r="L9" s="147"/>
      <c r="M9" s="153"/>
      <c r="N9" s="177"/>
      <c r="O9" s="808"/>
      <c r="P9" s="1739"/>
      <c r="Q9" s="1739"/>
      <c r="R9" s="1739"/>
      <c r="S9" s="1739"/>
      <c r="T9" s="1739"/>
      <c r="U9" s="809"/>
      <c r="V9" s="177"/>
    </row>
    <row r="10" spans="1:22" s="183" customFormat="1" ht="19.95" customHeight="1" x14ac:dyDescent="0.2">
      <c r="A10" s="177"/>
      <c r="B10" s="307"/>
      <c r="C10" s="263">
        <v>4</v>
      </c>
      <c r="D10" s="263"/>
      <c r="E10" s="264" t="s">
        <v>1</v>
      </c>
      <c r="F10" s="265" t="str">
        <f>IF(VLOOKUP(CONCATENATE($C$3,"-",C10),Languages!$A:$D,1,TRUE)=CONCATENATE($C$3,"-",C10),VLOOKUP(CONCATENATE($C$3,"-",C10),Languages!$A:$D,Summary!$C$7,TRUE),NA())</f>
        <v>Riskeihin reagointi</v>
      </c>
      <c r="G10" s="309"/>
      <c r="H10" s="309"/>
      <c r="I10" s="266" t="str">
        <f ca="1">VLOOKUP(VLOOKUP(CONCATENATE($C$3,"-",$C10),Data!$K:$O,5,FALSE),Parameters!$C$7:$F$10,Summary!$C$7,FALSE)</f>
        <v>Kypsyystaso 1</v>
      </c>
      <c r="J10" s="1758"/>
      <c r="K10" s="1759"/>
      <c r="L10" s="147"/>
      <c r="M10" s="153"/>
      <c r="N10" s="177"/>
      <c r="O10" s="808"/>
      <c r="P10" s="1739"/>
      <c r="Q10" s="1739"/>
      <c r="R10" s="1739"/>
      <c r="S10" s="1739"/>
      <c r="T10" s="1739"/>
      <c r="U10" s="809"/>
      <c r="V10" s="177"/>
    </row>
    <row r="11" spans="1:22" s="183" customFormat="1" ht="19.95" customHeight="1" x14ac:dyDescent="0.2">
      <c r="A11" s="177"/>
      <c r="B11" s="307"/>
      <c r="C11" s="263">
        <v>5</v>
      </c>
      <c r="D11" s="263"/>
      <c r="E11" s="264" t="s">
        <v>1</v>
      </c>
      <c r="F11" s="265" t="str">
        <f>IF(VLOOKUP(CONCATENATE($C$3,"-",C11),Languages!$A:$D,1,TRUE)=CONCATENATE($C$3,"-",C11),VLOOKUP(CONCATENATE($C$3,"-",C11),Languages!$A:$D,Summary!$C$7,TRUE),NA())</f>
        <v>Yleisiä hallintatoimia</v>
      </c>
      <c r="G11" s="309"/>
      <c r="H11" s="309"/>
      <c r="I11" s="266" t="str">
        <f ca="1">VLOOKUP(VLOOKUP(CONCATENATE($C$3,"-",$C11),Data!$K:$O,5,FALSE),Parameters!$C$7:$F$10,Summary!$C$7,FALSE)</f>
        <v>Kypsyystaso 2</v>
      </c>
      <c r="J11" s="1760"/>
      <c r="K11" s="1761"/>
      <c r="L11" s="147"/>
      <c r="M11" s="153"/>
      <c r="N11" s="177"/>
      <c r="O11" s="808"/>
      <c r="P11" s="1739"/>
      <c r="Q11" s="1739"/>
      <c r="R11" s="1739"/>
      <c r="S11" s="1739"/>
      <c r="T11" s="1739"/>
      <c r="U11" s="809"/>
      <c r="V11" s="177"/>
    </row>
    <row r="12" spans="1:22" s="176" customFormat="1" ht="30" customHeight="1" x14ac:dyDescent="0.3">
      <c r="A12" s="165"/>
      <c r="B12" s="268"/>
      <c r="C12" s="169">
        <v>1</v>
      </c>
      <c r="D12" s="169"/>
      <c r="E12" s="269" t="str">
        <f>IF(VLOOKUP(CONCATENATE($C$3,"-",C12),Languages!$A:$D,1,TRUE)=CONCATENATE($C$3,"-",C12),VLOOKUP(CONCATENATE($C$3,"-",C12),Languages!$A:$D,Summary!$C$7,TRUE),NA())</f>
        <v>Kyberriskienhallinnan suunnitelma</v>
      </c>
      <c r="F12" s="169"/>
      <c r="G12" s="270"/>
      <c r="H12" s="270"/>
      <c r="I12" s="270"/>
      <c r="J12" s="270"/>
      <c r="K12" s="270"/>
      <c r="L12" s="270"/>
      <c r="M12" s="153"/>
      <c r="N12" s="165"/>
      <c r="O12" s="80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9"/>
      <c r="V12" s="165"/>
    </row>
    <row r="13" spans="1:22" s="183" customFormat="1" ht="90" customHeight="1" x14ac:dyDescent="0.2">
      <c r="A13" s="177"/>
      <c r="B13" s="178"/>
      <c r="C13" s="1765"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765"/>
      <c r="E13" s="1765"/>
      <c r="F13" s="1765"/>
      <c r="G13" s="1765"/>
      <c r="H13" s="1765"/>
      <c r="I13" s="1765"/>
      <c r="J13" s="1765"/>
      <c r="K13" s="1765"/>
      <c r="L13" s="1765"/>
      <c r="M13" s="153"/>
      <c r="N13" s="177"/>
      <c r="O13" s="808"/>
      <c r="P13" s="1741" t="str">
        <f>IF(VLOOKUP(CONCATENATE($C$3,"-",$C12),Import!$C$11:$H$470,2,FALSE)=0,"",VLOOKUP(CONCATENATE($C$3,"-",$C12),Import!$C$11:$H$470,2,FALSE))</f>
        <v/>
      </c>
      <c r="Q13" s="1739" t="str">
        <f>IF(VLOOKUP(CONCATENATE($C$3,"-",$C12),Import!$C$11:$H$470,3,FALSE)=0,"",VLOOKUP(CONCATENATE($C$3,"-",$C12),Import!$C$11:$H$470,3,FALSE))</f>
        <v>1.1, 1.2, 6.6</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809"/>
      <c r="V13" s="177"/>
    </row>
    <row r="14" spans="1:22" s="176" customFormat="1" ht="30" customHeight="1" x14ac:dyDescent="0.3">
      <c r="A14" s="165"/>
      <c r="B14" s="268"/>
      <c r="C14" s="269">
        <v>2</v>
      </c>
      <c r="D14" s="269"/>
      <c r="E14" s="269" t="str">
        <f>IF(VLOOKUP(CONCATENATE($C$3,"-",C14),Languages!$A:$D,1,TRUE)=CONCATENATE($C$3,"-",C14),VLOOKUP(CONCATENATE($C$3,"-",C14),Languages!$A:$D,Summary!$C$7,TRUE),NA())</f>
        <v>Kyberriskien tunnistaminen</v>
      </c>
      <c r="F14" s="169"/>
      <c r="G14" s="291" t="str">
        <f>IFERROR(INT(LEFT($H14,1)),"")</f>
        <v/>
      </c>
      <c r="H14" s="291"/>
      <c r="I14" s="292"/>
      <c r="J14" s="292"/>
      <c r="K14" s="292"/>
      <c r="L14" s="292"/>
      <c r="M14" s="153"/>
      <c r="N14" s="165"/>
      <c r="O14" s="808"/>
      <c r="P14" s="1742"/>
      <c r="Q14" s="1740"/>
      <c r="R14" s="1740"/>
      <c r="S14" s="1740"/>
      <c r="T14" s="1740"/>
      <c r="U14" s="809"/>
      <c r="V14" s="165"/>
    </row>
    <row r="15" spans="1:22" ht="79.95" customHeight="1" x14ac:dyDescent="0.2">
      <c r="A15" s="134"/>
      <c r="B15" s="311"/>
      <c r="C15" s="1765"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765"/>
      <c r="E15" s="1765"/>
      <c r="F15" s="1765"/>
      <c r="G15" s="1765"/>
      <c r="H15" s="1765"/>
      <c r="I15" s="1765"/>
      <c r="J15" s="1765"/>
      <c r="K15" s="1765"/>
      <c r="L15" s="1765"/>
      <c r="M15" s="153"/>
      <c r="N15" s="134"/>
      <c r="O15" s="808"/>
      <c r="P15" s="1741" t="str">
        <f>IF(VLOOKUP(CONCATENATE($C$3,"-",$C14),Import!$C$11:$H$470,2,FALSE)=0,"",VLOOKUP(CONCATENATE($C$3,"-",$C14),Import!$C$11:$H$470,2,FALSE))</f>
        <v/>
      </c>
      <c r="Q15" s="1739" t="str">
        <f>IF(VLOOKUP(CONCATENATE($C$3,"-",$C14),Import!$C$11:$H$470,3,FALSE)=0,"",VLOOKUP(CONCATENATE($C$3,"-",$C14),Import!$C$11:$H$470,3,FALSE))</f>
        <v>1.1, 1.2, 12.2</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809"/>
      <c r="V15" s="134"/>
    </row>
    <row r="16" spans="1:22" s="176" customFormat="1" ht="30" customHeight="1" x14ac:dyDescent="0.3">
      <c r="A16" s="173"/>
      <c r="B16" s="268"/>
      <c r="C16" s="269">
        <v>3</v>
      </c>
      <c r="D16" s="269"/>
      <c r="E16" s="269" t="str">
        <f>IF(VLOOKUP(CONCATENATE($C$3,"-",C16),Languages!$A:$D,1,TRUE)=CONCATENATE($C$3,"-",C16),VLOOKUP(CONCATENATE($C$3,"-",C16),Languages!$A:$D,Summary!$C$7,TRUE),NA())</f>
        <v>Riskien analysointi</v>
      </c>
      <c r="F16" s="169"/>
      <c r="G16" s="291" t="str">
        <f>IFERROR(INT(LEFT($H16,1)),"")</f>
        <v/>
      </c>
      <c r="H16" s="291"/>
      <c r="I16" s="292"/>
      <c r="J16" s="292"/>
      <c r="K16" s="292"/>
      <c r="L16" s="292"/>
      <c r="M16" s="153"/>
      <c r="N16" s="173"/>
      <c r="O16" s="808"/>
      <c r="P16" s="1742"/>
      <c r="Q16" s="1740"/>
      <c r="R16" s="1740"/>
      <c r="S16" s="1740"/>
      <c r="T16" s="1740"/>
      <c r="U16" s="809"/>
      <c r="V16" s="173"/>
    </row>
    <row r="17" spans="1:22" ht="49.95" customHeight="1" x14ac:dyDescent="0.2">
      <c r="A17" s="235"/>
      <c r="B17" s="312"/>
      <c r="C17" s="1765"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765"/>
      <c r="E17" s="1765"/>
      <c r="F17" s="1765"/>
      <c r="G17" s="1765"/>
      <c r="H17" s="1765"/>
      <c r="I17" s="1765"/>
      <c r="J17" s="1765"/>
      <c r="K17" s="1765"/>
      <c r="L17" s="1765"/>
      <c r="M17" s="153"/>
      <c r="N17" s="235"/>
      <c r="O17" s="808"/>
      <c r="P17" s="1741" t="str">
        <f>IF(VLOOKUP(CONCATENATE($C$3,"-",$C16),Import!$C$11:$H$470,2,FALSE)=0,"",VLOOKUP(CONCATENATE($C$3,"-",$C16),Import!$C$11:$H$470,2,FALSE))</f>
        <v/>
      </c>
      <c r="Q17" s="1739" t="str">
        <f>IF(VLOOKUP(CONCATENATE($C$3,"-",$C16),Import!$C$11:$H$470,3,FALSE)=0,"",VLOOKUP(CONCATENATE($C$3,"-",$C16),Import!$C$11:$H$470,3,FALSE))</f>
        <v>1.1, 1.1.1, 1.5, 12.2</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809"/>
      <c r="V17" s="235"/>
    </row>
    <row r="18" spans="1:22" s="295" customFormat="1" ht="34.950000000000003" customHeight="1" x14ac:dyDescent="0.3">
      <c r="A18" s="304"/>
      <c r="B18" s="268"/>
      <c r="C18" s="269">
        <v>4</v>
      </c>
      <c r="D18" s="269"/>
      <c r="E18" s="269" t="str">
        <f>IF(VLOOKUP(CONCATENATE($C$3,"-",C18),Languages!$A:$D,1,TRUE)=CONCATENATE($C$3,"-",C18),VLOOKUP(CONCATENATE($C$3,"-",C18),Languages!$A:$D,Summary!$C$7,TRUE),NA())</f>
        <v>Riskeihin reagointi</v>
      </c>
      <c r="F18" s="169"/>
      <c r="G18" s="291" t="str">
        <f>IFERROR(INT(LEFT($H18,1)),"")</f>
        <v/>
      </c>
      <c r="H18" s="291"/>
      <c r="I18" s="292"/>
      <c r="J18" s="292"/>
      <c r="K18" s="292"/>
      <c r="L18" s="292"/>
      <c r="M18" s="153"/>
      <c r="N18" s="304"/>
      <c r="O18" s="808"/>
      <c r="P18" s="1742"/>
      <c r="Q18" s="1740"/>
      <c r="R18" s="1740"/>
      <c r="S18" s="1740"/>
      <c r="T18" s="1740"/>
      <c r="U18" s="809"/>
      <c r="V18" s="304"/>
    </row>
    <row r="19" spans="1:22" s="295" customFormat="1" ht="45" customHeight="1" x14ac:dyDescent="0.2">
      <c r="A19" s="304"/>
      <c r="B19" s="312"/>
      <c r="C19" s="1765"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765"/>
      <c r="E19" s="1765"/>
      <c r="F19" s="1765"/>
      <c r="G19" s="1765"/>
      <c r="H19" s="1765"/>
      <c r="I19" s="1765"/>
      <c r="J19" s="1765"/>
      <c r="K19" s="1765"/>
      <c r="L19" s="1765"/>
      <c r="M19" s="153"/>
      <c r="N19" s="304"/>
      <c r="O19" s="808"/>
      <c r="P19" s="1741" t="str">
        <f>IF(VLOOKUP(CONCATENATE($C$3,"-",$C18),Import!$C$11:$H$470,2,FALSE)=0,"",VLOOKUP(CONCATENATE($C$3,"-",$C18),Import!$C$11:$H$470,2,FALSE))</f>
        <v/>
      </c>
      <c r="Q19" s="1739" t="str">
        <f>IF(VLOOKUP(CONCATENATE($C$3,"-",$C18),Import!$C$11:$H$470,3,FALSE)=0,"",VLOOKUP(CONCATENATE($C$3,"-",$C18),Import!$C$11:$H$470,3,FALSE))</f>
        <v>1.1, 1.1.1, 1.5, 1.6, 1.6.1, 12.2</v>
      </c>
      <c r="R19" s="1739" t="str">
        <f>IF(VLOOKUP(CONCATENATE($C$3,"-",$C18),Import!$C$11:$H$470,4,FALSE)=0,"",VLOOKUP(CONCATENATE($C$3,"-",$C18),Import!$C$11:$H$470,4,FALSE))</f>
        <v/>
      </c>
      <c r="S19" s="1739" t="str">
        <f>IF(VLOOKUP(CONCATENATE($C$3,"-",$C18),Import!$C$11:$H$470,5,FALSE)=0,"",VLOOKUP(CONCATENATE($C$3,"-",$C18),Import!$C$11:$H$470,5,FALSE))</f>
        <v/>
      </c>
      <c r="T19" s="1739" t="str">
        <f>IF(VLOOKUP(CONCATENATE($C$3,"-",$C18),Import!$C$11:$H$470,6,FALSE)=0,"",VLOOKUP(CONCATENATE($C$3,"-",$C18),Import!$C$11:$H$470,6,FALSE))</f>
        <v/>
      </c>
      <c r="U19" s="809"/>
      <c r="V19" s="304"/>
    </row>
    <row r="20" spans="1:22" s="295" customFormat="1" ht="34.950000000000003" customHeight="1" x14ac:dyDescent="0.3">
      <c r="A20" s="304"/>
      <c r="B20" s="268"/>
      <c r="C20" s="269">
        <v>5</v>
      </c>
      <c r="D20" s="269"/>
      <c r="E20" s="269" t="str">
        <f>IF(VLOOKUP(CONCATENATE($C$3,"-",C20),Languages!$A:$D,1,TRUE)=CONCATENATE($C$3,"-",C20),VLOOKUP(CONCATENATE($C$3,"-",C20),Languages!$A:$D,Summary!$C$7,TRUE),NA())</f>
        <v>Yleisiä hallintatoimia</v>
      </c>
      <c r="F20" s="169"/>
      <c r="G20" s="291" t="str">
        <f>IFERROR(INT(LEFT($H20,1)),"")</f>
        <v/>
      </c>
      <c r="H20" s="291"/>
      <c r="I20" s="292"/>
      <c r="J20" s="292"/>
      <c r="K20" s="292"/>
      <c r="L20" s="292"/>
      <c r="M20" s="153"/>
      <c r="N20" s="304"/>
      <c r="O20" s="808"/>
      <c r="P20" s="1742"/>
      <c r="Q20" s="1740"/>
      <c r="R20" s="1740"/>
      <c r="S20" s="1740"/>
      <c r="T20" s="1740"/>
      <c r="U20" s="809"/>
      <c r="V20" s="304"/>
    </row>
    <row r="21" spans="1:22" s="295" customFormat="1" ht="54" customHeight="1" x14ac:dyDescent="0.2">
      <c r="A21" s="304"/>
      <c r="B21" s="312"/>
      <c r="C21" s="1765"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65"/>
      <c r="E21" s="1765"/>
      <c r="F21" s="1765"/>
      <c r="G21" s="1765"/>
      <c r="H21" s="1765"/>
      <c r="I21" s="1765"/>
      <c r="J21" s="1765"/>
      <c r="K21" s="1765"/>
      <c r="L21" s="1765"/>
      <c r="M21" s="153"/>
      <c r="N21" s="304"/>
      <c r="O21" s="808"/>
      <c r="P21" s="1741" t="str">
        <f>IF(VLOOKUP(CONCATENATE($C$3,"-",$C20),Import!$C$11:$H$470,2,FALSE)=0,"",VLOOKUP(CONCATENATE($C$3,"-",$C20),Import!$C$11:$H$470,2,FALSE))</f>
        <v/>
      </c>
      <c r="Q21" s="1739" t="str">
        <f>IF(VLOOKUP(CONCATENATE($C$3,"-",$C20),Import!$C$11:$H$470,3,FALSE)=0,"",VLOOKUP(CONCATENATE($C$3,"-",$C20),Import!$C$11:$H$470,3,FALSE))</f>
        <v>1.1, 1.5, 1.6, 1.6.1</v>
      </c>
      <c r="R21" s="1739" t="str">
        <f>IF(VLOOKUP(CONCATENATE($C$3,"-",$C20),Import!$C$11:$H$470,4,FALSE)=0,"",VLOOKUP(CONCATENATE($C$3,"-",$C20),Import!$C$11:$H$470,4,FALSE))</f>
        <v/>
      </c>
      <c r="S21" s="1739" t="str">
        <f>IF(VLOOKUP(CONCATENATE($C$3,"-",$C20),Import!$C$11:$H$470,5,FALSE)=0,"",VLOOKUP(CONCATENATE($C$3,"-",$C20),Import!$C$11:$H$470,5,FALSE))</f>
        <v/>
      </c>
      <c r="T21" s="1739" t="str">
        <f>IF(VLOOKUP(CONCATENATE($C$3,"-",$C20),Import!$C$11:$H$470,6,FALSE)=0,"",VLOOKUP(CONCATENATE($C$3,"-",$C20),Import!$C$11:$H$470,6,FALSE))</f>
        <v/>
      </c>
      <c r="U21" s="809"/>
      <c r="V21" s="304"/>
    </row>
    <row r="22" spans="1:22" s="295" customFormat="1" ht="54" customHeight="1" x14ac:dyDescent="0.2">
      <c r="A22" s="304"/>
      <c r="B22" s="312"/>
      <c r="C22" s="1081"/>
      <c r="D22" s="1375"/>
      <c r="E22" s="1081"/>
      <c r="F22" s="1081"/>
      <c r="G22" s="1081"/>
      <c r="H22" s="1081"/>
      <c r="I22" s="1081"/>
      <c r="J22" s="1081"/>
      <c r="K22" s="1081"/>
      <c r="L22" s="1081"/>
      <c r="M22" s="153"/>
      <c r="N22" s="304"/>
      <c r="O22" s="1089"/>
      <c r="P22" s="1742"/>
      <c r="Q22" s="1740"/>
      <c r="R22" s="1740"/>
      <c r="S22" s="1740"/>
      <c r="T22" s="1740"/>
      <c r="U22" s="1089"/>
      <c r="V22" s="304"/>
    </row>
    <row r="23" spans="1:22" s="295" customFormat="1" ht="54" customHeight="1" x14ac:dyDescent="0.2">
      <c r="A23" s="304"/>
      <c r="B23" s="1092"/>
      <c r="C23" s="1087"/>
      <c r="D23" s="1087"/>
      <c r="E23" s="1087"/>
      <c r="F23" s="1087"/>
      <c r="G23" s="1087"/>
      <c r="H23" s="1087"/>
      <c r="I23" s="1087"/>
      <c r="J23" s="1087"/>
      <c r="K23" s="1087"/>
      <c r="L23" s="1087"/>
      <c r="M23" s="1088"/>
      <c r="N23" s="304"/>
      <c r="O23" s="810"/>
      <c r="P23" s="1079"/>
      <c r="Q23" s="1079"/>
      <c r="R23" s="1079"/>
      <c r="S23" s="1079"/>
      <c r="T23" s="1079"/>
      <c r="U23" s="811"/>
      <c r="V23" s="304"/>
    </row>
    <row r="24" spans="1:22"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3">
      <c r="A26" s="165"/>
      <c r="B26" s="268"/>
      <c r="C26" s="169">
        <v>1</v>
      </c>
      <c r="D26" s="169"/>
      <c r="E26" s="269" t="str">
        <f>IF(VLOOKUP(CONCATENATE($C$3,"-",C26),Languages!$A:$D,1,TRUE)=CONCATENATE($C$3,"-",C26),VLOOKUP(CONCATENATE($C$3,"-",C26),Languages!$A:$D,Summary!$C$7,TRUE),NA())</f>
        <v>Kyberriskienhallinnan suunnitelma</v>
      </c>
      <c r="F26" s="169"/>
      <c r="G26" s="270"/>
      <c r="H26" s="270"/>
      <c r="I26" s="270"/>
      <c r="J26" s="270"/>
      <c r="K26" s="270"/>
      <c r="L26" s="270"/>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61.2" customHeight="1" x14ac:dyDescent="0.2">
      <c r="A28" s="274"/>
      <c r="B28" s="1748"/>
      <c r="C28" s="517">
        <v>1</v>
      </c>
      <c r="D28" s="1455">
        <v>17</v>
      </c>
      <c r="E28" s="388" t="s">
        <v>5</v>
      </c>
      <c r="F28" s="462" t="str">
        <f>IF(VLOOKUP(CONCATENATE($C$3,"-",$E28),Languages!$A:$D,1,TRUE)=CONCATENATE($C$3,"-",$E28),VLOOKUP(CONCATENATE($C$3,"-",$E28),Languages!$A:$D,Summary!$C$7,TRUE),NA())</f>
        <v>Organisaation kyberriskienhallintaa ohjaa suunnitelma (esimerkiksi strategia tai vastaava johtotason politiikka). Tasolla 1 sen kehittämisen ja ylläpidon ei tarvitse olla systemaattista ja säännöllistä.</v>
      </c>
      <c r="G28" s="1682">
        <f t="shared" ref="G28:G35" si="0">IFERROR(INT(LEFT($H28,1)),0)</f>
        <v>3</v>
      </c>
      <c r="H28" s="452" t="s">
        <v>414</v>
      </c>
      <c r="I28" s="482"/>
      <c r="J28" s="482"/>
      <c r="K28" s="482"/>
      <c r="L28" s="483"/>
      <c r="M28" s="153"/>
      <c r="N28" s="274"/>
      <c r="O28" s="148"/>
      <c r="P28" s="863" t="str">
        <f>VLOOKUP(VLOOKUP($C$3&amp;"-"&amp;$E28,Import!$C:$D,2,FALSE),Parameters!$C$18:$F$22,Summary!$C$7,FALSE)</f>
        <v xml:space="preserve">0 - Vastaus puuttuu </v>
      </c>
      <c r="Q28" s="888" t="str">
        <f>IF(VLOOKUP($C$3&amp;"-"&amp;$E28,Import!$C:$H,3,FALSE)=0,"",VLOOKUP($C$3&amp;"-"&amp;$E28,Import!$C:$H,3,FALSE))</f>
        <v/>
      </c>
      <c r="R28" s="888" t="str">
        <f>IF(VLOOKUP($C$3&amp;"-"&amp;$E28,Import!$C:$H,4,FALSE)=0,"",VLOOKUP($C$3&amp;"-"&amp;$E28,Import!$C:$H,4,FALSE))</f>
        <v>ISO 27001 5.2 
ISO 31000 5.3.5</v>
      </c>
      <c r="S28" s="888" t="str">
        <f>IF(VLOOKUP($C$3&amp;"-"&amp;$E28,Import!$C:$H,5,FALSE)=0,"",VLOOKUP($C$3&amp;"-"&amp;$E28,Import!$C:$H,5,FALSE))</f>
        <v/>
      </c>
      <c r="T28" s="889" t="str">
        <f>IF(VLOOKUP($C$3&amp;"-"&amp;$E28,Import!$C:$H,6,FALSE)=0,"",VLOOKUP($C$3&amp;"-"&amp;$E28,Import!$C:$H,6,FALSE))</f>
        <v/>
      </c>
      <c r="U28" s="153"/>
      <c r="V28" s="274"/>
    </row>
    <row r="29" spans="1:22" s="288" customFormat="1" ht="72.599999999999994" customHeight="1" x14ac:dyDescent="0.2">
      <c r="A29" s="274"/>
      <c r="B29" s="1748"/>
      <c r="C29" s="1766">
        <v>2</v>
      </c>
      <c r="D29" s="1456">
        <v>17</v>
      </c>
      <c r="E29" s="385" t="s">
        <v>7</v>
      </c>
      <c r="F29" s="463" t="str">
        <f>IF(VLOOKUP(CONCATENATE($C$3,"-",$E29),Languages!$A:$D,1,TRUE)=CONCATENATE($C$3,"-",$E29),VLOOKUP(CONCATENATE($C$3,"-",$E29),Languages!$A:$D,Summary!$C$7,TRUE),NA())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9" s="1683">
        <f t="shared" si="0"/>
        <v>2</v>
      </c>
      <c r="H29" s="441" t="s">
        <v>413</v>
      </c>
      <c r="I29" s="442"/>
      <c r="J29" s="442"/>
      <c r="K29" s="442"/>
      <c r="L29" s="443"/>
      <c r="M29" s="153"/>
      <c r="N29" s="274"/>
      <c r="O29" s="148"/>
      <c r="P29" s="866" t="str">
        <f>VLOOKUP(VLOOKUP($C$3&amp;"-"&amp;$E29,Import!$C:$D,2,FALSE),Parameters!$C$18:$F$22,Summary!$C$7,FALSE)</f>
        <v xml:space="preserve">0 - Vastaus puuttuu </v>
      </c>
      <c r="Q29" s="908" t="str">
        <f>IF(VLOOKUP($C$3&amp;"-"&amp;$E29,Import!$C:$H,3,FALSE)=0,"",VLOOKUP($C$3&amp;"-"&amp;$E29,Import!$C:$H,3,FALSE))</f>
        <v/>
      </c>
      <c r="R29" s="908" t="str">
        <f>IF(VLOOKUP($C$3&amp;"-"&amp;$E29,Import!$C:$H,4,FALSE)=0,"",VLOOKUP($C$3&amp;"-"&amp;$E29,Import!$C:$H,4,FALSE))</f>
        <v>ISO 27001 5.2</v>
      </c>
      <c r="S29" s="908" t="str">
        <f>IF(VLOOKUP($C$3&amp;"-"&amp;$E29,Import!$C:$H,5,FALSE)=0,"",VLOOKUP($C$3&amp;"-"&amp;$E29,Import!$C:$H,5,FALSE))</f>
        <v/>
      </c>
      <c r="T29" s="909" t="str">
        <f>IF(VLOOKUP($C$3&amp;"-"&amp;$E29,Import!$C:$H,6,FALSE)=0,"",VLOOKUP($C$3&amp;"-"&amp;$E29,Import!$C:$H,6,FALSE))</f>
        <v/>
      </c>
      <c r="U29" s="153"/>
      <c r="V29" s="274"/>
    </row>
    <row r="30" spans="1:22" s="288" customFormat="1" ht="47.4" customHeight="1" x14ac:dyDescent="0.2">
      <c r="A30" s="274"/>
      <c r="B30" s="1748"/>
      <c r="C30" s="1767"/>
      <c r="D30" s="1478">
        <v>17</v>
      </c>
      <c r="E30" s="285" t="s">
        <v>8</v>
      </c>
      <c r="F30" s="464" t="str">
        <f>IF(VLOOKUP(CONCATENATE($C$3,"-",$E30),Languages!$A:$D,1,TRUE)=CONCATENATE($C$3,"-",$E30),VLOOKUP(CONCATENATE($C$3,"-",$E30),Languages!$A:$D,Summary!$C$7,TRUE),NA())</f>
        <v>Kyberriskienhallintaohjelma on määritelty ja sitä ylläpidetään. Se määrittää kyberriskienhallintatoimet, jotka perustuvat organisaation kyberriskienhallintastrategiaan / toimintasuunnitelmaan.</v>
      </c>
      <c r="G30" s="1684">
        <f t="shared" si="0"/>
        <v>3</v>
      </c>
      <c r="H30" s="306" t="s">
        <v>414</v>
      </c>
      <c r="I30" s="436"/>
      <c r="J30" s="436"/>
      <c r="K30" s="436"/>
      <c r="L30" s="444"/>
      <c r="M30" s="153"/>
      <c r="N30" s="274"/>
      <c r="O30" s="148"/>
      <c r="P30" s="869" t="str">
        <f>VLOOKUP(VLOOKUP($C$3&amp;"-"&amp;$E30,Import!$C:$D,2,FALSE),Parameters!$C$18:$F$22,Summary!$C$7,FALSE)</f>
        <v xml:space="preserve">0 - Vastaus puuttuu </v>
      </c>
      <c r="Q30" s="891" t="str">
        <f>IF(VLOOKUP($C$3&amp;"-"&amp;$E30,Import!$C:$H,3,FALSE)=0,"",VLOOKUP($C$3&amp;"-"&amp;$E30,Import!$C:$H,3,FALSE))</f>
        <v/>
      </c>
      <c r="R30" s="891" t="str">
        <f>IF(VLOOKUP($C$3&amp;"-"&amp;$E30,Import!$C:$H,4,FALSE)=0,"",VLOOKUP($C$3&amp;"-"&amp;$E30,Import!$C:$H,4,FALSE))</f>
        <v>ISO 27001 5.2</v>
      </c>
      <c r="S30" s="891" t="str">
        <f>IF(VLOOKUP($C$3&amp;"-"&amp;$E30,Import!$C:$H,5,FALSE)=0,"",VLOOKUP($C$3&amp;"-"&amp;$E30,Import!$C:$H,5,FALSE))</f>
        <v/>
      </c>
      <c r="T30" s="892" t="str">
        <f>IF(VLOOKUP($C$3&amp;"-"&amp;$E30,Import!$C:$H,6,FALSE)=0,"",VLOOKUP($C$3&amp;"-"&amp;$E30,Import!$C:$H,6,FALSE))</f>
        <v/>
      </c>
      <c r="U30" s="153"/>
      <c r="V30" s="274"/>
    </row>
    <row r="31" spans="1:22" s="288" customFormat="1" ht="61.8" customHeight="1" x14ac:dyDescent="0.2">
      <c r="A31" s="274"/>
      <c r="B31" s="1748"/>
      <c r="C31" s="1767"/>
      <c r="D31" s="1420" t="s">
        <v>1629</v>
      </c>
      <c r="E31" s="404" t="s">
        <v>9</v>
      </c>
      <c r="F31" s="468" t="str">
        <f>IF(VLOOKUP(CONCATENATE($C$3,"-",$E31),Languages!$A:$D,1,TRUE)=CONCATENATE($C$3,"-",$E31),VLOOKUP(CONCATENATE($C$3,"-",$E31),Languages!$A:$D,Summary!$C$7,TRUE),NA())</f>
        <v>Kyberriskienhallinnan toimenpiteistä jaetaan tietoa soveltuville sidosryhmille.</v>
      </c>
      <c r="G31" s="1686">
        <f t="shared" si="0"/>
        <v>3</v>
      </c>
      <c r="H31" s="445" t="s">
        <v>414</v>
      </c>
      <c r="I31" s="437"/>
      <c r="J31" s="437"/>
      <c r="K31" s="437"/>
      <c r="L31" s="446"/>
      <c r="M31" s="153"/>
      <c r="N31" s="274"/>
      <c r="O31" s="148"/>
      <c r="P31" s="874" t="str">
        <f>VLOOKUP(VLOOKUP($C$3&amp;"-"&amp;$E31,Import!$C:$D,2,FALSE),Parameters!$C$18:$F$22,Summary!$C$7,FALSE)</f>
        <v xml:space="preserve">0 - Vastaus puuttuu </v>
      </c>
      <c r="Q31" s="910" t="str">
        <f>IF(VLOOKUP($C$3&amp;"-"&amp;$E31,Import!$C:$H,3,FALSE)=0,"",VLOOKUP($C$3&amp;"-"&amp;$E31,Import!$C:$H,3,FALSE))</f>
        <v/>
      </c>
      <c r="R31" s="910" t="str">
        <f>IF(VLOOKUP($C$3&amp;"-"&amp;$E31,Import!$C:$H,4,FALSE)=0,"",VLOOKUP($C$3&amp;"-"&amp;$E31,Import!$C:$H,4,FALSE))</f>
        <v>ISO 27001 5.2</v>
      </c>
      <c r="S31" s="910" t="str">
        <f>IF(VLOOKUP($C$3&amp;"-"&amp;$E31,Import!$C:$H,5,FALSE)=0,"",VLOOKUP($C$3&amp;"-"&amp;$E31,Import!$C:$H,5,FALSE))</f>
        <v/>
      </c>
      <c r="T31" s="911" t="str">
        <f>IF(VLOOKUP($C$3&amp;"-"&amp;$E31,Import!$C:$H,6,FALSE)=0,"",VLOOKUP($C$3&amp;"-"&amp;$E31,Import!$C:$H,6,FALSE))</f>
        <v/>
      </c>
      <c r="U31" s="153"/>
      <c r="V31" s="274"/>
    </row>
    <row r="32" spans="1:22" s="288" customFormat="1" ht="73.8" customHeight="1" x14ac:dyDescent="0.2">
      <c r="A32" s="274"/>
      <c r="B32" s="1748"/>
      <c r="C32" s="1767"/>
      <c r="D32" s="1489">
        <v>18</v>
      </c>
      <c r="E32" s="387" t="s">
        <v>10</v>
      </c>
      <c r="F32" s="467" t="str">
        <f>IF(VLOOKUP(CONCATENATE($C$3,"-",$E32),Languages!$A:$D,1,TRUE)=CONCATENATE($C$3,"-",$E32),VLOOKUP(CONCATENATE($C$3,"-",$E32),Languages!$A:$D,Summary!$C$7,TRUE),NA())</f>
        <v>Kyberriskienhallintaa varten on määritetty hallintamalli (ref. "governance"), jota ylläpidetään säännöllisesti. Hallintamalliin kuuluvat mm. riskienhallinnan vastuut, velvollisuudet ja päätöksentekorakenteet.</v>
      </c>
      <c r="G32" s="1683">
        <f t="shared" si="0"/>
        <v>2</v>
      </c>
      <c r="H32" s="441" t="s">
        <v>413</v>
      </c>
      <c r="I32" s="438"/>
      <c r="J32" s="438"/>
      <c r="K32" s="438"/>
      <c r="L32" s="447"/>
      <c r="M32" s="153"/>
      <c r="N32" s="274"/>
      <c r="O32" s="148"/>
      <c r="P32" s="866" t="str">
        <f>VLOOKUP(VLOOKUP($C$3&amp;"-"&amp;$E32,Import!$C:$D,2,FALSE),Parameters!$C$18:$F$22,Summary!$C$7,FALSE)</f>
        <v xml:space="preserve">0 - Vastaus puuttuu </v>
      </c>
      <c r="Q32" s="898" t="str">
        <f>IF(VLOOKUP($C$3&amp;"-"&amp;$E32,Import!$C:$H,3,FALSE)=0,"",VLOOKUP($C$3&amp;"-"&amp;$E32,Import!$C:$H,3,FALSE))</f>
        <v/>
      </c>
      <c r="R32" s="898" t="str">
        <f>IF(VLOOKUP($C$3&amp;"-"&amp;$E32,Import!$C:$H,4,FALSE)=0,"",VLOOKUP($C$3&amp;"-"&amp;$E32,Import!$C:$H,4,FALSE))</f>
        <v>ISO 27001 5.2
ISO 31000</v>
      </c>
      <c r="S32" s="898" t="str">
        <f>IF(VLOOKUP($C$3&amp;"-"&amp;$E32,Import!$C:$H,5,FALSE)=0,"",VLOOKUP($C$3&amp;"-"&amp;$E32,Import!$C:$H,5,FALSE))</f>
        <v/>
      </c>
      <c r="T32" s="899" t="str">
        <f>IF(VLOOKUP($C$3&amp;"-"&amp;$E32,Import!$C:$H,6,FALSE)=0,"",VLOOKUP($C$3&amp;"-"&amp;$E32,Import!$C:$H,6,FALSE))</f>
        <v/>
      </c>
      <c r="U32" s="153"/>
      <c r="V32" s="274"/>
    </row>
    <row r="33" spans="1:22" s="288" customFormat="1" ht="73.8" customHeight="1" x14ac:dyDescent="0.2">
      <c r="A33" s="274"/>
      <c r="B33" s="1748"/>
      <c r="C33" s="1768"/>
      <c r="D33" s="1489">
        <v>18</v>
      </c>
      <c r="E33" s="1031" t="s">
        <v>11</v>
      </c>
      <c r="F33" s="468" t="str">
        <f>IF(VLOOKUP(CONCATENATE($C$3,"-",$E33),Languages!$A:$D,1,TRUE)=CONCATENATE($C$3,"-",$E33),VLOOKUP(CONCATENATE($C$3,"-",$E33),Languages!$A:$D,Summary!$C$7,TRUE),NA())</f>
        <v xml:space="preserve">Organisaation johto tukee aktiivisesti ja näkyvästi organisaation kyberriskienhallintaohjelmaa . </v>
      </c>
      <c r="G33" s="1682">
        <f t="shared" si="0"/>
        <v>1</v>
      </c>
      <c r="H33" s="488" t="s">
        <v>2469</v>
      </c>
      <c r="I33" s="1026"/>
      <c r="J33" s="1026"/>
      <c r="K33" s="1026"/>
      <c r="L33" s="1027"/>
      <c r="M33" s="153"/>
      <c r="N33" s="274"/>
      <c r="O33" s="148"/>
      <c r="P33" s="863"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ISO 27001 5.2</v>
      </c>
      <c r="S33" s="898" t="str">
        <f>IF(VLOOKUP($C$3&amp;"-"&amp;$E33,Import!$C:$H,5,FALSE)=0,"",VLOOKUP($C$3&amp;"-"&amp;$E33,Import!$C:$H,5,FALSE))</f>
        <v/>
      </c>
      <c r="T33" s="899" t="str">
        <f>IF(VLOOKUP($C$3&amp;"-"&amp;$E33,Import!$C:$H,6,FALSE)=0,"",VLOOKUP($C$3&amp;"-"&amp;$E33,Import!$C:$H,6,FALSE))</f>
        <v/>
      </c>
      <c r="U33" s="153"/>
      <c r="V33" s="274"/>
    </row>
    <row r="34" spans="1:22" s="288" customFormat="1" ht="73.8" customHeight="1" x14ac:dyDescent="0.2">
      <c r="A34" s="274"/>
      <c r="B34" s="1748"/>
      <c r="C34" s="1769">
        <v>3</v>
      </c>
      <c r="D34" s="1456">
        <v>17</v>
      </c>
      <c r="E34" s="1003" t="s">
        <v>12</v>
      </c>
      <c r="F34" s="1030" t="str">
        <f>IF(VLOOKUP(CONCATENATE($C$3,"-",$E34),Languages!$A:$D,1,TRUE)=CONCATENATE($C$3,"-",$E34),VLOOKUP(CONCATENATE($C$3,"-",$E34),Languages!$A:$D,Summary!$C$7,TRUE),NA())</f>
        <v>Organisaation kyberriskienhallinnan ohjelma on linjassa organisaation toiminta-ajatuksen (missio) ja tavoitteiden kanssa.</v>
      </c>
      <c r="G34" s="1689">
        <f t="shared" si="0"/>
        <v>1</v>
      </c>
      <c r="H34" s="997" t="s">
        <v>2469</v>
      </c>
      <c r="I34" s="998"/>
      <c r="J34" s="998"/>
      <c r="K34" s="998"/>
      <c r="L34" s="999"/>
      <c r="M34" s="153"/>
      <c r="N34" s="274"/>
      <c r="O34" s="148"/>
      <c r="P34" s="863" t="str">
        <f>VLOOKUP(VLOOKUP($C$3&amp;"-"&amp;$E34,Import!$C:$D,2,FALSE),Parameters!$C$18:$F$22,Summary!$C$7,FALSE)</f>
        <v xml:space="preserve">0 - Vastaus puuttuu </v>
      </c>
      <c r="Q34" s="898" t="str">
        <f>IF(VLOOKUP($C$3&amp;"-"&amp;$E34,Import!$C:$H,3,FALSE)=0,"",VLOOKUP($C$3&amp;"-"&amp;$E34,Import!$C:$H,3,FALSE))</f>
        <v/>
      </c>
      <c r="R34" s="898" t="str">
        <f>IF(VLOOKUP($C$3&amp;"-"&amp;$E34,Import!$C:$H,4,FALSE)=0,"",VLOOKUP($C$3&amp;"-"&amp;$E34,Import!$C:$H,4,FALSE))</f>
        <v>ISO 27001 5.2</v>
      </c>
      <c r="S34" s="898" t="str">
        <f>IF(VLOOKUP($C$3&amp;"-"&amp;$E34,Import!$C:$H,5,FALSE)=0,"",VLOOKUP($C$3&amp;"-"&amp;$E34,Import!$C:$H,5,FALSE))</f>
        <v/>
      </c>
      <c r="T34" s="899" t="str">
        <f>IF(VLOOKUP($C$3&amp;"-"&amp;$E34,Import!$C:$H,6,FALSE)=0,"",VLOOKUP($C$3&amp;"-"&amp;$E34,Import!$C:$H,6,FALSE))</f>
        <v/>
      </c>
      <c r="U34" s="153"/>
      <c r="V34" s="274"/>
    </row>
    <row r="35" spans="1:22" s="288" customFormat="1" ht="46.8" customHeight="1" x14ac:dyDescent="0.2">
      <c r="A35" s="274"/>
      <c r="B35" s="1748"/>
      <c r="C35" s="1771"/>
      <c r="D35" s="1456">
        <v>17</v>
      </c>
      <c r="E35" s="390" t="s">
        <v>13</v>
      </c>
      <c r="F35" s="468" t="str">
        <f>IF(VLOOKUP(CONCATENATE($C$3,"-",$E35),Languages!$A:$D,1,TRUE)=CONCATENATE($C$3,"-",$E35),VLOOKUP(CONCATENATE($C$3,"-",$E35),Languages!$A:$D,Summary!$C$7,TRUE),NA())</f>
        <v>Kyberriskienhallintaohjelma on yhteensovitettu koko organisaation laajuisen riskienhallintaohjelman kanssa.</v>
      </c>
      <c r="G35" s="1686">
        <f t="shared" si="0"/>
        <v>3</v>
      </c>
      <c r="H35" s="445" t="s">
        <v>414</v>
      </c>
      <c r="I35" s="440"/>
      <c r="J35" s="440"/>
      <c r="K35" s="440"/>
      <c r="L35" s="449"/>
      <c r="M35" s="153"/>
      <c r="N35" s="274"/>
      <c r="O35" s="148"/>
      <c r="P35" s="863" t="str">
        <f>VLOOKUP(VLOOKUP($C$3&amp;"-"&amp;$E35,Import!$C:$D,2,FALSE),Parameters!$C$18:$F$22,Summary!$C$7,FALSE)</f>
        <v xml:space="preserve">0 - Vastaus puuttuu </v>
      </c>
      <c r="Q35" s="898" t="str">
        <f>IF(VLOOKUP($C$3&amp;"-"&amp;$E35,Import!$C:$H,3,FALSE)=0,"",VLOOKUP($C$3&amp;"-"&amp;$E35,Import!$C:$H,3,FALSE))</f>
        <v/>
      </c>
      <c r="R35" s="898" t="str">
        <f>IF(VLOOKUP($C$3&amp;"-"&amp;$E35,Import!$C:$H,4,FALSE)=0,"",VLOOKUP($C$3&amp;"-"&amp;$E35,Import!$C:$H,4,FALSE))</f>
        <v>ISO 27001 5.2</v>
      </c>
      <c r="S35" s="898" t="str">
        <f>IF(VLOOKUP($C$3&amp;"-"&amp;$E35,Import!$C:$H,5,FALSE)=0,"",VLOOKUP($C$3&amp;"-"&amp;$E35,Import!$C:$H,5,FALSE))</f>
        <v/>
      </c>
      <c r="T35" s="899" t="str">
        <f>IF(VLOOKUP($C$3&amp;"-"&amp;$E35,Import!$C:$H,6,FALSE)=0,"",VLOOKUP($C$3&amp;"-"&amp;$E35,Import!$C:$H,6,FALSE))</f>
        <v/>
      </c>
      <c r="U35" s="153"/>
      <c r="V35" s="274"/>
    </row>
    <row r="36" spans="1:22" s="176" customFormat="1" ht="30" customHeight="1" x14ac:dyDescent="0.3">
      <c r="A36" s="165"/>
      <c r="B36" s="268"/>
      <c r="C36" s="269">
        <v>2</v>
      </c>
      <c r="D36" s="269"/>
      <c r="E36" s="269" t="str">
        <f>IF(VLOOKUP(CONCATENATE($C$3,"-",C36),Languages!$A:$D,1,TRUE)=CONCATENATE($C$3,"-",C36),VLOOKUP(CONCATENATE($C$3,"-",C36),Languages!$A:$D,Summary!$C$7,TRUE),NA())</f>
        <v>Kyberriskien tunnistaminen</v>
      </c>
      <c r="F36" s="169"/>
      <c r="G36" s="291" t="str">
        <f>IFERROR(INT(LEFT($H36,1)),"")</f>
        <v/>
      </c>
      <c r="H36" s="884"/>
      <c r="I36" s="906"/>
      <c r="J36" s="906"/>
      <c r="K36" s="906"/>
      <c r="L36" s="906"/>
      <c r="M36" s="153"/>
      <c r="N36" s="165"/>
      <c r="O36" s="148"/>
      <c r="P36" s="291"/>
      <c r="Q36" s="292"/>
      <c r="R36" s="292"/>
      <c r="S36" s="292"/>
      <c r="T36" s="292"/>
      <c r="U36" s="153"/>
      <c r="V36" s="165"/>
    </row>
    <row r="37" spans="1:22"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
        <v>4</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2" s="295" customFormat="1" ht="34.950000000000003" customHeight="1" x14ac:dyDescent="0.2">
      <c r="A38" s="304"/>
      <c r="B38" s="1746"/>
      <c r="C38" s="518">
        <v>1</v>
      </c>
      <c r="D38" s="1493">
        <v>19</v>
      </c>
      <c r="E38" s="395" t="s">
        <v>17</v>
      </c>
      <c r="F38" s="469" t="str">
        <f>IF(VLOOKUP(CONCATENATE($C$3,"-",$E38),Languages!$A:$D,1,TRUE)=CONCATENATE($C$3,"-",$E38),VLOOKUP(CONCATENATE($C$3,"-",$E38),Languages!$A:$D,Summary!$C$7,TRUE),NA())</f>
        <v>Kyberriskejä tunnistetaan. Tasolla 1 tämän ei tarvitse olla systemaattista ja säännöllistä.</v>
      </c>
      <c r="G38" s="1687">
        <f t="shared" ref="G38:G50" si="1">IFERROR(INT(LEFT($H38,1)),0)</f>
        <v>3</v>
      </c>
      <c r="H38" s="484" t="s">
        <v>414</v>
      </c>
      <c r="I38" s="485"/>
      <c r="J38" s="485"/>
      <c r="K38" s="485"/>
      <c r="L38" s="486"/>
      <c r="M38" s="153"/>
      <c r="N38" s="304"/>
      <c r="O38" s="148"/>
      <c r="P38" s="913" t="str">
        <f>VLOOKUP(VLOOKUP($C$3&amp;"-"&amp;$E38,Import!$C:$D,2,FALSE),Parameters!$C$18:$F$22,Summary!$C$7,FALSE)</f>
        <v xml:space="preserve">0 - Vastaus puuttuu </v>
      </c>
      <c r="Q38" s="914" t="str">
        <f>IF(VLOOKUP($C$3&amp;"-"&amp;$E38,Import!$C:$H,3,FALSE)=0,"",VLOOKUP($C$3&amp;"-"&amp;$E38,Import!$C:$H,3,FALSE))</f>
        <v/>
      </c>
      <c r="R38" s="914" t="str">
        <f>IF(VLOOKUP($C$3&amp;"-"&amp;$E38,Import!$C:$H,4,FALSE)=0,"",VLOOKUP($C$3&amp;"-"&amp;$E38,Import!$C:$H,4,FALSE))</f>
        <v>ISO27001 6.1
ISO 31000 5.4.2</v>
      </c>
      <c r="S38" s="914" t="str">
        <f>IF(VLOOKUP($C$3&amp;"-"&amp;$E38,Import!$C:$H,5,FALSE)=0,"",VLOOKUP($C$3&amp;"-"&amp;$E38,Import!$C:$H,5,FALSE))</f>
        <v/>
      </c>
      <c r="T38" s="915" t="str">
        <f>IF(VLOOKUP($C$3&amp;"-"&amp;$E38,Import!$C:$H,6,FALSE)=0,"",VLOOKUP($C$3&amp;"-"&amp;$E38,Import!$C:$H,6,FALSE))</f>
        <v/>
      </c>
      <c r="U38" s="153"/>
      <c r="V38" s="304"/>
    </row>
    <row r="39" spans="1:22" s="295" customFormat="1" ht="65.400000000000006" customHeight="1" x14ac:dyDescent="0.2">
      <c r="A39" s="304"/>
      <c r="B39" s="1746"/>
      <c r="C39" s="1772">
        <v>2</v>
      </c>
      <c r="D39" s="1471">
        <v>19</v>
      </c>
      <c r="E39" s="393" t="s">
        <v>18</v>
      </c>
      <c r="F39" s="463" t="str">
        <f>IF(VLOOKUP(CONCATENATE($C$3,"-",$E39),Languages!$A:$D,1,TRUE)=CONCATENATE($C$3,"-",$E39),VLOOKUP(CONCATENATE($C$3,"-",$E39),Languages!$A:$D,Summary!$C$7,TRUE),NA())</f>
        <v>Kyberriskien tunnistamiseen käytetään määriteltyjä menetelmiä.</v>
      </c>
      <c r="G39" s="1683">
        <f t="shared" si="1"/>
        <v>2</v>
      </c>
      <c r="H39" s="441" t="s">
        <v>413</v>
      </c>
      <c r="I39" s="438"/>
      <c r="J39" s="438"/>
      <c r="K39" s="438"/>
      <c r="L39" s="447"/>
      <c r="M39" s="153"/>
      <c r="N39" s="304"/>
      <c r="O39" s="148"/>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ISO27001 6.1</v>
      </c>
      <c r="S39" s="898" t="str">
        <f>IF(VLOOKUP($C$3&amp;"-"&amp;$E39,Import!$C:$H,5,FALSE)=0,"",VLOOKUP($C$3&amp;"-"&amp;$E39,Import!$C:$H,5,FALSE))</f>
        <v/>
      </c>
      <c r="T39" s="899" t="str">
        <f>IF(VLOOKUP($C$3&amp;"-"&amp;$E39,Import!$C:$H,6,FALSE)=0,"",VLOOKUP($C$3&amp;"-"&amp;$E39,Import!$C:$H,6,FALSE))</f>
        <v/>
      </c>
      <c r="U39" s="153"/>
      <c r="V39" s="304"/>
    </row>
    <row r="40" spans="1:22" s="295" customFormat="1" ht="34.950000000000003" customHeight="1" x14ac:dyDescent="0.2">
      <c r="A40" s="304"/>
      <c r="B40" s="1746"/>
      <c r="C40" s="1773"/>
      <c r="D40" s="1458">
        <v>19</v>
      </c>
      <c r="E40" s="293" t="s">
        <v>19</v>
      </c>
      <c r="F40" s="464" t="str">
        <f>IF(VLOOKUP(CONCATENATE($C$3,"-",$E40),Languages!$A:$D,1,TRUE)=CONCATENATE($C$3,"-",$E40),VLOOKUP(CONCATENATE($C$3,"-",$E40),Languages!$A:$D,Summary!$C$7,TRUE),NA())</f>
        <v xml:space="preserve">Kyberriskien tunnistamiseen osallistuu soveltuvilta osin sidosryhmiä operatiivisista ja liiketoimintayksiköistä. </v>
      </c>
      <c r="G40" s="1684">
        <f t="shared" si="1"/>
        <v>3</v>
      </c>
      <c r="H40" s="306" t="s">
        <v>414</v>
      </c>
      <c r="I40" s="439"/>
      <c r="J40" s="439"/>
      <c r="K40" s="439"/>
      <c r="L40" s="448"/>
      <c r="M40" s="153"/>
      <c r="N40" s="304"/>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ISO27001 6.1</v>
      </c>
      <c r="S40" s="893" t="str">
        <f>IF(VLOOKUP($C$3&amp;"-"&amp;$E40,Import!$C:$H,5,FALSE)=0,"",VLOOKUP($C$3&amp;"-"&amp;$E40,Import!$C:$H,5,FALSE))</f>
        <v/>
      </c>
      <c r="T40" s="894" t="str">
        <f>IF(VLOOKUP($C$3&amp;"-"&amp;$E40,Import!$C:$H,6,FALSE)=0,"",VLOOKUP($C$3&amp;"-"&amp;$E40,Import!$C:$H,6,FALSE))</f>
        <v/>
      </c>
      <c r="U40" s="153"/>
      <c r="V40" s="304"/>
    </row>
    <row r="41" spans="1:22" s="295" customFormat="1" ht="34.950000000000003" customHeight="1" x14ac:dyDescent="0.2">
      <c r="A41" s="304"/>
      <c r="B41" s="1746"/>
      <c r="C41" s="1773"/>
      <c r="D41" s="1469">
        <v>20</v>
      </c>
      <c r="E41" s="293" t="s">
        <v>20</v>
      </c>
      <c r="F41" s="464" t="str">
        <f>IF(VLOOKUP(CONCATENATE($C$3,"-",$E41),Languages!$A:$D,1,TRUE)=CONCATENATE($C$3,"-",$E41),VLOOKUP(CONCATENATE($C$3,"-",$E41),Languages!$A:$D,Summary!$C$7,TRUE),NA())</f>
        <v>Tunnistetut kyberriskit jaetaan erillisiin kategorioihin, jotta riskejä voidaan hallita kategoriakohtaisesti (kategorioita voivat olla esimerkiksi tietovuodot, sisäiset virheet, ransomware tai OT-laitteiden kaappaus).</v>
      </c>
      <c r="G41" s="1684">
        <f t="shared" si="1"/>
        <v>3</v>
      </c>
      <c r="H41" s="306" t="s">
        <v>414</v>
      </c>
      <c r="I41" s="439"/>
      <c r="J41" s="439"/>
      <c r="K41" s="439"/>
      <c r="L41" s="448"/>
      <c r="M41" s="153"/>
      <c r="N41" s="304"/>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A7.5
A7.8</v>
      </c>
      <c r="S41" s="893" t="str">
        <f>IF(VLOOKUP($C$3&amp;"-"&amp;$E41,Import!$C:$H,5,FALSE)=0,"",VLOOKUP($C$3&amp;"-"&amp;$E41,Import!$C:$H,5,FALSE))</f>
        <v>7.5
7.8</v>
      </c>
      <c r="T41" s="894" t="str">
        <f>IF(VLOOKUP($C$3&amp;"-"&amp;$E41,Import!$C:$H,6,FALSE)=0,"",VLOOKUP($C$3&amp;"-"&amp;$E41,Import!$C:$H,6,FALSE))</f>
        <v/>
      </c>
      <c r="U41" s="153"/>
      <c r="V41" s="304"/>
    </row>
    <row r="42" spans="1:22" s="295" customFormat="1" ht="34.950000000000003" customHeight="1" x14ac:dyDescent="0.2">
      <c r="A42" s="304"/>
      <c r="B42" s="1746"/>
      <c r="C42" s="1773"/>
      <c r="D42" s="1469">
        <v>20</v>
      </c>
      <c r="E42" s="293" t="s">
        <v>21</v>
      </c>
      <c r="F42" s="464" t="str">
        <f>IF(VLOOKUP(CONCATENATE($C$3,"-",$E42),Languages!$A:$D,1,TRUE)=CONCATENATE($C$3,"-",$E42),VLOOKUP(CONCATENATE($C$3,"-",$E42),Languages!$A:$D,Summary!$C$7,TRUE),NA())</f>
        <v>Kyberriskit ja kyberriskikategoriat dokumentoidaan riskirekisteriin (tai vastaavaan tietovarastoon).</v>
      </c>
      <c r="G42" s="1684">
        <f t="shared" si="1"/>
        <v>2</v>
      </c>
      <c r="H42" s="306" t="s">
        <v>413</v>
      </c>
      <c r="I42" s="439"/>
      <c r="J42" s="439"/>
      <c r="K42" s="439"/>
      <c r="L42" s="448"/>
      <c r="M42" s="153"/>
      <c r="N42" s="304"/>
      <c r="O42" s="148"/>
      <c r="P42" s="869" t="str">
        <f>VLOOKUP(VLOOKUP($C$3&amp;"-"&amp;$E42,Import!$C:$D,2,FALSE),Parameters!$C$18:$F$22,Summary!$C$7,FALSE)</f>
        <v xml:space="preserve">0 - Vastaus puuttuu </v>
      </c>
      <c r="Q42" s="893" t="str">
        <f>IF(VLOOKUP($C$3&amp;"-"&amp;$E42,Import!$C:$H,3,FALSE)=0,"",VLOOKUP($C$3&amp;"-"&amp;$E42,Import!$C:$H,3,FALSE))</f>
        <v/>
      </c>
      <c r="R42" s="893" t="str">
        <f>IF(VLOOKUP($C$3&amp;"-"&amp;$E42,Import!$C:$H,4,FALSE)=0,"",VLOOKUP($C$3&amp;"-"&amp;$E42,Import!$C:$H,4,FALSE))</f>
        <v xml:space="preserve">ISO 31000 5.7 </v>
      </c>
      <c r="S42" s="893" t="str">
        <f>IF(VLOOKUP($C$3&amp;"-"&amp;$E42,Import!$C:$H,5,FALSE)=0,"",VLOOKUP($C$3&amp;"-"&amp;$E42,Import!$C:$H,5,FALSE))</f>
        <v/>
      </c>
      <c r="T42" s="894" t="str">
        <f>IF(VLOOKUP($C$3&amp;"-"&amp;$E42,Import!$C:$H,6,FALSE)=0,"",VLOOKUP($C$3&amp;"-"&amp;$E42,Import!$C:$H,6,FALSE))</f>
        <v/>
      </c>
      <c r="U42" s="153"/>
      <c r="V42" s="304"/>
    </row>
    <row r="43" spans="1:22" s="295" customFormat="1" ht="34.950000000000003" customHeight="1" x14ac:dyDescent="0.2">
      <c r="A43" s="304"/>
      <c r="B43" s="379"/>
      <c r="C43" s="1773"/>
      <c r="D43" s="1469">
        <v>20</v>
      </c>
      <c r="E43" s="293" t="s">
        <v>103</v>
      </c>
      <c r="F43" s="464" t="str">
        <f>IF(VLOOKUP(CONCATENATE($C$3,"-",$E43),Languages!$A:$D,1,TRUE)=CONCATENATE($C$3,"-",$E43),VLOOKUP(CONCATENATE($C$3,"-",$E43),Languages!$A:$D,Summary!$C$7,TRUE),NA())</f>
        <v>Kyberriskeille ja kyberriskikategorioille on nimitetty omistajat.</v>
      </c>
      <c r="G43" s="1684">
        <f t="shared" si="1"/>
        <v>3</v>
      </c>
      <c r="H43" s="306" t="s">
        <v>414</v>
      </c>
      <c r="I43" s="439"/>
      <c r="J43" s="439"/>
      <c r="K43" s="439"/>
      <c r="L43" s="448"/>
      <c r="M43" s="153"/>
      <c r="N43" s="304"/>
      <c r="O43" s="148"/>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ISO27001 6.1 &amp; 8.2</v>
      </c>
      <c r="S43" s="893" t="str">
        <f>IF(VLOOKUP($C$3&amp;"-"&amp;$E43,Import!$C:$H,5,FALSE)=0,"",VLOOKUP($C$3&amp;"-"&amp;$E43,Import!$C:$H,5,FALSE))</f>
        <v/>
      </c>
      <c r="T43" s="894" t="str">
        <f>IF(VLOOKUP($C$3&amp;"-"&amp;$E43,Import!$C:$H,6,FALSE)=0,"",VLOOKUP($C$3&amp;"-"&amp;$E43,Import!$C:$H,6,FALSE))</f>
        <v/>
      </c>
      <c r="U43" s="153"/>
      <c r="V43" s="304"/>
    </row>
    <row r="44" spans="1:22" s="295" customFormat="1" ht="45" customHeight="1" x14ac:dyDescent="0.2">
      <c r="A44" s="304"/>
      <c r="B44" s="379"/>
      <c r="C44" s="1774"/>
      <c r="D44" s="1460">
        <v>19</v>
      </c>
      <c r="E44" s="394" t="s">
        <v>165</v>
      </c>
      <c r="F44" s="470" t="str">
        <f>IF(VLOOKUP(CONCATENATE($C$3,"-",$E44),Languages!$A:$D,1,TRUE)=CONCATENATE($C$3,"-",$E44),VLOOKUP(CONCATENATE($C$3,"-",$E44),Languages!$A:$D,Summary!$C$7,TRUE),NA())</f>
        <v>Kyberriskien tunnistamista tehdään aika ajoin ja määriteltyjen tilanteiden, kuten järjestelmämuutosten tai ulkoisten kybertapahtumien yhteydessä.</v>
      </c>
      <c r="G44" s="1686">
        <f t="shared" si="1"/>
        <v>3</v>
      </c>
      <c r="H44" s="445" t="s">
        <v>414</v>
      </c>
      <c r="I44" s="440"/>
      <c r="J44" s="440"/>
      <c r="K44" s="440"/>
      <c r="L44" s="449"/>
      <c r="M44" s="153"/>
      <c r="N44" s="304"/>
      <c r="O44" s="148"/>
      <c r="P44" s="874" t="str">
        <f>VLOOKUP(VLOOKUP($C$3&amp;"-"&amp;$E44,Import!$C:$D,2,FALSE),Parameters!$C$18:$F$22,Summary!$C$7,FALSE)</f>
        <v xml:space="preserve">0 - Vastaus puuttuu </v>
      </c>
      <c r="Q44" s="900" t="str">
        <f>IF(VLOOKUP($C$3&amp;"-"&amp;$E44,Import!$C:$H,3,FALSE)=0,"",VLOOKUP($C$3&amp;"-"&amp;$E44,Import!$C:$H,3,FALSE))</f>
        <v/>
      </c>
      <c r="R44" s="900" t="str">
        <f>IF(VLOOKUP($C$3&amp;"-"&amp;$E44,Import!$C:$H,4,FALSE)=0,"",VLOOKUP($C$3&amp;"-"&amp;$E44,Import!$C:$H,4,FALSE))</f>
        <v>ISO27001 6.1, 8.2,  10.1, 10.2</v>
      </c>
      <c r="S44" s="900" t="str">
        <f>IF(VLOOKUP($C$3&amp;"-"&amp;$E44,Import!$C:$H,5,FALSE)=0,"",VLOOKUP($C$3&amp;"-"&amp;$E44,Import!$C:$H,5,FALSE))</f>
        <v/>
      </c>
      <c r="T44" s="901" t="str">
        <f>IF(VLOOKUP($C$3&amp;"-"&amp;$E44,Import!$C:$H,6,FALSE)=0,"",VLOOKUP($C$3&amp;"-"&amp;$E44,Import!$C:$H,6,FALSE))</f>
        <v/>
      </c>
      <c r="U44" s="153"/>
      <c r="V44" s="304"/>
    </row>
    <row r="45" spans="1:22" s="295" customFormat="1" ht="47.4" customHeight="1" x14ac:dyDescent="0.2">
      <c r="A45" s="304"/>
      <c r="B45" s="379"/>
      <c r="C45" s="1775">
        <v>3</v>
      </c>
      <c r="D45" s="1471">
        <v>19</v>
      </c>
      <c r="E45" s="393" t="s">
        <v>167</v>
      </c>
      <c r="F45" s="463" t="str">
        <f>IF(VLOOKUP(CONCATENATE($C$3,"-",$E45),Languages!$A:$D,1,TRUE)=CONCATENATE($C$3,"-",$E45),VLOOKUP(CONCATENATE($C$3,"-",$E45),Languages!$A:$D,Summary!$C$7,TRUE),NA())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45" s="1683">
        <f t="shared" si="1"/>
        <v>2</v>
      </c>
      <c r="H45" s="441" t="s">
        <v>413</v>
      </c>
      <c r="I45" s="438"/>
      <c r="J45" s="438"/>
      <c r="K45" s="438"/>
      <c r="L45" s="447"/>
      <c r="M45" s="153"/>
      <c r="N45" s="304"/>
      <c r="O45" s="148"/>
      <c r="P45" s="866" t="str">
        <f>VLOOKUP(VLOOKUP($C$3&amp;"-"&amp;$E45,Import!$C:$D,2,FALSE),Parameters!$C$18:$F$22,Summary!$C$7,FALSE)</f>
        <v xml:space="preserve">0 - Vastaus puuttuu </v>
      </c>
      <c r="Q45" s="898" t="str">
        <f>IF(VLOOKUP($C$3&amp;"-"&amp;$E45,Import!$C:$H,3,FALSE)=0,"",VLOOKUP($C$3&amp;"-"&amp;$E45,Import!$C:$H,3,FALSE))</f>
        <v/>
      </c>
      <c r="R45" s="898" t="str">
        <f>IF(VLOOKUP($C$3&amp;"-"&amp;$E45,Import!$C:$H,4,FALSE)=0,"",VLOOKUP($C$3&amp;"-"&amp;$E45,Import!$C:$H,4,FALSE))</f>
        <v>ISO27001 8.2</v>
      </c>
      <c r="S45" s="898" t="str">
        <f>IF(VLOOKUP($C$3&amp;"-"&amp;$E45,Import!$C:$H,5,FALSE)=0,"",VLOOKUP($C$3&amp;"-"&amp;$E45,Import!$C:$H,5,FALSE))</f>
        <v/>
      </c>
      <c r="T45" s="899" t="str">
        <f>IF(VLOOKUP($C$3&amp;"-"&amp;$E45,Import!$C:$H,6,FALSE)=0,"",VLOOKUP($C$3&amp;"-"&amp;$E45,Import!$C:$H,6,FALSE))</f>
        <v/>
      </c>
      <c r="U45" s="153"/>
      <c r="V45" s="304"/>
    </row>
    <row r="46" spans="1:22" s="295" customFormat="1" ht="78" customHeight="1" x14ac:dyDescent="0.2">
      <c r="A46" s="304"/>
      <c r="B46" s="379"/>
      <c r="C46" s="1776"/>
      <c r="D46" s="1388" t="s">
        <v>3703</v>
      </c>
      <c r="E46" s="293" t="s">
        <v>198</v>
      </c>
      <c r="F46" s="464" t="str">
        <f>IF(VLOOKUP(CONCATENATE($C$3,"-",$E46),Languages!$A:$D,1,TRUE)=CONCATENATE($C$3,"-",$E46),VLOOKUP(CONCATENATE($C$3,"-",$E46),Languages!$A:$D,Summary!$C$7,TRUE),NA())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46" s="1684">
        <f t="shared" si="1"/>
        <v>1</v>
      </c>
      <c r="H46" s="306" t="s">
        <v>2469</v>
      </c>
      <c r="I46" s="439"/>
      <c r="J46" s="439"/>
      <c r="K46" s="439"/>
      <c r="L46" s="448"/>
      <c r="M46" s="153"/>
      <c r="N46" s="304"/>
      <c r="O46" s="148"/>
      <c r="P46" s="869" t="str">
        <f>VLOOKUP(VLOOKUP($C$3&amp;"-"&amp;$E46,Import!$C:$D,2,FALSE),Parameters!$C$18:$F$22,Summary!$C$7,FALSE)</f>
        <v xml:space="preserve">0 - Vastaus puuttuu </v>
      </c>
      <c r="Q46" s="893" t="str">
        <f>IF(VLOOKUP($C$3&amp;"-"&amp;$E46,Import!$C:$H,3,FALSE)=0,"",VLOOKUP($C$3&amp;"-"&amp;$E46,Import!$C:$H,3,FALSE))</f>
        <v>11.3</v>
      </c>
      <c r="R46" s="893" t="str">
        <f>IF(VLOOKUP($C$3&amp;"-"&amp;$E46,Import!$C:$H,4,FALSE)=0,"",VLOOKUP($C$3&amp;"-"&amp;$E46,Import!$C:$H,4,FALSE))</f>
        <v>ISO27001 8.2</v>
      </c>
      <c r="S46" s="893" t="str">
        <f>IF(VLOOKUP($C$3&amp;"-"&amp;$E46,Import!$C:$H,5,FALSE)=0,"",VLOOKUP($C$3&amp;"-"&amp;$E46,Import!$C:$H,5,FALSE))</f>
        <v/>
      </c>
      <c r="T46" s="894" t="str">
        <f>IF(VLOOKUP($C$3&amp;"-"&amp;$E46,Import!$C:$H,6,FALSE)=0,"",VLOOKUP($C$3&amp;"-"&amp;$E46,Import!$C:$H,6,FALSE))</f>
        <v/>
      </c>
      <c r="U46" s="153"/>
      <c r="V46" s="304"/>
    </row>
    <row r="47" spans="1:22" s="295" customFormat="1" ht="45" customHeight="1" x14ac:dyDescent="0.2">
      <c r="A47" s="304"/>
      <c r="B47" s="379"/>
      <c r="C47" s="1776"/>
      <c r="D47" s="1388" t="s">
        <v>3703</v>
      </c>
      <c r="E47" s="293" t="s">
        <v>200</v>
      </c>
      <c r="F47" s="464" t="str">
        <f>IF(VLOOKUP(CONCATENATE($C$3,"-",$E47),Languages!$A:$D,1,TRUE)=CONCATENATE($C$3,"-",$E47),VLOOKUP(CONCATENATE($C$3,"-",$E47),Languages!$A:$D,Summary!$C$7,TRUE),NA())</f>
        <v>Uhkatietoa uhkien hallinnan osiosta [kts. THREAT] käytetään uusien kyberriskien tunnistamiseen ja olemassa olevien kyberriskien päivittämiseen.</v>
      </c>
      <c r="G47" s="1684">
        <f t="shared" si="1"/>
        <v>2</v>
      </c>
      <c r="H47" s="306" t="s">
        <v>413</v>
      </c>
      <c r="I47" s="439"/>
      <c r="J47" s="439"/>
      <c r="K47" s="439"/>
      <c r="L47" s="448"/>
      <c r="M47" s="153"/>
      <c r="N47" s="304"/>
      <c r="O47" s="148"/>
      <c r="P47" s="869" t="str">
        <f>VLOOKUP(VLOOKUP($C$3&amp;"-"&amp;$E47,Import!$C:$D,2,FALSE),Parameters!$C$18:$F$22,Summary!$C$7,FALSE)</f>
        <v xml:space="preserve">0 - Vastaus puuttuu </v>
      </c>
      <c r="Q47" s="893" t="str">
        <f>IF(VLOOKUP($C$3&amp;"-"&amp;$E47,Import!$C:$H,3,FALSE)=0,"",VLOOKUP($C$3&amp;"-"&amp;$E47,Import!$C:$H,3,FALSE))</f>
        <v/>
      </c>
      <c r="R47" s="893" t="str">
        <f>IF(VLOOKUP($C$3&amp;"-"&amp;$E47,Import!$C:$H,4,FALSE)=0,"",VLOOKUP($C$3&amp;"-"&amp;$E47,Import!$C:$H,4,FALSE))</f>
        <v>ISO27001 8.2</v>
      </c>
      <c r="S47" s="893" t="str">
        <f>IF(VLOOKUP($C$3&amp;"-"&amp;$E47,Import!$C:$H,5,FALSE)=0,"",VLOOKUP($C$3&amp;"-"&amp;$E47,Import!$C:$H,5,FALSE))</f>
        <v/>
      </c>
      <c r="T47" s="894" t="str">
        <f>IF(VLOOKUP($C$3&amp;"-"&amp;$E47,Import!$C:$H,6,FALSE)=0,"",VLOOKUP($C$3&amp;"-"&amp;$E47,Import!$C:$H,6,FALSE))</f>
        <v/>
      </c>
      <c r="U47" s="153"/>
      <c r="V47" s="304"/>
    </row>
    <row r="48" spans="1:22" s="295" customFormat="1" ht="45" customHeight="1" x14ac:dyDescent="0.2">
      <c r="A48" s="304"/>
      <c r="B48" s="379"/>
      <c r="C48" s="1776"/>
      <c r="D48" s="1388" t="s">
        <v>3703</v>
      </c>
      <c r="E48" s="293" t="s">
        <v>202</v>
      </c>
      <c r="F48" s="464" t="str">
        <f>IF(VLOOKUP(CONCATENATE($C$3,"-",$E48),Languages!$A:$D,1,TRUE)=CONCATENATE($C$3,"-",$E48),VLOOKUP(CONCATENATE($C$3,"-",$E48),Languages!$A:$D,Summary!$C$7,TRUE),NA())</f>
        <v>Kumppaniverkoston riskienhallinnan osion toimenpiteistä [kts. THIRD-PARTIES] saatua tietoa käytetään uusien kyberriskien tunnistamiseen ja olemassa olevien kyberriskien päivittämiseen.</v>
      </c>
      <c r="G48" s="1684">
        <f t="shared" si="1"/>
        <v>2</v>
      </c>
      <c r="H48" s="306" t="s">
        <v>413</v>
      </c>
      <c r="I48" s="439"/>
      <c r="J48" s="439"/>
      <c r="K48" s="439"/>
      <c r="L48" s="448"/>
      <c r="M48" s="153"/>
      <c r="N48" s="304"/>
      <c r="O48" s="148"/>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ISO27001 8.2</v>
      </c>
      <c r="S48" s="893" t="str">
        <f>IF(VLOOKUP($C$3&amp;"-"&amp;$E48,Import!$C:$H,5,FALSE)=0,"",VLOOKUP($C$3&amp;"-"&amp;$E48,Import!$C:$H,5,FALSE))</f>
        <v/>
      </c>
      <c r="T48" s="894" t="str">
        <f>IF(VLOOKUP($C$3&amp;"-"&amp;$E48,Import!$C:$H,6,FALSE)=0,"",VLOOKUP($C$3&amp;"-"&amp;$E48,Import!$C:$H,6,FALSE))</f>
        <v/>
      </c>
      <c r="U48" s="153"/>
      <c r="V48" s="304"/>
    </row>
    <row r="49" spans="1:22" s="295" customFormat="1" ht="60" customHeight="1" x14ac:dyDescent="0.2">
      <c r="A49" s="304"/>
      <c r="B49" s="379"/>
      <c r="C49" s="1776"/>
      <c r="D49" s="1388" t="s">
        <v>3703</v>
      </c>
      <c r="E49" s="293" t="s">
        <v>203</v>
      </c>
      <c r="F49" s="464" t="str">
        <f>IF(VLOOKUP(CONCATENATE($C$3,"-",$E49),Languages!$A:$D,1,TRUE)=CONCATENATE($C$3,"-",$E49),VLOOKUP(CONCATENATE($C$3,"-",$E49),Languages!$A:$D,Summary!$C$7,TRUE),NA())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G49" s="1684">
        <f t="shared" si="1"/>
        <v>2</v>
      </c>
      <c r="H49" s="306" t="s">
        <v>413</v>
      </c>
      <c r="I49" s="439"/>
      <c r="J49" s="439"/>
      <c r="K49" s="439"/>
      <c r="L49" s="448"/>
      <c r="M49" s="153"/>
      <c r="N49" s="304"/>
      <c r="O49" s="148"/>
      <c r="P49" s="869" t="str">
        <f>VLOOKUP(VLOOKUP($C$3&amp;"-"&amp;$E49,Import!$C:$D,2,FALSE),Parameters!$C$18:$F$22,Summary!$C$7,FALSE)</f>
        <v xml:space="preserve">0 - Vastaus puuttuu </v>
      </c>
      <c r="Q49" s="893" t="str">
        <f>IF(VLOOKUP($C$3&amp;"-"&amp;$E49,Import!$C:$H,3,FALSE)=0,"",VLOOKUP($C$3&amp;"-"&amp;$E49,Import!$C:$H,3,FALSE))</f>
        <v/>
      </c>
      <c r="R49" s="893" t="str">
        <f>IF(VLOOKUP($C$3&amp;"-"&amp;$E49,Import!$C:$H,4,FALSE)=0,"",VLOOKUP($C$3&amp;"-"&amp;$E49,Import!$C:$H,4,FALSE))</f>
        <v>ISO27001 8.2</v>
      </c>
      <c r="S49" s="893" t="str">
        <f>IF(VLOOKUP($C$3&amp;"-"&amp;$E49,Import!$C:$H,5,FALSE)=0,"",VLOOKUP($C$3&amp;"-"&amp;$E49,Import!$C:$H,5,FALSE))</f>
        <v/>
      </c>
      <c r="T49" s="894" t="str">
        <f>IF(VLOOKUP($C$3&amp;"-"&amp;$E49,Import!$C:$H,6,FALSE)=0,"",VLOOKUP($C$3&amp;"-"&amp;$E49,Import!$C:$H,6,FALSE))</f>
        <v/>
      </c>
      <c r="U49" s="153"/>
      <c r="V49" s="304"/>
    </row>
    <row r="50" spans="1:22" s="295" customFormat="1" ht="45" customHeight="1" x14ac:dyDescent="0.2">
      <c r="A50" s="304"/>
      <c r="B50" s="379"/>
      <c r="C50" s="1777"/>
      <c r="D50" s="1460">
        <v>19</v>
      </c>
      <c r="E50" s="394" t="s">
        <v>204</v>
      </c>
      <c r="F50" s="470" t="str">
        <f>IF(VLOOKUP(CONCATENATE($C$3,"-",$E50),Languages!$A:$D,1,TRUE)=CONCATENATE($C$3,"-",$E50),VLOOKUP(CONCATENATE($C$3,"-",$E50),Languages!$A:$D,Summary!$C$7,TRUE),NA())</f>
        <v>Kyberriskien tunnistamisessa huomioidaan riskit, jotka aiheutuvat kriittisestä infrastruktuurista tai keskinäisriippuvaisista organisaatioista tai kohdistuvat niihin.</v>
      </c>
      <c r="G50" s="1686">
        <f t="shared" si="1"/>
        <v>2</v>
      </c>
      <c r="H50" s="445" t="s">
        <v>413</v>
      </c>
      <c r="I50" s="440"/>
      <c r="J50" s="440"/>
      <c r="K50" s="440"/>
      <c r="L50" s="449"/>
      <c r="M50" s="153"/>
      <c r="N50" s="304"/>
      <c r="O50" s="148"/>
      <c r="P50" s="874" t="str">
        <f>VLOOKUP(VLOOKUP($C$3&amp;"-"&amp;$E50,Import!$C:$D,2,FALSE),Parameters!$C$18:$F$22,Summary!$C$7,FALSE)</f>
        <v xml:space="preserve">0 - Vastaus puuttuu </v>
      </c>
      <c r="Q50" s="900" t="str">
        <f>IF(VLOOKUP($C$3&amp;"-"&amp;$E50,Import!$C:$H,3,FALSE)=0,"",VLOOKUP($C$3&amp;"-"&amp;$E50,Import!$C:$H,3,FALSE))</f>
        <v/>
      </c>
      <c r="R50" s="900" t="str">
        <f>IF(VLOOKUP($C$3&amp;"-"&amp;$E50,Import!$C:$H,4,FALSE)=0,"",VLOOKUP($C$3&amp;"-"&amp;$E50,Import!$C:$H,4,FALSE))</f>
        <v>ISO27001 8.2</v>
      </c>
      <c r="S50" s="900" t="str">
        <f>IF(VLOOKUP($C$3&amp;"-"&amp;$E50,Import!$C:$H,5,FALSE)=0,"",VLOOKUP($C$3&amp;"-"&amp;$E50,Import!$C:$H,5,FALSE))</f>
        <v/>
      </c>
      <c r="T50" s="901" t="str">
        <f>IF(VLOOKUP($C$3&amp;"-"&amp;$E50,Import!$C:$H,6,FALSE)=0,"",VLOOKUP($C$3&amp;"-"&amp;$E50,Import!$C:$H,6,FALSE))</f>
        <v/>
      </c>
      <c r="U50" s="153"/>
      <c r="V50" s="304"/>
    </row>
    <row r="51" spans="1:22" s="176" customFormat="1" ht="30" customHeight="1" x14ac:dyDescent="0.3">
      <c r="A51" s="173"/>
      <c r="B51" s="268"/>
      <c r="C51" s="269">
        <v>3</v>
      </c>
      <c r="D51" s="269"/>
      <c r="E51" s="269" t="str">
        <f>IF(VLOOKUP(CONCATENATE($C$3,"-",C51),Languages!$A:$D,1,TRUE)=CONCATENATE($C$3,"-",C51),VLOOKUP(CONCATENATE($C$3,"-",C51),Languages!$A:$D,Summary!$C$7,TRUE),NA())</f>
        <v>Riskien analysointi</v>
      </c>
      <c r="F51" s="169"/>
      <c r="G51" s="291" t="str">
        <f>IFERROR(INT(LEFT($H51,1)),"")</f>
        <v/>
      </c>
      <c r="H51" s="884"/>
      <c r="I51" s="906"/>
      <c r="J51" s="906"/>
      <c r="K51" s="906"/>
      <c r="L51" s="906"/>
      <c r="M51" s="153"/>
      <c r="N51" s="173"/>
      <c r="O51" s="148"/>
      <c r="P51" s="291"/>
      <c r="Q51" s="292"/>
      <c r="R51" s="292"/>
      <c r="S51" s="292"/>
      <c r="T51" s="292"/>
      <c r="U51" s="153"/>
      <c r="V51" s="173"/>
    </row>
    <row r="52" spans="1:22" s="284" customFormat="1" ht="19.95" customHeight="1" x14ac:dyDescent="0.2">
      <c r="A52" s="303"/>
      <c r="B52" s="278"/>
      <c r="C52" s="279" t="str">
        <f>IF(VLOOKUP("GEN-LEVEL",Languages!$A:$D,1,TRUE)="GEN-LEVEL",VLOOKUP("GEN-LEVEL",Languages!$A:$D,Summary!$C$7,TRUE),NA())</f>
        <v>Taso</v>
      </c>
      <c r="D52" s="279"/>
      <c r="E52" s="279"/>
      <c r="F52" s="280" t="str">
        <f>IF(VLOOKUP("GEN-PRACTICE",Languages!$A:$D,1,TRUE)="GEN-PRACTICE",VLOOKUP("GEN-PRACTICE",Languages!$A:$D,Summary!$C$7,TRUE),NA())</f>
        <v>Käytäntö</v>
      </c>
      <c r="G52" s="281"/>
      <c r="H52" s="881" t="s">
        <v>4</v>
      </c>
      <c r="I52" s="882" t="str">
        <f>IF(VLOOKUP("KM112",Languages!$A:$D,1,TRUE)="KM112",VLOOKUP("KM112",Languages!$A:$D,Summary!$C$7,TRUE),NA())</f>
        <v>Kommentit</v>
      </c>
      <c r="J52" s="882" t="str">
        <f>IF(VLOOKUP("KM113",Languages!$A:$D,1,TRUE)="KM113",VLOOKUP("KM113",Languages!$A:$D,Summary!$C$7,TRUE),NA())</f>
        <v>Sisäinen viittaus</v>
      </c>
      <c r="K52" s="882" t="str">
        <f>IF(VLOOKUP("KM114",Languages!$A:$D,1,TRUE)="KM114",VLOOKUP("KM114",Languages!$A:$D,Summary!$C$7,TRUE),NA())</f>
        <v>Ulkoinen viittaus</v>
      </c>
      <c r="L52" s="882" t="str">
        <f>IF(VLOOKUP("KM115",Languages!$A:$D,1,TRUE)="KM115",VLOOKUP("KM115",Languages!$A:$D,Summary!$C$7,TRUE),NA())</f>
        <v>Kehityskohde</v>
      </c>
      <c r="M52" s="282"/>
      <c r="N52" s="283"/>
      <c r="O52" s="278"/>
      <c r="P52" s="459" t="str">
        <f>IF(VLOOKUP("GEN-ANSWER",Languages!$A:$D,1,TRUE)="GEN-ANSWER",VLOOKUP("GEN-ANSWER",Languages!$A:$D,Summary!$C$7,TRUE),NA())</f>
        <v>Vastaus</v>
      </c>
      <c r="Q52" s="459" t="str">
        <f>IF(VLOOKUP("KM112",Languages!$A:$D,1,TRUE)="KM112",VLOOKUP("KM112",Languages!$A:$D,Summary!$C$7,TRUE),NA())</f>
        <v>Kommentit</v>
      </c>
      <c r="R52" s="459" t="str">
        <f>IF(VLOOKUP("KM113",Languages!$A:$D,1,TRUE)="KM113",VLOOKUP("KM113",Languages!$A:$D,Summary!$C$7,TRUE),NA())</f>
        <v>Sisäinen viittaus</v>
      </c>
      <c r="S52" s="459" t="str">
        <f>IF(VLOOKUP("KM114",Languages!$A:$D,1,TRUE)="KM114",VLOOKUP("KM114",Languages!$A:$D,Summary!$C$7,TRUE),NA())</f>
        <v>Ulkoinen viittaus</v>
      </c>
      <c r="T52" s="459" t="str">
        <f>IF(VLOOKUP("KM115",Languages!$A:$D,1,TRUE)="KM115",VLOOKUP("KM115",Languages!$A:$D,Summary!$C$7,TRUE),NA())</f>
        <v>Kehityskohde</v>
      </c>
      <c r="U52" s="282"/>
      <c r="V52" s="283"/>
    </row>
    <row r="53" spans="1:22" s="295" customFormat="1" ht="34.950000000000003" customHeight="1" x14ac:dyDescent="0.2">
      <c r="A53" s="304"/>
      <c r="B53" s="1746"/>
      <c r="C53" s="519">
        <v>1</v>
      </c>
      <c r="D53" s="1477">
        <v>21</v>
      </c>
      <c r="E53" s="396" t="s">
        <v>22</v>
      </c>
      <c r="F53" s="462" t="str">
        <f>IF(VLOOKUP(CONCATENATE($C$3,"-",$E53),Languages!$A:$D,1,TRUE)=CONCATENATE($C$3,"-",$E53),VLOOKUP(CONCATENATE($C$3,"-",$E53),Languages!$A:$D,Summary!$C$7,TRUE),NA())</f>
        <v>Kyberriskit priorisoidaan niiden arvioidun vaikutuksen perusteella. Tasolla 1 tämän ei tarvitse olla systemaattista ja säännöllistä.</v>
      </c>
      <c r="G53" s="1682">
        <f t="shared" ref="G53:G59" si="2">IFERROR(INT(LEFT($H53,1)),0)</f>
        <v>3</v>
      </c>
      <c r="H53" s="452" t="s">
        <v>414</v>
      </c>
      <c r="I53" s="450"/>
      <c r="J53" s="450"/>
      <c r="K53" s="450"/>
      <c r="L53" s="451"/>
      <c r="M53" s="153"/>
      <c r="N53" s="304"/>
      <c r="O53" s="148"/>
      <c r="P53" s="863" t="str">
        <f>VLOOKUP(VLOOKUP($C$3&amp;"-"&amp;$E53,Import!$C:$D,2,FALSE),Parameters!$C$18:$F$22,Summary!$C$7,FALSE)</f>
        <v xml:space="preserve">0 - Vastaus puuttuu </v>
      </c>
      <c r="Q53" s="902" t="str">
        <f>IF(VLOOKUP($C$3&amp;"-"&amp;$E53,Import!$C:$H,3,FALSE)=0,"",VLOOKUP($C$3&amp;"-"&amp;$E53,Import!$C:$H,3,FALSE))</f>
        <v/>
      </c>
      <c r="R53" s="902" t="str">
        <f>IF(VLOOKUP($C$3&amp;"-"&amp;$E53,Import!$C:$H,4,FALSE)=0,"",VLOOKUP($C$3&amp;"-"&amp;$E53,Import!$C:$H,4,FALSE))</f>
        <v>ISO 31000 5.4.3</v>
      </c>
      <c r="S53" s="902" t="str">
        <f>IF(VLOOKUP($C$3&amp;"-"&amp;$E53,Import!$C:$H,5,FALSE)=0,"",VLOOKUP($C$3&amp;"-"&amp;$E53,Import!$C:$H,5,FALSE))</f>
        <v/>
      </c>
      <c r="T53" s="903" t="str">
        <f>IF(VLOOKUP($C$3&amp;"-"&amp;$E53,Import!$C:$H,6,FALSE)=0,"",VLOOKUP($C$3&amp;"-"&amp;$E53,Import!$C:$H,6,FALSE))</f>
        <v/>
      </c>
      <c r="U53" s="153"/>
      <c r="V53" s="304"/>
    </row>
    <row r="54" spans="1:22" s="295" customFormat="1" ht="45" customHeight="1" x14ac:dyDescent="0.2">
      <c r="A54" s="304"/>
      <c r="B54" s="1746"/>
      <c r="C54" s="1772">
        <v>2</v>
      </c>
      <c r="D54" s="1387" t="s">
        <v>3704</v>
      </c>
      <c r="E54" s="393" t="s">
        <v>23</v>
      </c>
      <c r="F54" s="463" t="str">
        <f>IF(VLOOKUP(CONCATENATE($C$3,"-",$E54),Languages!$A:$D,1,TRUE)=CONCATENATE($C$3,"-",$E54),VLOOKUP(CONCATENATE($C$3,"-",$E54),Languages!$A:$D,Summary!$C$7,TRUE),NA())</f>
        <v>Määriteltyjä kriteerejä käytetään kyberriskien priorisoinnissa (esimerkiksi vaikutus organisaatioon, yhteiskunnallinen vaikutus,  todennäköisyys, alttius, riskinsietokyky).</v>
      </c>
      <c r="G54" s="1683">
        <f t="shared" si="2"/>
        <v>2</v>
      </c>
      <c r="H54" s="441" t="s">
        <v>413</v>
      </c>
      <c r="I54" s="438"/>
      <c r="J54" s="438"/>
      <c r="K54" s="438"/>
      <c r="L54" s="447"/>
      <c r="M54" s="153"/>
      <c r="N54" s="304"/>
      <c r="O54" s="148"/>
      <c r="P54" s="866" t="str">
        <f>VLOOKUP(VLOOKUP($C$3&amp;"-"&amp;$E54,Import!$C:$D,2,FALSE),Parameters!$C$18:$F$22,Summary!$C$7,FALSE)</f>
        <v xml:space="preserve">0 - Vastaus puuttuu </v>
      </c>
      <c r="Q54" s="898" t="str">
        <f>IF(VLOOKUP($C$3&amp;"-"&amp;$E54,Import!$C:$H,3,FALSE)=0,"",VLOOKUP($C$3&amp;"-"&amp;$E54,Import!$C:$H,3,FALSE))</f>
        <v/>
      </c>
      <c r="R54" s="898" t="str">
        <f>IF(VLOOKUP($C$3&amp;"-"&amp;$E54,Import!$C:$H,4,FALSE)=0,"",VLOOKUP($C$3&amp;"-"&amp;$E54,Import!$C:$H,4,FALSE))</f>
        <v>ISO 31000 5.3.5</v>
      </c>
      <c r="S54" s="898" t="str">
        <f>IF(VLOOKUP($C$3&amp;"-"&amp;$E54,Import!$C:$H,5,FALSE)=0,"",VLOOKUP($C$3&amp;"-"&amp;$E54,Import!$C:$H,5,FALSE))</f>
        <v/>
      </c>
      <c r="T54" s="899" t="str">
        <f>IF(VLOOKUP($C$3&amp;"-"&amp;$E54,Import!$C:$H,6,FALSE)=0,"",VLOOKUP($C$3&amp;"-"&amp;$E54,Import!$C:$H,6,FALSE))</f>
        <v/>
      </c>
      <c r="U54" s="153"/>
      <c r="V54" s="304"/>
    </row>
    <row r="55" spans="1:22" s="295" customFormat="1" ht="64.2" customHeight="1" x14ac:dyDescent="0.2">
      <c r="A55" s="304"/>
      <c r="B55" s="1746"/>
      <c r="C55" s="1773"/>
      <c r="D55" s="1388" t="s">
        <v>3705</v>
      </c>
      <c r="E55" s="293" t="s">
        <v>24</v>
      </c>
      <c r="F55" s="464" t="str">
        <f>IF(VLOOKUP(CONCATENATE($C$3,"-",$E55),Languages!$A:$D,1,TRUE)=CONCATENATE($C$3,"-",$E55),VLOOKUP(CONCATENATE($C$3,"-",$E55),Languages!$A:$D,Summary!$C$7,TRUE),NA())</f>
        <v>Korkean prioriteetin kyberriskien vaikutusta (impact) arvioidaan noudattaen määriteltyjä menetelmiä (esimerkiksi vertaamalla toteutuneisiin tapauksiin tai kvantifioimalla riski).G228</v>
      </c>
      <c r="G55" s="1684">
        <f t="shared" si="2"/>
        <v>2</v>
      </c>
      <c r="H55" s="306" t="s">
        <v>413</v>
      </c>
      <c r="I55" s="439"/>
      <c r="J55" s="439"/>
      <c r="K55" s="439"/>
      <c r="L55" s="448"/>
      <c r="M55" s="153"/>
      <c r="N55" s="304"/>
      <c r="O55" s="148"/>
      <c r="P55" s="869" t="str">
        <f>VLOOKUP(VLOOKUP($C$3&amp;"-"&amp;$E55,Import!$C:$D,2,FALSE),Parameters!$C$18:$F$22,Summary!$C$7,FALSE)</f>
        <v xml:space="preserve">0 - Vastaus puuttuu </v>
      </c>
      <c r="Q55" s="893" t="str">
        <f>IF(VLOOKUP($C$3&amp;"-"&amp;$E55,Import!$C:$H,3,FALSE)=0,"",VLOOKUP($C$3&amp;"-"&amp;$E55,Import!$C:$H,3,FALSE))</f>
        <v/>
      </c>
      <c r="R55" s="893" t="str">
        <f>IF(VLOOKUP($C$3&amp;"-"&amp;$E55,Import!$C:$H,4,FALSE)=0,"",VLOOKUP($C$3&amp;"-"&amp;$E55,Import!$C:$H,4,FALSE))</f>
        <v>A5.5
A5.6</v>
      </c>
      <c r="S55" s="893" t="str">
        <f>IF(VLOOKUP($C$3&amp;"-"&amp;$E55,Import!$C:$H,5,FALSE)=0,"",VLOOKUP($C$3&amp;"-"&amp;$E55,Import!$C:$H,5,FALSE))</f>
        <v>5.5
5.6</v>
      </c>
      <c r="T55" s="894" t="str">
        <f>IF(VLOOKUP($C$3&amp;"-"&amp;$E55,Import!$C:$H,6,FALSE)=0,"",VLOOKUP($C$3&amp;"-"&amp;$E55,Import!$C:$H,6,FALSE))</f>
        <v/>
      </c>
      <c r="U55" s="153"/>
      <c r="V55" s="304"/>
    </row>
    <row r="56" spans="1:22" s="295" customFormat="1" ht="80.400000000000006" customHeight="1" x14ac:dyDescent="0.2">
      <c r="A56" s="304"/>
      <c r="B56" s="1746"/>
      <c r="C56" s="1773"/>
      <c r="D56" s="1478">
        <v>23</v>
      </c>
      <c r="E56" s="293" t="s">
        <v>25</v>
      </c>
      <c r="F56" s="464" t="str">
        <f>IF(VLOOKUP(CONCATENATE($C$3,"-",$E56),Languages!$A:$D,1,TRUE)=CONCATENATE($C$3,"-",$E56),VLOOKUP(CONCATENATE($C$3,"-",$E56),Languages!$A:$D,Summary!$C$7,TRUE),NA())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56" s="1684">
        <f t="shared" si="2"/>
        <v>3</v>
      </c>
      <c r="H56" s="306" t="s">
        <v>414</v>
      </c>
      <c r="I56" s="439"/>
      <c r="J56" s="439"/>
      <c r="K56" s="439"/>
      <c r="L56" s="448"/>
      <c r="M56" s="153"/>
      <c r="N56" s="304"/>
      <c r="O56" s="148"/>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ISO 31000 5.4.4</v>
      </c>
      <c r="S56" s="893" t="str">
        <f>IF(VLOOKUP($C$3&amp;"-"&amp;$E56,Import!$C:$H,5,FALSE)=0,"",VLOOKUP($C$3&amp;"-"&amp;$E56,Import!$C:$H,5,FALSE))</f>
        <v/>
      </c>
      <c r="T56" s="894" t="str">
        <f>IF(VLOOKUP($C$3&amp;"-"&amp;$E56,Import!$C:$H,6,FALSE)=0,"",VLOOKUP($C$3&amp;"-"&amp;$E56,Import!$C:$H,6,FALSE))</f>
        <v/>
      </c>
      <c r="U56" s="153"/>
      <c r="V56" s="304"/>
    </row>
    <row r="57" spans="1:22" s="295" customFormat="1" ht="52.8" customHeight="1" x14ac:dyDescent="0.2">
      <c r="A57" s="304"/>
      <c r="B57" s="1746"/>
      <c r="C57" s="1773"/>
      <c r="D57" s="1478">
        <v>23</v>
      </c>
      <c r="E57" s="293" t="s">
        <v>26</v>
      </c>
      <c r="F57" s="464" t="str">
        <f>IF(VLOOKUP(CONCATENATE($C$3,"-",$E57),Languages!$A:$D,1,TRUE)=CONCATENATE($C$3,"-",$E57),VLOOKUP(CONCATENATE($C$3,"-",$E57),Languages!$A:$D,Summary!$C$7,TRUE),NA())</f>
        <v>Organisaation sidosryhmät soveltuvista operatiivisen toiminnan ja liiketoiminnan yksiköistä osallistuvat korkeamman prioriteetin kyberriskien analysointiin.</v>
      </c>
      <c r="G57" s="1684">
        <f t="shared" si="2"/>
        <v>2</v>
      </c>
      <c r="H57" s="306" t="s">
        <v>413</v>
      </c>
      <c r="I57" s="439"/>
      <c r="J57" s="439"/>
      <c r="K57" s="439"/>
      <c r="L57" s="448"/>
      <c r="M57" s="153"/>
      <c r="N57" s="304"/>
      <c r="O57" s="148"/>
      <c r="P57" s="869" t="str">
        <f>VLOOKUP(VLOOKUP($C$3&amp;"-"&amp;$E57,Import!$C:$D,2,FALSE),Parameters!$C$18:$F$22,Summary!$C$7,FALSE)</f>
        <v xml:space="preserve">0 - Vastaus puuttuu </v>
      </c>
      <c r="Q57" s="893" t="str">
        <f>IF(VLOOKUP($C$3&amp;"-"&amp;$E57,Import!$C:$H,3,FALSE)=0,"",VLOOKUP($C$3&amp;"-"&amp;$E57,Import!$C:$H,3,FALSE))</f>
        <v/>
      </c>
      <c r="R57" s="893" t="str">
        <f>IF(VLOOKUP($C$3&amp;"-"&amp;$E57,Import!$C:$H,4,FALSE)=0,"",VLOOKUP($C$3&amp;"-"&amp;$E57,Import!$C:$H,4,FALSE))</f>
        <v>A5.2</v>
      </c>
      <c r="S57" s="893" t="str">
        <f>IF(VLOOKUP($C$3&amp;"-"&amp;$E57,Import!$C:$H,5,FALSE)=0,"",VLOOKUP($C$3&amp;"-"&amp;$E57,Import!$C:$H,5,FALSE))</f>
        <v>5.2</v>
      </c>
      <c r="T57" s="894" t="str">
        <f>IF(VLOOKUP($C$3&amp;"-"&amp;$E57,Import!$C:$H,6,FALSE)=0,"",VLOOKUP($C$3&amp;"-"&amp;$E57,Import!$C:$H,6,FALSE))</f>
        <v/>
      </c>
      <c r="U57" s="153"/>
      <c r="V57" s="304"/>
    </row>
    <row r="58" spans="1:22" s="295" customFormat="1" ht="49.8" customHeight="1" x14ac:dyDescent="0.2">
      <c r="A58" s="304"/>
      <c r="B58" s="1746"/>
      <c r="C58" s="1774"/>
      <c r="D58" s="1470">
        <v>20</v>
      </c>
      <c r="E58" s="394" t="s">
        <v>27</v>
      </c>
      <c r="F58" s="470" t="str">
        <f>IF(VLOOKUP(CONCATENATE($C$3,"-",$E58),Languages!$A:$D,1,TRUE)=CONCATENATE($C$3,"-",$E58),VLOOKUP(CONCATENATE($C$3,"-",$E58),Languages!$A:$D,Summary!$C$7,TRUE),NA())</f>
        <v xml:space="preserve">Kun kyberriskit eivät enää vaadi seurantaa tai toimenpiteitä, ne poistetaan riskirekisteristä tai muusta tallennuspaikasta, jota on käytetty riskin dokumentointiin ja hallintaan. </v>
      </c>
      <c r="G58" s="1686">
        <f t="shared" si="2"/>
        <v>2</v>
      </c>
      <c r="H58" s="445" t="s">
        <v>413</v>
      </c>
      <c r="I58" s="440"/>
      <c r="J58" s="440"/>
      <c r="K58" s="440"/>
      <c r="L58" s="449"/>
      <c r="M58" s="153"/>
      <c r="N58" s="304"/>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ISO27001 8.2 &amp; 8.3</v>
      </c>
      <c r="S58" s="900" t="str">
        <f>IF(VLOOKUP($C$3&amp;"-"&amp;$E58,Import!$C:$H,5,FALSE)=0,"",VLOOKUP($C$3&amp;"-"&amp;$E58,Import!$C:$H,5,FALSE))</f>
        <v/>
      </c>
      <c r="T58" s="901" t="str">
        <f>IF(VLOOKUP($C$3&amp;"-"&amp;$E58,Import!$C:$H,6,FALSE)=0,"",VLOOKUP($C$3&amp;"-"&amp;$E58,Import!$C:$H,6,FALSE))</f>
        <v/>
      </c>
      <c r="U58" s="153"/>
      <c r="V58" s="304"/>
    </row>
    <row r="59" spans="1:22" s="295" customFormat="1" ht="47.4" customHeight="1" x14ac:dyDescent="0.2">
      <c r="A59" s="304"/>
      <c r="B59" s="1746"/>
      <c r="C59" s="522">
        <v>3</v>
      </c>
      <c r="D59" s="902" t="s">
        <v>1629</v>
      </c>
      <c r="E59" s="396" t="s">
        <v>28</v>
      </c>
      <c r="F59" s="462" t="str">
        <f>IF(VLOOKUP(CONCATENATE($C$3,"-",$E59),Languages!$A:$D,1,TRUE)=CONCATENATE($C$3,"-",$E59),VLOOKUP(CONCATENATE($C$3,"-",$E59),Languages!$A:$D,Summary!$C$7,TRUE),NA())</f>
        <v xml:space="preserve">Kyberriskianalyysit päivitetään määräajoin ja määriteltyjen tilanteiden kuten järjestelmämuutosten tai ulkoisten tapahtumien yhteydessä.  </v>
      </c>
      <c r="G59" s="1682">
        <f t="shared" si="2"/>
        <v>1</v>
      </c>
      <c r="H59" s="452" t="s">
        <v>2469</v>
      </c>
      <c r="I59" s="450"/>
      <c r="J59" s="450"/>
      <c r="K59" s="450"/>
      <c r="L59" s="451"/>
      <c r="M59" s="153"/>
      <c r="N59" s="304"/>
      <c r="O59" s="148"/>
      <c r="P59" s="863" t="str">
        <f>VLOOKUP(VLOOKUP($C$3&amp;"-"&amp;$E59,Import!$C:$D,2,FALSE),Parameters!$C$18:$F$22,Summary!$C$7,FALSE)</f>
        <v xml:space="preserve">0 - Vastaus puuttuu </v>
      </c>
      <c r="Q59" s="902" t="str">
        <f>IF(VLOOKUP($C$3&amp;"-"&amp;$E59,Import!$C:$H,3,FALSE)=0,"",VLOOKUP($C$3&amp;"-"&amp;$E59,Import!$C:$H,3,FALSE))</f>
        <v/>
      </c>
      <c r="R59" s="902" t="str">
        <f>IF(VLOOKUP($C$3&amp;"-"&amp;$E59,Import!$C:$H,4,FALSE)=0,"",VLOOKUP($C$3&amp;"-"&amp;$E59,Import!$C:$H,4,FALSE))</f>
        <v>A8.32</v>
      </c>
      <c r="S59" s="902" t="str">
        <f>IF(VLOOKUP($C$3&amp;"-"&amp;$E59,Import!$C:$H,5,FALSE)=0,"",VLOOKUP($C$3&amp;"-"&amp;$E59,Import!$C:$H,5,FALSE))</f>
        <v>8.32</v>
      </c>
      <c r="T59" s="903" t="str">
        <f>IF(VLOOKUP($C$3&amp;"-"&amp;$E59,Import!$C:$H,6,FALSE)=0,"",VLOOKUP($C$3&amp;"-"&amp;$E59,Import!$C:$H,6,FALSE))</f>
        <v/>
      </c>
      <c r="U59" s="153"/>
      <c r="V59" s="304"/>
    </row>
    <row r="60" spans="1:22" s="295" customFormat="1" ht="34.950000000000003" customHeight="1" x14ac:dyDescent="0.3">
      <c r="A60" s="304"/>
      <c r="B60" s="268"/>
      <c r="C60" s="269">
        <v>4</v>
      </c>
      <c r="D60" s="269"/>
      <c r="E60" s="269" t="str">
        <f>IF(VLOOKUP(CONCATENATE($C$3,"-",C60),Languages!$A:$D,1,TRUE)=CONCATENATE($C$3,"-",C60),VLOOKUP(CONCATENATE($C$3,"-",C60),Languages!$A:$D,Summary!$C$7,TRUE),NA())</f>
        <v>Riskeihin reagointi</v>
      </c>
      <c r="F60" s="169"/>
      <c r="G60" s="291" t="str">
        <f>IFERROR(INT(LEFT($H60,1)),"")</f>
        <v/>
      </c>
      <c r="H60" s="884"/>
      <c r="I60" s="906"/>
      <c r="J60" s="906"/>
      <c r="K60" s="906"/>
      <c r="L60" s="906"/>
      <c r="M60" s="153"/>
      <c r="N60" s="304"/>
      <c r="O60" s="148"/>
      <c r="P60" s="291"/>
      <c r="Q60" s="292"/>
      <c r="R60" s="292"/>
      <c r="S60" s="292"/>
      <c r="T60" s="292"/>
      <c r="U60" s="153"/>
      <c r="V60" s="304"/>
    </row>
    <row r="61" spans="1:22" s="284" customFormat="1" ht="19.95" customHeight="1" x14ac:dyDescent="0.2">
      <c r="A61" s="303"/>
      <c r="B61" s="278"/>
      <c r="C61" s="279" t="str">
        <f>IF(VLOOKUP("GEN-LEVEL",Languages!$A:$D,1,TRUE)="GEN-LEVEL",VLOOKUP("GEN-LEVEL",Languages!$A:$D,Summary!$C$7,TRUE),NA())</f>
        <v>Taso</v>
      </c>
      <c r="D61" s="279"/>
      <c r="E61" s="279"/>
      <c r="F61" s="280" t="str">
        <f>IF(VLOOKUP("GEN-PRACTICE",Languages!$A:$D,1,TRUE)="GEN-PRACTICE",VLOOKUP("GEN-PRACTICE",Languages!$A:$D,Summary!$C$7,TRUE),NA())</f>
        <v>Käytäntö</v>
      </c>
      <c r="G61" s="281"/>
      <c r="H61" s="881" t="s">
        <v>4</v>
      </c>
      <c r="I61" s="882" t="str">
        <f>IF(VLOOKUP("KM112",Languages!$A:$D,1,TRUE)="KM112",VLOOKUP("KM112",Languages!$A:$D,Summary!$C$7,TRUE),NA())</f>
        <v>Kommentit</v>
      </c>
      <c r="J61" s="882" t="str">
        <f>IF(VLOOKUP("KM113",Languages!$A:$D,1,TRUE)="KM113",VLOOKUP("KM113",Languages!$A:$D,Summary!$C$7,TRUE),NA())</f>
        <v>Sisäinen viittaus</v>
      </c>
      <c r="K61" s="882" t="str">
        <f>IF(VLOOKUP("KM114",Languages!$A:$D,1,TRUE)="KM114",VLOOKUP("KM114",Languages!$A:$D,Summary!$C$7,TRUE),NA())</f>
        <v>Ulkoinen viittaus</v>
      </c>
      <c r="L61" s="882" t="str">
        <f>IF(VLOOKUP("KM115",Languages!$A:$D,1,TRUE)="KM115",VLOOKUP("KM115",Languages!$A:$D,Summary!$C$7,TRUE),NA())</f>
        <v>Kehityskohde</v>
      </c>
      <c r="M61" s="282"/>
      <c r="N61" s="283"/>
      <c r="O61" s="278"/>
      <c r="P61" s="459" t="str">
        <f>IF(VLOOKUP("GEN-ANSWER",Languages!$A:$D,1,TRUE)="GEN-ANSWER",VLOOKUP("GEN-ANSWER",Languages!$A:$D,Summary!$C$7,TRUE),NA())</f>
        <v>Vastaus</v>
      </c>
      <c r="Q61" s="459" t="str">
        <f>IF(VLOOKUP("KM112",Languages!$A:$D,1,TRUE)="KM112",VLOOKUP("KM112",Languages!$A:$D,Summary!$C$7,TRUE),NA())</f>
        <v>Kommentit</v>
      </c>
      <c r="R61" s="459" t="str">
        <f>IF(VLOOKUP("KM113",Languages!$A:$D,1,TRUE)="KM113",VLOOKUP("KM113",Languages!$A:$D,Summary!$C$7,TRUE),NA())</f>
        <v>Sisäinen viittaus</v>
      </c>
      <c r="S61" s="459" t="str">
        <f>IF(VLOOKUP("KM114",Languages!$A:$D,1,TRUE)="KM114",VLOOKUP("KM114",Languages!$A:$D,Summary!$C$7,TRUE),NA())</f>
        <v>Ulkoinen viittaus</v>
      </c>
      <c r="T61" s="459" t="str">
        <f>IF(VLOOKUP("KM115",Languages!$A:$D,1,TRUE)="KM115",VLOOKUP("KM115",Languages!$A:$D,Summary!$C$7,TRUE),NA())</f>
        <v>Kehityskohde</v>
      </c>
      <c r="U61" s="282"/>
      <c r="V61" s="283"/>
    </row>
    <row r="62" spans="1:22" s="295" customFormat="1" ht="67.2" customHeight="1" x14ac:dyDescent="0.2">
      <c r="A62" s="304"/>
      <c r="B62" s="1746"/>
      <c r="C62" s="519">
        <v>1</v>
      </c>
      <c r="D62" s="1494">
        <v>24</v>
      </c>
      <c r="E62" s="396" t="s">
        <v>117</v>
      </c>
      <c r="F62" s="462" t="str">
        <f>IF(VLOOKUP(CONCATENATE($C$3,"-",$E62),Languages!$A:$D,1,TRUE)=CONCATENATE($C$3,"-",$E62),VLOOKUP(CONCATENATE($C$3,"-",$E62),Languages!$A:$D,Summary!$C$7,TRUE),NA())</f>
        <v>Riskeihin reagointikeinot (kuten riskin pienentäminen, hyväksyminen, välttäminen tai siirtäminen) ovat käytössä kyberriskeille. Tasolla 1 tämän ei tarvitse olla systemaattista ja säännöllistä.</v>
      </c>
      <c r="G62" s="1682">
        <f>IFERROR(INT(LEFT($H62,1)),0)</f>
        <v>3</v>
      </c>
      <c r="H62" s="452" t="s">
        <v>414</v>
      </c>
      <c r="I62" s="450"/>
      <c r="J62" s="450"/>
      <c r="K62" s="450"/>
      <c r="L62" s="451"/>
      <c r="M62" s="153"/>
      <c r="N62" s="304"/>
      <c r="O62" s="148"/>
      <c r="P62" s="863" t="str">
        <f>VLOOKUP(VLOOKUP($C$3&amp;"-"&amp;$E62,Import!$C:$D,2,FALSE),Parameters!$C$18:$F$22,Summary!$C$7,FALSE)</f>
        <v xml:space="preserve">0 - Vastaus puuttuu </v>
      </c>
      <c r="Q62" s="902" t="str">
        <f>IF(VLOOKUP($C$3&amp;"-"&amp;$E62,Import!$C:$H,3,FALSE)=0,"",VLOOKUP($C$3&amp;"-"&amp;$E62,Import!$C:$H,3,FALSE))</f>
        <v/>
      </c>
      <c r="R62" s="902" t="str">
        <f>IF(VLOOKUP($C$3&amp;"-"&amp;$E62,Import!$C:$H,4,FALSE)=0,"",VLOOKUP($C$3&amp;"-"&amp;$E62,Import!$C:$H,4,FALSE))</f>
        <v>ISO 31000 5.5</v>
      </c>
      <c r="S62" s="902" t="str">
        <f>IF(VLOOKUP($C$3&amp;"-"&amp;$E62,Import!$C:$H,5,FALSE)=0,"",VLOOKUP($C$3&amp;"-"&amp;$E62,Import!$C:$H,5,FALSE))</f>
        <v/>
      </c>
      <c r="T62" s="903" t="str">
        <f>IF(VLOOKUP($C$3&amp;"-"&amp;$E62,Import!$C:$H,6,FALSE)=0,"",VLOOKUP($C$3&amp;"-"&amp;$E62,Import!$C:$H,6,FALSE))</f>
        <v/>
      </c>
      <c r="U62" s="153"/>
      <c r="V62" s="304"/>
    </row>
    <row r="63" spans="1:22" s="295" customFormat="1" ht="43.2" customHeight="1" x14ac:dyDescent="0.2">
      <c r="A63" s="304"/>
      <c r="B63" s="1746"/>
      <c r="C63" s="521">
        <v>2</v>
      </c>
      <c r="D63" s="1494">
        <v>24</v>
      </c>
      <c r="E63" s="396" t="s">
        <v>120</v>
      </c>
      <c r="F63" s="462" t="str">
        <f>IF(VLOOKUP(CONCATENATE($C$3,"-",$E63),Languages!$A:$D,1,TRUE)=CONCATENATE($C$3,"-",$E63),VLOOKUP(CONCATENATE($C$3,"-",$E63),Languages!$A:$D,Summary!$C$7,TRUE),NA())</f>
        <v>Riskeihin reagoimisen keinot valitaan ja toteutetaan noudattaen määriteltyjä menetelmiä, jotka pohjautuvat analysointiin ja priorisointiin.</v>
      </c>
      <c r="G63" s="1682">
        <f>IFERROR(INT(LEFT($H63,1)),0)</f>
        <v>2</v>
      </c>
      <c r="H63" s="452" t="s">
        <v>413</v>
      </c>
      <c r="I63" s="450"/>
      <c r="J63" s="450"/>
      <c r="K63" s="450"/>
      <c r="L63" s="451"/>
      <c r="M63" s="153"/>
      <c r="N63" s="304"/>
      <c r="O63" s="148"/>
      <c r="P63" s="863" t="str">
        <f>VLOOKUP(VLOOKUP($C$3&amp;"-"&amp;$E63,Import!$C:$D,2,FALSE),Parameters!$C$18:$F$22,Summary!$C$7,FALSE)</f>
        <v xml:space="preserve">0 - Vastaus puuttuu </v>
      </c>
      <c r="Q63" s="902" t="str">
        <f>IF(VLOOKUP($C$3&amp;"-"&amp;$E63,Import!$C:$H,3,FALSE)=0,"",VLOOKUP($C$3&amp;"-"&amp;$E63,Import!$C:$H,3,FALSE))</f>
        <v/>
      </c>
      <c r="R63" s="902" t="str">
        <f>IF(VLOOKUP($C$3&amp;"-"&amp;$E63,Import!$C:$H,4,FALSE)=0,"",VLOOKUP($C$3&amp;"-"&amp;$E63,Import!$C:$H,4,FALSE))</f>
        <v>ISO 31000 5.5</v>
      </c>
      <c r="S63" s="902" t="str">
        <f>IF(VLOOKUP($C$3&amp;"-"&amp;$E63,Import!$C:$H,5,FALSE)=0,"",VLOOKUP($C$3&amp;"-"&amp;$E63,Import!$C:$H,5,FALSE))</f>
        <v/>
      </c>
      <c r="T63" s="903" t="str">
        <f>IF(VLOOKUP($C$3&amp;"-"&amp;$E63,Import!$C:$H,6,FALSE)=0,"",VLOOKUP($C$3&amp;"-"&amp;$E63,Import!$C:$H,6,FALSE))</f>
        <v/>
      </c>
      <c r="U63" s="153"/>
      <c r="V63" s="304"/>
    </row>
    <row r="64" spans="1:22" s="295" customFormat="1" ht="45" customHeight="1" x14ac:dyDescent="0.2">
      <c r="A64" s="304"/>
      <c r="B64" s="1746"/>
      <c r="C64" s="1775">
        <v>3</v>
      </c>
      <c r="D64" s="1489">
        <v>22</v>
      </c>
      <c r="E64" s="393" t="s">
        <v>123</v>
      </c>
      <c r="F64" s="463" t="str">
        <f>IF(VLOOKUP(CONCATENATE($C$3,"-",$E64),Languages!$A:$D,1,TRUE)=CONCATENATE($C$3,"-",$E64),VLOOKUP(CONCATENATE($C$3,"-",$E64),Languages!$A:$D,Summary!$C$7,TRUE),NA())</f>
        <v>Kyberturvallisuuden suojausmekanismien suunnittelun onnistumista ja niiden tosiasiallista vaikutusta kyberriskien pienenemiseen arvioidaan.</v>
      </c>
      <c r="G64" s="1683">
        <f>IFERROR(INT(LEFT($H64,1)),0)</f>
        <v>1</v>
      </c>
      <c r="H64" s="441" t="s">
        <v>2469</v>
      </c>
      <c r="I64" s="438"/>
      <c r="J64" s="438"/>
      <c r="K64" s="438"/>
      <c r="L64" s="447"/>
      <c r="M64" s="153"/>
      <c r="N64" s="304"/>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ISO 31000 5.6</v>
      </c>
      <c r="S64" s="898" t="str">
        <f>IF(VLOOKUP($C$3&amp;"-"&amp;$E64,Import!$C:$H,5,FALSE)=0,"",VLOOKUP($C$3&amp;"-"&amp;$E64,Import!$C:$H,5,FALSE))</f>
        <v/>
      </c>
      <c r="T64" s="899" t="str">
        <f>IF(VLOOKUP($C$3&amp;"-"&amp;$E64,Import!$C:$H,6,FALSE)=0,"",VLOOKUP($C$3&amp;"-"&amp;$E64,Import!$C:$H,6,FALSE))</f>
        <v/>
      </c>
      <c r="U64" s="153"/>
      <c r="V64" s="304"/>
    </row>
    <row r="65" spans="1:22" s="295" customFormat="1" ht="60" customHeight="1" x14ac:dyDescent="0.2">
      <c r="A65" s="304"/>
      <c r="B65" s="1746"/>
      <c r="C65" s="1776"/>
      <c r="D65" s="1490">
        <v>22</v>
      </c>
      <c r="E65" s="293" t="s">
        <v>126</v>
      </c>
      <c r="F65" s="464" t="str">
        <f>IF(VLOOKUP(CONCATENATE($C$3,"-",$E65),Languages!$A:$D,1,TRUE)=CONCATENATE($C$3,"-",$E65),VLOOKUP(CONCATENATE($C$3,"-",$E65),Languages!$A:$D,Summary!$C$7,TRUE),NA())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G65" s="1684">
        <f>IFERROR(INT(LEFT($H65,1)),0)</f>
        <v>2</v>
      </c>
      <c r="H65" s="306" t="s">
        <v>413</v>
      </c>
      <c r="I65" s="439"/>
      <c r="J65" s="439"/>
      <c r="K65" s="439"/>
      <c r="L65" s="448"/>
      <c r="M65" s="153"/>
      <c r="N65" s="304"/>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ISO 31000 5.6</v>
      </c>
      <c r="S65" s="893" t="str">
        <f>IF(VLOOKUP($C$3&amp;"-"&amp;$E65,Import!$C:$H,5,FALSE)=0,"",VLOOKUP($C$3&amp;"-"&amp;$E65,Import!$C:$H,5,FALSE))</f>
        <v/>
      </c>
      <c r="T65" s="894" t="str">
        <f>IF(VLOOKUP($C$3&amp;"-"&amp;$E65,Import!$C:$H,6,FALSE)=0,"",VLOOKUP($C$3&amp;"-"&amp;$E65,Import!$C:$H,6,FALSE))</f>
        <v/>
      </c>
      <c r="U65" s="153"/>
      <c r="V65" s="304"/>
    </row>
    <row r="66" spans="1:22" s="295" customFormat="1" ht="45" customHeight="1" x14ac:dyDescent="0.2">
      <c r="A66" s="304"/>
      <c r="B66" s="382"/>
      <c r="C66" s="1777"/>
      <c r="D66" s="1491">
        <v>24</v>
      </c>
      <c r="E66" s="394" t="s">
        <v>129</v>
      </c>
      <c r="F66" s="470" t="str">
        <f>IF(VLOOKUP(CONCATENATE($C$3,"-",$E66),Languages!$A:$D,1,TRUE)=CONCATENATE($C$3,"-",$E66),VLOOKUP(CONCATENATE($C$3,"-",$E66),Languages!$A:$D,Summary!$C$7,TRUE),NA())</f>
        <v>Yritysjohto tarkastaa riskeihin reagoimisen keinot (kuten riskin pienentäminen, hyväksyminen, välttäminen tai siirtäminen) aika ajoin varmistuakseen niiden soveltuvuudesta.</v>
      </c>
      <c r="G66" s="1686">
        <f>IFERROR(INT(LEFT($H66,1)),0)</f>
        <v>3</v>
      </c>
      <c r="H66" s="445" t="s">
        <v>414</v>
      </c>
      <c r="I66" s="440"/>
      <c r="J66" s="440"/>
      <c r="K66" s="440"/>
      <c r="L66" s="449"/>
      <c r="M66" s="153"/>
      <c r="N66" s="304"/>
      <c r="O66" s="148"/>
      <c r="P66" s="874" t="str">
        <f>VLOOKUP(VLOOKUP($C$3&amp;"-"&amp;$E66,Import!$C:$D,2,FALSE),Parameters!$C$18:$F$22,Summary!$C$7,FALSE)</f>
        <v xml:space="preserve">0 - Vastaus puuttuu </v>
      </c>
      <c r="Q66" s="900" t="str">
        <f>IF(VLOOKUP($C$3&amp;"-"&amp;$E66,Import!$C:$H,3,FALSE)=0,"",VLOOKUP($C$3&amp;"-"&amp;$E66,Import!$C:$H,3,FALSE))</f>
        <v/>
      </c>
      <c r="R66" s="900" t="str">
        <f>IF(VLOOKUP($C$3&amp;"-"&amp;$E66,Import!$C:$H,4,FALSE)=0,"",VLOOKUP($C$3&amp;"-"&amp;$E66,Import!$C:$H,4,FALSE))</f>
        <v>ISO 31000 5.6</v>
      </c>
      <c r="S66" s="900" t="str">
        <f>IF(VLOOKUP($C$3&amp;"-"&amp;$E66,Import!$C:$H,5,FALSE)=0,"",VLOOKUP($C$3&amp;"-"&amp;$E66,Import!$C:$H,5,FALSE))</f>
        <v/>
      </c>
      <c r="T66" s="901" t="str">
        <f>IF(VLOOKUP($C$3&amp;"-"&amp;$E66,Import!$C:$H,6,FALSE)=0,"",VLOOKUP($C$3&amp;"-"&amp;$E66,Import!$C:$H,6,FALSE))</f>
        <v/>
      </c>
      <c r="U66" s="153"/>
      <c r="V66" s="304"/>
    </row>
    <row r="67" spans="1:22" s="295" customFormat="1" ht="34.950000000000003" customHeight="1" x14ac:dyDescent="0.3">
      <c r="A67" s="304"/>
      <c r="B67" s="268"/>
      <c r="C67" s="269">
        <v>5</v>
      </c>
      <c r="D67" s="269"/>
      <c r="E67" s="269" t="str">
        <f>IF(VLOOKUP(CONCATENATE($C$3,"-",C67),Languages!$A:$D,1,TRUE)=CONCATENATE($C$3,"-",C67),VLOOKUP(CONCATENATE($C$3,"-",C67),Languages!$A:$D,Summary!$C$7,TRUE),NA())</f>
        <v>Yleisiä hallintatoimia</v>
      </c>
      <c r="F67" s="169"/>
      <c r="G67" s="291" t="str">
        <f>IFERROR(INT(LEFT($H67,1)),"")</f>
        <v/>
      </c>
      <c r="H67" s="884"/>
      <c r="I67" s="906"/>
      <c r="J67" s="906"/>
      <c r="K67" s="906"/>
      <c r="L67" s="906"/>
      <c r="M67" s="153"/>
      <c r="N67" s="304"/>
      <c r="O67" s="148"/>
      <c r="P67" s="291"/>
      <c r="Q67" s="292"/>
      <c r="R67" s="292"/>
      <c r="S67" s="292"/>
      <c r="T67" s="292"/>
      <c r="U67" s="153"/>
      <c r="V67" s="304"/>
    </row>
    <row r="68" spans="1:22" s="284" customFormat="1" ht="19.95" customHeight="1" x14ac:dyDescent="0.2">
      <c r="A68" s="303"/>
      <c r="B68" s="278"/>
      <c r="C68" s="279" t="str">
        <f>IF(VLOOKUP("GEN-LEVEL",Languages!$A:$D,1,TRUE)="GEN-LEVEL",VLOOKUP("GEN-LEVEL",Languages!$A:$D,Summary!$C$7,TRUE),NA())</f>
        <v>Taso</v>
      </c>
      <c r="D68" s="279"/>
      <c r="E68" s="279"/>
      <c r="F68" s="280" t="str">
        <f>IF(VLOOKUP("GEN-PRACTICE",Languages!$A:$D,1,TRUE)="GEN-PRACTICE",VLOOKUP("GEN-PRACTICE",Languages!$A:$D,Summary!$C$7,TRUE),NA())</f>
        <v>Käytäntö</v>
      </c>
      <c r="G68" s="281"/>
      <c r="H68" s="881" t="s">
        <v>4</v>
      </c>
      <c r="I68" s="882" t="str">
        <f>IF(VLOOKUP("KM112",Languages!$A:$D,1,TRUE)="KM112",VLOOKUP("KM112",Languages!$A:$D,Summary!$C$7,TRUE),NA())</f>
        <v>Kommentit</v>
      </c>
      <c r="J68" s="882" t="str">
        <f>IF(VLOOKUP("KM113",Languages!$A:$D,1,TRUE)="KM113",VLOOKUP("KM113",Languages!$A:$D,Summary!$C$7,TRUE),NA())</f>
        <v>Sisäinen viittaus</v>
      </c>
      <c r="K68" s="882" t="str">
        <f>IF(VLOOKUP("KM114",Languages!$A:$D,1,TRUE)="KM114",VLOOKUP("KM114",Languages!$A:$D,Summary!$C$7,TRUE),NA())</f>
        <v>Ulkoinen viittaus</v>
      </c>
      <c r="L68" s="882" t="str">
        <f>IF(VLOOKUP("KM115",Languages!$A:$D,1,TRUE)="KM115",VLOOKUP("KM115",Languages!$A:$D,Summary!$C$7,TRUE),NA())</f>
        <v>Kehityskohde</v>
      </c>
      <c r="M68" s="282"/>
      <c r="N68" s="283"/>
      <c r="O68" s="278"/>
      <c r="P68" s="459" t="str">
        <f>IF(VLOOKUP("GEN-ANSWER",Languages!$A:$D,1,TRUE)="GEN-ANSWER",VLOOKUP("GEN-ANSWER",Languages!$A:$D,Summary!$C$7,TRUE),NA())</f>
        <v>Vastaus</v>
      </c>
      <c r="Q68" s="459" t="str">
        <f>IF(VLOOKUP("KM112",Languages!$A:$D,1,TRUE)="KM112",VLOOKUP("KM112",Languages!$A:$D,Summary!$C$7,TRUE),NA())</f>
        <v>Kommentit</v>
      </c>
      <c r="R68" s="459" t="str">
        <f>IF(VLOOKUP("KM113",Languages!$A:$D,1,TRUE)="KM113",VLOOKUP("KM113",Languages!$A:$D,Summary!$C$7,TRUE),NA())</f>
        <v>Sisäinen viittaus</v>
      </c>
      <c r="S68" s="459" t="str">
        <f>IF(VLOOKUP("KM114",Languages!$A:$D,1,TRUE)="KM114",VLOOKUP("KM114",Languages!$A:$D,Summary!$C$7,TRUE),NA())</f>
        <v>Ulkoinen viittaus</v>
      </c>
      <c r="T68" s="459" t="str">
        <f>IF(VLOOKUP("KM115",Languages!$A:$D,1,TRUE)="KM115",VLOOKUP("KM115",Languages!$A:$D,Summary!$C$7,TRUE),NA())</f>
        <v>Kehityskohde</v>
      </c>
      <c r="U68" s="282"/>
      <c r="V68" s="283"/>
    </row>
    <row r="69" spans="1:22" s="295" customFormat="1" ht="19.95" customHeight="1" x14ac:dyDescent="0.2">
      <c r="A69" s="304"/>
      <c r="B69" s="313"/>
      <c r="C69" s="453">
        <v>1</v>
      </c>
      <c r="D69" s="1382"/>
      <c r="E69" s="405"/>
      <c r="F69" s="406"/>
      <c r="G69" s="408"/>
      <c r="H69" s="916"/>
      <c r="I69" s="917"/>
      <c r="J69" s="917"/>
      <c r="K69" s="917"/>
      <c r="L69" s="918"/>
      <c r="M69" s="153"/>
      <c r="N69" s="304"/>
      <c r="O69" s="148"/>
      <c r="P69" s="514"/>
      <c r="Q69" s="407"/>
      <c r="R69" s="407"/>
      <c r="S69" s="407"/>
      <c r="T69" s="409"/>
      <c r="U69" s="153"/>
      <c r="V69" s="304"/>
    </row>
    <row r="70" spans="1:22" s="295" customFormat="1" ht="34.950000000000003" customHeight="1" x14ac:dyDescent="0.2">
      <c r="A70" s="304"/>
      <c r="B70" s="1746"/>
      <c r="C70" s="1772">
        <v>2</v>
      </c>
      <c r="D70" s="1377"/>
      <c r="E70" s="393" t="s">
        <v>134</v>
      </c>
      <c r="F70" s="463" t="str">
        <f>IF(VLOOKUP(CONCATENATE($C$3,"-",$E70),Languages!$A:$D,1,TRUE)=CONCATENATE($C$3,"-",$E70),VLOOKUP(CONCATENATE($C$3,"-",$E70),Languages!$A:$D,Summary!$C$7,TRUE),NA())</f>
        <v>RISK-osion toimintaa varten on määritetty dokumentoidut toimintatavat, joita noudatetaan ja päivitetään säännöllisesti.</v>
      </c>
      <c r="G70" s="1683">
        <f t="shared" ref="G70:G75" si="3">IFERROR(INT(LEFT($H70,1)),0)</f>
        <v>3</v>
      </c>
      <c r="H70" s="441" t="s">
        <v>414</v>
      </c>
      <c r="I70" s="438"/>
      <c r="J70" s="438"/>
      <c r="K70" s="438"/>
      <c r="L70" s="447"/>
      <c r="M70" s="153"/>
      <c r="N70" s="304"/>
      <c r="O70" s="148"/>
      <c r="P70" s="866" t="str">
        <f>VLOOKUP(VLOOKUP($C$3&amp;"-"&amp;$E70,Import!$C:$D,2,FALSE),Parameters!$C$18:$F$22,Summary!$C$7,FALSE)</f>
        <v xml:space="preserve">0 - Vastaus puuttuu </v>
      </c>
      <c r="Q70" s="898" t="str">
        <f>IF(VLOOKUP($C$3&amp;"-"&amp;$E70,Import!$C:$H,3,FALSE)=0,"",VLOOKUP($C$3&amp;"-"&amp;$E70,Import!$C:$H,3,FALSE))</f>
        <v/>
      </c>
      <c r="R70" s="898" t="str">
        <f>IF(VLOOKUP($C$3&amp;"-"&amp;$E70,Import!$C:$H,4,FALSE)=0,"",VLOOKUP($C$3&amp;"-"&amp;$E70,Import!$C:$H,4,FALSE))</f>
        <v xml:space="preserve">A5.37 </v>
      </c>
      <c r="S70" s="898" t="str">
        <f>IF(VLOOKUP($C$3&amp;"-"&amp;$E70,Import!$C:$H,5,FALSE)=0,"",VLOOKUP($C$3&amp;"-"&amp;$E70,Import!$C:$H,5,FALSE))</f>
        <v xml:space="preserve">5.37 </v>
      </c>
      <c r="T70" s="899" t="str">
        <f>IF(VLOOKUP($C$3&amp;"-"&amp;$E70,Import!$C:$H,6,FALSE)=0,"",VLOOKUP($C$3&amp;"-"&amp;$E70,Import!$C:$H,6,FALSE))</f>
        <v/>
      </c>
      <c r="U70" s="153"/>
      <c r="V70" s="304"/>
    </row>
    <row r="71" spans="1:22" s="295" customFormat="1" ht="34.950000000000003" customHeight="1" x14ac:dyDescent="0.2">
      <c r="A71" s="304"/>
      <c r="B71" s="1746"/>
      <c r="C71" s="1774"/>
      <c r="D71" s="1378"/>
      <c r="E71" s="394" t="s">
        <v>137</v>
      </c>
      <c r="F71" s="470" t="str">
        <f>IF(VLOOKUP(CONCATENATE($C$3,"-",$E71),Languages!$A:$D,1,TRUE)=CONCATENATE($C$3,"-",$E71),VLOOKUP(CONCATENATE($C$3,"-",$E71),Languages!$A:$D,Summary!$C$7,TRUE),NA())</f>
        <v>RISK-osion toimintaa varten on tarjolla riittävät resurssit (henkilöstö, rahoitus ja työkalut).</v>
      </c>
      <c r="G71" s="1686">
        <f t="shared" si="3"/>
        <v>3</v>
      </c>
      <c r="H71" s="445" t="s">
        <v>414</v>
      </c>
      <c r="I71" s="440"/>
      <c r="J71" s="440"/>
      <c r="K71" s="440"/>
      <c r="L71" s="449"/>
      <c r="M71" s="153"/>
      <c r="N71" s="304"/>
      <c r="O71" s="148"/>
      <c r="P71" s="874" t="str">
        <f>VLOOKUP(VLOOKUP($C$3&amp;"-"&amp;$E71,Import!$C:$D,2,FALSE),Parameters!$C$18:$F$22,Summary!$C$7,FALSE)</f>
        <v xml:space="preserve">0 - Vastaus puuttuu </v>
      </c>
      <c r="Q71" s="900" t="str">
        <f>IF(VLOOKUP($C$3&amp;"-"&amp;$E71,Import!$C:$H,3,FALSE)=0,"",VLOOKUP($C$3&amp;"-"&amp;$E71,Import!$C:$H,3,FALSE))</f>
        <v/>
      </c>
      <c r="R71" s="900" t="str">
        <f>IF(VLOOKUP($C$3&amp;"-"&amp;$E71,Import!$C:$H,4,FALSE)=0,"",VLOOKUP($C$3&amp;"-"&amp;$E71,Import!$C:$H,4,FALSE))</f>
        <v>ISO27001 7.1 
A8.6</v>
      </c>
      <c r="S71" s="900" t="str">
        <f>IF(VLOOKUP($C$3&amp;"-"&amp;$E71,Import!$C:$H,5,FALSE)=0,"",VLOOKUP($C$3&amp;"-"&amp;$E71,Import!$C:$H,5,FALSE))</f>
        <v>8.6</v>
      </c>
      <c r="T71" s="901" t="str">
        <f>IF(VLOOKUP($C$3&amp;"-"&amp;$E71,Import!$C:$H,6,FALSE)=0,"",VLOOKUP($C$3&amp;"-"&amp;$E71,Import!$C:$H,6,FALSE))</f>
        <v/>
      </c>
      <c r="U71" s="153"/>
      <c r="V71" s="304"/>
    </row>
    <row r="72" spans="1:22" s="295" customFormat="1" ht="44.4" customHeight="1" x14ac:dyDescent="0.2">
      <c r="A72" s="304"/>
      <c r="B72" s="1746"/>
      <c r="C72" s="1775">
        <v>3</v>
      </c>
      <c r="D72" s="1379"/>
      <c r="E72" s="393" t="s">
        <v>140</v>
      </c>
      <c r="F72" s="463" t="str">
        <f>IF(VLOOKUP(CONCATENATE($C$3,"-",$E72),Languages!$A:$D,1,TRUE)=CONCATENATE($C$3,"-",$E72),VLOOKUP(CONCATENATE($C$3,"-",$E72),Languages!$A:$D,Summary!$C$7,TRUE),NA())</f>
        <v>RISK-osion toimintaa ohjataan vaatimuksilla, jotka on asetettu organisaation johtotason politiikassa (tai vastaavassa ohjeistuksessa).</v>
      </c>
      <c r="G72" s="1683">
        <f t="shared" si="3"/>
        <v>3</v>
      </c>
      <c r="H72" s="441" t="s">
        <v>414</v>
      </c>
      <c r="I72" s="438"/>
      <c r="J72" s="438"/>
      <c r="K72" s="438"/>
      <c r="L72" s="447"/>
      <c r="M72" s="153"/>
      <c r="N72" s="304"/>
      <c r="O72" s="148"/>
      <c r="P72" s="866" t="str">
        <f>VLOOKUP(VLOOKUP($C$3&amp;"-"&amp;$E72,Import!$C:$D,2,FALSE),Parameters!$C$18:$F$22,Summary!$C$7,FALSE)</f>
        <v xml:space="preserve">0 - Vastaus puuttuu </v>
      </c>
      <c r="Q72" s="898" t="str">
        <f>IF(VLOOKUP($C$3&amp;"-"&amp;$E72,Import!$C:$H,3,FALSE)=0,"",VLOOKUP($C$3&amp;"-"&amp;$E72,Import!$C:$H,3,FALSE))</f>
        <v/>
      </c>
      <c r="R72" s="898" t="str">
        <f>IF(VLOOKUP($C$3&amp;"-"&amp;$E72,Import!$C:$H,4,FALSE)=0,"",VLOOKUP($C$3&amp;"-"&amp;$E72,Import!$C:$H,4,FALSE))</f>
        <v>ISO27001 5.2</v>
      </c>
      <c r="S72" s="898" t="str">
        <f>IF(VLOOKUP($C$3&amp;"-"&amp;$E72,Import!$C:$H,5,FALSE)=0,"",VLOOKUP($C$3&amp;"-"&amp;$E72,Import!$C:$H,5,FALSE))</f>
        <v/>
      </c>
      <c r="T72" s="899" t="str">
        <f>IF(VLOOKUP($C$3&amp;"-"&amp;$E72,Import!$C:$H,6,FALSE)=0,"",VLOOKUP($C$3&amp;"-"&amp;$E72,Import!$C:$H,6,FALSE))</f>
        <v/>
      </c>
      <c r="U72" s="153"/>
      <c r="V72" s="304"/>
    </row>
    <row r="73" spans="1:22" s="295" customFormat="1" ht="34.950000000000003" customHeight="1" x14ac:dyDescent="0.2">
      <c r="A73" s="304"/>
      <c r="B73" s="1746"/>
      <c r="C73" s="1776"/>
      <c r="D73" s="1380"/>
      <c r="E73" s="293" t="s">
        <v>142</v>
      </c>
      <c r="F73" s="464" t="str">
        <f>IF(VLOOKUP(CONCATENATE($C$3,"-",$E73),Languages!$A:$D,1,TRUE)=CONCATENATE($C$3,"-",$E73),VLOOKUP(CONCATENATE($C$3,"-",$E73),Languages!$A:$D,Summary!$C$7,TRUE),NA())</f>
        <v>RISK-osion toiminnan suorittamiseen tarvittavat vastuut, tilivelvollisuudet ja valtuutukset on jalkautettu soveltuville työntekijöille.</v>
      </c>
      <c r="G73" s="1684">
        <f t="shared" si="3"/>
        <v>2</v>
      </c>
      <c r="H73" s="306" t="s">
        <v>413</v>
      </c>
      <c r="I73" s="439"/>
      <c r="J73" s="439"/>
      <c r="K73" s="439"/>
      <c r="L73" s="448"/>
      <c r="M73" s="153"/>
      <c r="N73" s="304"/>
      <c r="O73" s="148"/>
      <c r="P73" s="869" t="str">
        <f>VLOOKUP(VLOOKUP($C$3&amp;"-"&amp;$E73,Import!$C:$D,2,FALSE),Parameters!$C$18:$F$22,Summary!$C$7,FALSE)</f>
        <v xml:space="preserve">0 - Vastaus puuttuu </v>
      </c>
      <c r="Q73" s="893" t="str">
        <f>IF(VLOOKUP($C$3&amp;"-"&amp;$E73,Import!$C:$H,3,FALSE)=0,"",VLOOKUP($C$3&amp;"-"&amp;$E73,Import!$C:$H,3,FALSE))</f>
        <v/>
      </c>
      <c r="R73" s="893" t="str">
        <f>IF(VLOOKUP($C$3&amp;"-"&amp;$E73,Import!$C:$H,4,FALSE)=0,"",VLOOKUP($C$3&amp;"-"&amp;$E73,Import!$C:$H,4,FALSE))</f>
        <v>ISO27001 5.3</v>
      </c>
      <c r="S73" s="893" t="str">
        <f>IF(VLOOKUP($C$3&amp;"-"&amp;$E73,Import!$C:$H,5,FALSE)=0,"",VLOOKUP($C$3&amp;"-"&amp;$E73,Import!$C:$H,5,FALSE))</f>
        <v/>
      </c>
      <c r="T73" s="894" t="str">
        <f>IF(VLOOKUP($C$3&amp;"-"&amp;$E73,Import!$C:$H,6,FALSE)=0,"",VLOOKUP($C$3&amp;"-"&amp;$E73,Import!$C:$H,6,FALSE))</f>
        <v/>
      </c>
      <c r="U73" s="153"/>
      <c r="V73" s="304"/>
    </row>
    <row r="74" spans="1:22" s="295" customFormat="1" ht="40.799999999999997" customHeight="1" x14ac:dyDescent="0.2">
      <c r="A74" s="304"/>
      <c r="B74" s="1746"/>
      <c r="C74" s="1776"/>
      <c r="D74" s="1380"/>
      <c r="E74" s="293" t="s">
        <v>144</v>
      </c>
      <c r="F74" s="464" t="str">
        <f>IF(VLOOKUP(CONCATENATE($C$3,"-",$E74),Languages!$A:$D,1,TRUE)=CONCATENATE($C$3,"-",$E74),VLOOKUP(CONCATENATE($C$3,"-",$E74),Languages!$A:$D,Summary!$C$7,TRUE),NA())</f>
        <v>RISK-osion toimintaa suorittavilla työntekijöillä on riittävät tiedot ja taidot tehtäviensä suorittamiseen.</v>
      </c>
      <c r="G74" s="1684">
        <f t="shared" si="3"/>
        <v>3</v>
      </c>
      <c r="H74" s="306" t="s">
        <v>414</v>
      </c>
      <c r="I74" s="439"/>
      <c r="J74" s="439"/>
      <c r="K74" s="439"/>
      <c r="L74" s="448"/>
      <c r="M74" s="153"/>
      <c r="N74" s="304"/>
      <c r="O74" s="148"/>
      <c r="P74" s="869" t="str">
        <f>VLOOKUP(VLOOKUP($C$3&amp;"-"&amp;$E74,Import!$C:$D,2,FALSE),Parameters!$C$18:$F$22,Summary!$C$7,FALSE)</f>
        <v xml:space="preserve">0 - Vastaus puuttuu </v>
      </c>
      <c r="Q74" s="893" t="str">
        <f>IF(VLOOKUP($C$3&amp;"-"&amp;$E74,Import!$C:$H,3,FALSE)=0,"",VLOOKUP($C$3&amp;"-"&amp;$E74,Import!$C:$H,3,FALSE))</f>
        <v/>
      </c>
      <c r="R74" s="893" t="str">
        <f>IF(VLOOKUP($C$3&amp;"-"&amp;$E74,Import!$C:$H,4,FALSE)=0,"",VLOOKUP($C$3&amp;"-"&amp;$E74,Import!$C:$H,4,FALSE))</f>
        <v>ISO27001 7.2</v>
      </c>
      <c r="S74" s="893" t="str">
        <f>IF(VLOOKUP($C$3&amp;"-"&amp;$E74,Import!$C:$H,5,FALSE)=0,"",VLOOKUP($C$3&amp;"-"&amp;$E74,Import!$C:$H,5,FALSE))</f>
        <v/>
      </c>
      <c r="T74" s="894" t="str">
        <f>IF(VLOOKUP($C$3&amp;"-"&amp;$E74,Import!$C:$H,6,FALSE)=0,"",VLOOKUP($C$3&amp;"-"&amp;$E74,Import!$C:$H,6,FALSE))</f>
        <v/>
      </c>
      <c r="U74" s="153"/>
      <c r="V74" s="304"/>
    </row>
    <row r="75" spans="1:22" s="295" customFormat="1" ht="42.6" customHeight="1" x14ac:dyDescent="0.2">
      <c r="A75" s="304"/>
      <c r="B75" s="1746"/>
      <c r="C75" s="1777"/>
      <c r="D75" s="1381"/>
      <c r="E75" s="394" t="s">
        <v>146</v>
      </c>
      <c r="F75" s="470" t="str">
        <f>IF(VLOOKUP(CONCATENATE($C$3,"-",$E75),Languages!$A:$D,1,TRUE)=CONCATENATE($C$3,"-",$E75),VLOOKUP(CONCATENATE($C$3,"-",$E75),Languages!$A:$D,Summary!$C$7,TRUE),NA())</f>
        <v>RISK-osion toiminnan vaikuttavuutta arvioidaan ja seurataan.</v>
      </c>
      <c r="G75" s="1686">
        <f t="shared" si="3"/>
        <v>2</v>
      </c>
      <c r="H75" s="445" t="s">
        <v>413</v>
      </c>
      <c r="I75" s="440"/>
      <c r="J75" s="440"/>
      <c r="K75" s="440"/>
      <c r="L75" s="449"/>
      <c r="M75" s="153"/>
      <c r="N75" s="304"/>
      <c r="O75" s="148"/>
      <c r="P75" s="874" t="str">
        <f>VLOOKUP(VLOOKUP($C$3&amp;"-"&amp;$E75,Import!$C:$D,2,FALSE),Parameters!$C$18:$F$22,Summary!$C$7,FALSE)</f>
        <v xml:space="preserve">0 - Vastaus puuttuu </v>
      </c>
      <c r="Q75" s="900" t="str">
        <f>IF(VLOOKUP($C$3&amp;"-"&amp;$E75,Import!$C:$H,3,FALSE)=0,"",VLOOKUP($C$3&amp;"-"&amp;$E75,Import!$C:$H,3,FALSE))</f>
        <v/>
      </c>
      <c r="R75" s="900" t="str">
        <f>IF(VLOOKUP($C$3&amp;"-"&amp;$E75,Import!$C:$H,4,FALSE)=0,"",VLOOKUP($C$3&amp;"-"&amp;$E75,Import!$C:$H,4,FALSE))</f>
        <v>ISO27001 9.1-9.3
A 5.35</v>
      </c>
      <c r="S75" s="900" t="str">
        <f>IF(VLOOKUP($C$3&amp;"-"&amp;$E75,Import!$C:$H,5,FALSE)=0,"",VLOOKUP($C$3&amp;"-"&amp;$E75,Import!$C:$H,5,FALSE))</f>
        <v>5.35</v>
      </c>
      <c r="T75" s="901" t="str">
        <f>IF(VLOOKUP($C$3&amp;"-"&amp;$E75,Import!$C:$H,6,FALSE)=0,"",VLOOKUP($C$3&amp;"-"&amp;$E75,Import!$C:$H,6,FALSE))</f>
        <v/>
      </c>
      <c r="U75" s="153"/>
      <c r="V75" s="304"/>
    </row>
    <row r="76" spans="1:22" ht="11.4" x14ac:dyDescent="0.2">
      <c r="A76" s="235"/>
      <c r="B76" s="236"/>
      <c r="C76" s="297"/>
      <c r="D76" s="297"/>
      <c r="E76" s="237"/>
      <c r="F76" s="238"/>
      <c r="G76" s="240"/>
      <c r="H76" s="241"/>
      <c r="I76" s="298"/>
      <c r="J76" s="298"/>
      <c r="K76" s="298"/>
      <c r="L76" s="298"/>
      <c r="M76" s="153"/>
      <c r="N76" s="235"/>
      <c r="O76" s="148"/>
      <c r="P76" s="241"/>
      <c r="Q76" s="298"/>
      <c r="R76" s="298"/>
      <c r="S76" s="298"/>
      <c r="T76" s="298"/>
      <c r="U76" s="153"/>
      <c r="V76" s="235"/>
    </row>
    <row r="77" spans="1:22" ht="11.4" x14ac:dyDescent="0.25">
      <c r="A77" s="235"/>
      <c r="B77" s="235"/>
      <c r="C77" s="235"/>
      <c r="D77" s="235"/>
      <c r="E77" s="235"/>
      <c r="F77" s="235"/>
      <c r="G77" s="244"/>
      <c r="H77" s="235"/>
      <c r="I77" s="235"/>
      <c r="J77" s="235"/>
      <c r="K77" s="235"/>
      <c r="L77" s="235"/>
      <c r="M77" s="496"/>
      <c r="N77" s="235"/>
      <c r="O77" s="496"/>
      <c r="P77" s="235"/>
      <c r="Q77" s="235"/>
      <c r="R77" s="235"/>
      <c r="S77" s="235"/>
      <c r="T77" s="235"/>
      <c r="U77" s="496"/>
      <c r="V77" s="235"/>
    </row>
  </sheetData>
  <sheetProtection sheet="1" formatCells="0" formatColumns="0" formatRows="0"/>
  <mergeCells count="51">
    <mergeCell ref="B74:B75"/>
    <mergeCell ref="B70:B73"/>
    <mergeCell ref="C70:C71"/>
    <mergeCell ref="C72:C75"/>
    <mergeCell ref="C15:L15"/>
    <mergeCell ref="C17:L17"/>
    <mergeCell ref="C19:L19"/>
    <mergeCell ref="C21:L21"/>
    <mergeCell ref="C39:C44"/>
    <mergeCell ref="B28:B29"/>
    <mergeCell ref="C64:C66"/>
    <mergeCell ref="C54:C58"/>
    <mergeCell ref="C45:C50"/>
    <mergeCell ref="B30:B35"/>
    <mergeCell ref="B62:B65"/>
    <mergeCell ref="P3:T11"/>
    <mergeCell ref="P13:P14"/>
    <mergeCell ref="Q13:Q14"/>
    <mergeCell ref="R13:R14"/>
    <mergeCell ref="S13:S14"/>
    <mergeCell ref="T13:T14"/>
    <mergeCell ref="C6:L6"/>
    <mergeCell ref="C13:L13"/>
    <mergeCell ref="B53:B56"/>
    <mergeCell ref="B57:B59"/>
    <mergeCell ref="B40:B42"/>
    <mergeCell ref="B38:B39"/>
    <mergeCell ref="J8:K8"/>
    <mergeCell ref="J10:K11"/>
    <mergeCell ref="C29:C33"/>
    <mergeCell ref="C34:C35"/>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 ref="P21:P22"/>
    <mergeCell ref="Q21:Q22"/>
    <mergeCell ref="R21:R22"/>
    <mergeCell ref="S21:S22"/>
    <mergeCell ref="T21:T22"/>
  </mergeCells>
  <conditionalFormatting sqref="G28:G35 G38:G50 G53:G59 G62:G66 G70:G75">
    <cfRule type="containsText" dxfId="201" priority="45" operator="containsText" text="0">
      <formula>NOT(ISERROR(SEARCH("0",G28)))</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50" max="16383" man="1"/>
  </rowBreaks>
  <colBreaks count="1" manualBreakCount="1">
    <brk id="14" max="1048575" man="1"/>
  </colBreaks>
  <ignoredErrors>
    <ignoredError sqref="P28:T32 P38:T50 P53:T59 P62:T66 P70:T7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G38:G50 G53:G59 G62:G66 G70:G75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H28:H35 H53:H59 H62:H66 H70:H75 H38:H50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V8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7265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85"/>
      <c r="P2" s="786"/>
      <c r="Q2" s="786"/>
      <c r="R2" s="786"/>
      <c r="S2" s="786"/>
      <c r="T2" s="786"/>
      <c r="U2" s="787"/>
      <c r="V2" s="251"/>
    </row>
    <row r="3" spans="1:22" s="256" customFormat="1" ht="25.05" customHeight="1" x14ac:dyDescent="0.25">
      <c r="A3" s="251"/>
      <c r="B3" s="148"/>
      <c r="C3" s="149" t="s">
        <v>59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88"/>
      <c r="P3" s="1739" t="str">
        <f>VLOOKUP($C$3,Infoimport!$B$4:$C$14,2,FALSE)</f>
        <v xml:space="preserve">ACCESS, tiedot Infoimport-välilehdeltä
</v>
      </c>
      <c r="Q3" s="1739"/>
      <c r="R3" s="1739"/>
      <c r="S3" s="1739"/>
      <c r="T3" s="1739"/>
      <c r="U3" s="789"/>
      <c r="V3" s="251"/>
    </row>
    <row r="4" spans="1:22" s="317" customFormat="1" ht="25.05" customHeight="1" x14ac:dyDescent="0.3">
      <c r="A4" s="315"/>
      <c r="B4" s="316"/>
      <c r="C4" s="154" t="str">
        <f>IF(VLOOKUP($C$3,Languages!$A:$D,1,TRUE)=$C$3,VLOOKUP($C$3,Languages!$A:$D,Summary!$C$7,TRUE),NA())</f>
        <v>Identiteetin- ja pääsynhallinta (ACCESS)</v>
      </c>
      <c r="D4" s="154"/>
      <c r="E4" s="257"/>
      <c r="F4" s="258"/>
      <c r="G4" s="319"/>
      <c r="H4" s="318"/>
      <c r="I4" s="260" t="str">
        <f ca="1">VLOOKUP(VLOOKUP(CONCATENATE($C$3),Data!$K:$O,5,FALSE),Parameters!$C$7:$F$10,Summary!$C$7,FALSE)</f>
        <v>Kypsyystaso 2</v>
      </c>
      <c r="J4" s="684"/>
      <c r="K4" s="261"/>
      <c r="L4" s="147"/>
      <c r="M4" s="153"/>
      <c r="N4" s="251"/>
      <c r="O4" s="788"/>
      <c r="P4" s="1739"/>
      <c r="Q4" s="1739"/>
      <c r="R4" s="1739"/>
      <c r="S4" s="1739"/>
      <c r="T4" s="1739"/>
      <c r="U4" s="789"/>
      <c r="V4" s="251"/>
    </row>
    <row r="5" spans="1:22" ht="10.050000000000001" customHeight="1" x14ac:dyDescent="0.25">
      <c r="A5" s="177"/>
      <c r="B5" s="307"/>
      <c r="C5" s="320"/>
      <c r="D5" s="320"/>
      <c r="E5" s="321"/>
      <c r="F5" s="321"/>
      <c r="G5" s="260"/>
      <c r="H5" s="260"/>
      <c r="I5" s="783"/>
      <c r="J5" s="261"/>
      <c r="K5" s="261"/>
      <c r="L5" s="147"/>
      <c r="M5" s="153"/>
      <c r="N5" s="251"/>
      <c r="O5" s="788"/>
      <c r="P5" s="1739"/>
      <c r="Q5" s="1739"/>
      <c r="R5" s="1739"/>
      <c r="S5" s="1739"/>
      <c r="T5" s="1739"/>
      <c r="U5" s="789"/>
      <c r="V5" s="251"/>
    </row>
    <row r="6" spans="1:22" ht="90" customHeight="1" x14ac:dyDescent="0.2">
      <c r="A6" s="177"/>
      <c r="B6" s="307"/>
      <c r="C6" s="1743"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743"/>
      <c r="E6" s="1743"/>
      <c r="F6" s="1743"/>
      <c r="G6" s="1743"/>
      <c r="H6" s="1743"/>
      <c r="I6" s="1743"/>
      <c r="J6" s="1743"/>
      <c r="K6" s="1743"/>
      <c r="L6" s="1743"/>
      <c r="M6" s="153"/>
      <c r="N6" s="251"/>
      <c r="O6" s="788"/>
      <c r="P6" s="1739"/>
      <c r="Q6" s="1739"/>
      <c r="R6" s="1739"/>
      <c r="S6" s="1739"/>
      <c r="T6" s="1739"/>
      <c r="U6" s="789"/>
      <c r="V6" s="251"/>
    </row>
    <row r="7" spans="1:22" ht="14.4" customHeight="1" x14ac:dyDescent="0.2">
      <c r="A7" s="177"/>
      <c r="B7" s="307"/>
      <c r="C7" s="263">
        <v>1</v>
      </c>
      <c r="D7" s="263"/>
      <c r="E7" s="264" t="s">
        <v>1</v>
      </c>
      <c r="F7" s="265" t="str">
        <f>IF(VLOOKUP(CONCATENATE($C$3,"-",C7),Languages!$A:$D,1,TRUE)=CONCATENATE($C$3,"-",C7),VLOOKUP(CONCATENATE($C$3,"-",C7),Languages!$A:$D,Summary!$C$7,TRUE),NA())</f>
        <v>Identiteettien luominen ja hallinta</v>
      </c>
      <c r="I7" s="266" t="str">
        <f ca="1">VLOOKUP(VLOOKUP(CONCATENATE($C$3,"-",$C7),Data!$K:$O,5,FALSE),Parameters!$C$7:$F$10,Summary!$C$7,FALSE)</f>
        <v>Kypsyystaso 2</v>
      </c>
      <c r="J7" s="461" t="str">
        <f>IF(VLOOKUP("KM110",Languages!$A:$D,1,TRUE)="KM110",VLOOKUP("KM110",Languages!$A:$D,Summary!$C$7,TRUE),NA())</f>
        <v>Päivämäärä</v>
      </c>
      <c r="K7" s="435"/>
      <c r="L7" s="147"/>
      <c r="M7" s="153"/>
      <c r="N7" s="251"/>
      <c r="O7" s="788"/>
      <c r="P7" s="1739"/>
      <c r="Q7" s="1739"/>
      <c r="R7" s="1739"/>
      <c r="S7" s="1739"/>
      <c r="T7" s="1739"/>
      <c r="U7" s="789"/>
      <c r="V7" s="251"/>
    </row>
    <row r="8" spans="1:22" ht="14.4" customHeight="1" x14ac:dyDescent="0.25">
      <c r="A8" s="177"/>
      <c r="B8" s="307"/>
      <c r="C8" s="263">
        <v>2</v>
      </c>
      <c r="D8" s="263"/>
      <c r="E8" s="264" t="s">
        <v>1</v>
      </c>
      <c r="F8" s="265" t="str">
        <f>IF(VLOOKUP(CONCATENATE($C$3,"-",C8),Languages!$A:$D,1,TRUE)=CONCATENATE($C$3,"-",C8),VLOOKUP(CONCATENATE($C$3,"-",C8),Languages!$A:$D,Summary!$C$7,TRUE),NA())</f>
        <v>Looginen pääsynhallinta</v>
      </c>
      <c r="G8" s="323"/>
      <c r="I8" s="266" t="str">
        <f ca="1">VLOOKUP(VLOOKUP(CONCATENATE($C$3,"-",$C8),Data!$K:$O,5,FALSE),Parameters!$C$7:$F$10,Summary!$C$7,FALSE)</f>
        <v>Kypsyystaso 2</v>
      </c>
      <c r="J8" s="1762"/>
      <c r="K8" s="1745"/>
      <c r="L8" s="147"/>
      <c r="M8" s="153"/>
      <c r="N8" s="251"/>
      <c r="O8" s="788"/>
      <c r="P8" s="1739"/>
      <c r="Q8" s="1739"/>
      <c r="R8" s="1739"/>
      <c r="S8" s="1739"/>
      <c r="T8" s="1739"/>
      <c r="U8" s="789"/>
      <c r="V8" s="251"/>
    </row>
    <row r="9" spans="1:22" ht="14.4" customHeight="1" x14ac:dyDescent="0.2">
      <c r="A9" s="177"/>
      <c r="B9" s="307"/>
      <c r="C9" s="263">
        <v>3</v>
      </c>
      <c r="D9" s="263"/>
      <c r="E9" s="264" t="s">
        <v>1</v>
      </c>
      <c r="F9" s="265" t="str">
        <f>IF(VLOOKUP(CONCATENATE($C$3,"-",C9),Languages!$A:$D,1,TRUE)=CONCATENATE($C$3,"-",C9),VLOOKUP(CONCATENATE($C$3,"-",C9),Languages!$A:$D,Summary!$C$7,TRUE),NA())</f>
        <v>Fyysinen pääsynhallinta</v>
      </c>
      <c r="G9" s="324"/>
      <c r="I9" s="266" t="str">
        <f ca="1">VLOOKUP(VLOOKUP(CONCATENATE($C$3,"-",$C9),Data!$K:$O,5,FALSE),Parameters!$C$7:$F$10,Summary!$C$7,FALSE)</f>
        <v>Kypsyystaso 2</v>
      </c>
      <c r="J9" s="461" t="str">
        <f>IF(VLOOKUP("KM111",Languages!$A:$D,1,TRUE)="KM111",VLOOKUP("KM111",Languages!$A:$D,Summary!$C$7,TRUE),NA())</f>
        <v>Osallistujat</v>
      </c>
      <c r="K9" s="435"/>
      <c r="L9" s="147"/>
      <c r="M9" s="153"/>
      <c r="N9" s="251"/>
      <c r="O9" s="788"/>
      <c r="P9" s="1739"/>
      <c r="Q9" s="1739"/>
      <c r="R9" s="1739"/>
      <c r="S9" s="1739"/>
      <c r="T9" s="1739"/>
      <c r="U9" s="789"/>
      <c r="V9" s="251"/>
    </row>
    <row r="10" spans="1:22" ht="14.4" customHeight="1" x14ac:dyDescent="0.2">
      <c r="A10" s="177"/>
      <c r="B10" s="307"/>
      <c r="C10" s="263">
        <v>4</v>
      </c>
      <c r="D10" s="263"/>
      <c r="E10" s="264" t="s">
        <v>1</v>
      </c>
      <c r="F10" s="265" t="str">
        <f>IF(VLOOKUP(CONCATENATE($C$3,"-",C10),Languages!$A:$D,1,TRUE)=CONCATENATE($C$3,"-",C10),VLOOKUP(CONCATENATE($C$3,"-",C10),Languages!$A:$D,Summary!$C$7,TRUE),NA())</f>
        <v>Yleisiä hallintatoimia</v>
      </c>
      <c r="G10" s="324"/>
      <c r="I10" s="266" t="str">
        <f ca="1">VLOOKUP(VLOOKUP(CONCATENATE($C$3,"-",$C10),Data!$K:$O,5,FALSE),Parameters!$C$7:$F$10,Summary!$C$7,FALSE)</f>
        <v>Kypsyystaso 2</v>
      </c>
      <c r="J10" s="1758"/>
      <c r="K10" s="1759"/>
      <c r="L10" s="147"/>
      <c r="M10" s="153"/>
      <c r="N10" s="251"/>
      <c r="O10" s="788"/>
      <c r="P10" s="1739"/>
      <c r="Q10" s="1739"/>
      <c r="R10" s="1739"/>
      <c r="S10" s="1739"/>
      <c r="T10" s="1739"/>
      <c r="U10" s="789"/>
      <c r="V10" s="251"/>
    </row>
    <row r="11" spans="1:22" ht="14.4" customHeight="1" x14ac:dyDescent="0.2">
      <c r="A11" s="177"/>
      <c r="B11" s="307"/>
      <c r="C11" s="263"/>
      <c r="D11" s="263"/>
      <c r="E11" s="264"/>
      <c r="F11" s="265"/>
      <c r="G11" s="324"/>
      <c r="I11" s="266"/>
      <c r="J11" s="1760"/>
      <c r="K11" s="1761"/>
      <c r="L11" s="147"/>
      <c r="M11" s="153"/>
      <c r="N11" s="251"/>
      <c r="O11" s="788"/>
      <c r="P11" s="1739"/>
      <c r="Q11" s="1739"/>
      <c r="R11" s="1739"/>
      <c r="S11" s="1739"/>
      <c r="T11" s="1739"/>
      <c r="U11" s="789"/>
      <c r="V11" s="251"/>
    </row>
    <row r="12" spans="1:22" s="176" customFormat="1" ht="30" customHeight="1" x14ac:dyDescent="0.25">
      <c r="A12" s="165"/>
      <c r="B12" s="268"/>
      <c r="C12" s="169">
        <v>1</v>
      </c>
      <c r="D12" s="169"/>
      <c r="E12" s="169" t="str">
        <f>IF(VLOOKUP(CONCATENATE($C$3,"-",C12),Languages!$A:$D,1,TRUE)=CONCATENATE($C$3,"-",C12),VLOOKUP(CONCATENATE($C$3,"-",C12),Languages!$A:$D,Summary!$C$7,TRUE),NA())</f>
        <v>Identiteettien luominen ja hallinta</v>
      </c>
      <c r="F12" s="169"/>
      <c r="G12" s="270"/>
      <c r="H12" s="270"/>
      <c r="I12" s="271"/>
      <c r="J12" s="271"/>
      <c r="K12" s="271"/>
      <c r="L12" s="271"/>
      <c r="M12" s="153"/>
      <c r="N12" s="251"/>
      <c r="O12" s="78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89"/>
      <c r="V12" s="251"/>
    </row>
    <row r="13" spans="1:22" s="277" customFormat="1" ht="49.95" customHeight="1" x14ac:dyDescent="0.2">
      <c r="A13" s="274"/>
      <c r="B13" s="275"/>
      <c r="C13" s="1765"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765"/>
      <c r="E13" s="1765"/>
      <c r="F13" s="1765"/>
      <c r="G13" s="1765"/>
      <c r="H13" s="1765"/>
      <c r="I13" s="1765"/>
      <c r="J13" s="1765"/>
      <c r="K13" s="1765"/>
      <c r="L13" s="1765"/>
      <c r="M13" s="153"/>
      <c r="N13" s="251"/>
      <c r="O13" s="788"/>
      <c r="P13" s="1741" t="str">
        <f>IF(VLOOKUP(CONCATENATE($C$3,"-",$C12),Import!$C$11:$H$470,2,FALSE)=0,"",VLOOKUP(CONCATENATE($C$3,"-",$C12),Import!$C$11:$H$470,2,FALSE))</f>
        <v/>
      </c>
      <c r="Q13" s="1739" t="str">
        <f>IF(VLOOKUP(CONCATENATE($C$3,"-",$C12),Import!$C$11:$H$470,3,FALSE)=0,"",VLOOKUP(CONCATENATE($C$3,"-",$C12),Import!$C$11:$H$470,3,FALSE))</f>
        <v>5.3, 6.2, 7.1, 7.2, 7.3.1, 7.4, 7.5, 7.6, 11.6, 11.7</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789"/>
      <c r="V13" s="251"/>
    </row>
    <row r="14" spans="1:22" s="176" customFormat="1" ht="30" customHeight="1" x14ac:dyDescent="0.25">
      <c r="A14" s="165"/>
      <c r="B14" s="268"/>
      <c r="C14" s="169">
        <v>2</v>
      </c>
      <c r="D14" s="169"/>
      <c r="E14" s="169" t="str">
        <f>IF(VLOOKUP(CONCATENATE($C$3,"-",C14),Languages!$A:$D,1,TRUE)=CONCATENATE($C$3,"-",C14),VLOOKUP(CONCATENATE($C$3,"-",C14),Languages!$A:$D,Summary!$C$7,TRUE),NA())</f>
        <v>Looginen pääsynhallinta</v>
      </c>
      <c r="F14" s="169"/>
      <c r="G14" s="291"/>
      <c r="H14" s="291" t="s">
        <v>16</v>
      </c>
      <c r="I14" s="292"/>
      <c r="J14" s="292"/>
      <c r="K14" s="292"/>
      <c r="L14" s="292"/>
      <c r="M14" s="153"/>
      <c r="N14" s="251"/>
      <c r="O14" s="788"/>
      <c r="P14" s="1742"/>
      <c r="Q14" s="1740"/>
      <c r="R14" s="1740"/>
      <c r="S14" s="1740"/>
      <c r="T14" s="1740"/>
      <c r="U14" s="789"/>
      <c r="V14" s="251"/>
    </row>
    <row r="15" spans="1:22" s="277" customFormat="1" ht="75" customHeight="1" x14ac:dyDescent="0.2">
      <c r="A15" s="274"/>
      <c r="B15" s="275"/>
      <c r="C15" s="1765"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765"/>
      <c r="E15" s="1765"/>
      <c r="F15" s="1765"/>
      <c r="G15" s="1765"/>
      <c r="H15" s="1765"/>
      <c r="I15" s="1765"/>
      <c r="J15" s="1765"/>
      <c r="K15" s="1765"/>
      <c r="L15" s="1765"/>
      <c r="M15" s="153"/>
      <c r="N15" s="251"/>
      <c r="O15" s="788"/>
      <c r="P15" s="1741" t="str">
        <f>IF(VLOOKUP(CONCATENATE($C$3,"-",$C14),Import!$C$11:$H$470,2,FALSE)=0,"",VLOOKUP(CONCATENATE($C$3,"-",$C14),Import!$C$11:$H$470,2,FALSE))</f>
        <v/>
      </c>
      <c r="Q15" s="1739" t="str">
        <f>IF(VLOOKUP(CONCATENATE($C$3,"-",$C14),Import!$C$11:$H$470,3,FALSE)=0,"",VLOOKUP(CONCATENATE($C$3,"-",$C14),Import!$C$11:$H$470,3,FALSE))</f>
        <v>5.3, 6.2, 7.1, 7.2, 7.3, 7.3.1, 7.4, 7.5, 9.3, 11.3, 11.7, 12.2</v>
      </c>
      <c r="R15" s="1739" t="str">
        <f>IF(VLOOKUP(CONCATENATE($C$3,"-",$C14),Import!$C$11:$H$470,4,FALSE)=0,"",VLOOKUP(CONCATENATE($C$3,"-",$C14),Import!$C$11:$H$470,4,FALSE))</f>
        <v/>
      </c>
      <c r="S15" s="1739" t="str">
        <f>IF(VLOOKUP(CONCATENATE($C$3,"-",$C14),Import!$C$11:$H$470,5,FALSE)=0,"",VLOOKUP(CONCATENATE($C$3,"-",$C14),Import!$C$11:$H$470,5,FALSE))</f>
        <v/>
      </c>
      <c r="T15" s="1739" t="str">
        <f>IF(VLOOKUP(CONCATENATE($C$3,"-",$C14),Import!$C$11:$H$470,6,FALSE)=0,"",VLOOKUP(CONCATENATE($C$3,"-",$C14),Import!$C$11:$H$470,6,FALSE))</f>
        <v/>
      </c>
      <c r="U15" s="789"/>
      <c r="V15" s="251"/>
    </row>
    <row r="16" spans="1:22" s="176" customFormat="1" ht="30" customHeight="1" x14ac:dyDescent="0.25">
      <c r="A16" s="165"/>
      <c r="B16" s="268"/>
      <c r="C16" s="169">
        <v>3</v>
      </c>
      <c r="D16" s="169"/>
      <c r="E16" s="169" t="str">
        <f>IF(VLOOKUP(CONCATENATE($C$3,"-",C16),Languages!$A:$D,1,TRUE)=CONCATENATE($C$3,"-",C16),VLOOKUP(CONCATENATE($C$3,"-",C16),Languages!$A:$D,Summary!$C$7,TRUE),NA())</f>
        <v>Fyysinen pääsynhallinta</v>
      </c>
      <c r="F16" s="169"/>
      <c r="G16" s="291"/>
      <c r="H16" s="291" t="s">
        <v>16</v>
      </c>
      <c r="I16" s="292"/>
      <c r="J16" s="292"/>
      <c r="K16" s="292"/>
      <c r="L16" s="292"/>
      <c r="M16" s="153"/>
      <c r="N16" s="251"/>
      <c r="O16" s="788"/>
      <c r="P16" s="1742"/>
      <c r="Q16" s="1740"/>
      <c r="R16" s="1740"/>
      <c r="S16" s="1740"/>
      <c r="T16" s="1740"/>
      <c r="U16" s="789"/>
      <c r="V16" s="251"/>
    </row>
    <row r="17" spans="1:22" s="277" customFormat="1" ht="75" customHeight="1" x14ac:dyDescent="0.2">
      <c r="A17" s="274"/>
      <c r="B17" s="275"/>
      <c r="C17" s="1765"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765"/>
      <c r="E17" s="1765"/>
      <c r="F17" s="1765"/>
      <c r="G17" s="1765"/>
      <c r="H17" s="1765"/>
      <c r="I17" s="1765"/>
      <c r="J17" s="1765"/>
      <c r="K17" s="1765"/>
      <c r="L17" s="1765"/>
      <c r="M17" s="153"/>
      <c r="N17" s="251"/>
      <c r="O17" s="788"/>
      <c r="P17" s="1741" t="str">
        <f>IF(VLOOKUP(CONCATENATE($C$3,"-",$C16),Import!$C$11:$H$470,2,FALSE)=0,"",VLOOKUP(CONCATENATE($C$3,"-",$C16),Import!$C$11:$H$470,2,FALSE))</f>
        <v/>
      </c>
      <c r="Q17" s="1739" t="str">
        <f>IF(VLOOKUP(CONCATENATE($C$3,"-",$C16),Import!$C$11:$H$470,3,FALSE)=0,"",VLOOKUP(CONCATENATE($C$3,"-",$C16),Import!$C$11:$H$470,3,FALSE))</f>
        <v>6.2, 7.1, 7.2, 7.3, 7.4, 7.5, 9.3, 11.3, 11.7, 11.13, 12.1</v>
      </c>
      <c r="R17" s="1739" t="str">
        <f>IF(VLOOKUP(CONCATENATE($C$3,"-",$C16),Import!$C$11:$H$470,4,FALSE)=0,"",VLOOKUP(CONCATENATE($C$3,"-",$C16),Import!$C$11:$H$470,4,FALSE))</f>
        <v/>
      </c>
      <c r="S17" s="1739" t="str">
        <f>IF(VLOOKUP(CONCATENATE($C$3,"-",$C16),Import!$C$11:$H$470,5,FALSE)=0,"",VLOOKUP(CONCATENATE($C$3,"-",$C16),Import!$C$11:$H$470,5,FALSE))</f>
        <v/>
      </c>
      <c r="T17" s="1739" t="str">
        <f>IF(VLOOKUP(CONCATENATE($C$3,"-",$C16),Import!$C$11:$H$470,6,FALSE)=0,"",VLOOKUP(CONCATENATE($C$3,"-",$C16),Import!$C$11:$H$470,6,FALSE))</f>
        <v/>
      </c>
      <c r="U17" s="789"/>
      <c r="V17" s="251"/>
    </row>
    <row r="18" spans="1:22" s="176" customFormat="1" ht="30" customHeight="1" x14ac:dyDescent="0.25">
      <c r="A18" s="165"/>
      <c r="B18" s="268"/>
      <c r="C18" s="169">
        <v>4</v>
      </c>
      <c r="D18" s="169"/>
      <c r="E18" s="169" t="str">
        <f>IF(VLOOKUP(CONCATENATE($C$3,"-",C18),Languages!$A:$D,1,TRUE)=CONCATENATE($C$3,"-",C18),VLOOKUP(CONCATENATE($C$3,"-",C18),Languages!$A:$D,Summary!$C$7,TRUE),NA())</f>
        <v>Yleisiä hallintatoimia</v>
      </c>
      <c r="F18" s="169"/>
      <c r="G18" s="291"/>
      <c r="H18" s="291" t="s">
        <v>16</v>
      </c>
      <c r="I18" s="292"/>
      <c r="J18" s="292"/>
      <c r="K18" s="292"/>
      <c r="L18" s="292"/>
      <c r="M18" s="153"/>
      <c r="N18" s="251"/>
      <c r="O18" s="788"/>
      <c r="P18" s="1742"/>
      <c r="Q18" s="1740"/>
      <c r="R18" s="1740"/>
      <c r="S18" s="1740"/>
      <c r="T18" s="1740"/>
      <c r="U18" s="789"/>
      <c r="V18" s="251"/>
    </row>
    <row r="19" spans="1:22" s="277" customFormat="1" ht="49.2" customHeight="1" x14ac:dyDescent="0.2">
      <c r="A19" s="304"/>
      <c r="B19" s="305"/>
      <c r="C19" s="1765"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765"/>
      <c r="E19" s="1765"/>
      <c r="F19" s="1765"/>
      <c r="G19" s="1765"/>
      <c r="H19" s="1765"/>
      <c r="I19" s="1765"/>
      <c r="J19" s="1765"/>
      <c r="K19" s="1765"/>
      <c r="L19" s="1765"/>
      <c r="M19" s="153"/>
      <c r="N19" s="251"/>
      <c r="O19" s="788"/>
      <c r="P19" s="1741" t="str">
        <f>IF(VLOOKUP(CONCATENATE($C$3,"-",$C18),Import!$C$11:$H$470,2,FALSE)=0,"",VLOOKUP(CONCATENATE($C$3,"-",$C18),Import!$C$11:$H$470,2,FALSE))</f>
        <v/>
      </c>
      <c r="Q19" s="1739" t="str">
        <f>IF(VLOOKUP(CONCATENATE($C$3,"-",$C18),Import!$C$11:$H$470,3,FALSE)=0,"",VLOOKUP(CONCATENATE($C$3,"-",$C18),Import!$C$11:$H$470,3,FALSE))</f>
        <v>7.1, 7.2, 7.5</v>
      </c>
      <c r="R19" s="1739" t="str">
        <f>IF(VLOOKUP(CONCATENATE($C$3,"-",$C18),Import!$C$11:$H$470,4,FALSE)=0,"",VLOOKUP(CONCATENATE($C$3,"-",$C18),Import!$C$11:$H$470,4,FALSE))</f>
        <v/>
      </c>
      <c r="S19" s="1739" t="str">
        <f>IF(VLOOKUP(CONCATENATE($C$3,"-",$C18),Import!$C$11:$H$470,5,FALSE)=0,"",VLOOKUP(CONCATENATE($C$3,"-",$C18),Import!$C$11:$H$470,5,FALSE))</f>
        <v/>
      </c>
      <c r="T19" s="1739" t="str">
        <f>IF(VLOOKUP(CONCATENATE($C$3,"-",$C18),Import!$C$11:$H$470,6,FALSE)=0,"",VLOOKUP(CONCATENATE($C$3,"-",$C18),Import!$C$11:$H$470,6,FALSE))</f>
        <v/>
      </c>
      <c r="U19" s="789"/>
      <c r="V19" s="251"/>
    </row>
    <row r="20" spans="1:22" s="277" customFormat="1" ht="49.2" customHeight="1" x14ac:dyDescent="0.2">
      <c r="A20" s="304"/>
      <c r="B20" s="305"/>
      <c r="C20" s="1081"/>
      <c r="D20" s="1375"/>
      <c r="E20" s="1081"/>
      <c r="F20" s="1081"/>
      <c r="G20" s="1081"/>
      <c r="H20" s="1081"/>
      <c r="I20" s="1081"/>
      <c r="J20" s="1081"/>
      <c r="K20" s="1081"/>
      <c r="L20" s="1081"/>
      <c r="M20" s="153"/>
      <c r="N20" s="251"/>
      <c r="O20" s="1095"/>
      <c r="P20" s="1742"/>
      <c r="Q20" s="1740"/>
      <c r="R20" s="1740"/>
      <c r="S20" s="1740"/>
      <c r="T20" s="1740"/>
      <c r="U20" s="1095"/>
      <c r="V20" s="251"/>
    </row>
    <row r="21" spans="1:22" s="277" customFormat="1" ht="16.2" customHeight="1" x14ac:dyDescent="0.2">
      <c r="A21" s="304"/>
      <c r="B21" s="1086"/>
      <c r="C21" s="1087"/>
      <c r="D21" s="1087"/>
      <c r="E21" s="1087"/>
      <c r="F21" s="1087"/>
      <c r="G21" s="1087"/>
      <c r="H21" s="1087"/>
      <c r="I21" s="1087"/>
      <c r="J21" s="1087"/>
      <c r="K21" s="1087"/>
      <c r="L21" s="1087"/>
      <c r="M21" s="1088"/>
      <c r="N21" s="251"/>
      <c r="O21" s="790"/>
      <c r="P21" s="1079"/>
      <c r="Q21" s="1079"/>
      <c r="R21" s="1079"/>
      <c r="S21" s="1079"/>
      <c r="T21" s="1091"/>
      <c r="U21" s="791"/>
      <c r="V21" s="251"/>
    </row>
    <row r="22" spans="1:22" s="277" customFormat="1" ht="18" customHeight="1" x14ac:dyDescent="0.25">
      <c r="A22" s="304"/>
      <c r="B22" s="646"/>
      <c r="C22" s="646"/>
      <c r="D22" s="646"/>
      <c r="E22" s="646"/>
      <c r="F22" s="646"/>
      <c r="G22" s="646"/>
      <c r="H22" s="646"/>
      <c r="I22" s="646"/>
      <c r="J22" s="646"/>
      <c r="K22" s="646"/>
      <c r="L22" s="646"/>
      <c r="M22" s="647"/>
      <c r="N22" s="134"/>
      <c r="O22" s="134"/>
      <c r="P22" s="250"/>
      <c r="Q22" s="249"/>
      <c r="R22" s="757"/>
      <c r="S22" s="249"/>
      <c r="T22" s="249"/>
      <c r="U22" s="134"/>
      <c r="V22" s="134"/>
    </row>
    <row r="23" spans="1:22" s="277" customFormat="1" ht="19.95" customHeight="1" x14ac:dyDescent="0.2">
      <c r="A23" s="304"/>
      <c r="B23" s="641"/>
      <c r="C23" s="639"/>
      <c r="D23" s="639"/>
      <c r="E23" s="639"/>
      <c r="F23" s="639"/>
      <c r="G23" s="639"/>
      <c r="H23" s="639"/>
      <c r="I23" s="639"/>
      <c r="J23" s="639"/>
      <c r="K23" s="639"/>
      <c r="L23" s="639"/>
      <c r="M23" s="640"/>
      <c r="N23" s="251"/>
      <c r="O23" s="460" t="str">
        <f>IF(VLOOKUP("KM116",Languages!$A:$D,1,TRUE)="KM116",VLOOKUP("KM116",Languages!$A:$D,Summary!$C$7,TRUE),NA())</f>
        <v>EDELLINEN ARVIOINTI</v>
      </c>
      <c r="P23" s="426"/>
      <c r="Q23" s="254"/>
      <c r="R23" s="758" t="str">
        <f>IF(VLOOKUP("KM110",Languages!$A:$D,1,TRUE)="KM110",VLOOKUP("KM110",Languages!$A:$D,Summary!$C$7,TRUE),NA())</f>
        <v>Päivämäärä</v>
      </c>
      <c r="S23" s="254"/>
      <c r="T23" s="254"/>
      <c r="U23" s="146"/>
      <c r="V23" s="251"/>
    </row>
    <row r="24" spans="1:22" s="176" customFormat="1" ht="19.95" customHeight="1" x14ac:dyDescent="0.25">
      <c r="A24" s="165"/>
      <c r="B24" s="268"/>
      <c r="C24" s="169">
        <v>1</v>
      </c>
      <c r="D24" s="169"/>
      <c r="E24" s="169" t="str">
        <f>IF(VLOOKUP(CONCATENATE($C$3,"-",C24),Languages!$A:$D,1,TRUE)=CONCATENATE($C$3,"-",C24),VLOOKUP(CONCATENATE($C$3,"-",C24),Languages!$A:$D,Summary!$C$7,TRUE),NA())</f>
        <v>Identiteettien luominen ja hallinta</v>
      </c>
      <c r="F24" s="169"/>
      <c r="G24" s="270"/>
      <c r="H24" s="270"/>
      <c r="I24" s="271"/>
      <c r="J24" s="271"/>
      <c r="K24" s="271"/>
      <c r="L24" s="271"/>
      <c r="M24" s="153"/>
      <c r="N24" s="304"/>
      <c r="O24" s="305"/>
      <c r="P24" s="427"/>
      <c r="Q24" s="422"/>
      <c r="R24" s="684"/>
      <c r="S24" s="756"/>
      <c r="T24" s="756"/>
      <c r="U24" s="276"/>
      <c r="V24" s="304"/>
    </row>
    <row r="25" spans="1:22" s="284" customFormat="1" ht="19.95" customHeight="1" x14ac:dyDescent="0.2">
      <c r="A25" s="303"/>
      <c r="B25" s="278"/>
      <c r="C25" s="279" t="str">
        <f>IF(VLOOKUP("GEN-LEVEL",Languages!$A:$D,1,TRUE)="GEN-LEVEL",VLOOKUP("GEN-LEVEL",Languages!$A:$D,Summary!$C$7,TRUE),NA())</f>
        <v>Taso</v>
      </c>
      <c r="D25" s="279"/>
      <c r="E25" s="279"/>
      <c r="F25" s="280" t="str">
        <f>IF(VLOOKUP("GEN-PRACTICE",Languages!$A:$D,1,TRUE)="GEN-PRACTICE",VLOOKUP("GEN-PRACTICE",Languages!$A:$D,Summary!$C$7,TRUE),NA())</f>
        <v>Käytäntö</v>
      </c>
      <c r="G25" s="281"/>
      <c r="H25" s="881" t="str">
        <f>IF(VLOOKUP("GEN-ANSWER",Languages!$A:$D,1,TRUE)="GEN-ANSWER",VLOOKUP("GEN-ANSWER",Languages!$A:$D,Summary!$C$7,TRUE),NA())</f>
        <v>Vastaus</v>
      </c>
      <c r="I25" s="882" t="str">
        <f>IF(VLOOKUP("KM112",Languages!$A:$D,1,TRUE)="KM112",VLOOKUP("KM112",Languages!$A:$D,Summary!$C$7,TRUE),NA())</f>
        <v>Kommentit</v>
      </c>
      <c r="J25" s="882" t="str">
        <f>IF(VLOOKUP("KM113",Languages!$A:$D,1,TRUE)="KM113",VLOOKUP("KM113",Languages!$A:$D,Summary!$C$7,TRUE),NA())</f>
        <v>Sisäinen viittaus</v>
      </c>
      <c r="K25" s="882" t="str">
        <f>IF(VLOOKUP("KM114",Languages!$A:$D,1,TRUE)="KM114",VLOOKUP("KM114",Languages!$A:$D,Summary!$C$7,TRUE),NA())</f>
        <v>Ulkoinen viittaus</v>
      </c>
      <c r="L25" s="882" t="str">
        <f>IF(VLOOKUP("KM115",Languages!$A:$D,1,TRUE)="KM115",VLOOKUP("KM115",Languages!$A:$D,Summary!$C$7,TRUE),NA())</f>
        <v>Kehityskohde</v>
      </c>
      <c r="M25" s="282"/>
      <c r="N25" s="283"/>
      <c r="O25" s="278"/>
      <c r="P25" s="459" t="str">
        <f>IF(VLOOKUP("GEN-ANSWER",Languages!$A:$D,1,TRUE)="GEN-ANSWER",VLOOKUP("GEN-ANSWER",Languages!$A:$D,Summary!$C$7,TRUE),NA())</f>
        <v>Vastaus</v>
      </c>
      <c r="Q25" s="459" t="str">
        <f>IF(VLOOKUP("KM112",Languages!$A:$D,1,TRUE)="KM112",VLOOKUP("KM112",Languages!$A:$D,Summary!$C$7,TRUE),NA())</f>
        <v>Kommentit</v>
      </c>
      <c r="R25" s="459" t="str">
        <f>IF(VLOOKUP("KM113",Languages!$A:$D,1,TRUE)="KM113",VLOOKUP("KM113",Languages!$A:$D,Summary!$C$7,TRUE),NA())</f>
        <v>Sisäinen viittaus</v>
      </c>
      <c r="S25" s="459" t="str">
        <f>IF(VLOOKUP("KM114",Languages!$A:$D,1,TRUE)="KM114",VLOOKUP("KM114",Languages!$A:$D,Summary!$C$7,TRUE),NA())</f>
        <v>Ulkoinen viittaus</v>
      </c>
      <c r="T25" s="459" t="str">
        <f>IF(VLOOKUP("KM115",Languages!$A:$D,1,TRUE)="KM115",VLOOKUP("KM115",Languages!$A:$D,Summary!$C$7,TRUE),NA())</f>
        <v>Kehityskohde</v>
      </c>
      <c r="U25" s="282"/>
      <c r="V25" s="283"/>
    </row>
    <row r="26" spans="1:22" s="288" customFormat="1" ht="85.2" customHeight="1" x14ac:dyDescent="0.2">
      <c r="A26" s="274"/>
      <c r="B26" s="1748"/>
      <c r="C26" s="1790">
        <v>1</v>
      </c>
      <c r="D26" s="1456">
        <v>25</v>
      </c>
      <c r="E26" s="385" t="s">
        <v>5</v>
      </c>
      <c r="F26" s="463" t="str">
        <f>IF(VLOOKUP(CONCATENATE($C$3,"-",$E26),Languages!$A:$D,1,TRUE)=CONCATENATE($C$3,"-",$E26),VLOOKUP(CONCATENATE($C$3,"-",$E26),Languages!$A:$D,Summary!$C$7,TRUE),NA())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6" s="1683">
        <f t="shared" ref="G26:G35" si="0">IFERROR(INT(LEFT($H26,1)),0)</f>
        <v>4</v>
      </c>
      <c r="H26" s="441" t="s">
        <v>6</v>
      </c>
      <c r="I26" s="442"/>
      <c r="J26" s="442"/>
      <c r="K26" s="442"/>
      <c r="L26" s="443"/>
      <c r="M26" s="153"/>
      <c r="N26" s="251"/>
      <c r="O26" s="148"/>
      <c r="P26" s="866" t="str">
        <f>VLOOKUP(VLOOKUP($C$3&amp;"-"&amp;$E26,Import!$C:$D,2,FALSE),Parameters!$C$18:$F$22,Summary!$C$7,FALSE)</f>
        <v xml:space="preserve">0 - Vastaus puuttuu </v>
      </c>
      <c r="Q26" s="908" t="str">
        <f>IF(VLOOKUP($C$3&amp;"-"&amp;$E26,Import!$C:$H,3,FALSE)=0,"",VLOOKUP($C$3&amp;"-"&amp;$E26,Import!$C:$H,3,FALSE))</f>
        <v/>
      </c>
      <c r="R26" s="908" t="str">
        <f>IF(VLOOKUP($C$3&amp;"-"&amp;$E26,Import!$C:$H,4,FALSE)=0,"",VLOOKUP($C$3&amp;"-"&amp;$E26,Import!$C:$H,4,FALSE))</f>
        <v xml:space="preserve">A5.16 
A5.18 </v>
      </c>
      <c r="S26" s="912" t="str">
        <f>IF(VLOOKUP($C$3&amp;"-"&amp;$E26,Import!$C:$H,5,FALSE)=0,"",VLOOKUP($C$3&amp;"-"&amp;$E26,Import!$C:$H,5,FALSE))</f>
        <v xml:space="preserve">5.16 
5.18 </v>
      </c>
      <c r="T26" s="909" t="str">
        <f>IF(VLOOKUP($C$3&amp;"-"&amp;$E26,Import!$C:$H,6,FALSE)=0,"",VLOOKUP($C$3&amp;"-"&amp;$E26,Import!$C:$H,6,FALSE))</f>
        <v/>
      </c>
      <c r="U26" s="153"/>
      <c r="V26" s="251"/>
    </row>
    <row r="27" spans="1:22" s="288" customFormat="1" ht="45" customHeight="1" x14ac:dyDescent="0.2">
      <c r="A27" s="274"/>
      <c r="B27" s="1748"/>
      <c r="C27" s="1791"/>
      <c r="D27" s="1458">
        <v>26</v>
      </c>
      <c r="E27" s="285" t="s">
        <v>7</v>
      </c>
      <c r="F27" s="464" t="str">
        <f>IF(VLOOKUP(CONCATENATE($C$3,"-",$E27),Languages!$A:$D,1,TRUE)=CONCATENATE($C$3,"-",$E27),VLOOKUP(CONCATENATE($C$3,"-",$E27),Languages!$A:$D,Summary!$C$7,TRUE),NA())</f>
        <v>Työntekijöille ja muille entiteeteille jaetaan pääsyvaltuustiedot (kuten salasanat, älykortit tai avaimet). Tasolla 1 tämän ei tarvitse olla systemaattista ja säännöllistä.</v>
      </c>
      <c r="G27" s="1684">
        <f t="shared" si="0"/>
        <v>3</v>
      </c>
      <c r="H27" s="306" t="s">
        <v>414</v>
      </c>
      <c r="I27" s="442"/>
      <c r="J27" s="436"/>
      <c r="K27" s="436"/>
      <c r="L27" s="444"/>
      <c r="M27" s="153"/>
      <c r="N27" s="251"/>
      <c r="O27" s="148"/>
      <c r="P27" s="869" t="str">
        <f>VLOOKUP(VLOOKUP($C$3&amp;"-"&amp;$E27,Import!$C:$D,2,FALSE),Parameters!$C$18:$F$22,Summary!$C$7,FALSE)</f>
        <v xml:space="preserve">0 - Vastaus puuttuu </v>
      </c>
      <c r="Q27" s="891" t="str">
        <f>IF(VLOOKUP($C$3&amp;"-"&amp;$E27,Import!$C:$H,3,FALSE)=0,"",VLOOKUP($C$3&amp;"-"&amp;$E27,Import!$C:$H,3,FALSE))</f>
        <v/>
      </c>
      <c r="R27" s="891" t="str">
        <f>IF(VLOOKUP($C$3&amp;"-"&amp;$E27,Import!$C:$H,4,FALSE)=0,"",VLOOKUP($C$3&amp;"-"&amp;$E27,Import!$C:$H,4,FALSE))</f>
        <v>A5.16</v>
      </c>
      <c r="S27" s="891" t="str">
        <f>IF(VLOOKUP($C$3&amp;"-"&amp;$E27,Import!$C:$H,5,FALSE)=0,"",VLOOKUP($C$3&amp;"-"&amp;$E27,Import!$C:$H,5,FALSE))</f>
        <v>5.16</v>
      </c>
      <c r="T27" s="892" t="str">
        <f>IF(VLOOKUP($C$3&amp;"-"&amp;$E27,Import!$C:$H,6,FALSE)=0,"",VLOOKUP($C$3&amp;"-"&amp;$E27,Import!$C:$H,6,FALSE))</f>
        <v/>
      </c>
      <c r="U27" s="153"/>
      <c r="V27" s="251"/>
    </row>
    <row r="28" spans="1:22" s="288" customFormat="1" ht="34.950000000000003" customHeight="1" x14ac:dyDescent="0.2">
      <c r="A28" s="274"/>
      <c r="B28" s="1748"/>
      <c r="C28" s="1792"/>
      <c r="D28" s="1479">
        <v>25</v>
      </c>
      <c r="E28" s="404" t="s">
        <v>8</v>
      </c>
      <c r="F28" s="470" t="str">
        <f>IF(VLOOKUP(CONCATENATE($C$3,"-",$E28),Languages!$A:$D,1,TRUE)=CONCATENATE($C$3,"-",$E28),VLOOKUP(CONCATENATE($C$3,"-",$E28),Languages!$A:$D,Summary!$C$7,TRUE),NA())</f>
        <v>Identiteetit poistetaan käytöstä, kun niitä ei enää tarvita. Tasolla 1 tämän ei tarvitse olla systemaattista ja säännöllistä.</v>
      </c>
      <c r="G28" s="1686">
        <f t="shared" si="0"/>
        <v>3</v>
      </c>
      <c r="H28" s="445" t="s">
        <v>414</v>
      </c>
      <c r="I28" s="442"/>
      <c r="J28" s="437"/>
      <c r="K28" s="437"/>
      <c r="L28" s="446"/>
      <c r="M28" s="153"/>
      <c r="N28" s="251"/>
      <c r="O28" s="148"/>
      <c r="P28" s="874" t="str">
        <f>VLOOKUP(VLOOKUP($C$3&amp;"-"&amp;$E28,Import!$C:$D,2,FALSE),Parameters!$C$18:$F$22,Summary!$C$7,FALSE)</f>
        <v xml:space="preserve">0 - Vastaus puuttuu </v>
      </c>
      <c r="Q28" s="910" t="str">
        <f>IF(VLOOKUP($C$3&amp;"-"&amp;$E28,Import!$C:$H,3,FALSE)=0,"",VLOOKUP($C$3&amp;"-"&amp;$E28,Import!$C:$H,3,FALSE))</f>
        <v/>
      </c>
      <c r="R28" s="910" t="str">
        <f>IF(VLOOKUP($C$3&amp;"-"&amp;$E28,Import!$C:$H,4,FALSE)=0,"",VLOOKUP($C$3&amp;"-"&amp;$E28,Import!$C:$H,4,FALSE))</f>
        <v xml:space="preserve">A5.16 
</v>
      </c>
      <c r="S28" s="910" t="str">
        <f>IF(VLOOKUP($C$3&amp;"-"&amp;$E28,Import!$C:$H,5,FALSE)=0,"",VLOOKUP($C$3&amp;"-"&amp;$E28,Import!$C:$H,5,FALSE))</f>
        <v xml:space="preserve">5.16 
</v>
      </c>
      <c r="T28" s="911" t="str">
        <f>IF(VLOOKUP($C$3&amp;"-"&amp;$E28,Import!$C:$H,6,FALSE)=0,"",VLOOKUP($C$3&amp;"-"&amp;$E28,Import!$C:$H,6,FALSE))</f>
        <v/>
      </c>
      <c r="U28" s="153"/>
      <c r="V28" s="251"/>
    </row>
    <row r="29" spans="1:22" s="288" customFormat="1" ht="62.4" customHeight="1" x14ac:dyDescent="0.2">
      <c r="A29" s="274"/>
      <c r="B29" s="1748"/>
      <c r="C29" s="993">
        <v>2</v>
      </c>
      <c r="D29" s="1471">
        <v>26</v>
      </c>
      <c r="E29" s="385" t="s">
        <v>9</v>
      </c>
      <c r="F29" s="467" t="str">
        <f>IF(VLOOKUP(CONCATENATE($C$3,"-",$E29),Languages!$A:$D,1,TRUE)=CONCATENATE($C$3,"-",$E29),VLOOKUP(CONCATENATE($C$3,"-",$E29),Languages!$A:$D,Summary!$C$7,TRUE),NA())</f>
        <v>Salasanojen vahvuusvaatimukset ja uudelleenkäytön rajoitukset on määritelty ja niiden noudattaminen on pakollista.</v>
      </c>
      <c r="G29" s="1683">
        <f t="shared" si="0"/>
        <v>4</v>
      </c>
      <c r="H29" s="441" t="s">
        <v>6</v>
      </c>
      <c r="I29" s="442"/>
      <c r="J29" s="442"/>
      <c r="K29" s="442"/>
      <c r="L29" s="443"/>
      <c r="M29" s="153"/>
      <c r="N29" s="251"/>
      <c r="O29" s="148"/>
      <c r="P29" s="866" t="str">
        <f>VLOOKUP(VLOOKUP($C$3&amp;"-"&amp;$E29,Import!$C:$D,2,FALSE),Parameters!$C$18:$F$22,Summary!$C$7,FALSE)</f>
        <v xml:space="preserve">0 - Vastaus puuttuu </v>
      </c>
      <c r="Q29" s="908" t="str">
        <f>IF(VLOOKUP($C$3&amp;"-"&amp;$E29,Import!$C:$H,3,FALSE)=0,"",VLOOKUP($C$3&amp;"-"&amp;$E29,Import!$C:$H,3,FALSE))</f>
        <v>11.6</v>
      </c>
      <c r="R29" s="908" t="str">
        <f>IF(VLOOKUP($C$3&amp;"-"&amp;$E29,Import!$C:$H,4,FALSE)=0,"",VLOOKUP($C$3&amp;"-"&amp;$E29,Import!$C:$H,4,FALSE))</f>
        <v>A5.17</v>
      </c>
      <c r="S29" s="908" t="str">
        <f>IF(VLOOKUP($C$3&amp;"-"&amp;$E29,Import!$C:$H,5,FALSE)=0,"",VLOOKUP($C$3&amp;"-"&amp;$E29,Import!$C:$H,5,FALSE))</f>
        <v>5.17</v>
      </c>
      <c r="T29" s="909" t="str">
        <f>IF(VLOOKUP($C$3&amp;"-"&amp;$E29,Import!$C:$H,6,FALSE)=0,"",VLOOKUP($C$3&amp;"-"&amp;$E29,Import!$C:$H,6,FALSE))</f>
        <v/>
      </c>
      <c r="U29" s="153"/>
      <c r="V29" s="251"/>
    </row>
    <row r="30" spans="1:22" s="288" customFormat="1" ht="34.950000000000003" customHeight="1" x14ac:dyDescent="0.2">
      <c r="A30" s="274"/>
      <c r="B30" s="1748"/>
      <c r="C30" s="994"/>
      <c r="D30" s="1478">
        <v>25</v>
      </c>
      <c r="E30" s="289" t="s">
        <v>10</v>
      </c>
      <c r="F30" s="465" t="str">
        <f>IF(VLOOKUP(CONCATENATE($C$3,"-",$E30),Languages!$A:$D,1,TRUE)=CONCATENATE($C$3,"-",$E30),VLOOKUP(CONCATENATE($C$3,"-",$E30),Languages!$A:$D,Summary!$C$7,TRUE),NA())</f>
        <v>Identiteettien ajantasaisuudesta huolehditaan tarkastamalla ja päivittämällä ne määrätellyin väliajoin ja määriteltyjen tilanteiden kuten järjestelmämuutosten yhteydessä tai organisaatiorakenteen muuttuessa.</v>
      </c>
      <c r="G30" s="1684">
        <f t="shared" si="0"/>
        <v>3</v>
      </c>
      <c r="H30" s="306" t="s">
        <v>414</v>
      </c>
      <c r="I30" s="442"/>
      <c r="J30" s="439"/>
      <c r="K30" s="439"/>
      <c r="L30" s="448"/>
      <c r="M30" s="153"/>
      <c r="N30" s="251"/>
      <c r="O30" s="148"/>
      <c r="P30" s="869" t="str">
        <f>VLOOKUP(VLOOKUP($C$3&amp;"-"&amp;$E30,Import!$C:$D,2,FALSE),Parameters!$C$18:$F$22,Summary!$C$7,FALSE)</f>
        <v xml:space="preserve">0 - Vastaus puuttuu </v>
      </c>
      <c r="Q30" s="893" t="str">
        <f>IF(VLOOKUP($C$3&amp;"-"&amp;$E30,Import!$C:$H,3,FALSE)=0,"",VLOOKUP($C$3&amp;"-"&amp;$E30,Import!$C:$H,3,FALSE))</f>
        <v/>
      </c>
      <c r="R30" s="893" t="str">
        <f>IF(VLOOKUP($C$3&amp;"-"&amp;$E30,Import!$C:$H,4,FALSE)=0,"",VLOOKUP($C$3&amp;"-"&amp;$E30,Import!$C:$H,4,FALSE))</f>
        <v xml:space="preserve">A5.16 
A5.18 </v>
      </c>
      <c r="S30" s="893" t="str">
        <f>IF(VLOOKUP($C$3&amp;"-"&amp;$E30,Import!$C:$H,5,FALSE)=0,"",VLOOKUP($C$3&amp;"-"&amp;$E30,Import!$C:$H,5,FALSE))</f>
        <v xml:space="preserve">5.16 
5.18 </v>
      </c>
      <c r="T30" s="894" t="str">
        <f>IF(VLOOKUP($C$3&amp;"-"&amp;$E30,Import!$C:$H,6,FALSE)=0,"",VLOOKUP($C$3&amp;"-"&amp;$E30,Import!$C:$H,6,FALSE))</f>
        <v/>
      </c>
      <c r="U30" s="153"/>
      <c r="V30" s="251"/>
    </row>
    <row r="31" spans="1:22" s="288" customFormat="1" ht="34.950000000000003" customHeight="1" x14ac:dyDescent="0.2">
      <c r="A31" s="274"/>
      <c r="B31" s="1748"/>
      <c r="C31" s="994"/>
      <c r="D31" s="1478">
        <v>25</v>
      </c>
      <c r="E31" s="386" t="s">
        <v>11</v>
      </c>
      <c r="F31" s="468" t="str">
        <f>IF(VLOOKUP(CONCATENATE($C$3,"-",$E31),Languages!$A:$D,1,TRUE)=CONCATENATE($C$3,"-",$E31),VLOOKUP(CONCATENATE($C$3,"-",$E31),Languages!$A:$D,Summary!$C$7,TRUE),NA())</f>
        <v>Identiteetit poistetaan käytöstä organisaation määrittelemien enimmäismääräaikojen puitteissa, kun niitä ei enää tarvita.</v>
      </c>
      <c r="G31" s="1684">
        <f t="shared" si="0"/>
        <v>3</v>
      </c>
      <c r="H31" s="497" t="s">
        <v>414</v>
      </c>
      <c r="I31" s="442"/>
      <c r="J31" s="489"/>
      <c r="K31" s="489"/>
      <c r="L31" s="490"/>
      <c r="M31" s="153"/>
      <c r="N31" s="251"/>
      <c r="O31" s="148"/>
      <c r="P31" s="869" t="str">
        <f>VLOOKUP(VLOOKUP($C$3&amp;"-"&amp;$E31,Import!$C:$D,2,FALSE),Parameters!$C$18:$F$22,Summary!$C$7,FALSE)</f>
        <v xml:space="preserve">0 - Vastaus puuttuu </v>
      </c>
      <c r="Q31" s="893" t="str">
        <f>IF(VLOOKUP($C$3&amp;"-"&amp;$E31,Import!$C:$H,3,FALSE)=0,"",VLOOKUP($C$3&amp;"-"&amp;$E31,Import!$C:$H,3,FALSE))</f>
        <v/>
      </c>
      <c r="R31" s="893" t="str">
        <f>IF(VLOOKUP($C$3&amp;"-"&amp;$E31,Import!$C:$H,4,FALSE)=0,"",VLOOKUP($C$3&amp;"-"&amp;$E31,Import!$C:$H,4,FALSE))</f>
        <v>A5.16</v>
      </c>
      <c r="S31" s="893" t="str">
        <f>IF(VLOOKUP($C$3&amp;"-"&amp;$E31,Import!$C:$H,5,FALSE)=0,"",VLOOKUP($C$3&amp;"-"&amp;$E31,Import!$C:$H,5,FALSE))</f>
        <v>5.16</v>
      </c>
      <c r="T31" s="894" t="str">
        <f>IF(VLOOKUP($C$3&amp;"-"&amp;$E31,Import!$C:$H,6,FALSE)=0,"",VLOOKUP($C$3&amp;"-"&amp;$E31,Import!$C:$H,6,FALSE))</f>
        <v/>
      </c>
      <c r="U31" s="153"/>
      <c r="V31" s="251"/>
    </row>
    <row r="32" spans="1:22" s="288" customFormat="1" ht="34.950000000000003" customHeight="1" x14ac:dyDescent="0.2">
      <c r="A32" s="274"/>
      <c r="B32" s="1748"/>
      <c r="C32" s="994"/>
      <c r="D32" s="1458">
        <v>26</v>
      </c>
      <c r="E32" s="386" t="s">
        <v>12</v>
      </c>
      <c r="F32" s="468" t="str">
        <f>IF(VLOOKUP(CONCATENATE($C$3,"-",$E32),Languages!$A:$D,1,TRUE)=CONCATENATE($C$3,"-",$E32),VLOOKUP(CONCATENATE($C$3,"-",$E32),Languages!$A:$D,Summary!$C$7,TRUE),NA())</f>
        <v>Hallintatunnusten käyttö on rajoitettu vain niihin prosesseihin, joihin ne on luotu.</v>
      </c>
      <c r="G32" s="1684">
        <f t="shared" si="0"/>
        <v>2</v>
      </c>
      <c r="H32" s="497" t="s">
        <v>413</v>
      </c>
      <c r="I32" s="442"/>
      <c r="J32" s="489"/>
      <c r="K32" s="489"/>
      <c r="L32" s="490"/>
      <c r="M32" s="153"/>
      <c r="N32" s="251"/>
      <c r="O32" s="148"/>
      <c r="P32" s="869" t="str">
        <f>VLOOKUP(VLOOKUP($C$3&amp;"-"&amp;$E32,Import!$C:$D,2,FALSE),Parameters!$C$18:$F$22,Summary!$C$7,FALSE)</f>
        <v xml:space="preserve">0 - Vastaus puuttuu </v>
      </c>
      <c r="Q32" s="893" t="str">
        <f>IF(VLOOKUP($C$3&amp;"-"&amp;$E32,Import!$C:$H,3,FALSE)=0,"",VLOOKUP($C$3&amp;"-"&amp;$E32,Import!$C:$H,3,FALSE))</f>
        <v>11.7</v>
      </c>
      <c r="R32" s="893" t="str">
        <f>IF(VLOOKUP($C$3&amp;"-"&amp;$E32,Import!$C:$H,4,FALSE)=0,"",VLOOKUP($C$3&amp;"-"&amp;$E32,Import!$C:$H,4,FALSE))</f>
        <v>A5.15
A8.2</v>
      </c>
      <c r="S32" s="893" t="str">
        <f>IF(VLOOKUP($C$3&amp;"-"&amp;$E32,Import!$C:$H,5,FALSE)=0,"",VLOOKUP($C$3&amp;"-"&amp;$E32,Import!$C:$H,5,FALSE))</f>
        <v>5.15
8.2</v>
      </c>
      <c r="T32" s="894" t="str">
        <f>IF(VLOOKUP($C$3&amp;"-"&amp;$E32,Import!$C:$H,6,FALSE)=0,"",VLOOKUP($C$3&amp;"-"&amp;$E32,Import!$C:$H,6,FALSE))</f>
        <v/>
      </c>
      <c r="U32" s="153"/>
      <c r="V32" s="251"/>
    </row>
    <row r="33" spans="1:22" s="288" customFormat="1" ht="34.950000000000003" customHeight="1" x14ac:dyDescent="0.2">
      <c r="A33" s="274"/>
      <c r="B33" s="1748"/>
      <c r="C33" s="994"/>
      <c r="D33" s="1458">
        <v>26</v>
      </c>
      <c r="E33" s="386" t="s">
        <v>13</v>
      </c>
      <c r="F33" s="466" t="str">
        <f>IF(VLOOKUP(CONCATENATE($C$3,"-",$E33),Languages!$A:$D,1,TRUE)=CONCATENATE($C$3,"-",$E33),VLOOKUP(CONCATENATE($C$3,"-",$E33),Languages!$A:$D,Summary!$C$7,TRUE),NA())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G33" s="1685">
        <f t="shared" si="0"/>
        <v>2</v>
      </c>
      <c r="H33" s="497" t="s">
        <v>413</v>
      </c>
      <c r="I33" s="442"/>
      <c r="J33" s="489"/>
      <c r="K33" s="489"/>
      <c r="L33" s="490"/>
      <c r="M33" s="153"/>
      <c r="N33" s="251"/>
      <c r="O33" s="148"/>
      <c r="P33" s="895" t="str">
        <f>VLOOKUP(VLOOKUP($C$3&amp;"-"&amp;$E33,Import!$C:$D,2,FALSE),Parameters!$C$18:$F$22,Summary!$C$7,FALSE)</f>
        <v xml:space="preserve">0 - Vastaus puuttuu </v>
      </c>
      <c r="Q33" s="893" t="str">
        <f>IF(VLOOKUP($C$3&amp;"-"&amp;$E33,Import!$C:$H,3,FALSE)=0,"",VLOOKUP($C$3&amp;"-"&amp;$E33,Import!$C:$H,3,FALSE))</f>
        <v>11.6</v>
      </c>
      <c r="R33" s="893" t="str">
        <f>IF(VLOOKUP($C$3&amp;"-"&amp;$E33,Import!$C:$H,4,FALSE)=0,"",VLOOKUP($C$3&amp;"-"&amp;$E33,Import!$C:$H,4,FALSE))</f>
        <v>A5.15
A5.16
A5.17
A5.18</v>
      </c>
      <c r="S33" s="893" t="str">
        <f>IF(VLOOKUP($C$3&amp;"-"&amp;$E33,Import!$C:$H,5,FALSE)=0,"",VLOOKUP($C$3&amp;"-"&amp;$E33,Import!$C:$H,5,FALSE))</f>
        <v>5.15
5.16
5.17
.18</v>
      </c>
      <c r="T33" s="894" t="str">
        <f>IF(VLOOKUP($C$3&amp;"-"&amp;$E33,Import!$C:$H,6,FALSE)=0,"",VLOOKUP($C$3&amp;"-"&amp;$E33,Import!$C:$H,6,FALSE))</f>
        <v/>
      </c>
      <c r="U33" s="153"/>
      <c r="V33" s="251"/>
    </row>
    <row r="34" spans="1:22" s="288" customFormat="1" ht="34.950000000000003" customHeight="1" x14ac:dyDescent="0.2">
      <c r="A34" s="274"/>
      <c r="B34" s="1748"/>
      <c r="C34" s="1788">
        <v>3</v>
      </c>
      <c r="D34" s="1458">
        <v>26</v>
      </c>
      <c r="E34" s="1013" t="s">
        <v>14</v>
      </c>
      <c r="F34" s="492" t="str">
        <f>IF(VLOOKUP(CONCATENATE($C$3,"-",$E34),Languages!$A:$D,1,TRUE)=CONCATENATE($C$3,"-",$E34),VLOOKUP(CONCATENATE($C$3,"-",$E34),Languages!$A:$D,Summary!$C$7,TRUE),NA())</f>
        <v xml:space="preserve">Monivaiheista tunnistautumista vaaditaan </v>
      </c>
      <c r="G34" s="1683">
        <f t="shared" si="0"/>
        <v>3</v>
      </c>
      <c r="H34" s="484" t="s">
        <v>414</v>
      </c>
      <c r="I34" s="442"/>
      <c r="J34" s="1014"/>
      <c r="K34" s="1014"/>
      <c r="L34" s="1015"/>
      <c r="M34" s="153"/>
      <c r="N34" s="251"/>
      <c r="O34" s="148"/>
      <c r="P34" s="866" t="str">
        <f>VLOOKUP(VLOOKUP($C$3&amp;"-"&amp;$E34,Import!$C:$D,2,FALSE),Parameters!$C$18:$F$22,Summary!$C$7,FALSE)</f>
        <v xml:space="preserve">0 - Vastaus puuttuu </v>
      </c>
      <c r="Q34" s="893" t="str">
        <f>IF(VLOOKUP($C$3&amp;"-"&amp;$E34,Import!$C:$H,3,FALSE)=0,"",VLOOKUP($C$3&amp;"-"&amp;$E34,Import!$C:$H,3,FALSE))</f>
        <v>11.6</v>
      </c>
      <c r="R34" s="893" t="str">
        <f>IF(VLOOKUP($C$3&amp;"-"&amp;$E34,Import!$C:$H,4,FALSE)=0,"",VLOOKUP($C$3&amp;"-"&amp;$E34,Import!$C:$H,4,FALSE))</f>
        <v>A8.5</v>
      </c>
      <c r="S34" s="893" t="str">
        <f>IF(VLOOKUP($C$3&amp;"-"&amp;$E34,Import!$C:$H,5,FALSE)=0,"",VLOOKUP($C$3&amp;"-"&amp;$E34,Import!$C:$H,5,FALSE))</f>
        <v>8.5</v>
      </c>
      <c r="T34" s="894" t="str">
        <f>IF(VLOOKUP($C$3&amp;"-"&amp;$E34,Import!$C:$H,6,FALSE)=0,"",VLOOKUP($C$3&amp;"-"&amp;$E34,Import!$C:$H,6,FALSE))</f>
        <v/>
      </c>
      <c r="U34" s="153"/>
      <c r="V34" s="251"/>
    </row>
    <row r="35" spans="1:22" s="288" customFormat="1" ht="60" customHeight="1" x14ac:dyDescent="0.2">
      <c r="A35" s="274"/>
      <c r="B35" s="1748"/>
      <c r="C35" s="1789"/>
      <c r="D35" s="1479">
        <v>25</v>
      </c>
      <c r="E35" s="390" t="s">
        <v>15</v>
      </c>
      <c r="F35" s="468" t="str">
        <f>IF(VLOOKUP(CONCATENATE($C$3,"-",$E35),Languages!$A:$D,1,TRUE)=CONCATENATE($C$3,"-",$E35),VLOOKUP(CONCATENATE($C$3,"-",$E35),Languages!$A:$D,Summary!$C$7,TRUE),NA())</f>
        <v xml:space="preserve">Identiteetit, joilla ei ole kirjauduttu määritellyn ajanjakson kuluessa, poistetaan käytöstä mikäli mahdollista. </v>
      </c>
      <c r="G35" s="1686">
        <f t="shared" si="0"/>
        <v>3</v>
      </c>
      <c r="H35" s="445" t="s">
        <v>414</v>
      </c>
      <c r="I35" s="440"/>
      <c r="J35" s="440"/>
      <c r="K35" s="440"/>
      <c r="L35" s="449"/>
      <c r="M35" s="153"/>
      <c r="N35" s="251"/>
      <c r="O35" s="148"/>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A5.18</v>
      </c>
      <c r="S35" s="900" t="str">
        <f>IF(VLOOKUP($C$3&amp;"-"&amp;$E35,Import!$C:$H,5,FALSE)=0,"",VLOOKUP($C$3&amp;"-"&amp;$E35,Import!$C:$H,5,FALSE))</f>
        <v>5.18</v>
      </c>
      <c r="T35" s="901" t="str">
        <f>IF(VLOOKUP($C$3&amp;"-"&amp;$E35,Import!$C:$H,6,FALSE)=0,"",VLOOKUP($C$3&amp;"-"&amp;$E35,Import!$C:$H,6,FALSE))</f>
        <v/>
      </c>
      <c r="U35" s="153"/>
      <c r="V35" s="251"/>
    </row>
    <row r="36" spans="1:22" s="176" customFormat="1" ht="30" customHeight="1" x14ac:dyDescent="0.25">
      <c r="A36" s="165"/>
      <c r="B36" s="268"/>
      <c r="C36" s="169">
        <v>2</v>
      </c>
      <c r="D36" s="169"/>
      <c r="E36" s="169" t="str">
        <f>IF(VLOOKUP(CONCATENATE($C$3,"-",C36),Languages!$A:$D,1,TRUE)=CONCATENATE($C$3,"-",C36),VLOOKUP(CONCATENATE($C$3,"-",C36),Languages!$A:$D,Summary!$C$7,TRUE),NA())</f>
        <v>Looginen pääsynhallinta</v>
      </c>
      <c r="F36" s="169"/>
      <c r="G36" s="291"/>
      <c r="H36" s="884"/>
      <c r="I36" s="906"/>
      <c r="J36" s="906"/>
      <c r="K36" s="906"/>
      <c r="L36" s="906"/>
      <c r="M36" s="153"/>
      <c r="N36" s="251"/>
      <c r="O36" s="148"/>
      <c r="P36" s="291"/>
      <c r="Q36" s="292"/>
      <c r="R36" s="292"/>
      <c r="S36" s="292"/>
      <c r="T36" s="292"/>
      <c r="U36" s="153"/>
      <c r="V36" s="251"/>
    </row>
    <row r="37" spans="1:22"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
        <v>4</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2" s="295" customFormat="1" ht="34.950000000000003" customHeight="1" x14ac:dyDescent="0.2">
      <c r="A38" s="304"/>
      <c r="B38" s="1746"/>
      <c r="C38" s="1763">
        <v>1</v>
      </c>
      <c r="D38" s="1468">
        <v>27</v>
      </c>
      <c r="E38" s="393" t="s">
        <v>17</v>
      </c>
      <c r="F38" s="463" t="str">
        <f>IF(VLOOKUP(CONCATENATE($C$3,"-",$E38),Languages!$A:$D,1,TRUE)=CONCATENATE($C$3,"-",$E38),VLOOKUP(CONCATENATE($C$3,"-",$E38),Languages!$A:$D,Summary!$C$7,TRUE),NA())</f>
        <v>Loogisten käyttöoikeuksien hallinnan valvontakeinoja on käytössä. Tasolla 1 tämän ei tarvitse olla systemaattista ja säännöllistä.</v>
      </c>
      <c r="G38" s="1683">
        <f t="shared" ref="G38:G46" si="1">IFERROR(INT(LEFT($H38,1)),0)</f>
        <v>3</v>
      </c>
      <c r="H38" s="441" t="s">
        <v>414</v>
      </c>
      <c r="I38" s="438"/>
      <c r="J38" s="442"/>
      <c r="K38" s="442"/>
      <c r="L38" s="443"/>
      <c r="M38" s="153"/>
      <c r="N38" s="251"/>
      <c r="O38" s="148"/>
      <c r="P38" s="866" t="str">
        <f>VLOOKUP(VLOOKUP($C$3&amp;"-"&amp;$E38,Import!$C:$D,2,FALSE),Parameters!$C$18:$F$22,Summary!$C$7,FALSE)</f>
        <v xml:space="preserve">0 - Vastaus puuttuu </v>
      </c>
      <c r="Q38" s="908" t="str">
        <f>IF(VLOOKUP($C$3&amp;"-"&amp;$E38,Import!$C:$H,3,FALSE)=0,"",VLOOKUP($C$3&amp;"-"&amp;$E38,Import!$C:$H,3,FALSE))</f>
        <v>11.7</v>
      </c>
      <c r="R38" s="908" t="str">
        <f>IF(VLOOKUP($C$3&amp;"-"&amp;$E38,Import!$C:$H,4,FALSE)=0,"",VLOOKUP($C$3&amp;"-"&amp;$E38,Import!$C:$H,4,FALSE))</f>
        <v>A5.15
A5.16
A5.18</v>
      </c>
      <c r="S38" s="908" t="str">
        <f>IF(VLOOKUP($C$3&amp;"-"&amp;$E38,Import!$C:$H,5,FALSE)=0,"",VLOOKUP($C$3&amp;"-"&amp;$E38,Import!$C:$H,5,FALSE))</f>
        <v>5.15
5.16
5.18</v>
      </c>
      <c r="T38" s="909" t="str">
        <f>IF(VLOOKUP($C$3&amp;"-"&amp;$E38,Import!$C:$H,6,FALSE)=0,"",VLOOKUP($C$3&amp;"-"&amp;$E38,Import!$C:$H,6,FALSE))</f>
        <v/>
      </c>
      <c r="U38" s="153"/>
      <c r="V38" s="251"/>
    </row>
    <row r="39" spans="1:22" s="295" customFormat="1" ht="34.950000000000003" customHeight="1" x14ac:dyDescent="0.2">
      <c r="A39" s="304"/>
      <c r="B39" s="1746"/>
      <c r="C39" s="1764"/>
      <c r="D39" s="1464">
        <v>28</v>
      </c>
      <c r="E39" s="394" t="s">
        <v>18</v>
      </c>
      <c r="F39" s="470" t="str">
        <f>IF(VLOOKUP(CONCATENATE($C$3,"-",$E39),Languages!$A:$D,1,TRUE)=CONCATENATE($C$3,"-",$E39),VLOOKUP(CONCATENATE($C$3,"-",$E39),Languages!$A:$D,Summary!$C$7,TRUE),NA())</f>
        <v>Käyttöoikeudet poistetaan, kun niitä ei enää tarvita. Tasolla 1 tämän ei tarvitse olla systemaattista ja säännöllistä.</v>
      </c>
      <c r="G39" s="1686">
        <f t="shared" si="1"/>
        <v>3</v>
      </c>
      <c r="H39" s="445" t="s">
        <v>414</v>
      </c>
      <c r="I39" s="442"/>
      <c r="J39" s="440"/>
      <c r="K39" s="440"/>
      <c r="L39" s="449"/>
      <c r="M39" s="153"/>
      <c r="N39" s="251"/>
      <c r="O39" s="148"/>
      <c r="P39" s="874" t="str">
        <f>VLOOKUP(VLOOKUP($C$3&amp;"-"&amp;$E39,Import!$C:$D,2,FALSE),Parameters!$C$18:$F$22,Summary!$C$7,FALSE)</f>
        <v xml:space="preserve">0 - Vastaus puuttuu </v>
      </c>
      <c r="Q39" s="900" t="str">
        <f>IF(VLOOKUP($C$3&amp;"-"&amp;$E39,Import!$C:$H,3,FALSE)=0,"",VLOOKUP($C$3&amp;"-"&amp;$E39,Import!$C:$H,3,FALSE))</f>
        <v>11.7</v>
      </c>
      <c r="R39" s="900" t="str">
        <f>IF(VLOOKUP($C$3&amp;"-"&amp;$E39,Import!$C:$H,4,FALSE)=0,"",VLOOKUP($C$3&amp;"-"&amp;$E39,Import!$C:$H,4,FALSE))</f>
        <v>A5.18</v>
      </c>
      <c r="S39" s="900" t="str">
        <f>IF(VLOOKUP($C$3&amp;"-"&amp;$E39,Import!$C:$H,5,FALSE)=0,"",VLOOKUP($C$3&amp;"-"&amp;$E39,Import!$C:$H,5,FALSE))</f>
        <v>5.18</v>
      </c>
      <c r="T39" s="901" t="str">
        <f>IF(VLOOKUP($C$3&amp;"-"&amp;$E39,Import!$C:$H,6,FALSE)=0,"",VLOOKUP($C$3&amp;"-"&amp;$E39,Import!$C:$H,6,FALSE))</f>
        <v/>
      </c>
      <c r="U39" s="153"/>
      <c r="V39" s="251"/>
    </row>
    <row r="40" spans="1:22" s="295" customFormat="1" ht="72.599999999999994" customHeight="1" x14ac:dyDescent="0.2">
      <c r="A40" s="304"/>
      <c r="B40" s="1746"/>
      <c r="C40" s="1772">
        <v>2</v>
      </c>
      <c r="D40" s="1468">
        <v>27</v>
      </c>
      <c r="E40" s="393" t="s">
        <v>19</v>
      </c>
      <c r="F40" s="463" t="str">
        <f>IF(VLOOKUP(CONCATENATE($C$3,"-",$E40),Languages!$A:$D,1,TRUE)=CONCATENATE($C$3,"-",$E40),VLOOKUP(CONCATENATE($C$3,"-",$E40),Languages!$A:$D,Summary!$C$7,TRUE),NA())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40" s="1683">
        <f t="shared" si="1"/>
        <v>3</v>
      </c>
      <c r="H40" s="441" t="s">
        <v>414</v>
      </c>
      <c r="I40" s="438"/>
      <c r="J40" s="438"/>
      <c r="K40" s="438"/>
      <c r="L40" s="447"/>
      <c r="M40" s="153"/>
      <c r="N40" s="251"/>
      <c r="O40" s="148"/>
      <c r="P40" s="866" t="str">
        <f>VLOOKUP(VLOOKUP($C$3&amp;"-"&amp;$E40,Import!$C:$D,2,FALSE),Parameters!$C$18:$F$22,Summary!$C$7,FALSE)</f>
        <v xml:space="preserve">0 - Vastaus puuttuu </v>
      </c>
      <c r="Q40" s="898" t="str">
        <f>IF(VLOOKUP($C$3&amp;"-"&amp;$E40,Import!$C:$H,3,FALSE)=0,"",VLOOKUP($C$3&amp;"-"&amp;$E40,Import!$C:$H,3,FALSE))</f>
        <v>11.3, 11.6, 11.7</v>
      </c>
      <c r="R40" s="898" t="str">
        <f>IF(VLOOKUP($C$3&amp;"-"&amp;$E40,Import!$C:$H,4,FALSE)=0,"",VLOOKUP($C$3&amp;"-"&amp;$E40,Import!$C:$H,4,FALSE))</f>
        <v>A5.15 
A5.17
A6.7
A8.3</v>
      </c>
      <c r="S40" s="898" t="str">
        <f>IF(VLOOKUP($C$3&amp;"-"&amp;$E40,Import!$C:$H,5,FALSE)=0,"",VLOOKUP($C$3&amp;"-"&amp;$E40,Import!$C:$H,5,FALSE))</f>
        <v>5.15 
5.17
6.7
8.3 s. 84</v>
      </c>
      <c r="T40" s="899" t="str">
        <f>IF(VLOOKUP($C$3&amp;"-"&amp;$E40,Import!$C:$H,6,FALSE)=0,"",VLOOKUP($C$3&amp;"-"&amp;$E40,Import!$C:$H,6,FALSE))</f>
        <v/>
      </c>
      <c r="U40" s="153"/>
      <c r="V40" s="251"/>
    </row>
    <row r="41" spans="1:22" s="295" customFormat="1" ht="34.950000000000003" customHeight="1" x14ac:dyDescent="0.2">
      <c r="A41" s="304"/>
      <c r="B41" s="1746"/>
      <c r="C41" s="1773"/>
      <c r="D41" s="1469">
        <v>27</v>
      </c>
      <c r="E41" s="293" t="s">
        <v>20</v>
      </c>
      <c r="F41" s="464" t="str">
        <f>IF(VLOOKUP(CONCATENATE($C$3,"-",$E41),Languages!$A:$D,1,TRUE)=CONCATENATE($C$3,"-",$E41),VLOOKUP(CONCATENATE($C$3,"-",$E41),Languages!$A:$D,Summary!$C$7,TRUE),NA())</f>
        <v>Käyttöoikeuksien vaatimuksissa on huomioitu pienimmän valtuuden periaate (ref. "principle of least privilege").</v>
      </c>
      <c r="G41" s="1684">
        <f t="shared" si="1"/>
        <v>3</v>
      </c>
      <c r="H41" s="306" t="s">
        <v>414</v>
      </c>
      <c r="I41" s="438"/>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11.7</v>
      </c>
      <c r="R41" s="893" t="str">
        <f>IF(VLOOKUP($C$3&amp;"-"&amp;$E41,Import!$C:$H,4,FALSE)=0,"",VLOOKUP($C$3&amp;"-"&amp;$E41,Import!$C:$H,4,FALSE))</f>
        <v xml:space="preserve">A5.16 
</v>
      </c>
      <c r="S41" s="893" t="str">
        <f>IF(VLOOKUP($C$3&amp;"-"&amp;$E41,Import!$C:$H,5,FALSE)=0,"",VLOOKUP($C$3&amp;"-"&amp;$E41,Import!$C:$H,5,FALSE))</f>
        <v xml:space="preserve">5.16 
</v>
      </c>
      <c r="T41" s="894" t="str">
        <f>IF(VLOOKUP($C$3&amp;"-"&amp;$E41,Import!$C:$H,6,FALSE)=0,"",VLOOKUP($C$3&amp;"-"&amp;$E41,Import!$C:$H,6,FALSE))</f>
        <v/>
      </c>
      <c r="U41" s="153"/>
      <c r="V41" s="251"/>
    </row>
    <row r="42" spans="1:22" s="295" customFormat="1" ht="34.950000000000003" customHeight="1" x14ac:dyDescent="0.2">
      <c r="A42" s="304"/>
      <c r="B42" s="1746"/>
      <c r="C42" s="1773"/>
      <c r="D42" s="1469">
        <v>27</v>
      </c>
      <c r="E42" s="293" t="s">
        <v>21</v>
      </c>
      <c r="F42" s="464" t="str">
        <f>IF(VLOOKUP(CONCATENATE($C$3,"-",$E42),Languages!$A:$D,1,TRUE)=CONCATENATE($C$3,"-",$E42),VLOOKUP(CONCATENATE($C$3,"-",$E42),Languages!$A:$D,Summary!$C$7,TRUE),NA())</f>
        <v xml:space="preserve">Käyttöoikeuksien vaatimukset sisältävät tehtävien eriyttämisen periaatteet (ref. "separation of duties"). </v>
      </c>
      <c r="G42" s="1684">
        <f t="shared" si="1"/>
        <v>2</v>
      </c>
      <c r="H42" s="306" t="s">
        <v>413</v>
      </c>
      <c r="I42" s="438"/>
      <c r="J42" s="439"/>
      <c r="K42" s="439"/>
      <c r="L42" s="448"/>
      <c r="M42" s="153"/>
      <c r="N42" s="251"/>
      <c r="O42" s="148"/>
      <c r="P42" s="869" t="str">
        <f>VLOOKUP(VLOOKUP($C$3&amp;"-"&amp;$E42,Import!$C:$D,2,FALSE),Parameters!$C$18:$F$22,Summary!$C$7,FALSE)</f>
        <v xml:space="preserve">0 - Vastaus puuttuu </v>
      </c>
      <c r="Q42" s="893" t="str">
        <f>IF(VLOOKUP($C$3&amp;"-"&amp;$E42,Import!$C:$H,3,FALSE)=0,"",VLOOKUP($C$3&amp;"-"&amp;$E42,Import!$C:$H,3,FALSE))</f>
        <v>11.7</v>
      </c>
      <c r="R42" s="893" t="str">
        <f>IF(VLOOKUP($C$3&amp;"-"&amp;$E42,Import!$C:$H,4,FALSE)=0,"",VLOOKUP($C$3&amp;"-"&amp;$E42,Import!$C:$H,4,FALSE))</f>
        <v>A5.3
A5.15</v>
      </c>
      <c r="S42" s="893" t="str">
        <f>IF(VLOOKUP($C$3&amp;"-"&amp;$E42,Import!$C:$H,5,FALSE)=0,"",VLOOKUP($C$3&amp;"-"&amp;$E42,Import!$C:$H,5,FALSE))</f>
        <v>5.3
5.15</v>
      </c>
      <c r="T42" s="894" t="str">
        <f>IF(VLOOKUP($C$3&amp;"-"&amp;$E42,Import!$C:$H,6,FALSE)=0,"",VLOOKUP($C$3&amp;"-"&amp;$E42,Import!$C:$H,6,FALSE))</f>
        <v/>
      </c>
      <c r="U42" s="153"/>
      <c r="V42" s="251"/>
    </row>
    <row r="43" spans="1:22" s="295" customFormat="1" ht="34.950000000000003" customHeight="1" x14ac:dyDescent="0.2">
      <c r="A43" s="304"/>
      <c r="B43" s="1746"/>
      <c r="C43" s="1773"/>
      <c r="D43" s="1469">
        <v>27</v>
      </c>
      <c r="E43" s="293" t="s">
        <v>103</v>
      </c>
      <c r="F43" s="464" t="str">
        <f>IF(VLOOKUP(CONCATENATE($C$3,"-",$E43),Languages!$A:$D,1,TRUE)=CONCATENATE($C$3,"-",$E43),VLOOKUP(CONCATENATE($C$3,"-",$E43),Languages!$A:$D,Summary!$C$7,TRUE),NA())</f>
        <v>Käyttöoikeuspyynnöt tarkastaa ja hyväksyy kyseisen laitteen, ohjelmiston tai tietovarannon omistaja.</v>
      </c>
      <c r="G43" s="1684">
        <f t="shared" si="1"/>
        <v>3</v>
      </c>
      <c r="H43" s="306" t="s">
        <v>414</v>
      </c>
      <c r="I43" s="438"/>
      <c r="J43" s="439"/>
      <c r="K43" s="439"/>
      <c r="L43" s="448"/>
      <c r="M43" s="153"/>
      <c r="N43" s="251"/>
      <c r="O43" s="148"/>
      <c r="P43" s="869" t="str">
        <f>VLOOKUP(VLOOKUP($C$3&amp;"-"&amp;$E43,Import!$C:$D,2,FALSE),Parameters!$C$18:$F$22,Summary!$C$7,FALSE)</f>
        <v xml:space="preserve">0 - Vastaus puuttuu </v>
      </c>
      <c r="Q43" s="893" t="str">
        <f>IF(VLOOKUP($C$3&amp;"-"&amp;$E43,Import!$C:$H,3,FALSE)=0,"",VLOOKUP($C$3&amp;"-"&amp;$E43,Import!$C:$H,3,FALSE))</f>
        <v>11.7</v>
      </c>
      <c r="R43" s="893" t="str">
        <f>IF(VLOOKUP($C$3&amp;"-"&amp;$E43,Import!$C:$H,4,FALSE)=0,"",VLOOKUP($C$3&amp;"-"&amp;$E43,Import!$C:$H,4,FALSE))</f>
        <v>A5.18</v>
      </c>
      <c r="S43" s="893" t="str">
        <f>IF(VLOOKUP($C$3&amp;"-"&amp;$E43,Import!$C:$H,5,FALSE)=0,"",VLOOKUP($C$3&amp;"-"&amp;$E43,Import!$C:$H,5,FALSE))</f>
        <v>5.18</v>
      </c>
      <c r="T43" s="894" t="str">
        <f>IF(VLOOKUP($C$3&amp;"-"&amp;$E43,Import!$C:$H,6,FALSE)=0,"",VLOOKUP($C$3&amp;"-"&amp;$E43,Import!$C:$H,6,FALSE))</f>
        <v/>
      </c>
      <c r="U43" s="153"/>
      <c r="V43" s="251"/>
    </row>
    <row r="44" spans="1:22" s="295" customFormat="1" ht="34.950000000000003" customHeight="1" x14ac:dyDescent="0.2">
      <c r="A44" s="304"/>
      <c r="B44" s="1746"/>
      <c r="C44" s="1774"/>
      <c r="D44" s="1464">
        <v>28</v>
      </c>
      <c r="E44" s="394" t="s">
        <v>165</v>
      </c>
      <c r="F44" s="470" t="str">
        <f>IF(VLOOKUP(CONCATENATE($C$3,"-",$E44),Languages!$A:$D,1,TRUE)=CONCATENATE($C$3,"-",$E44),VLOOKUP(CONCATENATE($C$3,"-",$E44),Languages!$A:$D,Summary!$C$7,TRUE),NA())</f>
        <v>Käyttöoikeudet, joihin liittyy korkeampi riski toiminnalle, tarkastetaan perusteellisemmin ja niiden käyttöä valvotaan tarkemmin.</v>
      </c>
      <c r="G44" s="1686">
        <f t="shared" si="1"/>
        <v>2</v>
      </c>
      <c r="H44" s="445" t="s">
        <v>413</v>
      </c>
      <c r="I44" s="438"/>
      <c r="J44" s="440"/>
      <c r="K44" s="440"/>
      <c r="L44" s="449"/>
      <c r="M44" s="153"/>
      <c r="N44" s="251"/>
      <c r="O44" s="148"/>
      <c r="P44" s="874" t="str">
        <f>VLOOKUP(VLOOKUP($C$3&amp;"-"&amp;$E44,Import!$C:$D,2,FALSE),Parameters!$C$18:$F$22,Summary!$C$7,FALSE)</f>
        <v xml:space="preserve">0 - Vastaus puuttuu </v>
      </c>
      <c r="Q44" s="900" t="str">
        <f>IF(VLOOKUP($C$3&amp;"-"&amp;$E44,Import!$C:$H,3,FALSE)=0,"",VLOOKUP($C$3&amp;"-"&amp;$E44,Import!$C:$H,3,FALSE))</f>
        <v>11.7</v>
      </c>
      <c r="R44" s="900" t="str">
        <f>IF(VLOOKUP($C$3&amp;"-"&amp;$E44,Import!$C:$H,4,FALSE)=0,"",VLOOKUP($C$3&amp;"-"&amp;$E44,Import!$C:$H,4,FALSE))</f>
        <v>A8.2</v>
      </c>
      <c r="S44" s="900" t="str">
        <f>IF(VLOOKUP($C$3&amp;"-"&amp;$E44,Import!$C:$H,5,FALSE)=0,"",VLOOKUP($C$3&amp;"-"&amp;$E44,Import!$C:$H,5,FALSE))</f>
        <v>8.2</v>
      </c>
      <c r="T44" s="901" t="str">
        <f>IF(VLOOKUP($C$3&amp;"-"&amp;$E44,Import!$C:$H,6,FALSE)=0,"",VLOOKUP($C$3&amp;"-"&amp;$E44,Import!$C:$H,6,FALSE))</f>
        <v/>
      </c>
      <c r="U44" s="153"/>
      <c r="V44" s="251"/>
    </row>
    <row r="45" spans="1:22" s="295" customFormat="1" ht="60" customHeight="1" x14ac:dyDescent="0.2">
      <c r="A45" s="304"/>
      <c r="B45" s="1746"/>
      <c r="C45" s="1775">
        <v>3</v>
      </c>
      <c r="D45" s="1462">
        <v>28</v>
      </c>
      <c r="E45" s="393" t="s">
        <v>167</v>
      </c>
      <c r="F45" s="463" t="str">
        <f>IF(VLOOKUP(CONCATENATE($C$3,"-",$E45),Languages!$A:$D,1,TRUE)=CONCATENATE($C$3,"-",$E45),VLOOKUP(CONCATENATE($C$3,"-",$E45),Languages!$A:$D,Summary!$C$7,TRUE),NA())</f>
        <v>Käyttöoikeudet tarkastetaan ja päivitetään aika ajoin ja määriteltyjen tilanteiden kuten organisaatiorakenteen muuttuessa tai tilapäisen käyttöoikeuksien korotuksen jälkeen.</v>
      </c>
      <c r="G45" s="1683">
        <f t="shared" si="1"/>
        <v>3</v>
      </c>
      <c r="H45" s="441" t="s">
        <v>414</v>
      </c>
      <c r="I45" s="438"/>
      <c r="J45" s="438"/>
      <c r="K45" s="438"/>
      <c r="L45" s="447"/>
      <c r="M45" s="153"/>
      <c r="N45" s="251"/>
      <c r="O45" s="148"/>
      <c r="P45" s="866" t="str">
        <f>VLOOKUP(VLOOKUP($C$3&amp;"-"&amp;$E45,Import!$C:$D,2,FALSE),Parameters!$C$18:$F$22,Summary!$C$7,FALSE)</f>
        <v xml:space="preserve">0 - Vastaus puuttuu </v>
      </c>
      <c r="Q45" s="898" t="str">
        <f>IF(VLOOKUP($C$3&amp;"-"&amp;$E45,Import!$C:$H,3,FALSE)=0,"",VLOOKUP($C$3&amp;"-"&amp;$E45,Import!$C:$H,3,FALSE))</f>
        <v/>
      </c>
      <c r="R45" s="898" t="str">
        <f>IF(VLOOKUP($C$3&amp;"-"&amp;$E45,Import!$C:$H,4,FALSE)=0,"",VLOOKUP($C$3&amp;"-"&amp;$E45,Import!$C:$H,4,FALSE))</f>
        <v>A5.18
A5.32</v>
      </c>
      <c r="S45" s="898" t="str">
        <f>IF(VLOOKUP($C$3&amp;"-"&amp;$E45,Import!$C:$H,5,FALSE)=0,"",VLOOKUP($C$3&amp;"-"&amp;$E45,Import!$C:$H,5,FALSE))</f>
        <v>5.18
5.32</v>
      </c>
      <c r="T45" s="899" t="str">
        <f>IF(VLOOKUP($C$3&amp;"-"&amp;$E45,Import!$C:$H,6,FALSE)=0,"",VLOOKUP($C$3&amp;"-"&amp;$E45,Import!$C:$H,6,FALSE))</f>
        <v/>
      </c>
      <c r="U45" s="153"/>
      <c r="V45" s="251"/>
    </row>
    <row r="46" spans="1:22" s="295" customFormat="1" ht="46.2" customHeight="1" x14ac:dyDescent="0.2">
      <c r="A46" s="304"/>
      <c r="B46" s="379"/>
      <c r="C46" s="1777"/>
      <c r="D46" s="1389" t="s">
        <v>1629</v>
      </c>
      <c r="E46" s="394" t="s">
        <v>198</v>
      </c>
      <c r="F46" s="470" t="str">
        <f>IF(VLOOKUP(CONCATENATE($C$3,"-",$E46),Languages!$A:$D,1,TRUE)=CONCATENATE($C$3,"-",$E46),VLOOKUP(CONCATENATE($C$3,"-",$E46),Languages!$A:$D,Summary!$C$7,TRUE),NA())</f>
        <v>Kirjautumis- ja yhteydenmuodostusyrityksiä seurataan ja niissä havaitut poikkeavuudet toimivat kybertapahtumien indikaattoreina.</v>
      </c>
      <c r="G46" s="1686">
        <f t="shared" si="1"/>
        <v>1</v>
      </c>
      <c r="H46" s="445" t="s">
        <v>2469</v>
      </c>
      <c r="I46" s="440"/>
      <c r="J46" s="440"/>
      <c r="K46" s="440"/>
      <c r="L46" s="449"/>
      <c r="M46" s="153"/>
      <c r="N46" s="251"/>
      <c r="O46" s="148"/>
      <c r="P46" s="874" t="str">
        <f>VLOOKUP(VLOOKUP($C$3&amp;"-"&amp;$E46,Import!$C:$D,2,FALSE),Parameters!$C$18:$F$22,Summary!$C$7,FALSE)</f>
        <v xml:space="preserve">0 - Vastaus puuttuu </v>
      </c>
      <c r="Q46" s="900" t="str">
        <f>IF(VLOOKUP($C$3&amp;"-"&amp;$E46,Import!$C:$H,3,FALSE)=0,"",VLOOKUP($C$3&amp;"-"&amp;$E46,Import!$C:$H,3,FALSE))</f>
        <v/>
      </c>
      <c r="R46" s="900" t="str">
        <f>IF(VLOOKUP($C$3&amp;"-"&amp;$E46,Import!$C:$H,4,FALSE)=0,"",VLOOKUP($C$3&amp;"-"&amp;$E46,Import!$C:$H,4,FALSE))</f>
        <v>A5.16
A5.17
A5.18</v>
      </c>
      <c r="S46" s="900" t="str">
        <f>IF(VLOOKUP($C$3&amp;"-"&amp;$E46,Import!$C:$H,5,FALSE)=0,"",VLOOKUP($C$3&amp;"-"&amp;$E46,Import!$C:$H,5,FALSE))</f>
        <v>5.16
5.17
5.18</v>
      </c>
      <c r="T46" s="901" t="str">
        <f>IF(VLOOKUP($C$3&amp;"-"&amp;$E46,Import!$C:$H,6,FALSE)=0,"",VLOOKUP($C$3&amp;"-"&amp;$E46,Import!$C:$H,6,FALSE))</f>
        <v/>
      </c>
      <c r="U46" s="153"/>
      <c r="V46" s="251"/>
    </row>
    <row r="47" spans="1:22" s="176" customFormat="1" ht="30" customHeight="1" x14ac:dyDescent="0.25">
      <c r="A47" s="165"/>
      <c r="B47" s="268"/>
      <c r="C47" s="169">
        <v>3</v>
      </c>
      <c r="D47" s="169"/>
      <c r="E47" s="169" t="str">
        <f>IF(VLOOKUP(CONCATENATE($C$3,"-",C47),Languages!$A:$D,1,TRUE)=CONCATENATE($C$3,"-",C47),VLOOKUP(CONCATENATE($C$3,"-",C47),Languages!$A:$D,Summary!$C$7,TRUE),NA())</f>
        <v>Fyysinen pääsynhallinta</v>
      </c>
      <c r="F47" s="169"/>
      <c r="G47" s="291"/>
      <c r="H47" s="884"/>
      <c r="I47" s="906"/>
      <c r="J47" s="906"/>
      <c r="K47" s="906"/>
      <c r="L47" s="906"/>
      <c r="M47" s="153"/>
      <c r="N47" s="251"/>
      <c r="O47" s="148"/>
      <c r="P47" s="291"/>
      <c r="Q47" s="292"/>
      <c r="R47" s="292"/>
      <c r="S47" s="292"/>
      <c r="T47" s="292"/>
      <c r="U47" s="153"/>
      <c r="V47" s="251"/>
    </row>
    <row r="48" spans="1:22" s="284" customFormat="1" ht="19.95" customHeight="1" x14ac:dyDescent="0.2">
      <c r="A48" s="303"/>
      <c r="B48" s="278"/>
      <c r="C48" s="279" t="str">
        <f>IF(VLOOKUP("GEN-LEVEL",Languages!$A:$D,1,TRUE)="GEN-LEVEL",VLOOKUP("GEN-LEVEL",Languages!$A:$D,Summary!$C$7,TRUE),NA())</f>
        <v>Taso</v>
      </c>
      <c r="D48" s="279"/>
      <c r="E48" s="279"/>
      <c r="F48" s="280" t="str">
        <f>IF(VLOOKUP("GEN-PRACTICE",Languages!$A:$D,1,TRUE)="GEN-PRACTICE",VLOOKUP("GEN-PRACTICE",Languages!$A:$D,Summary!$C$7,TRUE),NA())</f>
        <v>Käytäntö</v>
      </c>
      <c r="G48" s="281"/>
      <c r="H48" s="881" t="s">
        <v>4</v>
      </c>
      <c r="I48" s="882" t="str">
        <f>IF(VLOOKUP("KM112",Languages!$A:$D,1,TRUE)="KM112",VLOOKUP("KM112",Languages!$A:$D,Summary!$C$7,TRUE),NA())</f>
        <v>Kommentit</v>
      </c>
      <c r="J48" s="882" t="str">
        <f>IF(VLOOKUP("KM113",Languages!$A:$D,1,TRUE)="KM113",VLOOKUP("KM113",Languages!$A:$D,Summary!$C$7,TRUE),NA())</f>
        <v>Sisäinen viittaus</v>
      </c>
      <c r="K48" s="882" t="str">
        <f>IF(VLOOKUP("KM114",Languages!$A:$D,1,TRUE)="KM114",VLOOKUP("KM114",Languages!$A:$D,Summary!$C$7,TRUE),NA())</f>
        <v>Ulkoinen viittaus</v>
      </c>
      <c r="L48" s="882" t="str">
        <f>IF(VLOOKUP("KM115",Languages!$A:$D,1,TRUE)="KM115",VLOOKUP("KM115",Languages!$A:$D,Summary!$C$7,TRUE),NA())</f>
        <v>Kehityskohde</v>
      </c>
      <c r="M48" s="282"/>
      <c r="N48" s="283"/>
      <c r="O48" s="278"/>
      <c r="P48" s="459" t="str">
        <f>IF(VLOOKUP("GEN-ANSWER",Languages!$A:$D,1,TRUE)="GEN-ANSWER",VLOOKUP("GEN-ANSWER",Languages!$A:$D,Summary!$C$7,TRUE),NA())</f>
        <v>Vastaus</v>
      </c>
      <c r="Q48" s="459" t="str">
        <f>IF(VLOOKUP("KM112",Languages!$A:$D,1,TRUE)="KM112",VLOOKUP("KM112",Languages!$A:$D,Summary!$C$7,TRUE),NA())</f>
        <v>Kommentit</v>
      </c>
      <c r="R48" s="459" t="str">
        <f>IF(VLOOKUP("KM113",Languages!$A:$D,1,TRUE)="KM113",VLOOKUP("KM113",Languages!$A:$D,Summary!$C$7,TRUE),NA())</f>
        <v>Sisäinen viittaus</v>
      </c>
      <c r="S48" s="459" t="str">
        <f>IF(VLOOKUP("KM114",Languages!$A:$D,1,TRUE)="KM114",VLOOKUP("KM114",Languages!$A:$D,Summary!$C$7,TRUE),NA())</f>
        <v>Ulkoinen viittaus</v>
      </c>
      <c r="T48" s="459" t="str">
        <f>IF(VLOOKUP("KM115",Languages!$A:$D,1,TRUE)="KM115",VLOOKUP("KM115",Languages!$A:$D,Summary!$C$7,TRUE),NA())</f>
        <v>Kehityskohde</v>
      </c>
      <c r="U48" s="282"/>
      <c r="V48" s="283"/>
    </row>
    <row r="49" spans="1:22" s="295" customFormat="1" ht="45" customHeight="1" x14ac:dyDescent="0.2">
      <c r="A49" s="304"/>
      <c r="B49" s="1746"/>
      <c r="C49" s="1763">
        <v>1</v>
      </c>
      <c r="D49" s="1489">
        <v>29</v>
      </c>
      <c r="E49" s="393" t="s">
        <v>22</v>
      </c>
      <c r="F49" s="463" t="str">
        <f>IF(VLOOKUP(CONCATENATE($C$3,"-",$E49),Languages!$A:$D,1,TRUE)=CONCATENATE($C$3,"-",$E49),VLOOKUP(CONCATENATE($C$3,"-",$E49),Languages!$A:$D,Summary!$C$7,TRUE),NA())</f>
        <v>Fyysisen pääsynhallinnan valvontakeinoja on käytössä (kuten aitoja, lukkoja tai kylttejä). Tasolla 1 tämän ei tarvitse olla systemaattista ja säännöllistä.</v>
      </c>
      <c r="G49" s="1683">
        <f t="shared" ref="G49:G58" si="2">IFERROR(INT(LEFT($H49,1)),0)</f>
        <v>4</v>
      </c>
      <c r="H49" s="441" t="s">
        <v>6</v>
      </c>
      <c r="I49" s="442"/>
      <c r="J49" s="442"/>
      <c r="K49" s="442"/>
      <c r="L49" s="443"/>
      <c r="M49" s="153"/>
      <c r="N49" s="251"/>
      <c r="O49" s="148"/>
      <c r="P49" s="866" t="str">
        <f>VLOOKUP(VLOOKUP($C$3&amp;"-"&amp;$E49,Import!$C:$D,2,FALSE),Parameters!$C$18:$F$22,Summary!$C$7,FALSE)</f>
        <v xml:space="preserve">0 - Vastaus puuttuu </v>
      </c>
      <c r="Q49" s="908" t="str">
        <f>IF(VLOOKUP($C$3&amp;"-"&amp;$E49,Import!$C:$H,3,FALSE)=0,"",VLOOKUP($C$3&amp;"-"&amp;$E49,Import!$C:$H,3,FALSE))</f>
        <v>11.7</v>
      </c>
      <c r="R49" s="908" t="str">
        <f>IF(VLOOKUP($C$3&amp;"-"&amp;$E49,Import!$C:$H,4,FALSE)=0,"",VLOOKUP($C$3&amp;"-"&amp;$E49,Import!$C:$H,4,FALSE))</f>
        <v xml:space="preserve">A7.1
A7.3
A7.4
A7.7
</v>
      </c>
      <c r="S49" s="908" t="str">
        <f>IF(VLOOKUP($C$3&amp;"-"&amp;$E49,Import!$C:$H,5,FALSE)=0,"",VLOOKUP($C$3&amp;"-"&amp;$E49,Import!$C:$H,5,FALSE))</f>
        <v xml:space="preserve">7.1
7.3
7.4
7.7
</v>
      </c>
      <c r="T49" s="909" t="str">
        <f>IF(VLOOKUP($C$3&amp;"-"&amp;$E49,Import!$C:$H,6,FALSE)=0,"",VLOOKUP($C$3&amp;"-"&amp;$E49,Import!$C:$H,6,FALSE))</f>
        <v/>
      </c>
      <c r="U49" s="153"/>
      <c r="V49" s="251"/>
    </row>
    <row r="50" spans="1:22" s="295" customFormat="1" ht="34.950000000000003" customHeight="1" x14ac:dyDescent="0.2">
      <c r="A50" s="304"/>
      <c r="B50" s="1746"/>
      <c r="C50" s="1787"/>
      <c r="D50" s="1469">
        <v>30</v>
      </c>
      <c r="E50" s="293" t="s">
        <v>23</v>
      </c>
      <c r="F50" s="464" t="str">
        <f>IF(VLOOKUP(CONCATENATE($C$3,"-",$E50),Languages!$A:$D,1,TRUE)=CONCATENATE($C$3,"-",$E50),VLOOKUP(CONCATENATE($C$3,"-",$E50),Languages!$A:$D,Summary!$C$7,TRUE),NA())</f>
        <v>Pääsyoikeudet poistetaan, kun niitä ei enää tarvita. Tasolla 1 tämän ei tarvitse olla systemaattista ja säännöllistä.</v>
      </c>
      <c r="G50" s="1684">
        <f t="shared" si="2"/>
        <v>4</v>
      </c>
      <c r="H50" s="306" t="s">
        <v>6</v>
      </c>
      <c r="I50" s="442"/>
      <c r="J50" s="439"/>
      <c r="K50" s="439"/>
      <c r="L50" s="448"/>
      <c r="M50" s="153"/>
      <c r="N50" s="251"/>
      <c r="O50" s="148"/>
      <c r="P50" s="869" t="str">
        <f>VLOOKUP(VLOOKUP($C$3&amp;"-"&amp;$E50,Import!$C:$D,2,FALSE),Parameters!$C$18:$F$22,Summary!$C$7,FALSE)</f>
        <v xml:space="preserve">0 - Vastaus puuttuu </v>
      </c>
      <c r="Q50" s="893" t="str">
        <f>IF(VLOOKUP($C$3&amp;"-"&amp;$E50,Import!$C:$H,3,FALSE)=0,"",VLOOKUP($C$3&amp;"-"&amp;$E50,Import!$C:$H,3,FALSE))</f>
        <v>11.7</v>
      </c>
      <c r="R50" s="893" t="str">
        <f>IF(VLOOKUP($C$3&amp;"-"&amp;$E50,Import!$C:$H,4,FALSE)=0,"",VLOOKUP($C$3&amp;"-"&amp;$E50,Import!$C:$H,4,FALSE))</f>
        <v>A7.2 a)</v>
      </c>
      <c r="S50" s="893" t="str">
        <f>IF(VLOOKUP($C$3&amp;"-"&amp;$E50,Import!$C:$H,5,FALSE)=0,"",VLOOKUP($C$3&amp;"-"&amp;$E50,Import!$C:$H,5,FALSE))</f>
        <v>7.2 a)</v>
      </c>
      <c r="T50" s="894" t="str">
        <f>IF(VLOOKUP($C$3&amp;"-"&amp;$E50,Import!$C:$H,6,FALSE)=0,"",VLOOKUP($C$3&amp;"-"&amp;$E50,Import!$C:$H,6,FALSE))</f>
        <v/>
      </c>
      <c r="U50" s="153"/>
      <c r="V50" s="251"/>
    </row>
    <row r="51" spans="1:22" s="295" customFormat="1" ht="34.950000000000003" customHeight="1" x14ac:dyDescent="0.2">
      <c r="A51" s="304"/>
      <c r="B51" s="1746"/>
      <c r="C51" s="1764"/>
      <c r="D51" s="1460">
        <v>31</v>
      </c>
      <c r="E51" s="394" t="s">
        <v>24</v>
      </c>
      <c r="F51" s="470" t="str">
        <f>IF(VLOOKUP(CONCATENATE($C$3,"-",$E51),Languages!$A:$D,1,TRUE)=CONCATENATE($C$3,"-",$E51),VLOOKUP(CONCATENATE($C$3,"-",$E51),Languages!$A:$D,Summary!$C$7,TRUE),NA())</f>
        <v>Pääsyoikeuksien käytöstä pidetään lokia. Tasolla 1 tämän ei tarvitse olla systemaattista ja säännöllistä.</v>
      </c>
      <c r="G51" s="1686">
        <f t="shared" si="2"/>
        <v>3</v>
      </c>
      <c r="H51" s="445" t="s">
        <v>414</v>
      </c>
      <c r="I51" s="442"/>
      <c r="J51" s="440"/>
      <c r="K51" s="440"/>
      <c r="L51" s="449"/>
      <c r="M51" s="153"/>
      <c r="N51" s="251"/>
      <c r="O51" s="148"/>
      <c r="P51" s="874" t="str">
        <f>VLOOKUP(VLOOKUP($C$3&amp;"-"&amp;$E51,Import!$C:$D,2,FALSE),Parameters!$C$18:$F$22,Summary!$C$7,FALSE)</f>
        <v xml:space="preserve">0 - Vastaus puuttuu </v>
      </c>
      <c r="Q51" s="900" t="str">
        <f>IF(VLOOKUP($C$3&amp;"-"&amp;$E51,Import!$C:$H,3,FALSE)=0,"",VLOOKUP($C$3&amp;"-"&amp;$E51,Import!$C:$H,3,FALSE))</f>
        <v>11.13</v>
      </c>
      <c r="R51" s="900" t="str">
        <f>IF(VLOOKUP($C$3&amp;"-"&amp;$E51,Import!$C:$H,4,FALSE)=0,"",VLOOKUP($C$3&amp;"-"&amp;$E51,Import!$C:$H,4,FALSE))</f>
        <v>A7.2 b)</v>
      </c>
      <c r="S51" s="900" t="str">
        <f>IF(VLOOKUP($C$3&amp;"-"&amp;$E51,Import!$C:$H,5,FALSE)=0,"",VLOOKUP($C$3&amp;"-"&amp;$E51,Import!$C:$H,5,FALSE))</f>
        <v>7.2 b)</v>
      </c>
      <c r="T51" s="901" t="str">
        <f>IF(VLOOKUP($C$3&amp;"-"&amp;$E51,Import!$C:$H,6,FALSE)=0,"",VLOOKUP($C$3&amp;"-"&amp;$E51,Import!$C:$H,6,FALSE))</f>
        <v/>
      </c>
      <c r="U51" s="153"/>
      <c r="V51" s="251"/>
    </row>
    <row r="52" spans="1:22" s="295" customFormat="1" ht="45" customHeight="1" x14ac:dyDescent="0.2">
      <c r="A52" s="304"/>
      <c r="B52" s="1746"/>
      <c r="C52" s="1772">
        <v>2</v>
      </c>
      <c r="D52" s="1489">
        <v>29</v>
      </c>
      <c r="E52" s="393" t="s">
        <v>25</v>
      </c>
      <c r="F52" s="463" t="str">
        <f>IF(VLOOKUP(CONCATENATE($C$3,"-",$E52),Languages!$A:$D,1,TRUE)=CONCATENATE($C$3,"-",$E52),VLOOKUP(CONCATENATE($C$3,"-",$E52),Languages!$A:$D,Summary!$C$7,TRUE),NA())</f>
        <v>Pääsyoikeuksille on asetettu vaatimukset, joita myös ylläpidetään (esimerkiksi sääntöjä siitä, kenelle pääsy voidaan myöntää, millä tavoin pääsyoikeudet myönnetään tai missä rajoissa pääsy sallitaan).</v>
      </c>
      <c r="G52" s="1683">
        <f t="shared" si="2"/>
        <v>3</v>
      </c>
      <c r="H52" s="441" t="s">
        <v>414</v>
      </c>
      <c r="I52" s="442"/>
      <c r="J52" s="438"/>
      <c r="K52" s="438"/>
      <c r="L52" s="447"/>
      <c r="M52" s="153"/>
      <c r="N52" s="251"/>
      <c r="O52" s="148"/>
      <c r="P52" s="866" t="str">
        <f>VLOOKUP(VLOOKUP($C$3&amp;"-"&amp;$E52,Import!$C:$D,2,FALSE),Parameters!$C$18:$F$22,Summary!$C$7,FALSE)</f>
        <v xml:space="preserve">0 - Vastaus puuttuu </v>
      </c>
      <c r="Q52" s="898" t="str">
        <f>IF(VLOOKUP($C$3&amp;"-"&amp;$E52,Import!$C:$H,3,FALSE)=0,"",VLOOKUP($C$3&amp;"-"&amp;$E52,Import!$C:$H,3,FALSE))</f>
        <v>11.7</v>
      </c>
      <c r="R52" s="898" t="str">
        <f>IF(VLOOKUP($C$3&amp;"-"&amp;$E52,Import!$C:$H,4,FALSE)=0,"",VLOOKUP($C$3&amp;"-"&amp;$E52,Import!$C:$H,4,FALSE))</f>
        <v>A7.2 a)</v>
      </c>
      <c r="S52" s="898" t="str">
        <f>IF(VLOOKUP($C$3&amp;"-"&amp;$E52,Import!$C:$H,5,FALSE)=0,"",VLOOKUP($C$3&amp;"-"&amp;$E52,Import!$C:$H,5,FALSE))</f>
        <v>7.2 a)</v>
      </c>
      <c r="T52" s="899" t="str">
        <f>IF(VLOOKUP($C$3&amp;"-"&amp;$E52,Import!$C:$H,6,FALSE)=0,"",VLOOKUP($C$3&amp;"-"&amp;$E52,Import!$C:$H,6,FALSE))</f>
        <v/>
      </c>
      <c r="U52" s="153"/>
      <c r="V52" s="251"/>
    </row>
    <row r="53" spans="1:22" s="295" customFormat="1" ht="34.950000000000003" customHeight="1" x14ac:dyDescent="0.2">
      <c r="A53" s="304"/>
      <c r="B53" s="1746"/>
      <c r="C53" s="1773"/>
      <c r="D53" s="1490">
        <v>29</v>
      </c>
      <c r="E53" s="293" t="s">
        <v>26</v>
      </c>
      <c r="F53" s="464" t="str">
        <f>IF(VLOOKUP(CONCATENATE($C$3,"-",$E53),Languages!$A:$D,1,TRUE)=CONCATENATE($C$3,"-",$E53),VLOOKUP(CONCATENATE($C$3,"-",$E53),Languages!$A:$D,Summary!$C$7,TRUE),NA())</f>
        <v>Pääsyoikeuksien vaatimuksissa on huomioitu pienimmän valtuuden periaate (ref. "principle of least privilege").</v>
      </c>
      <c r="G53" s="1684">
        <f t="shared" si="2"/>
        <v>2</v>
      </c>
      <c r="H53" s="306" t="s">
        <v>413</v>
      </c>
      <c r="I53" s="442"/>
      <c r="J53" s="439"/>
      <c r="K53" s="439"/>
      <c r="L53" s="448"/>
      <c r="M53" s="153"/>
      <c r="N53" s="251"/>
      <c r="O53" s="148"/>
      <c r="P53" s="869" t="str">
        <f>VLOOKUP(VLOOKUP($C$3&amp;"-"&amp;$E53,Import!$C:$D,2,FALSE),Parameters!$C$18:$F$22,Summary!$C$7,FALSE)</f>
        <v xml:space="preserve">0 - Vastaus puuttuu </v>
      </c>
      <c r="Q53" s="893" t="str">
        <f>IF(VLOOKUP($C$3&amp;"-"&amp;$E53,Import!$C:$H,3,FALSE)=0,"",VLOOKUP($C$3&amp;"-"&amp;$E53,Import!$C:$H,3,FALSE))</f>
        <v>11.7</v>
      </c>
      <c r="R53" s="893" t="str">
        <f>IF(VLOOKUP($C$3&amp;"-"&amp;$E53,Import!$C:$H,4,FALSE)=0,"",VLOOKUP($C$3&amp;"-"&amp;$E53,Import!$C:$H,4,FALSE))</f>
        <v>A7.2
A7.6</v>
      </c>
      <c r="S53" s="893" t="str">
        <f>IF(VLOOKUP($C$3&amp;"-"&amp;$E53,Import!$C:$H,5,FALSE)=0,"",VLOOKUP($C$3&amp;"-"&amp;$E53,Import!$C:$H,5,FALSE))</f>
        <v>7.2
7.6</v>
      </c>
      <c r="T53" s="894" t="str">
        <f>IF(VLOOKUP($C$3&amp;"-"&amp;$E53,Import!$C:$H,6,FALSE)=0,"",VLOOKUP($C$3&amp;"-"&amp;$E53,Import!$C:$H,6,FALSE))</f>
        <v/>
      </c>
      <c r="U53" s="153"/>
      <c r="V53" s="251"/>
    </row>
    <row r="54" spans="1:22" s="295" customFormat="1" ht="34.950000000000003" customHeight="1" x14ac:dyDescent="0.2">
      <c r="A54" s="304"/>
      <c r="B54" s="1746"/>
      <c r="C54" s="1773"/>
      <c r="D54" s="1490">
        <v>29</v>
      </c>
      <c r="E54" s="293" t="s">
        <v>27</v>
      </c>
      <c r="F54" s="464" t="str">
        <f>IF(VLOOKUP(CONCATENATE($C$3,"-",$E54),Languages!$A:$D,1,TRUE)=CONCATENATE($C$3,"-",$E54),VLOOKUP(CONCATENATE($C$3,"-",$E54),Languages!$A:$D,Summary!$C$7,TRUE),NA())</f>
        <v xml:space="preserve">Pääsynhallinnan vaatimuksissa on huomioitu tehtävien eriyttämisen periaatteet (ref. "separation of duties"). </v>
      </c>
      <c r="G54" s="1684">
        <f t="shared" si="2"/>
        <v>3</v>
      </c>
      <c r="H54" s="306" t="s">
        <v>414</v>
      </c>
      <c r="I54" s="442"/>
      <c r="J54" s="439"/>
      <c r="K54" s="439"/>
      <c r="L54" s="448"/>
      <c r="M54" s="153"/>
      <c r="N54" s="251"/>
      <c r="O54" s="148"/>
      <c r="P54" s="869" t="str">
        <f>VLOOKUP(VLOOKUP($C$3&amp;"-"&amp;$E54,Import!$C:$D,2,FALSE),Parameters!$C$18:$F$22,Summary!$C$7,FALSE)</f>
        <v xml:space="preserve">0 - Vastaus puuttuu </v>
      </c>
      <c r="Q54" s="893" t="str">
        <f>IF(VLOOKUP($C$3&amp;"-"&amp;$E54,Import!$C:$H,3,FALSE)=0,"",VLOOKUP($C$3&amp;"-"&amp;$E54,Import!$C:$H,3,FALSE))</f>
        <v>11.7</v>
      </c>
      <c r="R54" s="893" t="str">
        <f>IF(VLOOKUP($C$3&amp;"-"&amp;$E54,Import!$C:$H,4,FALSE)=0,"",VLOOKUP($C$3&amp;"-"&amp;$E54,Import!$C:$H,4,FALSE))</f>
        <v>A5.3</v>
      </c>
      <c r="S54" s="893" t="str">
        <f>IF(VLOOKUP($C$3&amp;"-"&amp;$E54,Import!$C:$H,5,FALSE)=0,"",VLOOKUP($C$3&amp;"-"&amp;$E54,Import!$C:$H,5,FALSE))</f>
        <v>5.3</v>
      </c>
      <c r="T54" s="894" t="str">
        <f>IF(VLOOKUP($C$3&amp;"-"&amp;$E54,Import!$C:$H,6,FALSE)=0,"",VLOOKUP($C$3&amp;"-"&amp;$E54,Import!$C:$H,6,FALSE))</f>
        <v/>
      </c>
      <c r="U54" s="153"/>
      <c r="V54" s="251"/>
    </row>
    <row r="55" spans="1:22" s="295" customFormat="1" ht="34.950000000000003" customHeight="1" x14ac:dyDescent="0.2">
      <c r="A55" s="304"/>
      <c r="B55" s="1746"/>
      <c r="C55" s="1773"/>
      <c r="D55" s="1491">
        <v>29</v>
      </c>
      <c r="E55" s="394" t="s">
        <v>28</v>
      </c>
      <c r="F55" s="470" t="str">
        <f>IF(VLOOKUP(CONCATENATE($C$3,"-",$E55),Languages!$A:$D,1,TRUE)=CONCATENATE($C$3,"-",$E55),VLOOKUP(CONCATENATE($C$3,"-",$E55),Languages!$A:$D,Summary!$C$7,TRUE),NA())</f>
        <v>Pääsyoikeuspyynnöt tarkastaa ja hyväksyy kyseisen tilan, laitteen, ohjelmiston tai tietovarannon omistaja.</v>
      </c>
      <c r="G55" s="1686">
        <f t="shared" si="2"/>
        <v>2</v>
      </c>
      <c r="H55" s="445" t="s">
        <v>413</v>
      </c>
      <c r="I55" s="442"/>
      <c r="J55" s="440"/>
      <c r="K55" s="440"/>
      <c r="L55" s="449"/>
      <c r="M55" s="153"/>
      <c r="N55" s="251"/>
      <c r="O55" s="148"/>
      <c r="P55" s="874" t="str">
        <f>VLOOKUP(VLOOKUP($C$3&amp;"-"&amp;$E55,Import!$C:$D,2,FALSE),Parameters!$C$18:$F$22,Summary!$C$7,FALSE)</f>
        <v xml:space="preserve">0 - Vastaus puuttuu </v>
      </c>
      <c r="Q55" s="900" t="str">
        <f>IF(VLOOKUP($C$3&amp;"-"&amp;$E55,Import!$C:$H,3,FALSE)=0,"",VLOOKUP($C$3&amp;"-"&amp;$E55,Import!$C:$H,3,FALSE))</f>
        <v>11.7</v>
      </c>
      <c r="R55" s="900" t="str">
        <f>IF(VLOOKUP($C$3&amp;"-"&amp;$E55,Import!$C:$H,4,FALSE)=0,"",VLOOKUP($C$3&amp;"-"&amp;$E55,Import!$C:$H,4,FALSE))</f>
        <v>A7.2</v>
      </c>
      <c r="S55" s="900" t="str">
        <f>IF(VLOOKUP($C$3&amp;"-"&amp;$E55,Import!$C:$H,5,FALSE)=0,"",VLOOKUP($C$3&amp;"-"&amp;$E55,Import!$C:$H,5,FALSE))</f>
        <v>7.2</v>
      </c>
      <c r="T55" s="901" t="str">
        <f>IF(VLOOKUP($C$3&amp;"-"&amp;$E55,Import!$C:$H,6,FALSE)=0,"",VLOOKUP($C$3&amp;"-"&amp;$E55,Import!$C:$H,6,FALSE))</f>
        <v/>
      </c>
      <c r="U55" s="153"/>
      <c r="V55" s="251"/>
    </row>
    <row r="56" spans="1:22" s="295" customFormat="1" ht="34.950000000000003" customHeight="1" x14ac:dyDescent="0.2">
      <c r="A56" s="304"/>
      <c r="B56" s="1746"/>
      <c r="C56" s="1773"/>
      <c r="D56" s="1492">
        <v>30</v>
      </c>
      <c r="E56" s="395" t="s">
        <v>232</v>
      </c>
      <c r="F56" s="469" t="str">
        <f>IF(VLOOKUP(CONCATENATE($C$3,"-",$E56),Languages!$A:$D,1,TRUE)=CONCATENATE($C$3,"-",$E56),VLOOKUP(CONCATENATE($C$3,"-",$E56),Languages!$A:$D,Summary!$C$7,TRUE),NA())</f>
        <v>Pääsyoikeudet, joihin liittyy korkeampi riski, tarkastetaan perusteellisemmin ja niiden käyttöä valvotaan tarkemmin.</v>
      </c>
      <c r="G56" s="1687">
        <f t="shared" si="2"/>
        <v>3</v>
      </c>
      <c r="H56" s="484" t="s">
        <v>414</v>
      </c>
      <c r="I56" s="438"/>
      <c r="J56" s="1014"/>
      <c r="K56" s="1014"/>
      <c r="L56" s="1015"/>
      <c r="M56" s="153"/>
      <c r="N56" s="251"/>
      <c r="O56" s="148"/>
      <c r="P56" s="913" t="str">
        <f>VLOOKUP(VLOOKUP($C$3&amp;"-"&amp;$E56,Import!$C:$D,2,FALSE),Parameters!$C$18:$F$22,Summary!$C$7,FALSE)</f>
        <v xml:space="preserve">0 - Vastaus puuttuu </v>
      </c>
      <c r="Q56" s="1016" t="str">
        <f>IF(VLOOKUP($C$3&amp;"-"&amp;$E56,Import!$C:$H,3,FALSE)=0,"",VLOOKUP($C$3&amp;"-"&amp;$E56,Import!$C:$H,3,FALSE))</f>
        <v>11.7, 11.13</v>
      </c>
      <c r="R56" s="1016" t="str">
        <f>IF(VLOOKUP($C$3&amp;"-"&amp;$E56,Import!$C:$H,4,FALSE)=0,"",VLOOKUP($C$3&amp;"-"&amp;$E56,Import!$C:$H,4,FALSE))</f>
        <v>A7.2</v>
      </c>
      <c r="S56" s="1016" t="str">
        <f>IF(VLOOKUP($C$3&amp;"-"&amp;$E56,Import!$C:$H,5,FALSE)=0,"",VLOOKUP($C$3&amp;"-"&amp;$E56,Import!$C:$H,5,FALSE))</f>
        <v>7.2</v>
      </c>
      <c r="T56" s="1017" t="str">
        <f>IF(VLOOKUP($C$3&amp;"-"&amp;$E56,Import!$C:$H,6,FALSE)=0,"",VLOOKUP($C$3&amp;"-"&amp;$E56,Import!$C:$H,6,FALSE))</f>
        <v/>
      </c>
      <c r="U56" s="153"/>
      <c r="V56" s="251"/>
    </row>
    <row r="57" spans="1:22" s="295" customFormat="1" ht="34.950000000000003" customHeight="1" x14ac:dyDescent="0.2">
      <c r="A57" s="304"/>
      <c r="B57" s="989"/>
      <c r="C57" s="1775">
        <v>3</v>
      </c>
      <c r="D57" s="1492">
        <v>30</v>
      </c>
      <c r="E57" s="395" t="s">
        <v>264</v>
      </c>
      <c r="F57" s="462" t="str">
        <f>IF(VLOOKUP(CONCATENATE($C$3,"-",$E57),Languages!$A:$D,1,TRUE)=CONCATENATE($C$3,"-",$E57),VLOOKUP(CONCATENATE($C$3,"-",$E57),Languages!$A:$D,Summary!$C$7,TRUE),NA())</f>
        <v>Pääsyoikeudet tarkastetaan ja päivitetään aika ajoin.</v>
      </c>
      <c r="G57" s="1683">
        <f t="shared" si="2"/>
        <v>2</v>
      </c>
      <c r="H57" s="484" t="s">
        <v>413</v>
      </c>
      <c r="I57" s="1014"/>
      <c r="J57" s="1014"/>
      <c r="K57" s="1014"/>
      <c r="L57" s="1015"/>
      <c r="M57" s="153"/>
      <c r="N57" s="251"/>
      <c r="O57" s="148"/>
      <c r="P57" s="866" t="str">
        <f>VLOOKUP(VLOOKUP($C$3&amp;"-"&amp;$E57,Import!$C:$D,2,FALSE),Parameters!$C$18:$F$22,Summary!$C$7,FALSE)</f>
        <v xml:space="preserve">0 - Vastaus puuttuu </v>
      </c>
      <c r="Q57" s="1016" t="str">
        <f>IF(VLOOKUP($C$3&amp;"-"&amp;$E57,Import!$C:$H,3,FALSE)=0,"",VLOOKUP($C$3&amp;"-"&amp;$E57,Import!$C:$H,3,FALSE))</f>
        <v/>
      </c>
      <c r="R57" s="1016" t="str">
        <f>IF(VLOOKUP($C$3&amp;"-"&amp;$E57,Import!$C:$H,4,FALSE)=0,"",VLOOKUP($C$3&amp;"-"&amp;$E57,Import!$C:$H,4,FALSE))</f>
        <v>A7.2</v>
      </c>
      <c r="S57" s="1016" t="str">
        <f>IF(VLOOKUP($C$3&amp;"-"&amp;$E57,Import!$C:$H,5,FALSE)=0,"",VLOOKUP($C$3&amp;"-"&amp;$E57,Import!$C:$H,5,FALSE))</f>
        <v>7.2</v>
      </c>
      <c r="T57" s="1017" t="str">
        <f>IF(VLOOKUP($C$3&amp;"-"&amp;$E57,Import!$C:$H,6,FALSE)=0,"",VLOOKUP($C$3&amp;"-"&amp;$E57,Import!$C:$H,6,FALSE))</f>
        <v/>
      </c>
      <c r="U57" s="153"/>
      <c r="V57" s="251"/>
    </row>
    <row r="58" spans="1:22" s="295" customFormat="1" ht="34.950000000000003" customHeight="1" x14ac:dyDescent="0.2">
      <c r="A58" s="304"/>
      <c r="B58" s="379"/>
      <c r="C58" s="1777"/>
      <c r="D58" s="1460">
        <v>31</v>
      </c>
      <c r="E58" s="394" t="s">
        <v>266</v>
      </c>
      <c r="F58" s="470" t="str">
        <f>IF(VLOOKUP(CONCATENATE($C$3,"-",$E58),Languages!$A:$D,1,TRUE)=CONCATENATE($C$3,"-",$E58),VLOOKUP(CONCATENATE($C$3,"-",$E58),Languages!$A:$D,Summary!$C$7,TRUE),NA())</f>
        <v>Pääsyoikeuksien käyttöä seurataan ja niistä pyritään tunnistamaan mahdollisia kybertapahtumia.</v>
      </c>
      <c r="G58" s="1686">
        <f t="shared" si="2"/>
        <v>1</v>
      </c>
      <c r="H58" s="445" t="s">
        <v>2469</v>
      </c>
      <c r="I58" s="440"/>
      <c r="J58" s="440"/>
      <c r="K58" s="440"/>
      <c r="L58" s="449"/>
      <c r="M58" s="153"/>
      <c r="N58" s="251"/>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A7.2</v>
      </c>
      <c r="S58" s="900" t="str">
        <f>IF(VLOOKUP($C$3&amp;"-"&amp;$E58,Import!$C:$H,5,FALSE)=0,"",VLOOKUP($C$3&amp;"-"&amp;$E58,Import!$C:$H,5,FALSE))</f>
        <v>7.2</v>
      </c>
      <c r="T58" s="901" t="str">
        <f>IF(VLOOKUP($C$3&amp;"-"&amp;$E58,Import!$C:$H,6,FALSE)=0,"",VLOOKUP($C$3&amp;"-"&amp;$E58,Import!$C:$H,6,FALSE))</f>
        <v/>
      </c>
      <c r="U58" s="153"/>
      <c r="V58" s="251"/>
    </row>
    <row r="59" spans="1:22" s="176" customFormat="1" ht="30" customHeight="1" x14ac:dyDescent="0.25">
      <c r="A59" s="165"/>
      <c r="B59" s="268"/>
      <c r="C59" s="169">
        <v>4</v>
      </c>
      <c r="D59" s="169"/>
      <c r="E59" s="169" t="str">
        <f>IF(VLOOKUP(CONCATENATE($C$3,"-",C59),Languages!$A:$D,1,TRUE)=CONCATENATE($C$3,"-",C59),VLOOKUP(CONCATENATE($C$3,"-",C59),Languages!$A:$D,Summary!$C$7,TRUE),NA())</f>
        <v>Yleisiä hallintatoimia</v>
      </c>
      <c r="F59" s="169"/>
      <c r="G59" s="291"/>
      <c r="H59" s="884"/>
      <c r="I59" s="906"/>
      <c r="J59" s="906"/>
      <c r="K59" s="906"/>
      <c r="L59" s="906"/>
      <c r="M59" s="153"/>
      <c r="N59" s="251"/>
      <c r="O59" s="148"/>
      <c r="P59" s="291"/>
      <c r="Q59" s="292"/>
      <c r="R59" s="292"/>
      <c r="S59" s="292"/>
      <c r="T59" s="292"/>
      <c r="U59" s="153"/>
      <c r="V59" s="251"/>
    </row>
    <row r="60" spans="1:22" s="284" customFormat="1" ht="19.95" customHeight="1" x14ac:dyDescent="0.2">
      <c r="A60" s="303"/>
      <c r="B60" s="278"/>
      <c r="C60" s="279" t="str">
        <f>IF(VLOOKUP("GEN-LEVEL",Languages!$A:$D,1,TRUE)="GEN-LEVEL",VLOOKUP("GEN-LEVEL",Languages!$A:$D,Summary!$C$7,TRUE),NA())</f>
        <v>Taso</v>
      </c>
      <c r="D60" s="279"/>
      <c r="E60" s="279"/>
      <c r="F60" s="280" t="str">
        <f>IF(VLOOKUP("GEN-PRACTICE",Languages!$A:$D,1,TRUE)="GEN-PRACTICE",VLOOKUP("GEN-PRACTICE",Languages!$A:$D,Summary!$C$7,TRUE),NA())</f>
        <v>Käytäntö</v>
      </c>
      <c r="G60" s="281"/>
      <c r="H60" s="881" t="s">
        <v>4</v>
      </c>
      <c r="I60" s="882" t="str">
        <f>IF(VLOOKUP("KM112",Languages!$A:$D,1,TRUE)="KM112",VLOOKUP("KM112",Languages!$A:$D,Summary!$C$7,TRUE),NA())</f>
        <v>Kommentit</v>
      </c>
      <c r="J60" s="882" t="str">
        <f>IF(VLOOKUP("KM113",Languages!$A:$D,1,TRUE)="KM113",VLOOKUP("KM113",Languages!$A:$D,Summary!$C$7,TRUE),NA())</f>
        <v>Sisäinen viittaus</v>
      </c>
      <c r="K60" s="882" t="str">
        <f>IF(VLOOKUP("KM114",Languages!$A:$D,1,TRUE)="KM114",VLOOKUP("KM114",Languages!$A:$D,Summary!$C$7,TRUE),NA())</f>
        <v>Ulkoinen viittaus</v>
      </c>
      <c r="L60" s="882" t="str">
        <f>IF(VLOOKUP("KM115",Languages!$A:$D,1,TRUE)="KM115",VLOOKUP("KM115",Languages!$A:$D,Summary!$C$7,TRUE),NA())</f>
        <v>Kehityskohde</v>
      </c>
      <c r="M60" s="282"/>
      <c r="N60" s="283"/>
      <c r="O60" s="278"/>
      <c r="P60" s="459" t="str">
        <f>IF(VLOOKUP("GEN-ANSWER",Languages!$A:$D,1,TRUE)="GEN-ANSWER",VLOOKUP("GEN-ANSWER",Languages!$A:$D,Summary!$C$7,TRUE),NA())</f>
        <v>Vastaus</v>
      </c>
      <c r="Q60" s="459" t="str">
        <f>IF(VLOOKUP("KM112",Languages!$A:$D,1,TRUE)="KM112",VLOOKUP("KM112",Languages!$A:$D,Summary!$C$7,TRUE),NA())</f>
        <v>Kommentit</v>
      </c>
      <c r="R60" s="459" t="str">
        <f>IF(VLOOKUP("KM113",Languages!$A:$D,1,TRUE)="KM113",VLOOKUP("KM113",Languages!$A:$D,Summary!$C$7,TRUE),NA())</f>
        <v>Sisäinen viittaus</v>
      </c>
      <c r="S60" s="459" t="str">
        <f>IF(VLOOKUP("KM114",Languages!$A:$D,1,TRUE)="KM114",VLOOKUP("KM114",Languages!$A:$D,Summary!$C$7,TRUE),NA())</f>
        <v>Ulkoinen viittaus</v>
      </c>
      <c r="T60" s="459" t="str">
        <f>IF(VLOOKUP("KM115",Languages!$A:$D,1,TRUE)="KM115",VLOOKUP("KM115",Languages!$A:$D,Summary!$C$7,TRUE),NA())</f>
        <v>Kehityskohde</v>
      </c>
      <c r="U60" s="282"/>
      <c r="V60" s="283"/>
    </row>
    <row r="61" spans="1:22" s="310" customFormat="1" ht="19.95" customHeight="1" x14ac:dyDescent="0.2">
      <c r="A61" s="283"/>
      <c r="B61" s="278"/>
      <c r="C61" s="453">
        <v>1</v>
      </c>
      <c r="D61" s="1382"/>
      <c r="E61" s="398"/>
      <c r="F61" s="399"/>
      <c r="G61" s="401"/>
      <c r="H61" s="885"/>
      <c r="I61" s="886"/>
      <c r="J61" s="886"/>
      <c r="K61" s="886"/>
      <c r="L61" s="887"/>
      <c r="M61" s="153"/>
      <c r="N61" s="251"/>
      <c r="O61" s="148"/>
      <c r="P61" s="513"/>
      <c r="Q61" s="400"/>
      <c r="R61" s="400"/>
      <c r="S61" s="400"/>
      <c r="T61" s="402"/>
      <c r="U61" s="153"/>
      <c r="V61" s="251"/>
    </row>
    <row r="62" spans="1:22" s="295" customFormat="1" ht="34.950000000000003" customHeight="1" x14ac:dyDescent="0.2">
      <c r="A62" s="304"/>
      <c r="B62" s="1746"/>
      <c r="C62" s="1772">
        <v>2</v>
      </c>
      <c r="D62" s="1377"/>
      <c r="E62" s="393" t="s">
        <v>117</v>
      </c>
      <c r="F62" s="463" t="str">
        <f>IF(VLOOKUP(CONCATENATE($C$3,"-",$E62),Languages!$A:$D,1,TRUE)=CONCATENATE($C$3,"-",$E62),VLOOKUP(CONCATENATE($C$3,"-",$E62),Languages!$A:$D,Summary!$C$7,TRUE),NA())</f>
        <v>ACCESS-osion toimintaa varten on määritetty dokumentoidut toimintatavat, joita noudatetaan ja päivitetään säännöllisesti.</v>
      </c>
      <c r="G62" s="1683">
        <f t="shared" ref="G62:G67" si="3">IFERROR(INT(LEFT($H62,1)),0)</f>
        <v>3</v>
      </c>
      <c r="H62" s="441" t="s">
        <v>414</v>
      </c>
      <c r="I62" s="442"/>
      <c r="J62" s="438"/>
      <c r="K62" s="438"/>
      <c r="L62" s="447"/>
      <c r="M62" s="153"/>
      <c r="N62" s="251"/>
      <c r="O62" s="148"/>
      <c r="P62" s="866" t="str">
        <f>VLOOKUP(VLOOKUP($C$3&amp;"-"&amp;$E62,Import!$C:$D,2,FALSE),Parameters!$C$18:$F$22,Summary!$C$7,FALSE)</f>
        <v xml:space="preserve">0 - Vastaus puuttuu </v>
      </c>
      <c r="Q62" s="898" t="str">
        <f>IF(VLOOKUP($C$3&amp;"-"&amp;$E62,Import!$C:$H,3,FALSE)=0,"",VLOOKUP($C$3&amp;"-"&amp;$E62,Import!$C:$H,3,FALSE))</f>
        <v/>
      </c>
      <c r="R62" s="898" t="str">
        <f>IF(VLOOKUP($C$3&amp;"-"&amp;$E62,Import!$C:$H,4,FALSE)=0,"",VLOOKUP($C$3&amp;"-"&amp;$E62,Import!$C:$H,4,FALSE))</f>
        <v xml:space="preserve">A5.37 </v>
      </c>
      <c r="S62" s="898" t="str">
        <f>IF(VLOOKUP($C$3&amp;"-"&amp;$E62,Import!$C:$H,5,FALSE)=0,"",VLOOKUP($C$3&amp;"-"&amp;$E62,Import!$C:$H,5,FALSE))</f>
        <v xml:space="preserve">5.37 </v>
      </c>
      <c r="T62" s="899" t="str">
        <f>IF(VLOOKUP($C$3&amp;"-"&amp;$E62,Import!$C:$H,6,FALSE)=0,"",VLOOKUP($C$3&amp;"-"&amp;$E62,Import!$C:$H,6,FALSE))</f>
        <v/>
      </c>
      <c r="U62" s="153"/>
      <c r="V62" s="251"/>
    </row>
    <row r="63" spans="1:22" s="295" customFormat="1" ht="34.950000000000003" customHeight="1" x14ac:dyDescent="0.2">
      <c r="A63" s="304"/>
      <c r="B63" s="1746"/>
      <c r="C63" s="1774"/>
      <c r="D63" s="1378"/>
      <c r="E63" s="394" t="s">
        <v>120</v>
      </c>
      <c r="F63" s="470" t="str">
        <f>IF(VLOOKUP(CONCATENATE($C$3,"-",$E63),Languages!$A:$D,1,TRUE)=CONCATENATE($C$3,"-",$E63),VLOOKUP(CONCATENATE($C$3,"-",$E63),Languages!$A:$D,Summary!$C$7,TRUE),NA())</f>
        <v>ACCESS-osion toimintaa varten on tarjolla riittävät resurssit (henkilöstö, rahoitus ja työkalut).</v>
      </c>
      <c r="G63" s="1686">
        <f t="shared" si="3"/>
        <v>3</v>
      </c>
      <c r="H63" s="445" t="s">
        <v>414</v>
      </c>
      <c r="I63" s="442"/>
      <c r="J63" s="440"/>
      <c r="K63" s="440"/>
      <c r="L63" s="449"/>
      <c r="M63" s="153"/>
      <c r="N63" s="251"/>
      <c r="O63" s="148"/>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ISO27001 7.1
A8.6</v>
      </c>
      <c r="S63" s="900" t="str">
        <f>IF(VLOOKUP($C$3&amp;"-"&amp;$E63,Import!$C:$H,5,FALSE)=0,"",VLOOKUP($C$3&amp;"-"&amp;$E63,Import!$C:$H,5,FALSE))</f>
        <v>8.6</v>
      </c>
      <c r="T63" s="901" t="str">
        <f>IF(VLOOKUP($C$3&amp;"-"&amp;$E63,Import!$C:$H,6,FALSE)=0,"",VLOOKUP($C$3&amp;"-"&amp;$E63,Import!$C:$H,6,FALSE))</f>
        <v/>
      </c>
      <c r="U63" s="153"/>
      <c r="V63" s="251"/>
    </row>
    <row r="64" spans="1:22" s="295" customFormat="1" ht="45" customHeight="1" x14ac:dyDescent="0.2">
      <c r="A64" s="304"/>
      <c r="B64" s="1746"/>
      <c r="C64" s="1775">
        <v>3</v>
      </c>
      <c r="D64" s="1379"/>
      <c r="E64" s="393" t="s">
        <v>123</v>
      </c>
      <c r="F64" s="463" t="str">
        <f>IF(VLOOKUP(CONCATENATE($C$3,"-",$E64),Languages!$A:$D,1,TRUE)=CONCATENATE($C$3,"-",$E64),VLOOKUP(CONCATENATE($C$3,"-",$E64),Languages!$A:$D,Summary!$C$7,TRUE),NA())</f>
        <v>ACCESS-osion toimintaa ohjataan vaatimuksilla, jotka on asetettu organisaation johtotason politiikassa (tai vastaavassa ohjeistuksessa).</v>
      </c>
      <c r="G64" s="1683">
        <f t="shared" si="3"/>
        <v>3</v>
      </c>
      <c r="H64" s="441" t="s">
        <v>414</v>
      </c>
      <c r="I64" s="438"/>
      <c r="J64" s="438"/>
      <c r="K64" s="438"/>
      <c r="L64" s="447"/>
      <c r="M64" s="153"/>
      <c r="N64" s="251"/>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ISO27001 5.2</v>
      </c>
      <c r="S64" s="898" t="str">
        <f>IF(VLOOKUP($C$3&amp;"-"&amp;$E64,Import!$C:$H,5,FALSE)=0,"",VLOOKUP($C$3&amp;"-"&amp;$E64,Import!$C:$H,5,FALSE))</f>
        <v/>
      </c>
      <c r="T64" s="899" t="str">
        <f>IF(VLOOKUP($C$3&amp;"-"&amp;$E64,Import!$C:$H,6,FALSE)=0,"",VLOOKUP($C$3&amp;"-"&amp;$E64,Import!$C:$H,6,FALSE))</f>
        <v/>
      </c>
      <c r="U64" s="153"/>
      <c r="V64" s="251"/>
    </row>
    <row r="65" spans="1:22" s="295" customFormat="1" ht="34.950000000000003" customHeight="1" x14ac:dyDescent="0.2">
      <c r="A65" s="304"/>
      <c r="B65" s="1746"/>
      <c r="C65" s="1776"/>
      <c r="D65" s="1380"/>
      <c r="E65" s="293" t="s">
        <v>126</v>
      </c>
      <c r="F65" s="464" t="str">
        <f>IF(VLOOKUP(CONCATENATE($C$3,"-",$E65),Languages!$A:$D,1,TRUE)=CONCATENATE($C$3,"-",$E65),VLOOKUP(CONCATENATE($C$3,"-",$E65),Languages!$A:$D,Summary!$C$7,TRUE),NA())</f>
        <v>ACCESS-osion toiminnan suorittamiseen tarvittavat vastuut, tilivelvollisuudet ja valtuutukset on jalkautettu soveltuville työntekijöille.</v>
      </c>
      <c r="G65" s="1684">
        <f t="shared" si="3"/>
        <v>2</v>
      </c>
      <c r="H65" s="306" t="s">
        <v>413</v>
      </c>
      <c r="I65" s="442"/>
      <c r="J65" s="439"/>
      <c r="K65" s="439"/>
      <c r="L65" s="448"/>
      <c r="M65" s="153"/>
      <c r="N65" s="251"/>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ISO27001 5.3</v>
      </c>
      <c r="S65" s="893" t="str">
        <f>IF(VLOOKUP($C$3&amp;"-"&amp;$E65,Import!$C:$H,5,FALSE)=0,"",VLOOKUP($C$3&amp;"-"&amp;$E65,Import!$C:$H,5,FALSE))</f>
        <v/>
      </c>
      <c r="T65" s="894" t="str">
        <f>IF(VLOOKUP($C$3&amp;"-"&amp;$E65,Import!$C:$H,6,FALSE)=0,"",VLOOKUP($C$3&amp;"-"&amp;$E65,Import!$C:$H,6,FALSE))</f>
        <v/>
      </c>
      <c r="U65" s="153"/>
      <c r="V65" s="251"/>
    </row>
    <row r="66" spans="1:22" s="295" customFormat="1" ht="43.2" customHeight="1" x14ac:dyDescent="0.2">
      <c r="A66" s="304"/>
      <c r="B66" s="1746"/>
      <c r="C66" s="1776"/>
      <c r="D66" s="1380"/>
      <c r="E66" s="293" t="s">
        <v>129</v>
      </c>
      <c r="F66" s="464" t="str">
        <f>IF(VLOOKUP(CONCATENATE($C$3,"-",$E66),Languages!$A:$D,1,TRUE)=CONCATENATE($C$3,"-",$E66),VLOOKUP(CONCATENATE($C$3,"-",$E66),Languages!$A:$D,Summary!$C$7,TRUE),NA())</f>
        <v>ACCESS-osion toimintaa suorittavilla työntekijöillä on riittävät tiedot ja taidot tehtäviensä suorittamiseen.</v>
      </c>
      <c r="G66" s="1684">
        <f t="shared" si="3"/>
        <v>3</v>
      </c>
      <c r="H66" s="306" t="s">
        <v>414</v>
      </c>
      <c r="I66" s="442"/>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
      </c>
      <c r="R66" s="893" t="str">
        <f>IF(VLOOKUP($C$3&amp;"-"&amp;$E66,Import!$C:$H,4,FALSE)=0,"",VLOOKUP($C$3&amp;"-"&amp;$E66,Import!$C:$H,4,FALSE))</f>
        <v>ISO27001 7.2</v>
      </c>
      <c r="S66" s="893" t="str">
        <f>IF(VLOOKUP($C$3&amp;"-"&amp;$E66,Import!$C:$H,5,FALSE)=0,"",VLOOKUP($C$3&amp;"-"&amp;$E66,Import!$C:$H,5,FALSE))</f>
        <v/>
      </c>
      <c r="T66" s="894" t="str">
        <f>IF(VLOOKUP($C$3&amp;"-"&amp;$E66,Import!$C:$H,6,FALSE)=0,"",VLOOKUP($C$3&amp;"-"&amp;$E66,Import!$C:$H,6,FALSE))</f>
        <v/>
      </c>
      <c r="U66" s="153"/>
      <c r="V66" s="251"/>
    </row>
    <row r="67" spans="1:22" s="295" customFormat="1" ht="34.950000000000003" customHeight="1" x14ac:dyDescent="0.2">
      <c r="A67" s="304"/>
      <c r="B67" s="1746"/>
      <c r="C67" s="1777"/>
      <c r="D67" s="1381"/>
      <c r="E67" s="394" t="s">
        <v>131</v>
      </c>
      <c r="F67" s="470" t="str">
        <f>IF(VLOOKUP(CONCATENATE($C$3,"-",$E67),Languages!$A:$D,1,TRUE)=CONCATENATE($C$3,"-",$E67),VLOOKUP(CONCATENATE($C$3,"-",$E67),Languages!$A:$D,Summary!$C$7,TRUE),NA())</f>
        <v>ACCESS-osion toiminnan vaikuttavuutta arvioidaan ja seurataan.</v>
      </c>
      <c r="G67" s="1686">
        <f t="shared" si="3"/>
        <v>1</v>
      </c>
      <c r="H67" s="445" t="s">
        <v>2469</v>
      </c>
      <c r="I67" s="440"/>
      <c r="J67" s="440"/>
      <c r="K67" s="440"/>
      <c r="L67" s="449"/>
      <c r="M67" s="153"/>
      <c r="N67" s="251"/>
      <c r="O67" s="148"/>
      <c r="P67" s="874" t="str">
        <f>VLOOKUP(VLOOKUP($C$3&amp;"-"&amp;$E67,Import!$C:$D,2,FALSE),Parameters!$C$18:$F$22,Summary!$C$7,FALSE)</f>
        <v xml:space="preserve">0 - Vastaus puuttuu </v>
      </c>
      <c r="Q67" s="900" t="str">
        <f>IF(VLOOKUP($C$3&amp;"-"&amp;$E67,Import!$C:$H,3,FALSE)=0,"",VLOOKUP($C$3&amp;"-"&amp;$E67,Import!$C:$H,3,FALSE))</f>
        <v/>
      </c>
      <c r="R67" s="900" t="str">
        <f>IF(VLOOKUP($C$3&amp;"-"&amp;$E67,Import!$C:$H,4,FALSE)=0,"",VLOOKUP($C$3&amp;"-"&amp;$E67,Import!$C:$H,4,FALSE))</f>
        <v>ISO27001 9.1-9.3
A5.35</v>
      </c>
      <c r="S67" s="900" t="str">
        <f>IF(VLOOKUP($C$3&amp;"-"&amp;$E67,Import!$C:$H,5,FALSE)=0,"",VLOOKUP($C$3&amp;"-"&amp;$E67,Import!$C:$H,5,FALSE))</f>
        <v>5.35</v>
      </c>
      <c r="T67" s="901" t="str">
        <f>IF(VLOOKUP($C$3&amp;"-"&amp;$E67,Import!$C:$H,6,FALSE)=0,"",VLOOKUP($C$3&amp;"-"&amp;$E67,Import!$C:$H,6,FALSE))</f>
        <v/>
      </c>
      <c r="U67" s="153"/>
      <c r="V67" s="251"/>
    </row>
    <row r="68" spans="1:22" x14ac:dyDescent="0.2">
      <c r="A68" s="180"/>
      <c r="B68" s="328"/>
      <c r="C68" s="329"/>
      <c r="D68" s="329"/>
      <c r="E68" s="330"/>
      <c r="F68" s="331"/>
      <c r="G68" s="332"/>
      <c r="H68" s="333"/>
      <c r="I68" s="334"/>
      <c r="J68" s="334"/>
      <c r="K68" s="334"/>
      <c r="L68" s="334"/>
      <c r="M68" s="153"/>
      <c r="N68" s="251"/>
      <c r="O68" s="148"/>
      <c r="P68" s="333"/>
      <c r="Q68" s="334"/>
      <c r="R68" s="334"/>
      <c r="S68" s="334"/>
      <c r="T68" s="334"/>
      <c r="U68" s="153"/>
      <c r="V68" s="251"/>
    </row>
    <row r="69" spans="1:22" x14ac:dyDescent="0.25">
      <c r="A69" s="180"/>
      <c r="B69" s="180"/>
      <c r="C69" s="180"/>
      <c r="D69" s="180"/>
      <c r="E69" s="180"/>
      <c r="F69" s="180"/>
      <c r="G69" s="335"/>
      <c r="H69" s="180"/>
      <c r="I69" s="180"/>
      <c r="J69" s="180"/>
      <c r="K69" s="180"/>
      <c r="L69" s="180"/>
      <c r="M69" s="472"/>
      <c r="N69" s="308"/>
      <c r="O69" s="515"/>
      <c r="P69" s="180"/>
      <c r="Q69" s="180"/>
      <c r="R69" s="180"/>
      <c r="S69" s="180"/>
      <c r="T69" s="180"/>
      <c r="U69" s="472"/>
      <c r="V69" s="308"/>
    </row>
    <row r="70" spans="1:22" x14ac:dyDescent="0.25">
      <c r="M70" s="339"/>
      <c r="N70" s="338"/>
      <c r="O70" s="181"/>
      <c r="U70" s="339"/>
      <c r="V70" s="338"/>
    </row>
    <row r="71" spans="1:22" x14ac:dyDescent="0.25">
      <c r="M71" s="339"/>
      <c r="N71" s="338"/>
      <c r="O71" s="181"/>
      <c r="U71" s="339"/>
      <c r="V71" s="338"/>
    </row>
    <row r="72" spans="1:22" x14ac:dyDescent="0.25">
      <c r="M72" s="339"/>
      <c r="N72" s="338"/>
      <c r="O72" s="181"/>
      <c r="U72" s="339"/>
      <c r="V72" s="338"/>
    </row>
    <row r="73" spans="1:22" x14ac:dyDescent="0.25">
      <c r="M73" s="339"/>
      <c r="N73" s="338"/>
      <c r="O73" s="181"/>
      <c r="U73" s="339"/>
      <c r="V73" s="338"/>
    </row>
    <row r="74" spans="1:22" x14ac:dyDescent="0.25">
      <c r="M74" s="339"/>
      <c r="N74" s="338"/>
      <c r="O74" s="181"/>
      <c r="U74" s="339"/>
      <c r="V74" s="338"/>
    </row>
    <row r="75" spans="1:22" x14ac:dyDescent="0.25">
      <c r="M75" s="339"/>
      <c r="N75" s="338"/>
      <c r="O75" s="181"/>
      <c r="U75" s="339"/>
      <c r="V75" s="338"/>
    </row>
    <row r="76" spans="1:22" x14ac:dyDescent="0.25">
      <c r="M76" s="339"/>
      <c r="N76" s="338"/>
      <c r="O76" s="181"/>
      <c r="U76" s="339"/>
      <c r="V76" s="338"/>
    </row>
    <row r="77" spans="1:22" x14ac:dyDescent="0.25">
      <c r="M77" s="339"/>
      <c r="N77" s="338"/>
      <c r="O77" s="181"/>
      <c r="U77" s="339"/>
      <c r="V77" s="338"/>
    </row>
    <row r="78" spans="1:22" x14ac:dyDescent="0.25">
      <c r="M78" s="339"/>
      <c r="N78" s="338"/>
      <c r="O78" s="181"/>
      <c r="U78" s="339"/>
      <c r="V78" s="338"/>
    </row>
    <row r="79" spans="1:22" x14ac:dyDescent="0.25">
      <c r="M79" s="339"/>
      <c r="N79" s="338"/>
      <c r="O79" s="181"/>
      <c r="U79" s="339"/>
      <c r="V79" s="338"/>
    </row>
    <row r="80" spans="1:22" x14ac:dyDescent="0.25">
      <c r="M80" s="339"/>
      <c r="N80" s="338"/>
      <c r="O80" s="181"/>
      <c r="U80" s="339"/>
      <c r="V80" s="338"/>
    </row>
    <row r="81" spans="13:22" x14ac:dyDescent="0.25">
      <c r="M81" s="339"/>
      <c r="N81" s="338"/>
      <c r="O81" s="181"/>
      <c r="U81" s="339"/>
      <c r="V81" s="338"/>
    </row>
  </sheetData>
  <sheetProtection sheet="1" formatCells="0" formatColumns="0" formatRows="0"/>
  <mergeCells count="46">
    <mergeCell ref="C52:C56"/>
    <mergeCell ref="C57:C58"/>
    <mergeCell ref="B66:B67"/>
    <mergeCell ref="B62:B65"/>
    <mergeCell ref="B38:B39"/>
    <mergeCell ref="B40:B45"/>
    <mergeCell ref="B49:B50"/>
    <mergeCell ref="B51:B56"/>
    <mergeCell ref="C62:C63"/>
    <mergeCell ref="C64:C67"/>
    <mergeCell ref="C45:C46"/>
    <mergeCell ref="C49:C51"/>
    <mergeCell ref="C38:C39"/>
    <mergeCell ref="C40:C44"/>
    <mergeCell ref="C6:L6"/>
    <mergeCell ref="B28:B35"/>
    <mergeCell ref="B26:B27"/>
    <mergeCell ref="C13:L13"/>
    <mergeCell ref="J8:K8"/>
    <mergeCell ref="J10:K11"/>
    <mergeCell ref="C15:L15"/>
    <mergeCell ref="C17:L17"/>
    <mergeCell ref="C19:L19"/>
    <mergeCell ref="C34:C35"/>
    <mergeCell ref="C26:C28"/>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S17:S18"/>
    <mergeCell ref="T17:T18"/>
    <mergeCell ref="P19:P20"/>
    <mergeCell ref="Q19:Q20"/>
    <mergeCell ref="R19:R20"/>
    <mergeCell ref="S19:S20"/>
    <mergeCell ref="T19:T20"/>
  </mergeCells>
  <conditionalFormatting sqref="G26:G35 G38:G46 G49:G58 G62:G67">
    <cfRule type="containsText" dxfId="200" priority="36" operator="containsText" text="0">
      <formula>NOT(ISERROR(SEARCH("0",G26)))</formula>
    </cfRule>
  </conditionalFormatting>
  <pageMargins left="0.7" right="0.7" top="0.75" bottom="0.75" header="0.3" footer="0.3"/>
  <pageSetup paperSize="9" scale="41" orientation="portrait" r:id="rId1"/>
  <rowBreaks count="1" manualBreakCount="1">
    <brk id="46" max="16383" man="1"/>
  </rowBreaks>
  <colBreaks count="1" manualBreakCount="1">
    <brk id="14" max="1048575" man="1"/>
  </colBreaks>
  <ignoredErrors>
    <ignoredError sqref="P26:T30 P38:P46 P62:T67 P35:T35 Q37:T46 P58:T58 Q48:T56 P49:P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5" id="{E38E2DAA-D23E-4039-AAA5-1F8BD2F37A5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G26:G35 G38:G46 G49:G58 G62:G67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H49:H58 H62:H67 H38:H46 H26:H35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V64"/>
  <sheetViews>
    <sheetView showGridLines="0" zoomScale="80" zoomScaleNormal="80" zoomScaleSheetLayoutView="70" workbookViewId="0"/>
  </sheetViews>
  <sheetFormatPr defaultColWidth="9.26953125" defaultRowHeight="13.8" x14ac:dyDescent="0.25"/>
  <cols>
    <col min="1" max="2" width="1.6328125" style="183" customWidth="1"/>
    <col min="3" max="3" width="2.6328125" style="183" customWidth="1"/>
    <col min="4" max="4" width="3.26953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5429687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67</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39" t="str">
        <f>VLOOKUP($C$3,Infoimport!$B$4:$C$14,2,FALSE)</f>
        <v xml:space="preserve">SITUATION, tiedot Infoimport-välilehdeltä
</v>
      </c>
      <c r="Q3" s="1739"/>
      <c r="R3" s="1739"/>
      <c r="S3" s="1739"/>
      <c r="T3" s="1739"/>
      <c r="U3" s="802"/>
      <c r="V3" s="251"/>
    </row>
    <row r="4" spans="1:22" s="317" customFormat="1" ht="25.05" customHeight="1" x14ac:dyDescent="0.3">
      <c r="A4" s="315"/>
      <c r="B4" s="316"/>
      <c r="C4" s="154" t="str">
        <f>IF(VLOOKUP($C$3,Languages!$A:$D,1,TRUE)=$C$3,VLOOKUP($C$3,Languages!$A:$D,Summary!$C$7,TRUE),NA())</f>
        <v>Tilannekuva (SITUATION)</v>
      </c>
      <c r="D4" s="154"/>
      <c r="E4" s="257"/>
      <c r="F4" s="258"/>
      <c r="G4" s="319"/>
      <c r="H4" s="319"/>
      <c r="I4" s="260" t="str">
        <f ca="1">VLOOKUP(VLOOKUP(CONCATENATE($C$3),Data!$K:$O,5,FALSE),Parameters!$C$7:$F$10,Summary!$C$7,FALSE)</f>
        <v>Kypsyystaso 1</v>
      </c>
      <c r="J4" s="684"/>
      <c r="K4" s="261"/>
      <c r="L4" s="147"/>
      <c r="M4" s="153"/>
      <c r="N4" s="251"/>
      <c r="O4" s="801"/>
      <c r="P4" s="1739"/>
      <c r="Q4" s="1739"/>
      <c r="R4" s="1739"/>
      <c r="S4" s="1739"/>
      <c r="T4" s="1739"/>
      <c r="U4" s="802"/>
      <c r="V4" s="251"/>
    </row>
    <row r="5" spans="1:22" ht="10.050000000000001" customHeight="1" x14ac:dyDescent="0.25">
      <c r="A5" s="177"/>
      <c r="B5" s="307"/>
      <c r="C5" s="320"/>
      <c r="D5" s="320"/>
      <c r="E5" s="321"/>
      <c r="F5" s="321"/>
      <c r="G5" s="260"/>
      <c r="H5" s="260"/>
      <c r="I5" s="783"/>
      <c r="J5" s="261"/>
      <c r="K5" s="261"/>
      <c r="L5" s="147"/>
      <c r="M5" s="153"/>
      <c r="N5" s="251"/>
      <c r="O5" s="801"/>
      <c r="P5" s="1739"/>
      <c r="Q5" s="1739"/>
      <c r="R5" s="1739"/>
      <c r="S5" s="1739"/>
      <c r="T5" s="1739"/>
      <c r="U5" s="802"/>
      <c r="V5" s="251"/>
    </row>
    <row r="6" spans="1:22" ht="91.5" customHeight="1" x14ac:dyDescent="0.2">
      <c r="A6" s="177"/>
      <c r="B6" s="307"/>
      <c r="C6" s="1797"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797"/>
      <c r="E6" s="1797"/>
      <c r="F6" s="1797"/>
      <c r="G6" s="1797"/>
      <c r="H6" s="1797"/>
      <c r="I6" s="1797"/>
      <c r="J6" s="1797"/>
      <c r="K6" s="1797"/>
      <c r="L6" s="1797"/>
      <c r="M6" s="153"/>
      <c r="N6" s="251"/>
      <c r="O6" s="801"/>
      <c r="P6" s="1739"/>
      <c r="Q6" s="1739"/>
      <c r="R6" s="1739"/>
      <c r="S6" s="1739"/>
      <c r="T6" s="1739"/>
      <c r="U6" s="802"/>
      <c r="V6" s="251"/>
    </row>
    <row r="7" spans="1:22" ht="14.4" customHeight="1" x14ac:dyDescent="0.2">
      <c r="A7" s="177"/>
      <c r="B7" s="307"/>
      <c r="C7" s="263">
        <v>1</v>
      </c>
      <c r="D7" s="263"/>
      <c r="E7" s="264" t="s">
        <v>1</v>
      </c>
      <c r="F7" s="265" t="str">
        <f>IF(VLOOKUP(CONCATENATE($C$3,"-",C7),Languages!$A:$D,1,TRUE)=CONCATENATE($C$3,"-",C7),VLOOKUP(CONCATENATE($C$3,"-",C7),Languages!$A:$D,Summary!$C$7,TRUE),NA())</f>
        <v>Lokienhallinta</v>
      </c>
      <c r="I7" s="266" t="str">
        <f ca="1">VLOOKUP(VLOOKUP(CONCATENATE($C$3,"-",$C7),Data!$K:$O,5,FALSE),Parameters!$C$7:$F$10,Summary!$C$7,FALSE)</f>
        <v>Kypsyystaso 2</v>
      </c>
      <c r="J7" s="461" t="str">
        <f>IF(VLOOKUP("KM110",Languages!$A:$D,1,TRUE)="KM110",VLOOKUP("KM110",Languages!$A:$D,Summary!$C$7,TRUE),NA())</f>
        <v>Päivämäärä</v>
      </c>
      <c r="K7" s="435"/>
      <c r="L7" s="147"/>
      <c r="M7" s="153"/>
      <c r="N7" s="251"/>
      <c r="O7" s="801"/>
      <c r="P7" s="1739"/>
      <c r="Q7" s="1739"/>
      <c r="R7" s="1739"/>
      <c r="S7" s="1739"/>
      <c r="T7" s="1739"/>
      <c r="U7" s="802"/>
      <c r="V7" s="251"/>
    </row>
    <row r="8" spans="1:22" ht="14.4" customHeight="1" x14ac:dyDescent="0.25">
      <c r="A8" s="177"/>
      <c r="B8" s="307"/>
      <c r="C8" s="263">
        <v>2</v>
      </c>
      <c r="D8" s="263"/>
      <c r="E8" s="264" t="s">
        <v>1</v>
      </c>
      <c r="F8" s="265" t="str">
        <f>IF(VLOOKUP(CONCATENATE($C$3,"-",C8),Languages!$A:$D,1,TRUE)=CONCATENATE($C$3,"-",C8),VLOOKUP(CONCATENATE($C$3,"-",C8),Languages!$A:$D,Summary!$C$7,TRUE),NA())</f>
        <v>Ympäristöjen valvonta</v>
      </c>
      <c r="G8" s="323"/>
      <c r="I8" s="266" t="str">
        <f ca="1">VLOOKUP(VLOOKUP(CONCATENATE($C$3,"-",$C8),Data!$K:$O,5,FALSE),Parameters!$C$7:$F$10,Summary!$C$7,FALSE)</f>
        <v>Kypsyystaso 2</v>
      </c>
      <c r="J8" s="1762"/>
      <c r="K8" s="1745"/>
      <c r="L8" s="147"/>
      <c r="M8" s="153"/>
      <c r="N8" s="251"/>
      <c r="O8" s="801"/>
      <c r="P8" s="1739"/>
      <c r="Q8" s="1739"/>
      <c r="R8" s="1739"/>
      <c r="S8" s="1739"/>
      <c r="T8" s="1739"/>
      <c r="U8" s="802"/>
      <c r="V8" s="251"/>
    </row>
    <row r="9" spans="1:22" ht="14.4" customHeight="1" x14ac:dyDescent="0.2">
      <c r="A9" s="177"/>
      <c r="B9" s="307"/>
      <c r="C9" s="263">
        <v>3</v>
      </c>
      <c r="D9" s="263"/>
      <c r="E9" s="264" t="s">
        <v>1</v>
      </c>
      <c r="F9" s="265" t="str">
        <f>IF(VLOOKUP(CONCATENATE($C$3,"-",C9),Languages!$A:$D,1,TRUE)=CONCATENATE($C$3,"-",C9),VLOOKUP(CONCATENATE($C$3,"-",C9),Languages!$A:$D,Summary!$C$7,TRUE),NA())</f>
        <v>Tilannekuvan ylläpito</v>
      </c>
      <c r="G9" s="324"/>
      <c r="I9" s="266" t="str">
        <f ca="1">VLOOKUP(VLOOKUP(CONCATENATE($C$3,"-",$C9),Data!$K:$O,5,FALSE),Parameters!$C$7:$F$10,Summary!$C$7,FALSE)</f>
        <v>Kypsyystaso 2</v>
      </c>
      <c r="J9" s="461" t="str">
        <f>IF(VLOOKUP("KM111",Languages!$A:$D,1,TRUE)="KM111",VLOOKUP("KM111",Languages!$A:$D,Summary!$C$7,TRUE),NA())</f>
        <v>Osallistujat</v>
      </c>
      <c r="K9" s="435"/>
      <c r="L9" s="147"/>
      <c r="M9" s="153"/>
      <c r="N9" s="251"/>
      <c r="O9" s="801"/>
      <c r="P9" s="1739"/>
      <c r="Q9" s="1739"/>
      <c r="R9" s="1739"/>
      <c r="S9" s="1739"/>
      <c r="T9" s="1739"/>
      <c r="U9" s="802"/>
      <c r="V9" s="251"/>
    </row>
    <row r="10" spans="1:22" ht="14.4" customHeight="1" x14ac:dyDescent="0.2">
      <c r="A10" s="177"/>
      <c r="B10" s="307"/>
      <c r="C10" s="263">
        <v>4</v>
      </c>
      <c r="D10" s="263"/>
      <c r="E10" s="264" t="s">
        <v>1</v>
      </c>
      <c r="F10" s="265" t="str">
        <f>IF(VLOOKUP(CONCATENATE($C$3,"-",C10),Languages!$A:$D,1,TRUE)=CONCATENATE($C$3,"-",C10),VLOOKUP(CONCATENATE($C$3,"-",C10),Languages!$A:$D,Summary!$C$7,TRUE),NA())</f>
        <v>Yleisiä hallintatoimia</v>
      </c>
      <c r="G10" s="1083"/>
      <c r="I10" s="266" t="str">
        <f ca="1">VLOOKUP(VLOOKUP(CONCATENATE($C$3,"-",$C10),Data!$K:$O,5,FALSE),Parameters!$C$7:$F$10,Summary!$C$7,FALSE)</f>
        <v>Kypsyystaso 1</v>
      </c>
      <c r="J10" s="1758"/>
      <c r="K10" s="1759"/>
      <c r="L10" s="147"/>
      <c r="M10" s="153"/>
      <c r="N10" s="251"/>
      <c r="O10" s="801"/>
      <c r="P10" s="1739"/>
      <c r="Q10" s="1739"/>
      <c r="R10" s="1739"/>
      <c r="S10" s="1739"/>
      <c r="T10" s="1739"/>
      <c r="U10" s="802"/>
      <c r="V10" s="251"/>
    </row>
    <row r="11" spans="1:22" ht="14.4" customHeight="1" x14ac:dyDescent="0.2">
      <c r="A11" s="177"/>
      <c r="B11" s="307"/>
      <c r="C11" s="263"/>
      <c r="D11" s="263"/>
      <c r="E11" s="264"/>
      <c r="F11" s="265"/>
      <c r="G11" s="1083"/>
      <c r="I11" s="266"/>
      <c r="J11" s="1760"/>
      <c r="K11" s="1761"/>
      <c r="L11" s="147"/>
      <c r="M11" s="153"/>
      <c r="N11" s="251"/>
      <c r="O11" s="801"/>
      <c r="P11" s="1739"/>
      <c r="Q11" s="1739"/>
      <c r="R11" s="1739"/>
      <c r="S11" s="1739"/>
      <c r="T11" s="1739"/>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Lokienhallinta</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30" customHeight="1" x14ac:dyDescent="0.2">
      <c r="A13" s="274"/>
      <c r="B13" s="275"/>
      <c r="C13" s="1765"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765"/>
      <c r="E13" s="1765"/>
      <c r="F13" s="1765"/>
      <c r="G13" s="1765"/>
      <c r="H13" s="1765"/>
      <c r="I13" s="1765"/>
      <c r="J13" s="1765"/>
      <c r="K13" s="1765"/>
      <c r="L13" s="1765"/>
      <c r="M13" s="153"/>
      <c r="N13" s="251"/>
      <c r="O13" s="801"/>
      <c r="P13" s="1741" t="str">
        <f>IF(VLOOKUP(CONCATENATE($C$3,"-",$C12),Import!$C$11:$H$470,2,FALSE)=0,"",VLOOKUP(CONCATENATE($C$3,"-",$C12),Import!$C$11:$H$470,2,FALSE))</f>
        <v/>
      </c>
      <c r="Q13" s="1739" t="str">
        <f>IF(VLOOKUP(CONCATENATE($C$3,"-",$C12),Import!$C$11:$H$470,3,FALSE)=0,"",VLOOKUP(CONCATENATE($C$3,"-",$C12),Import!$C$11:$H$470,3,FALSE))</f>
        <v>7.3.1, 7.6, 9.3, 11.10, 11.13</v>
      </c>
      <c r="R13" s="1739" t="str">
        <f>IF(VLOOKUP(CONCATENATE($C$3,"-",$C12),Import!$C$11:$H$470,4,FALSE)=0,"",VLOOKUP(CONCATENATE($C$3,"-",$C12),Import!$C$11:$H$470,4,FALSE))</f>
        <v/>
      </c>
      <c r="S13" s="1739" t="str">
        <f>IF(VLOOKUP(CONCATENATE($C$3,"-",$C12),Import!$C$11:$H$470,5,FALSE)=0,"",VLOOKUP(CONCATENATE($C$3,"-",$C12),Import!$C$11:$H$470,5,FALSE))</f>
        <v/>
      </c>
      <c r="T13" s="1739"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Ympäristöjen valvonta</v>
      </c>
      <c r="F14" s="169"/>
      <c r="G14" s="291"/>
      <c r="H14" s="291" t="s">
        <v>16</v>
      </c>
      <c r="I14" s="292"/>
      <c r="J14" s="292"/>
      <c r="K14" s="292"/>
      <c r="L14" s="292"/>
      <c r="M14" s="153"/>
      <c r="N14" s="251"/>
      <c r="O14" s="801"/>
      <c r="P14" s="1742"/>
      <c r="Q14" s="1740"/>
      <c r="R14" s="1740"/>
      <c r="S14" s="1740"/>
      <c r="T14" s="1740"/>
      <c r="U14" s="802"/>
      <c r="V14" s="251"/>
    </row>
    <row r="15" spans="1:22" s="277" customFormat="1" ht="55.05" customHeight="1" x14ac:dyDescent="0.2">
      <c r="A15" s="274"/>
      <c r="B15" s="275"/>
      <c r="C15" s="1765"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765"/>
      <c r="E15" s="1765"/>
      <c r="F15" s="1765"/>
      <c r="G15" s="1765"/>
      <c r="H15" s="1765"/>
      <c r="I15" s="1765"/>
      <c r="J15" s="1765"/>
      <c r="K15" s="1765"/>
      <c r="L15" s="1765"/>
      <c r="M15" s="153"/>
      <c r="N15" s="251"/>
      <c r="O15" s="801"/>
      <c r="P15" s="1795" t="str">
        <f>IF(VLOOKUP(CONCATENATE($C$3,"-",$C14),Import!$C$11:$H$470,2,FALSE)=0,"",VLOOKUP(CONCATENATE($C$3,"-",$C14),Import!$C$11:$H$470,2,FALSE))</f>
        <v/>
      </c>
      <c r="Q15" s="1793" t="str">
        <f>IF(VLOOKUP(CONCATENATE($C$3,"-",$C14),Import!$C$11:$H$470,3,FALSE)=0,"",VLOOKUP(CONCATENATE($C$3,"-",$C14),Import!$C$11:$H$470,3,FALSE))</f>
        <v>3.9, 7.3, 7.3.1, 9.3, 9.4</v>
      </c>
      <c r="R15" s="1793" t="str">
        <f>IF(VLOOKUP(CONCATENATE($C$3,"-",$C14),Import!$C$11:$H$470,4,FALSE)=0,"",VLOOKUP(CONCATENATE($C$3,"-",$C14),Import!$C$11:$H$470,4,FALSE))</f>
        <v/>
      </c>
      <c r="S15" s="1793" t="str">
        <f>IF(VLOOKUP(CONCATENATE($C$3,"-",$C14),Import!$C$11:$H$470,5,FALSE)=0,"",VLOOKUP(CONCATENATE($C$3,"-",$C14),Import!$C$11:$H$470,5,FALSE))</f>
        <v/>
      </c>
      <c r="T15" s="1793"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Tilannekuvan ylläpito</v>
      </c>
      <c r="F16" s="169"/>
      <c r="G16" s="291"/>
      <c r="H16" s="291" t="s">
        <v>16</v>
      </c>
      <c r="I16" s="292"/>
      <c r="J16" s="292"/>
      <c r="K16" s="292"/>
      <c r="L16" s="292"/>
      <c r="M16" s="153"/>
      <c r="N16" s="251"/>
      <c r="O16" s="801"/>
      <c r="P16" s="1796"/>
      <c r="Q16" s="1794"/>
      <c r="R16" s="1794"/>
      <c r="S16" s="1794"/>
      <c r="T16" s="1794"/>
      <c r="U16" s="802"/>
      <c r="V16" s="251"/>
    </row>
    <row r="17" spans="1:22" s="295" customFormat="1" ht="48" customHeight="1" x14ac:dyDescent="0.2">
      <c r="A17" s="304"/>
      <c r="B17" s="1080"/>
      <c r="C17" s="1765"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765"/>
      <c r="E17" s="1765"/>
      <c r="F17" s="1765"/>
      <c r="G17" s="1765"/>
      <c r="H17" s="1765"/>
      <c r="I17" s="1765"/>
      <c r="J17" s="1765"/>
      <c r="K17" s="1765"/>
      <c r="L17" s="1765"/>
      <c r="M17" s="153"/>
      <c r="N17" s="251"/>
      <c r="O17" s="801"/>
      <c r="P17" s="1795" t="str">
        <f>IF(VLOOKUP(CONCATENATE($C$3,"-",$C16),Import!$C$11:$H$470,2,FALSE)=0,"",VLOOKUP(CONCATENATE($C$3,"-",$C16),Import!$C$11:$H$470,2,FALSE))</f>
        <v/>
      </c>
      <c r="Q17" s="1793" t="str">
        <f>IF(VLOOKUP(CONCATENATE($C$3,"-",$C16),Import!$C$11:$H$470,3,FALSE)=0,"",VLOOKUP(CONCATENATE($C$3,"-",$C16),Import!$C$11:$H$470,3,FALSE))</f>
        <v>1.4.1, 7.3.1, 9.3, 9.4, 9.5</v>
      </c>
      <c r="R17" s="1793" t="str">
        <f>IF(VLOOKUP(CONCATENATE($C$3,"-",$C16),Import!$C$11:$H$470,4,FALSE)=0,"",VLOOKUP(CONCATENATE($C$3,"-",$C16),Import!$C$11:$H$470,4,FALSE))</f>
        <v/>
      </c>
      <c r="S17" s="1793" t="str">
        <f>IF(VLOOKUP(CONCATENATE($C$3,"-",$C16),Import!$C$11:$H$470,5,FALSE)=0,"",VLOOKUP(CONCATENATE($C$3,"-",$C16),Import!$C$11:$H$470,5,FALSE))</f>
        <v/>
      </c>
      <c r="T17" s="1793" t="str">
        <f>IF(VLOOKUP(CONCATENATE($C$3,"-",$C16),Import!$C$11:$H$470,6,FALSE)=0,"",VLOOKUP(CONCATENATE($C$3,"-",$C16),Import!$C$11:$H$470,6,FALSE))</f>
        <v/>
      </c>
      <c r="U17" s="802"/>
      <c r="V17" s="251"/>
    </row>
    <row r="18" spans="1:22" s="176" customFormat="1" ht="30" customHeight="1" x14ac:dyDescent="0.25">
      <c r="A18" s="165"/>
      <c r="B18" s="268"/>
      <c r="C18" s="169">
        <v>4</v>
      </c>
      <c r="D18" s="169"/>
      <c r="E18" s="169" t="str">
        <f>IF(VLOOKUP(CONCATENATE($C$3,"-",C18),Languages!$A:$D,1,TRUE)=CONCATENATE($C$3,"-",C18),VLOOKUP(CONCATENATE($C$3,"-",C18),Languages!$A:$D,Summary!$C$7,TRUE),NA())</f>
        <v>Yleisiä hallintatoimia</v>
      </c>
      <c r="F18" s="169"/>
      <c r="G18" s="291"/>
      <c r="H18" s="291" t="s">
        <v>16</v>
      </c>
      <c r="I18" s="292"/>
      <c r="J18" s="292"/>
      <c r="K18" s="292"/>
      <c r="L18" s="292"/>
      <c r="M18" s="153"/>
      <c r="N18" s="251"/>
      <c r="O18" s="801"/>
      <c r="P18" s="1796"/>
      <c r="Q18" s="1794"/>
      <c r="R18" s="1794"/>
      <c r="S18" s="1794"/>
      <c r="T18" s="1794"/>
      <c r="U18" s="802"/>
      <c r="V18" s="251"/>
    </row>
    <row r="19" spans="1:22" s="277" customFormat="1" ht="53.4" customHeight="1" x14ac:dyDescent="0.2">
      <c r="A19" s="304"/>
      <c r="B19" s="305"/>
      <c r="C19" s="1765"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765"/>
      <c r="E19" s="1765"/>
      <c r="F19" s="1765"/>
      <c r="G19" s="1765"/>
      <c r="H19" s="1765"/>
      <c r="I19" s="1765"/>
      <c r="J19" s="1765"/>
      <c r="K19" s="1765"/>
      <c r="L19" s="1765"/>
      <c r="M19" s="153"/>
      <c r="N19" s="251"/>
      <c r="O19" s="801"/>
      <c r="P19" s="1795" t="str">
        <f>IF(VLOOKUP(CONCATENATE($C$3,"-",$C18),Import!$C$11:$H$470,2,FALSE)=0,"",VLOOKUP(CONCATENATE($C$3,"-",$C18),Import!$C$11:$H$470,2,FALSE))</f>
        <v/>
      </c>
      <c r="Q19" s="1793" t="str">
        <f>IF(VLOOKUP(CONCATENATE($C$3,"-",$C18),Import!$C$11:$H$470,3,FALSE)=0,"",VLOOKUP(CONCATENATE($C$3,"-",$C18),Import!$C$11:$H$470,3,FALSE))</f>
        <v/>
      </c>
      <c r="R19" s="1793" t="str">
        <f>IF(VLOOKUP(CONCATENATE($C$3,"-",$C18),Import!$C$11:$H$470,4,FALSE)=0,"",VLOOKUP(CONCATENATE($C$3,"-",$C18),Import!$C$11:$H$470,4,FALSE))</f>
        <v/>
      </c>
      <c r="S19" s="1793" t="str">
        <f>IF(VLOOKUP(CONCATENATE($C$3,"-",$C18),Import!$C$11:$H$470,5,FALSE)=0,"",VLOOKUP(CONCATENATE($C$3,"-",$C18),Import!$C$11:$H$470,5,FALSE))</f>
        <v/>
      </c>
      <c r="T19" s="1793" t="str">
        <f>IF(VLOOKUP(CONCATENATE($C$3,"-",$C18),Import!$C$11:$H$470,6,FALSE)=0,"",VLOOKUP(CONCATENATE($C$3,"-",$C18),Import!$C$11:$H$470,6,FALSE))</f>
        <v/>
      </c>
      <c r="U19" s="802"/>
      <c r="V19" s="251"/>
    </row>
    <row r="20" spans="1:22" s="277" customFormat="1" ht="20.399999999999999" customHeight="1" x14ac:dyDescent="0.2">
      <c r="A20" s="304"/>
      <c r="B20" s="305"/>
      <c r="C20" s="1081"/>
      <c r="D20" s="1375"/>
      <c r="E20" s="1081"/>
      <c r="F20" s="1081"/>
      <c r="G20" s="1081"/>
      <c r="H20" s="1081"/>
      <c r="I20" s="1081"/>
      <c r="J20" s="1081"/>
      <c r="K20" s="1081"/>
      <c r="L20" s="1081"/>
      <c r="M20" s="153"/>
      <c r="N20" s="251"/>
      <c r="O20" s="1096"/>
      <c r="P20" s="1796"/>
      <c r="Q20" s="1794"/>
      <c r="R20" s="1794"/>
      <c r="S20" s="1794"/>
      <c r="T20" s="1794"/>
      <c r="U20" s="1096"/>
      <c r="V20" s="251"/>
    </row>
    <row r="21" spans="1:22" s="277" customFormat="1" ht="20.399999999999999" customHeight="1" x14ac:dyDescent="0.2">
      <c r="A21" s="304"/>
      <c r="B21" s="1086"/>
      <c r="C21" s="1087"/>
      <c r="D21" s="1087"/>
      <c r="E21" s="1087"/>
      <c r="F21" s="1087"/>
      <c r="G21" s="1087"/>
      <c r="H21" s="1087"/>
      <c r="I21" s="1087"/>
      <c r="J21" s="1087"/>
      <c r="K21" s="1087"/>
      <c r="L21" s="1087"/>
      <c r="M21" s="1088"/>
      <c r="N21" s="251"/>
      <c r="O21" s="803"/>
      <c r="P21" s="1079"/>
      <c r="Q21" s="1079"/>
      <c r="R21" s="1079"/>
      <c r="S21" s="1079"/>
      <c r="T21" s="1079"/>
      <c r="U21" s="804"/>
      <c r="V21" s="251"/>
    </row>
    <row r="22" spans="1:22" s="277" customFormat="1" ht="18" customHeight="1" x14ac:dyDescent="0.25">
      <c r="A22" s="304"/>
      <c r="B22" s="646"/>
      <c r="C22" s="646"/>
      <c r="D22" s="646"/>
      <c r="E22" s="646"/>
      <c r="F22" s="646"/>
      <c r="G22" s="646"/>
      <c r="H22" s="646"/>
      <c r="I22" s="646"/>
      <c r="J22" s="646"/>
      <c r="K22" s="646"/>
      <c r="L22" s="646"/>
      <c r="M22" s="647"/>
      <c r="N22" s="134"/>
      <c r="O22" s="134"/>
      <c r="P22" s="250"/>
      <c r="Q22" s="249"/>
      <c r="R22" s="757"/>
      <c r="S22" s="249"/>
      <c r="T22" s="249"/>
      <c r="U22" s="134"/>
      <c r="V22" s="134"/>
    </row>
    <row r="23" spans="1:22" s="277" customFormat="1" ht="19.95" customHeight="1" x14ac:dyDescent="0.2">
      <c r="A23" s="304"/>
      <c r="B23" s="641"/>
      <c r="C23" s="639"/>
      <c r="D23" s="639"/>
      <c r="E23" s="639"/>
      <c r="F23" s="639"/>
      <c r="G23" s="639"/>
      <c r="H23" s="639"/>
      <c r="I23" s="639"/>
      <c r="J23" s="639"/>
      <c r="K23" s="639"/>
      <c r="L23" s="639"/>
      <c r="M23" s="640"/>
      <c r="N23" s="251"/>
      <c r="O23" s="460" t="str">
        <f>IF(VLOOKUP("KM116",Languages!$A:$D,1,TRUE)="KM116",VLOOKUP("KM116",Languages!$A:$D,Summary!$C$7,TRUE),NA())</f>
        <v>EDELLINEN ARVIOINTI</v>
      </c>
      <c r="P23" s="426"/>
      <c r="Q23" s="254"/>
      <c r="R23" s="758" t="str">
        <f>IF(VLOOKUP("KM110",Languages!$A:$D,1,TRUE)="KM110",VLOOKUP("KM110",Languages!$A:$D,Summary!$C$7,TRUE),NA())</f>
        <v>Päivämäärä</v>
      </c>
      <c r="S23" s="254"/>
      <c r="T23" s="254"/>
      <c r="U23" s="146"/>
      <c r="V23" s="251"/>
    </row>
    <row r="24" spans="1:22" s="176" customFormat="1" ht="19.95" customHeight="1" x14ac:dyDescent="0.25">
      <c r="A24" s="165"/>
      <c r="B24" s="268"/>
      <c r="C24" s="169">
        <v>1</v>
      </c>
      <c r="D24" s="169"/>
      <c r="E24" s="169" t="str">
        <f>IF(VLOOKUP(CONCATENATE($C$3,"-",C24),Languages!$A:$D,1,TRUE)=CONCATENATE($C$3,"-",C24),VLOOKUP(CONCATENATE($C$3,"-",C24),Languages!$A:$D,Summary!$C$7,TRUE),NA())</f>
        <v>Lokienhallinta</v>
      </c>
      <c r="F24" s="169"/>
      <c r="G24" s="270"/>
      <c r="H24" s="270"/>
      <c r="I24" s="271"/>
      <c r="J24" s="271"/>
      <c r="K24" s="271"/>
      <c r="L24" s="271"/>
      <c r="M24" s="153"/>
      <c r="N24" s="304"/>
      <c r="O24" s="305"/>
      <c r="P24" s="427"/>
      <c r="Q24" s="422"/>
      <c r="R24" s="684"/>
      <c r="S24" s="756"/>
      <c r="T24" s="756"/>
      <c r="U24" s="276"/>
      <c r="V24" s="304"/>
    </row>
    <row r="25" spans="1:22" s="284" customFormat="1" ht="19.95" customHeight="1" x14ac:dyDescent="0.2">
      <c r="A25" s="303"/>
      <c r="B25" s="278"/>
      <c r="C25" s="279" t="str">
        <f>IF(VLOOKUP("GEN-LEVEL",Languages!$A:$D,1,TRUE)="GEN-LEVEL",VLOOKUP("GEN-LEVEL",Languages!$A:$D,Summary!$C$7,TRUE),NA())</f>
        <v>Taso</v>
      </c>
      <c r="D25" s="279"/>
      <c r="E25" s="279"/>
      <c r="F25" s="280" t="str">
        <f>IF(VLOOKUP("GEN-PRACTICE",Languages!$A:$D,1,TRUE)="GEN-PRACTICE",VLOOKUP("GEN-PRACTICE",Languages!$A:$D,Summary!$C$7,TRUE),NA())</f>
        <v>Käytäntö</v>
      </c>
      <c r="G25" s="281"/>
      <c r="H25" s="881" t="str">
        <f>IF(VLOOKUP("GEN-ANSWER",Languages!$A:$D,1,TRUE)="GEN-ANSWER",VLOOKUP("GEN-ANSWER",Languages!$A:$D,Summary!$C$7,TRUE),NA())</f>
        <v>Vastaus</v>
      </c>
      <c r="I25" s="882" t="str">
        <f>IF(VLOOKUP("KM112",Languages!$A:$D,1,TRUE)="KM112",VLOOKUP("KM112",Languages!$A:$D,Summary!$C$7,TRUE),NA())</f>
        <v>Kommentit</v>
      </c>
      <c r="J25" s="882" t="str">
        <f>IF(VLOOKUP("KM113",Languages!$A:$D,1,TRUE)="KM113",VLOOKUP("KM113",Languages!$A:$D,Summary!$C$7,TRUE),NA())</f>
        <v>Sisäinen viittaus</v>
      </c>
      <c r="K25" s="882" t="str">
        <f>IF(VLOOKUP("KM114",Languages!$A:$D,1,TRUE)="KM114",VLOOKUP("KM114",Languages!$A:$D,Summary!$C$7,TRUE),NA())</f>
        <v>Ulkoinen viittaus</v>
      </c>
      <c r="L25" s="882" t="str">
        <f>IF(VLOOKUP("KM115",Languages!$A:$D,1,TRUE)="KM115",VLOOKUP("KM115",Languages!$A:$D,Summary!$C$7,TRUE),NA())</f>
        <v>Kehityskohde</v>
      </c>
      <c r="M25" s="282"/>
      <c r="N25" s="283"/>
      <c r="O25" s="278"/>
      <c r="P25" s="459" t="str">
        <f>IF(VLOOKUP("GEN-ANSWER",Languages!$A:$D,1,TRUE)="GEN-ANSWER",VLOOKUP("GEN-ANSWER",Languages!$A:$D,Summary!$C$7,TRUE),NA())</f>
        <v>Vastaus</v>
      </c>
      <c r="Q25" s="459" t="str">
        <f>IF(VLOOKUP("KM112",Languages!$A:$D,1,TRUE)="KM112",VLOOKUP("KM112",Languages!$A:$D,Summary!$C$7,TRUE),NA())</f>
        <v>Kommentit</v>
      </c>
      <c r="R25" s="459" t="str">
        <f>IF(VLOOKUP("KM113",Languages!$A:$D,1,TRUE)="KM113",VLOOKUP("KM113",Languages!$A:$D,Summary!$C$7,TRUE),NA())</f>
        <v>Sisäinen viittaus</v>
      </c>
      <c r="S25" s="459" t="str">
        <f>IF(VLOOKUP("KM114",Languages!$A:$D,1,TRUE)="KM114",VLOOKUP("KM114",Languages!$A:$D,Summary!$C$7,TRUE),NA())</f>
        <v>Ulkoinen viittaus</v>
      </c>
      <c r="T25" s="459" t="str">
        <f>IF(VLOOKUP("KM115",Languages!$A:$D,1,TRUE)="KM115",VLOOKUP("KM115",Languages!$A:$D,Summary!$C$7,TRUE),NA())</f>
        <v>Kehityskohde</v>
      </c>
      <c r="U25" s="282"/>
      <c r="V25" s="283"/>
    </row>
    <row r="26" spans="1:22" s="288" customFormat="1" ht="45" customHeight="1" x14ac:dyDescent="0.2">
      <c r="A26" s="274"/>
      <c r="B26" s="1748"/>
      <c r="C26" s="517">
        <v>1</v>
      </c>
      <c r="D26" s="1455">
        <v>32</v>
      </c>
      <c r="E26" s="388" t="s">
        <v>5</v>
      </c>
      <c r="F26" s="462" t="str">
        <f>IF(VLOOKUP(CONCATENATE($C$3,"-",$E26),Languages!$A:$D,1,TRUE)=CONCATENATE($C$3,"-",$E26),VLOOKUP(CONCATENATE($C$3,"-",$E26),Languages!$A:$D,Summary!$C$7,TRUE),NA())</f>
        <v>Lokitietoa kerätään toiminnon kannalta tärkeistä laitteista, ohjelmistoista ja tietovarannoista (ainakin tapauskohtaisesti). Tasolla 1 tämän ei tarvitse olla systemaattista ja säännöllistä.</v>
      </c>
      <c r="G26" s="1682">
        <f t="shared" ref="G26:G31" si="0">IFERROR(INT(LEFT($H26,1)),0)</f>
        <v>3</v>
      </c>
      <c r="H26" s="452" t="s">
        <v>414</v>
      </c>
      <c r="I26" s="482"/>
      <c r="J26" s="482"/>
      <c r="K26" s="482"/>
      <c r="L26" s="483"/>
      <c r="M26" s="153"/>
      <c r="N26" s="251"/>
      <c r="O26" s="148"/>
      <c r="P26" s="863" t="str">
        <f>VLOOKUP(VLOOKUP($C$3&amp;"-"&amp;$E26,Import!$C:$D,2,FALSE),Parameters!$C$18:$F$22,Summary!$C$7,FALSE)</f>
        <v xml:space="preserve">0 - Vastaus puuttuu </v>
      </c>
      <c r="Q26" s="888" t="str">
        <f>IF(VLOOKUP($C$3&amp;"-"&amp;$E26,Import!$C:$H,3,FALSE)=0,"",VLOOKUP($C$3&amp;"-"&amp;$E26,Import!$C:$H,3,FALSE))</f>
        <v>11.10, 11.13</v>
      </c>
      <c r="R26" s="888" t="str">
        <f>IF(VLOOKUP($C$3&amp;"-"&amp;$E26,Import!$C:$H,4,FALSE)=0,"",VLOOKUP($C$3&amp;"-"&amp;$E26,Import!$C:$H,4,FALSE))</f>
        <v>A8.15</v>
      </c>
      <c r="S26" s="888" t="str">
        <f>IF(VLOOKUP($C$3&amp;"-"&amp;$E26,Import!$C:$H,5,FALSE)=0,"",VLOOKUP($C$3&amp;"-"&amp;$E26,Import!$C:$H,5,FALSE))</f>
        <v>8.15</v>
      </c>
      <c r="T26" s="889" t="str">
        <f>IF(VLOOKUP($C$3&amp;"-"&amp;$E26,Import!$C:$H,6,FALSE)=0,"",VLOOKUP($C$3&amp;"-"&amp;$E26,Import!$C:$H,6,FALSE))</f>
        <v/>
      </c>
      <c r="U26" s="153"/>
      <c r="V26" s="251"/>
    </row>
    <row r="27" spans="1:22" s="288" customFormat="1" ht="45" customHeight="1" x14ac:dyDescent="0.2">
      <c r="A27" s="274"/>
      <c r="B27" s="1748"/>
      <c r="C27" s="1781">
        <v>2</v>
      </c>
      <c r="D27" s="1456">
        <v>32</v>
      </c>
      <c r="E27" s="385" t="s">
        <v>7</v>
      </c>
      <c r="F27" s="463" t="str">
        <f>IF(VLOOKUP(CONCATENATE($C$3,"-",$E27),Languages!$A:$D,1,TRUE)=CONCATENATE($C$3,"-",$E27),VLOOKUP(CONCATENATE($C$3,"-",$E27),Languages!$A:$D,Summary!$C$7,TRUE),NA())</f>
        <v>Lokitietoa kerätään sellaisista laitteista, ohjelmistoista ja tietovarannoista, joita voitaisiin käyttää hyökkääjän tavoitteen saavuttamiseen.</v>
      </c>
      <c r="G27" s="1683">
        <f t="shared" si="0"/>
        <v>3</v>
      </c>
      <c r="H27" s="441" t="s">
        <v>414</v>
      </c>
      <c r="I27" s="482"/>
      <c r="J27" s="442"/>
      <c r="K27" s="442"/>
      <c r="L27" s="443"/>
      <c r="M27" s="153"/>
      <c r="N27" s="251"/>
      <c r="O27" s="148"/>
      <c r="P27" s="866" t="str">
        <f>VLOOKUP(VLOOKUP($C$3&amp;"-"&amp;$E27,Import!$C:$D,2,FALSE),Parameters!$C$18:$F$22,Summary!$C$7,FALSE)</f>
        <v xml:space="preserve">0 - Vastaus puuttuu </v>
      </c>
      <c r="Q27" s="908" t="str">
        <f>IF(VLOOKUP($C$3&amp;"-"&amp;$E27,Import!$C:$H,3,FALSE)=0,"",VLOOKUP($C$3&amp;"-"&amp;$E27,Import!$C:$H,3,FALSE))</f>
        <v>11.10, 11.13</v>
      </c>
      <c r="R27" s="908" t="str">
        <f>IF(VLOOKUP($C$3&amp;"-"&amp;$E27,Import!$C:$H,4,FALSE)=0,"",VLOOKUP($C$3&amp;"-"&amp;$E27,Import!$C:$H,4,FALSE))</f>
        <v>A8.15</v>
      </c>
      <c r="S27" s="908" t="str">
        <f>IF(VLOOKUP($C$3&amp;"-"&amp;$E27,Import!$C:$H,5,FALSE)=0,"",VLOOKUP($C$3&amp;"-"&amp;$E27,Import!$C:$H,5,FALSE))</f>
        <v>8.15</v>
      </c>
      <c r="T27" s="909" t="str">
        <f>IF(VLOOKUP($C$3&amp;"-"&amp;$E27,Import!$C:$H,6,FALSE)=0,"",VLOOKUP($C$3&amp;"-"&amp;$E27,Import!$C:$H,6,FALSE))</f>
        <v/>
      </c>
      <c r="U27" s="153"/>
      <c r="V27" s="251"/>
    </row>
    <row r="28" spans="1:22" s="288" customFormat="1" ht="45" customHeight="1" x14ac:dyDescent="0.2">
      <c r="A28" s="274"/>
      <c r="B28" s="1748"/>
      <c r="C28" s="1782"/>
      <c r="D28" s="1478">
        <v>32</v>
      </c>
      <c r="E28" s="285" t="s">
        <v>8</v>
      </c>
      <c r="F28" s="464" t="str">
        <f>IF(VLOOKUP(CONCATENATE($C$3,"-",$E28),Languages!$A:$D,1,TRUE)=CONCATENATE($C$3,"-",$E28),VLOOKUP(CONCATENATE($C$3,"-",$E28),Languages!$A:$D,Summary!$C$7,TRUE),NA())</f>
        <v xml:space="preserve">IT- ja OT-laitteille, ohjelmistoille ja tietovarannoille, jotka ovat tärkeitä toiminnon kannalta tai joita hyökkääjä voisi hyödyntää tavoitteensa saavuttamiseen, on määritetty ja ylläpidetty lokitusvaatimuksia. </v>
      </c>
      <c r="G28" s="1684">
        <f t="shared" si="0"/>
        <v>2</v>
      </c>
      <c r="H28" s="306" t="s">
        <v>413</v>
      </c>
      <c r="I28" s="482"/>
      <c r="J28" s="436"/>
      <c r="K28" s="436"/>
      <c r="L28" s="444"/>
      <c r="M28" s="153"/>
      <c r="N28" s="251"/>
      <c r="O28" s="148"/>
      <c r="P28" s="869" t="str">
        <f>VLOOKUP(VLOOKUP($C$3&amp;"-"&amp;$E28,Import!$C:$D,2,FALSE),Parameters!$C$18:$F$22,Summary!$C$7,FALSE)</f>
        <v xml:space="preserve">0 - Vastaus puuttuu </v>
      </c>
      <c r="Q28" s="891" t="str">
        <f>IF(VLOOKUP($C$3&amp;"-"&amp;$E28,Import!$C:$H,3,FALSE)=0,"",VLOOKUP($C$3&amp;"-"&amp;$E28,Import!$C:$H,3,FALSE))</f>
        <v>11.13</v>
      </c>
      <c r="R28" s="891" t="str">
        <f>IF(VLOOKUP($C$3&amp;"-"&amp;$E28,Import!$C:$H,4,FALSE)=0,"",VLOOKUP($C$3&amp;"-"&amp;$E28,Import!$C:$H,4,FALSE))</f>
        <v>A8.15</v>
      </c>
      <c r="S28" s="891" t="str">
        <f>IF(VLOOKUP($C$3&amp;"-"&amp;$E28,Import!$C:$H,5,FALSE)=0,"",VLOOKUP($C$3&amp;"-"&amp;$E28,Import!$C:$H,5,FALSE))</f>
        <v>8.15</v>
      </c>
      <c r="T28" s="892" t="str">
        <f>IF(VLOOKUP($C$3&amp;"-"&amp;$E28,Import!$C:$H,6,FALSE)=0,"",VLOOKUP($C$3&amp;"-"&amp;$E28,Import!$C:$H,6,FALSE))</f>
        <v/>
      </c>
      <c r="U28" s="153"/>
      <c r="V28" s="251"/>
    </row>
    <row r="29" spans="1:22" s="288" customFormat="1" ht="34.950000000000003" customHeight="1" x14ac:dyDescent="0.2">
      <c r="A29" s="274"/>
      <c r="B29" s="1748"/>
      <c r="C29" s="1782"/>
      <c r="D29" s="1479">
        <v>32</v>
      </c>
      <c r="E29" s="404" t="s">
        <v>9</v>
      </c>
      <c r="F29" s="468" t="str">
        <f>IF(VLOOKUP(CONCATENATE($C$3,"-",$E29),Languages!$A:$D,1,TRUE)=CONCATENATE($C$3,"-",$E29),VLOOKUP(CONCATENATE($C$3,"-",$E29),Languages!$A:$D,Summary!$C$7,TRUE),NA())</f>
        <v>Verkko- ja päätelaitteiden valvontainfrastruktuurille on määritetty lokitusvaatimukset, joita myös ylläpidetään. (esimerkiksi internetyhdyskäytäville (gateway), EDR ohjelmistot, IDPS tunkeutumisen havaitsemis- ja estojärjestelmät)</v>
      </c>
      <c r="G29" s="1686">
        <f t="shared" si="0"/>
        <v>3</v>
      </c>
      <c r="H29" s="445" t="s">
        <v>414</v>
      </c>
      <c r="I29" s="482"/>
      <c r="J29" s="437"/>
      <c r="K29" s="437"/>
      <c r="L29" s="446"/>
      <c r="M29" s="153"/>
      <c r="N29" s="251"/>
      <c r="O29" s="148"/>
      <c r="P29" s="874" t="str">
        <f>VLOOKUP(VLOOKUP($C$3&amp;"-"&amp;$E29,Import!$C:$D,2,FALSE),Parameters!$C$18:$F$22,Summary!$C$7,FALSE)</f>
        <v xml:space="preserve">0 - Vastaus puuttuu </v>
      </c>
      <c r="Q29" s="910" t="str">
        <f>IF(VLOOKUP($C$3&amp;"-"&amp;$E29,Import!$C:$H,3,FALSE)=0,"",VLOOKUP($C$3&amp;"-"&amp;$E29,Import!$C:$H,3,FALSE))</f>
        <v>11.13</v>
      </c>
      <c r="R29" s="910" t="str">
        <f>IF(VLOOKUP($C$3&amp;"-"&amp;$E29,Import!$C:$H,4,FALSE)=0,"",VLOOKUP($C$3&amp;"-"&amp;$E29,Import!$C:$H,4,FALSE))</f>
        <v>A8.15</v>
      </c>
      <c r="S29" s="910" t="str">
        <f>IF(VLOOKUP($C$3&amp;"-"&amp;$E29,Import!$C:$H,5,FALSE)=0,"",VLOOKUP($C$3&amp;"-"&amp;$E29,Import!$C:$H,5,FALSE))</f>
        <v>8.15</v>
      </c>
      <c r="T29" s="911" t="str">
        <f>IF(VLOOKUP($C$3&amp;"-"&amp;$E29,Import!$C:$H,6,FALSE)=0,"",VLOOKUP($C$3&amp;"-"&amp;$E29,Import!$C:$H,6,FALSE))</f>
        <v/>
      </c>
      <c r="U29" s="153"/>
      <c r="V29" s="251"/>
    </row>
    <row r="30" spans="1:22" s="288" customFormat="1" ht="34.950000000000003" customHeight="1" x14ac:dyDescent="0.2">
      <c r="A30" s="274"/>
      <c r="B30" s="988"/>
      <c r="C30" s="1783"/>
      <c r="D30" s="1420" t="s">
        <v>1629</v>
      </c>
      <c r="E30" s="1004" t="s">
        <v>10</v>
      </c>
      <c r="F30" s="492" t="str">
        <f>IF(VLOOKUP(CONCATENATE($C$3,"-",$E30),Languages!$A:$D,1,TRUE)=CONCATENATE($C$3,"-",$E30),VLOOKUP(CONCATENATE($C$3,"-",$E30),Languages!$A:$D,Summary!$C$7,TRUE),NA())</f>
        <v>Lokitieto koostetaan yhteen keskitetysti toiminnon sisällä.</v>
      </c>
      <c r="G30" s="1686">
        <f t="shared" si="0"/>
        <v>3</v>
      </c>
      <c r="H30" s="488" t="s">
        <v>414</v>
      </c>
      <c r="I30" s="482"/>
      <c r="J30" s="1005"/>
      <c r="K30" s="1005"/>
      <c r="L30" s="1006"/>
      <c r="M30" s="153"/>
      <c r="N30" s="251"/>
      <c r="O30" s="148"/>
      <c r="P30" s="874" t="str">
        <f>VLOOKUP(VLOOKUP($C$3&amp;"-"&amp;$E30,Import!$C:$D,2,FALSE),Parameters!$C$18:$F$22,Summary!$C$7,FALSE)</f>
        <v xml:space="preserve">0 - Vastaus puuttuu </v>
      </c>
      <c r="Q30" s="910" t="str">
        <f>IF(VLOOKUP($C$3&amp;"-"&amp;$E30,Import!$C:$H,3,FALSE)=0,"",VLOOKUP($C$3&amp;"-"&amp;$E30,Import!$C:$H,3,FALSE))</f>
        <v/>
      </c>
      <c r="R30" s="910" t="str">
        <f>IF(VLOOKUP($C$3&amp;"-"&amp;$E30,Import!$C:$H,4,FALSE)=0,"",VLOOKUP($C$3&amp;"-"&amp;$E30,Import!$C:$H,4,FALSE))</f>
        <v>A8.15</v>
      </c>
      <c r="S30" s="910" t="str">
        <f>IF(VLOOKUP($C$3&amp;"-"&amp;$E30,Import!$C:$H,5,FALSE)=0,"",VLOOKUP($C$3&amp;"-"&amp;$E30,Import!$C:$H,5,FALSE))</f>
        <v>8.15</v>
      </c>
      <c r="T30" s="911" t="str">
        <f>IF(VLOOKUP($C$3&amp;"-"&amp;$E30,Import!$C:$H,6,FALSE)=0,"",VLOOKUP($C$3&amp;"-"&amp;$E30,Import!$C:$H,6,FALSE))</f>
        <v/>
      </c>
      <c r="U30" s="153"/>
      <c r="V30" s="251"/>
    </row>
    <row r="31" spans="1:22" s="288" customFormat="1" ht="34.950000000000003" customHeight="1" x14ac:dyDescent="0.2">
      <c r="A31" s="274"/>
      <c r="B31" s="381"/>
      <c r="C31" s="523">
        <v>3</v>
      </c>
      <c r="D31" s="1455">
        <v>32</v>
      </c>
      <c r="E31" s="388" t="s">
        <v>11</v>
      </c>
      <c r="F31" s="492" t="str">
        <f>IF(VLOOKUP(CONCATENATE($C$3,"-",$E31),Languages!$A:$D,1,TRUE)=CONCATENATE($C$3,"-",$E31),VLOOKUP(CONCATENATE($C$3,"-",$E31),Languages!$A:$D,Summary!$C$7,TRUE),NA())</f>
        <v>Korkean prioriteetin laitteista, ohjelmistoista ja tietovarannoista kerätään tarkempaa lokitietoa.</v>
      </c>
      <c r="G31" s="1682">
        <f t="shared" si="0"/>
        <v>3</v>
      </c>
      <c r="H31" s="452" t="s">
        <v>414</v>
      </c>
      <c r="I31" s="482"/>
      <c r="J31" s="482"/>
      <c r="K31" s="482"/>
      <c r="L31" s="483"/>
      <c r="M31" s="153"/>
      <c r="N31" s="251"/>
      <c r="O31" s="148"/>
      <c r="P31" s="863" t="str">
        <f>VLOOKUP(VLOOKUP($C$3&amp;"-"&amp;$E31,Import!$C:$D,2,FALSE),Parameters!$C$18:$F$22,Summary!$C$7,FALSE)</f>
        <v xml:space="preserve">0 - Vastaus puuttuu </v>
      </c>
      <c r="Q31" s="888" t="str">
        <f>IF(VLOOKUP($C$3&amp;"-"&amp;$E31,Import!$C:$H,3,FALSE)=0,"",VLOOKUP($C$3&amp;"-"&amp;$E31,Import!$C:$H,3,FALSE))</f>
        <v/>
      </c>
      <c r="R31" s="888" t="str">
        <f>IF(VLOOKUP($C$3&amp;"-"&amp;$E31,Import!$C:$H,4,FALSE)=0,"",VLOOKUP($C$3&amp;"-"&amp;$E31,Import!$C:$H,4,FALSE))</f>
        <v>A8.15</v>
      </c>
      <c r="S31" s="888" t="str">
        <f>IF(VLOOKUP($C$3&amp;"-"&amp;$E31,Import!$C:$H,5,FALSE)=0,"",VLOOKUP($C$3&amp;"-"&amp;$E31,Import!$C:$H,5,FALSE))</f>
        <v>8.15</v>
      </c>
      <c r="T31" s="889" t="str">
        <f>IF(VLOOKUP($C$3&amp;"-"&amp;$E31,Import!$C:$H,6,FALSE)=0,"",VLOOKUP($C$3&amp;"-"&amp;$E31,Import!$C:$H,6,FALSE))</f>
        <v/>
      </c>
      <c r="U31" s="153"/>
      <c r="V31" s="251"/>
    </row>
    <row r="32" spans="1:22" s="176" customFormat="1" ht="30" customHeight="1" x14ac:dyDescent="0.25">
      <c r="A32" s="165"/>
      <c r="B32" s="268"/>
      <c r="C32" s="169">
        <v>2</v>
      </c>
      <c r="D32" s="169"/>
      <c r="E32" s="169" t="str">
        <f>IF(VLOOKUP(CONCATENATE($C$3,"-",C32),Languages!$A:$D,1,TRUE)=CONCATENATE($C$3,"-",C32),VLOOKUP(CONCATENATE($C$3,"-",C32),Languages!$A:$D,Summary!$C$7,TRUE),NA())</f>
        <v>Ympäristöjen valvonta</v>
      </c>
      <c r="F32" s="169"/>
      <c r="G32" s="291"/>
      <c r="H32" s="884"/>
      <c r="I32" s="906"/>
      <c r="J32" s="906"/>
      <c r="K32" s="906"/>
      <c r="L32" s="906"/>
      <c r="M32" s="153"/>
      <c r="N32" s="251"/>
      <c r="O32" s="148"/>
      <c r="P32" s="291"/>
      <c r="Q32" s="292"/>
      <c r="R32" s="292"/>
      <c r="S32" s="292"/>
      <c r="T32" s="292"/>
      <c r="U32" s="153"/>
      <c r="V32" s="251"/>
    </row>
    <row r="33" spans="1:22" s="284" customFormat="1" ht="19.95" customHeight="1" x14ac:dyDescent="0.2">
      <c r="A33" s="303"/>
      <c r="B33" s="278"/>
      <c r="C33" s="279" t="str">
        <f>IF(VLOOKUP("GEN-LEVEL",Languages!$A:$D,1,TRUE)="GEN-LEVEL",VLOOKUP("GEN-LEVEL",Languages!$A:$D,Summary!$C$7,TRUE),NA())</f>
        <v>Taso</v>
      </c>
      <c r="D33" s="279"/>
      <c r="E33" s="279"/>
      <c r="F33" s="280" t="str">
        <f>IF(VLOOKUP("GEN-PRACTICE",Languages!$A:$D,1,TRUE)="GEN-PRACTICE",VLOOKUP("GEN-PRACTICE",Languages!$A:$D,Summary!$C$7,TRUE),NA())</f>
        <v>Käytäntö</v>
      </c>
      <c r="G33" s="281"/>
      <c r="H33" s="881" t="s">
        <v>4</v>
      </c>
      <c r="I33" s="882" t="str">
        <f>IF(VLOOKUP("KM112",Languages!$A:$D,1,TRUE)="KM112",VLOOKUP("KM112",Languages!$A:$D,Summary!$C$7,TRUE),NA())</f>
        <v>Kommentit</v>
      </c>
      <c r="J33" s="882" t="str">
        <f>IF(VLOOKUP("KM113",Languages!$A:$D,1,TRUE)="KM113",VLOOKUP("KM113",Languages!$A:$D,Summary!$C$7,TRUE),NA())</f>
        <v>Sisäinen viittaus</v>
      </c>
      <c r="K33" s="882" t="str">
        <f>IF(VLOOKUP("KM114",Languages!$A:$D,1,TRUE)="KM114",VLOOKUP("KM114",Languages!$A:$D,Summary!$C$7,TRUE),NA())</f>
        <v>Ulkoinen viittaus</v>
      </c>
      <c r="L33" s="882" t="str">
        <f>IF(VLOOKUP("KM115",Languages!$A:$D,1,TRUE)="KM115",VLOOKUP("KM115",Languages!$A:$D,Summary!$C$7,TRUE),NA())</f>
        <v>Kehityskohde</v>
      </c>
      <c r="M33" s="282"/>
      <c r="N33" s="283"/>
      <c r="O33" s="278"/>
      <c r="P33" s="459" t="str">
        <f>IF(VLOOKUP("GEN-ANSWER",Languages!$A:$D,1,TRUE)="GEN-ANSWER",VLOOKUP("GEN-ANSWER",Languages!$A:$D,Summary!$C$7,TRUE),NA())</f>
        <v>Vastaus</v>
      </c>
      <c r="Q33" s="459" t="str">
        <f>IF(VLOOKUP("KM112",Languages!$A:$D,1,TRUE)="KM112",VLOOKUP("KM112",Languages!$A:$D,Summary!$C$7,TRUE),NA())</f>
        <v>Kommentit</v>
      </c>
      <c r="R33" s="459" t="str">
        <f>IF(VLOOKUP("KM113",Languages!$A:$D,1,TRUE)="KM113",VLOOKUP("KM113",Languages!$A:$D,Summary!$C$7,TRUE),NA())</f>
        <v>Sisäinen viittaus</v>
      </c>
      <c r="S33" s="459" t="str">
        <f>IF(VLOOKUP("KM114",Languages!$A:$D,1,TRUE)="KM114",VLOOKUP("KM114",Languages!$A:$D,Summary!$C$7,TRUE),NA())</f>
        <v>Ulkoinen viittaus</v>
      </c>
      <c r="T33" s="459" t="str">
        <f>IF(VLOOKUP("KM115",Languages!$A:$D,1,TRUE)="KM115",VLOOKUP("KM115",Languages!$A:$D,Summary!$C$7,TRUE),NA())</f>
        <v>Kehityskohde</v>
      </c>
      <c r="U33" s="282"/>
      <c r="V33" s="283"/>
    </row>
    <row r="34" spans="1:22" s="295" customFormat="1" ht="45" customHeight="1" x14ac:dyDescent="0.2">
      <c r="A34" s="304"/>
      <c r="B34" s="1746"/>
      <c r="C34" s="1763">
        <v>1</v>
      </c>
      <c r="D34" s="1488">
        <v>33</v>
      </c>
      <c r="E34" s="393" t="s">
        <v>17</v>
      </c>
      <c r="F34" s="463" t="str">
        <f>IF(VLOOKUP(CONCATENATE($C$3,"-",$E34),Languages!$A:$D,1,TRUE)=CONCATENATE($C$3,"-",$E34),VLOOKUP(CONCATENATE($C$3,"-",$E34),Languages!$A:$D,Summary!$C$7,TRUE),NA())</f>
        <v>Lokitietojen tarkastelua ja muuta kyberturvallisuusvalvontaa tehdään. Tasolla 1 tämän ei tarvitse olla systemaattista ja säännöllistä.</v>
      </c>
      <c r="G34" s="1683">
        <f t="shared" ref="G34:G42" si="1">IFERROR(INT(LEFT($H34,1)),0)</f>
        <v>4</v>
      </c>
      <c r="H34" s="441" t="s">
        <v>6</v>
      </c>
      <c r="I34" s="482"/>
      <c r="J34" s="442"/>
      <c r="K34" s="442"/>
      <c r="L34" s="443"/>
      <c r="M34" s="153"/>
      <c r="N34" s="251"/>
      <c r="O34" s="148"/>
      <c r="P34" s="866" t="str">
        <f>VLOOKUP(VLOOKUP($C$3&amp;"-"&amp;$E34,Import!$C:$D,2,FALSE),Parameters!$C$18:$F$22,Summary!$C$7,FALSE)</f>
        <v xml:space="preserve">0 - Vastaus puuttuu </v>
      </c>
      <c r="Q34" s="908" t="str">
        <f>IF(VLOOKUP($C$3&amp;"-"&amp;$E34,Import!$C:$H,3,FALSE)=0,"",VLOOKUP($C$3&amp;"-"&amp;$E34,Import!$C:$H,3,FALSE))</f>
        <v/>
      </c>
      <c r="R34" s="908" t="str">
        <f>IF(VLOOKUP($C$3&amp;"-"&amp;$E34,Import!$C:$H,4,FALSE)=0,"",VLOOKUP($C$3&amp;"-"&amp;$E34,Import!$C:$H,4,FALSE))</f>
        <v>A8.15</v>
      </c>
      <c r="S34" s="908" t="str">
        <f>IF(VLOOKUP($C$3&amp;"-"&amp;$E34,Import!$C:$H,5,FALSE)=0,"",VLOOKUP($C$3&amp;"-"&amp;$E34,Import!$C:$H,5,FALSE))</f>
        <v>8.15</v>
      </c>
      <c r="T34" s="909" t="str">
        <f>IF(VLOOKUP($C$3&amp;"-"&amp;$E34,Import!$C:$H,6,FALSE)=0,"",VLOOKUP($C$3&amp;"-"&amp;$E34,Import!$C:$H,6,FALSE))</f>
        <v/>
      </c>
      <c r="U34" s="153"/>
      <c r="V34" s="251"/>
    </row>
    <row r="35" spans="1:22" s="295" customFormat="1" ht="45" customHeight="1" x14ac:dyDescent="0.2">
      <c r="A35" s="304"/>
      <c r="B35" s="1746"/>
      <c r="C35" s="1764"/>
      <c r="D35" s="1486">
        <v>33</v>
      </c>
      <c r="E35" s="394" t="s">
        <v>18</v>
      </c>
      <c r="F35" s="470" t="str">
        <f>IF(VLOOKUP(CONCATENATE($C$3,"-",$E35),Languages!$A:$D,1,TRUE)=CONCATENATE($C$3,"-",$E35),VLOOKUP(CONCATENATE($C$3,"-",$E35),Languages!$A:$D,Summary!$C$7,TRUE),NA())</f>
        <v>IT- ja OT-ympäristöjen valvontatietoja katselmoidaan säännöllisesti poikkeavan toiminnan ja mahdollisten kybertapahtumien varalta (ainakin tapauskohtaisesti). Tasolla 1 tämän ei tarvitse olla systemaattista.</v>
      </c>
      <c r="G35" s="1686">
        <f t="shared" si="1"/>
        <v>3</v>
      </c>
      <c r="H35" s="445" t="s">
        <v>414</v>
      </c>
      <c r="I35" s="482"/>
      <c r="J35" s="440"/>
      <c r="K35" s="440"/>
      <c r="L35" s="449"/>
      <c r="M35" s="153"/>
      <c r="N35" s="251"/>
      <c r="O35" s="148"/>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A8.12
A8.16</v>
      </c>
      <c r="S35" s="900" t="str">
        <f>IF(VLOOKUP($C$3&amp;"-"&amp;$E35,Import!$C:$H,5,FALSE)=0,"",VLOOKUP($C$3&amp;"-"&amp;$E35,Import!$C:$H,5,FALSE))</f>
        <v>8.12
8.16</v>
      </c>
      <c r="T35" s="901" t="str">
        <f>IF(VLOOKUP($C$3&amp;"-"&amp;$E35,Import!$C:$H,6,FALSE)=0,"",VLOOKUP($C$3&amp;"-"&amp;$E35,Import!$C:$H,6,FALSE))</f>
        <v/>
      </c>
      <c r="U35" s="153"/>
      <c r="V35" s="251"/>
    </row>
    <row r="36" spans="1:22" s="295" customFormat="1" ht="45" customHeight="1" x14ac:dyDescent="0.2">
      <c r="A36" s="304"/>
      <c r="B36" s="1746"/>
      <c r="C36" s="1772">
        <v>2</v>
      </c>
      <c r="D36" s="1488">
        <v>33</v>
      </c>
      <c r="E36" s="393" t="s">
        <v>19</v>
      </c>
      <c r="F36" s="463" t="str">
        <f>IF(VLOOKUP(CONCATENATE($C$3,"-",$E36),Languages!$A:$D,1,TRUE)=CONCATENATE($C$3,"-",$E36),VLOOKUP(CONCATENATE($C$3,"-",$E36),Languages!$A:$D,Summary!$C$7,TRUE),NA())</f>
        <v>Valvonnalle ja havaintojen analysoinnille on määritetty tarkempia vaatimuksia, joita päivitetään säännöllisesti ja jotka kattavat tapahtumatietojen oikea-aikaisen tarkastelun.</v>
      </c>
      <c r="G36" s="1683">
        <f t="shared" si="1"/>
        <v>3</v>
      </c>
      <c r="H36" s="441" t="s">
        <v>414</v>
      </c>
      <c r="I36" s="482"/>
      <c r="J36" s="438"/>
      <c r="K36" s="438"/>
      <c r="L36" s="447"/>
      <c r="M36" s="153"/>
      <c r="N36" s="251"/>
      <c r="O36" s="148"/>
      <c r="P36" s="866" t="str">
        <f>VLOOKUP(VLOOKUP($C$3&amp;"-"&amp;$E36,Import!$C:$D,2,FALSE),Parameters!$C$18:$F$22,Summary!$C$7,FALSE)</f>
        <v xml:space="preserve">0 - Vastaus puuttuu </v>
      </c>
      <c r="Q36" s="898" t="str">
        <f>IF(VLOOKUP($C$3&amp;"-"&amp;$E36,Import!$C:$H,3,FALSE)=0,"",VLOOKUP($C$3&amp;"-"&amp;$E36,Import!$C:$H,3,FALSE))</f>
        <v/>
      </c>
      <c r="R36" s="898" t="str">
        <f>IF(VLOOKUP($C$3&amp;"-"&amp;$E36,Import!$C:$H,4,FALSE)=0,"",VLOOKUP($C$3&amp;"-"&amp;$E36,Import!$C:$H,4,FALSE))</f>
        <v>A8.16</v>
      </c>
      <c r="S36" s="898" t="str">
        <f>IF(VLOOKUP($C$3&amp;"-"&amp;$E36,Import!$C:$H,5,FALSE)=0,"",VLOOKUP($C$3&amp;"-"&amp;$E36,Import!$C:$H,5,FALSE))</f>
        <v>8.16</v>
      </c>
      <c r="T36" s="899" t="str">
        <f>IF(VLOOKUP($C$3&amp;"-"&amp;$E36,Import!$C:$H,6,FALSE)=0,"",VLOOKUP($C$3&amp;"-"&amp;$E36,Import!$C:$H,6,FALSE))</f>
        <v/>
      </c>
      <c r="U36" s="153"/>
      <c r="V36" s="251"/>
    </row>
    <row r="37" spans="1:22" s="295" customFormat="1" ht="75" customHeight="1" x14ac:dyDescent="0.2">
      <c r="A37" s="304"/>
      <c r="B37" s="1746"/>
      <c r="C37" s="1773"/>
      <c r="D37" s="1465">
        <v>34</v>
      </c>
      <c r="E37" s="293" t="s">
        <v>20</v>
      </c>
      <c r="F37" s="464" t="str">
        <f>IF(VLOOKUP(CONCATENATE($C$3,"-",$E37),Languages!$A:$D,1,TRUE)=CONCATENATE($C$3,"-",$E37),VLOOKUP(CONCATENATE($C$3,"-",$E37),Languages!$A:$D,Summary!$C$7,TRUE),NA())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7" s="1684">
        <f t="shared" si="1"/>
        <v>3</v>
      </c>
      <c r="H37" s="306" t="s">
        <v>414</v>
      </c>
      <c r="I37" s="482"/>
      <c r="J37" s="439"/>
      <c r="K37" s="439"/>
      <c r="L37" s="448"/>
      <c r="M37" s="153"/>
      <c r="N37" s="251"/>
      <c r="O37" s="148"/>
      <c r="P37" s="869" t="str">
        <f>VLOOKUP(VLOOKUP($C$3&amp;"-"&amp;$E37,Import!$C:$D,2,FALSE),Parameters!$C$18:$F$22,Summary!$C$7,FALSE)</f>
        <v xml:space="preserve">0 - Vastaus puuttuu </v>
      </c>
      <c r="Q37" s="893" t="str">
        <f>IF(VLOOKUP($C$3&amp;"-"&amp;$E37,Import!$C:$H,3,FALSE)=0,"",VLOOKUP($C$3&amp;"-"&amp;$E37,Import!$C:$H,3,FALSE))</f>
        <v/>
      </c>
      <c r="R37" s="893" t="str">
        <f>IF(VLOOKUP($C$3&amp;"-"&amp;$E37,Import!$C:$H,4,FALSE)=0,"",VLOOKUP($C$3&amp;"-"&amp;$E37,Import!$C:$H,4,FALSE))</f>
        <v>A8.16</v>
      </c>
      <c r="S37" s="893" t="str">
        <f>IF(VLOOKUP($C$3&amp;"-"&amp;$E37,Import!$C:$H,5,FALSE)=0,"",VLOOKUP($C$3&amp;"-"&amp;$E37,Import!$C:$H,5,FALSE))</f>
        <v>8.16</v>
      </c>
      <c r="T37" s="894" t="str">
        <f>IF(VLOOKUP($C$3&amp;"-"&amp;$E37,Import!$C:$H,6,FALSE)=0,"",VLOOKUP($C$3&amp;"-"&amp;$E37,Import!$C:$H,6,FALSE))</f>
        <v/>
      </c>
      <c r="U37" s="153"/>
      <c r="V37" s="251"/>
    </row>
    <row r="38" spans="1:22" s="295" customFormat="1" ht="34.950000000000003" customHeight="1" x14ac:dyDescent="0.2">
      <c r="A38" s="304"/>
      <c r="B38" s="1746"/>
      <c r="C38" s="1773"/>
      <c r="D38" s="1388" t="s">
        <v>1629</v>
      </c>
      <c r="E38" s="293" t="s">
        <v>21</v>
      </c>
      <c r="F38" s="464" t="str">
        <f>IF(VLOOKUP(CONCATENATE($C$3,"-",$E38),Languages!$A:$D,1,TRUE)=CONCATENATE($C$3,"-",$E38),VLOOKUP(CONCATENATE($C$3,"-",$E38),Languages!$A:$D,Summary!$C$7,TRUE),NA())</f>
        <v>Kybertapahtumien tunnistamista varten on määritetty erilaisia hälytyksiä ja ilmoituksia, joita päivitetään säännöllisesti.</v>
      </c>
      <c r="G38" s="1684">
        <f t="shared" si="1"/>
        <v>3</v>
      </c>
      <c r="H38" s="306" t="s">
        <v>414</v>
      </c>
      <c r="I38" s="482"/>
      <c r="J38" s="439"/>
      <c r="K38" s="439"/>
      <c r="L38" s="448"/>
      <c r="M38" s="153"/>
      <c r="N38" s="251"/>
      <c r="O38" s="148"/>
      <c r="P38" s="869" t="str">
        <f>VLOOKUP(VLOOKUP($C$3&amp;"-"&amp;$E38,Import!$C:$D,2,FALSE),Parameters!$C$18:$F$22,Summary!$C$7,FALSE)</f>
        <v xml:space="preserve">0 - Vastaus puuttuu </v>
      </c>
      <c r="Q38" s="893" t="str">
        <f>IF(VLOOKUP($C$3&amp;"-"&amp;$E38,Import!$C:$H,3,FALSE)=0,"",VLOOKUP($C$3&amp;"-"&amp;$E38,Import!$C:$H,3,FALSE))</f>
        <v/>
      </c>
      <c r="R38" s="893" t="str">
        <f>IF(VLOOKUP($C$3&amp;"-"&amp;$E38,Import!$C:$H,4,FALSE)=0,"",VLOOKUP($C$3&amp;"-"&amp;$E38,Import!$C:$H,4,FALSE))</f>
        <v>A8.16</v>
      </c>
      <c r="S38" s="893" t="str">
        <f>IF(VLOOKUP($C$3&amp;"-"&amp;$E38,Import!$C:$H,5,FALSE)=0,"",VLOOKUP($C$3&amp;"-"&amp;$E38,Import!$C:$H,5,FALSE))</f>
        <v>8.16</v>
      </c>
      <c r="T38" s="894" t="str">
        <f>IF(VLOOKUP($C$3&amp;"-"&amp;$E38,Import!$C:$H,6,FALSE)=0,"",VLOOKUP($C$3&amp;"-"&amp;$E38,Import!$C:$H,6,FALSE))</f>
        <v/>
      </c>
      <c r="U38" s="153"/>
      <c r="V38" s="251"/>
    </row>
    <row r="39" spans="1:22" s="295" customFormat="1" ht="34.950000000000003" customHeight="1" x14ac:dyDescent="0.2">
      <c r="A39" s="304"/>
      <c r="B39" s="1746"/>
      <c r="C39" s="1774"/>
      <c r="D39" s="1486">
        <v>33</v>
      </c>
      <c r="E39" s="394" t="s">
        <v>103</v>
      </c>
      <c r="F39" s="470" t="str">
        <f>IF(VLOOKUP(CONCATENATE($C$3,"-",$E39),Languages!$A:$D,1,TRUE)=CONCATENATE($C$3,"-",$E39),VLOOKUP(CONCATENATE($C$3,"-",$E39),Languages!$A:$D,Summary!$C$7,TRUE),NA())</f>
        <v>Valvontatoimenpiteet ovat linjassa toiminnon uhkaprofiilin kanssa [kts. THREAT-2e].</v>
      </c>
      <c r="G39" s="1686">
        <f t="shared" si="1"/>
        <v>2</v>
      </c>
      <c r="H39" s="445" t="s">
        <v>413</v>
      </c>
      <c r="I39" s="482"/>
      <c r="J39" s="440"/>
      <c r="K39" s="440"/>
      <c r="L39" s="449"/>
      <c r="M39" s="153"/>
      <c r="N39" s="251"/>
      <c r="O39" s="148"/>
      <c r="P39" s="874" t="str">
        <f>VLOOKUP(VLOOKUP($C$3&amp;"-"&amp;$E39,Import!$C:$D,2,FALSE),Parameters!$C$18:$F$22,Summary!$C$7,FALSE)</f>
        <v xml:space="preserve">0 - Vastaus puuttuu </v>
      </c>
      <c r="Q39" s="900" t="str">
        <f>IF(VLOOKUP($C$3&amp;"-"&amp;$E39,Import!$C:$H,3,FALSE)=0,"",VLOOKUP($C$3&amp;"-"&amp;$E39,Import!$C:$H,3,FALSE))</f>
        <v/>
      </c>
      <c r="R39" s="900" t="str">
        <f>IF(VLOOKUP($C$3&amp;"-"&amp;$E39,Import!$C:$H,4,FALSE)=0,"",VLOOKUP($C$3&amp;"-"&amp;$E39,Import!$C:$H,4,FALSE))</f>
        <v>ISO27001 6.1
A8.16</v>
      </c>
      <c r="S39" s="900" t="str">
        <f>IF(VLOOKUP($C$3&amp;"-"&amp;$E39,Import!$C:$H,5,FALSE)=0,"",VLOOKUP($C$3&amp;"-"&amp;$E39,Import!$C:$H,5,FALSE))</f>
        <v>8.16</v>
      </c>
      <c r="T39" s="901" t="str">
        <f>IF(VLOOKUP($C$3&amp;"-"&amp;$E39,Import!$C:$H,6,FALSE)=0,"",VLOOKUP($C$3&amp;"-"&amp;$E39,Import!$C:$H,6,FALSE))</f>
        <v/>
      </c>
      <c r="U39" s="153"/>
      <c r="V39" s="251"/>
    </row>
    <row r="40" spans="1:22" s="295" customFormat="1" ht="34.950000000000003" customHeight="1" x14ac:dyDescent="0.2">
      <c r="A40" s="304"/>
      <c r="B40" s="1746"/>
      <c r="C40" s="1775">
        <v>3</v>
      </c>
      <c r="D40" s="1488">
        <v>33</v>
      </c>
      <c r="E40" s="393" t="s">
        <v>165</v>
      </c>
      <c r="F40" s="463" t="str">
        <f>IF(VLOOKUP(CONCATENATE($C$3,"-",$E40),Languages!$A:$D,1,TRUE)=CONCATENATE($C$3,"-",$E40),VLOOKUP(CONCATENATE($C$3,"-",$E40),Languages!$A:$D,Summary!$C$7,TRUE),NA())</f>
        <v xml:space="preserve">Korkean prioriteetin laitteita, ohjelmistoija ja tietovarantoja valvotaan tarkemmin. </v>
      </c>
      <c r="G40" s="1683">
        <f t="shared" si="1"/>
        <v>3</v>
      </c>
      <c r="H40" s="441" t="s">
        <v>414</v>
      </c>
      <c r="I40" s="482"/>
      <c r="J40" s="438"/>
      <c r="K40" s="438"/>
      <c r="L40" s="447"/>
      <c r="M40" s="153"/>
      <c r="N40" s="251"/>
      <c r="O40" s="148"/>
      <c r="P40" s="866" t="str">
        <f>VLOOKUP(VLOOKUP($C$3&amp;"-"&amp;$E40,Import!$C:$D,2,FALSE),Parameters!$C$18:$F$22,Summary!$C$7,FALSE)</f>
        <v xml:space="preserve">0 - Vastaus puuttuu </v>
      </c>
      <c r="Q40" s="898" t="str">
        <f>IF(VLOOKUP($C$3&amp;"-"&amp;$E40,Import!$C:$H,3,FALSE)=0,"",VLOOKUP($C$3&amp;"-"&amp;$E40,Import!$C:$H,3,FALSE))</f>
        <v/>
      </c>
      <c r="R40" s="898" t="str">
        <f>IF(VLOOKUP($C$3&amp;"-"&amp;$E40,Import!$C:$H,4,FALSE)=0,"",VLOOKUP($C$3&amp;"-"&amp;$E40,Import!$C:$H,4,FALSE))</f>
        <v>A8.16</v>
      </c>
      <c r="S40" s="898" t="str">
        <f>IF(VLOOKUP($C$3&amp;"-"&amp;$E40,Import!$C:$H,5,FALSE)=0,"",VLOOKUP($C$3&amp;"-"&amp;$E40,Import!$C:$H,5,FALSE))</f>
        <v>8.16</v>
      </c>
      <c r="T40" s="899" t="str">
        <f>IF(VLOOKUP($C$3&amp;"-"&amp;$E40,Import!$C:$H,6,FALSE)=0,"",VLOOKUP($C$3&amp;"-"&amp;$E40,Import!$C:$H,6,FALSE))</f>
        <v/>
      </c>
      <c r="U40" s="153"/>
      <c r="V40" s="251"/>
    </row>
    <row r="41" spans="1:22" s="295" customFormat="1" ht="34.950000000000003" customHeight="1" x14ac:dyDescent="0.2">
      <c r="A41" s="304"/>
      <c r="B41" s="1746"/>
      <c r="C41" s="1776"/>
      <c r="D41" s="1465">
        <v>34</v>
      </c>
      <c r="E41" s="293" t="s">
        <v>167</v>
      </c>
      <c r="F41" s="464" t="str">
        <f>IF(VLOOKUP(CONCATENATE($C$3,"-",$E41),Languages!$A:$D,1,TRUE)=CONCATENATE($C$3,"-",$E41),VLOOKUP(CONCATENATE($C$3,"-",$E41),Languages!$A:$D,Summary!$C$7,TRUE),NA())</f>
        <v>Riskianalyyseistä saatua tietoa [kts. RISK-3d] hyödynnetään, kun määritetään poikkeavan toiminnan indikaattoreita.</v>
      </c>
      <c r="G41" s="1684">
        <f t="shared" si="1"/>
        <v>3</v>
      </c>
      <c r="H41" s="306" t="s">
        <v>414</v>
      </c>
      <c r="I41" s="482"/>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ISO27001 6.1</v>
      </c>
      <c r="S41" s="893" t="str">
        <f>IF(VLOOKUP($C$3&amp;"-"&amp;$E41,Import!$C:$H,5,FALSE)=0,"",VLOOKUP($C$3&amp;"-"&amp;$E41,Import!$C:$H,5,FALSE))</f>
        <v/>
      </c>
      <c r="T41" s="894" t="str">
        <f>IF(VLOOKUP($C$3&amp;"-"&amp;$E41,Import!$C:$H,6,FALSE)=0,"",VLOOKUP($C$3&amp;"-"&amp;$E41,Import!$C:$H,6,FALSE))</f>
        <v/>
      </c>
      <c r="U41" s="153"/>
      <c r="V41" s="251"/>
    </row>
    <row r="42" spans="1:22" s="295" customFormat="1" ht="34.950000000000003" customHeight="1" x14ac:dyDescent="0.2">
      <c r="A42" s="304"/>
      <c r="B42" s="1746"/>
      <c r="C42" s="1777"/>
      <c r="D42" s="1414">
        <v>34</v>
      </c>
      <c r="E42" s="394" t="s">
        <v>198</v>
      </c>
      <c r="F42" s="470" t="str">
        <f>IF(VLOOKUP(CONCATENATE($C$3,"-",$E42),Languages!$A:$D,1,TRUE)=CONCATENATE($C$3,"-",$E42),VLOOKUP(CONCATENATE($C$3,"-",$E42),Languages!$A:$D,Summary!$C$7,TRUE),NA())</f>
        <v xml:space="preserve">Poikkeavan toiminnan havaitsemiseksi on luotuja indikaattoreita arvioidaan ja päivitetään säännöllisesti ja määriteltyjen tilanteiden kuten järjestelmämuutosten tai ulkoisten tapahtumien yhteydessä. </v>
      </c>
      <c r="G42" s="1686">
        <f t="shared" si="1"/>
        <v>2</v>
      </c>
      <c r="H42" s="445" t="s">
        <v>413</v>
      </c>
      <c r="I42" s="482"/>
      <c r="J42" s="440"/>
      <c r="K42" s="440"/>
      <c r="L42" s="449"/>
      <c r="M42" s="153"/>
      <c r="N42" s="251"/>
      <c r="O42" s="148"/>
      <c r="P42" s="874" t="str">
        <f>VLOOKUP(VLOOKUP($C$3&amp;"-"&amp;$E42,Import!$C:$D,2,FALSE),Parameters!$C$18:$F$22,Summary!$C$7,FALSE)</f>
        <v xml:space="preserve">0 - Vastaus puuttuu </v>
      </c>
      <c r="Q42" s="900" t="str">
        <f>IF(VLOOKUP($C$3&amp;"-"&amp;$E42,Import!$C:$H,3,FALSE)=0,"",VLOOKUP($C$3&amp;"-"&amp;$E42,Import!$C:$H,3,FALSE))</f>
        <v/>
      </c>
      <c r="R42" s="900" t="str">
        <f>IF(VLOOKUP($C$3&amp;"-"&amp;$E42,Import!$C:$H,4,FALSE)=0,"",VLOOKUP($C$3&amp;"-"&amp;$E42,Import!$C:$H,4,FALSE))</f>
        <v>A8.16</v>
      </c>
      <c r="S42" s="900" t="str">
        <f>IF(VLOOKUP($C$3&amp;"-"&amp;$E42,Import!$C:$H,5,FALSE)=0,"",VLOOKUP($C$3&amp;"-"&amp;$E42,Import!$C:$H,5,FALSE))</f>
        <v>8.16</v>
      </c>
      <c r="T42" s="901" t="str">
        <f>IF(VLOOKUP($C$3&amp;"-"&amp;$E42,Import!$C:$H,6,FALSE)=0,"",VLOOKUP($C$3&amp;"-"&amp;$E42,Import!$C:$H,6,FALSE))</f>
        <v/>
      </c>
      <c r="U42" s="153"/>
      <c r="V42" s="251"/>
    </row>
    <row r="43" spans="1:22" s="176" customFormat="1" ht="30" customHeight="1" x14ac:dyDescent="0.25">
      <c r="A43" s="165"/>
      <c r="B43" s="268"/>
      <c r="C43" s="169">
        <v>3</v>
      </c>
      <c r="D43" s="169"/>
      <c r="E43" s="169" t="str">
        <f>IF(VLOOKUP(CONCATENATE($C$3,"-",C43),Languages!$A:$D,1,TRUE)=CONCATENATE($C$3,"-",C43),VLOOKUP(CONCATENATE($C$3,"-",C43),Languages!$A:$D,Summary!$C$7,TRUE),NA())</f>
        <v>Tilannekuvan ylläpito</v>
      </c>
      <c r="F43" s="169"/>
      <c r="G43" s="291"/>
      <c r="H43" s="884"/>
      <c r="I43" s="906"/>
      <c r="J43" s="906"/>
      <c r="K43" s="906"/>
      <c r="L43" s="906"/>
      <c r="M43" s="153"/>
      <c r="N43" s="251"/>
      <c r="O43" s="148"/>
      <c r="P43" s="291"/>
      <c r="Q43" s="292"/>
      <c r="R43" s="292"/>
      <c r="S43" s="292"/>
      <c r="T43" s="292"/>
      <c r="U43" s="153"/>
      <c r="V43" s="251"/>
    </row>
    <row r="44" spans="1:22" s="284" customFormat="1" ht="19.95" customHeight="1" x14ac:dyDescent="0.2">
      <c r="A44" s="303"/>
      <c r="B44" s="278"/>
      <c r="C44" s="279" t="str">
        <f>IF(VLOOKUP("GEN-LEVEL",Languages!$A:$D,1,TRUE)="GEN-LEVEL",VLOOKUP("GEN-LEVEL",Languages!$A:$D,Summary!$C$7,TRUE),NA())</f>
        <v>Taso</v>
      </c>
      <c r="D44" s="279"/>
      <c r="E44" s="279"/>
      <c r="F44" s="280" t="str">
        <f>IF(VLOOKUP("GEN-PRACTICE",Languages!$A:$D,1,TRUE)="GEN-PRACTICE",VLOOKUP("GEN-PRACTICE",Languages!$A:$D,Summary!$C$7,TRUE),NA())</f>
        <v>Käytäntö</v>
      </c>
      <c r="G44" s="281"/>
      <c r="H44" s="881" t="s">
        <v>4</v>
      </c>
      <c r="I44" s="882" t="str">
        <f>IF(VLOOKUP("KM112",Languages!$A:$D,1,TRUE)="KM112",VLOOKUP("KM112",Languages!$A:$D,Summary!$C$7,TRUE),NA())</f>
        <v>Kommentit</v>
      </c>
      <c r="J44" s="882" t="str">
        <f>IF(VLOOKUP("KM113",Languages!$A:$D,1,TRUE)="KM113",VLOOKUP("KM113",Languages!$A:$D,Summary!$C$7,TRUE),NA())</f>
        <v>Sisäinen viittaus</v>
      </c>
      <c r="K44" s="882" t="str">
        <f>IF(VLOOKUP("KM114",Languages!$A:$D,1,TRUE)="KM114",VLOOKUP("KM114",Languages!$A:$D,Summary!$C$7,TRUE),NA())</f>
        <v>Ulkoinen viittaus</v>
      </c>
      <c r="L44" s="882" t="str">
        <f>IF(VLOOKUP("KM115",Languages!$A:$D,1,TRUE)="KM115",VLOOKUP("KM115",Languages!$A:$D,Summary!$C$7,TRUE),NA())</f>
        <v>Kehityskohde</v>
      </c>
      <c r="M44" s="282"/>
      <c r="N44" s="283"/>
      <c r="O44" s="278"/>
      <c r="P44" s="459" t="str">
        <f>IF(VLOOKUP("GEN-ANSWER",Languages!$A:$D,1,TRUE)="GEN-ANSWER",VLOOKUP("GEN-ANSWER",Languages!$A:$D,Summary!$C$7,TRUE),NA())</f>
        <v>Vastaus</v>
      </c>
      <c r="Q44" s="459" t="str">
        <f>IF(VLOOKUP("KM112",Languages!$A:$D,1,TRUE)="KM112",VLOOKUP("KM112",Languages!$A:$D,Summary!$C$7,TRUE),NA())</f>
        <v>Kommentit</v>
      </c>
      <c r="R44" s="459" t="str">
        <f>IF(VLOOKUP("KM113",Languages!$A:$D,1,TRUE)="KM113",VLOOKUP("KM113",Languages!$A:$D,Summary!$C$7,TRUE),NA())</f>
        <v>Sisäinen viittaus</v>
      </c>
      <c r="S44" s="459" t="str">
        <f>IF(VLOOKUP("KM114",Languages!$A:$D,1,TRUE)="KM114",VLOOKUP("KM114",Languages!$A:$D,Summary!$C$7,TRUE),NA())</f>
        <v>Ulkoinen viittaus</v>
      </c>
      <c r="T44" s="459" t="str">
        <f>IF(VLOOKUP("KM115",Languages!$A:$D,1,TRUE)="KM115",VLOOKUP("KM115",Languages!$A:$D,Summary!$C$7,TRUE),NA())</f>
        <v>Kehityskohde</v>
      </c>
      <c r="U44" s="282"/>
      <c r="V44" s="283"/>
    </row>
    <row r="45" spans="1:22" s="310" customFormat="1" ht="19.95" customHeight="1" x14ac:dyDescent="0.2">
      <c r="A45" s="283"/>
      <c r="B45" s="278"/>
      <c r="C45" s="410">
        <v>1</v>
      </c>
      <c r="D45" s="1391"/>
      <c r="E45" s="398"/>
      <c r="F45" s="399"/>
      <c r="G45" s="401"/>
      <c r="H45" s="885"/>
      <c r="I45" s="886"/>
      <c r="J45" s="886"/>
      <c r="K45" s="886"/>
      <c r="L45" s="887"/>
      <c r="M45" s="153"/>
      <c r="N45" s="251"/>
      <c r="O45" s="148"/>
      <c r="P45" s="513"/>
      <c r="Q45" s="400"/>
      <c r="R45" s="400"/>
      <c r="S45" s="400"/>
      <c r="T45" s="402"/>
      <c r="U45" s="153"/>
      <c r="V45" s="251"/>
    </row>
    <row r="46" spans="1:22" s="295" customFormat="1" ht="34.950000000000003" customHeight="1" x14ac:dyDescent="0.2">
      <c r="A46" s="304"/>
      <c r="B46" s="296"/>
      <c r="C46" s="1772">
        <v>2</v>
      </c>
      <c r="D46" s="1387" t="s">
        <v>1629</v>
      </c>
      <c r="E46" s="393" t="s">
        <v>22</v>
      </c>
      <c r="F46" s="463" t="str">
        <f>IF(VLOOKUP(CONCATENATE($C$3,"-",$E46),Languages!$A:$D,1,TRUE)=CONCATENATE($C$3,"-",$E46),VLOOKUP(CONCATENATE($C$3,"-",$E46),Languages!$A:$D,Summary!$C$7,TRUE),NA())</f>
        <v>Toiminnon kyberturvallisuuden tilannekuvan viestimiseksi on määritetty menetelmät, joita päivitetään säännöllisesti.</v>
      </c>
      <c r="G46" s="1683">
        <f t="shared" ref="G46:G52" si="2">IFERROR(INT(LEFT($H46,1)),0)</f>
        <v>3</v>
      </c>
      <c r="H46" s="441" t="s">
        <v>414</v>
      </c>
      <c r="I46" s="482"/>
      <c r="J46" s="438"/>
      <c r="K46" s="438"/>
      <c r="L46" s="447"/>
      <c r="M46" s="153"/>
      <c r="N46" s="251"/>
      <c r="O46" s="148"/>
      <c r="P46" s="866" t="str">
        <f>VLOOKUP(VLOOKUP($C$3&amp;"-"&amp;$E46,Import!$C:$D,2,FALSE),Parameters!$C$18:$F$22,Summary!$C$7,FALSE)</f>
        <v xml:space="preserve">0 - Vastaus puuttuu </v>
      </c>
      <c r="Q46" s="898" t="str">
        <f>IF(VLOOKUP($C$3&amp;"-"&amp;$E46,Import!$C:$H,3,FALSE)=0,"",VLOOKUP($C$3&amp;"-"&amp;$E46,Import!$C:$H,3,FALSE))</f>
        <v/>
      </c>
      <c r="R46" s="898" t="str">
        <f>IF(VLOOKUP($C$3&amp;"-"&amp;$E46,Import!$C:$H,4,FALSE)=0,"",VLOOKUP($C$3&amp;"-"&amp;$E46,Import!$C:$H,4,FALSE))</f>
        <v>A8.16</v>
      </c>
      <c r="S46" s="898" t="str">
        <f>IF(VLOOKUP($C$3&amp;"-"&amp;$E46,Import!$C:$H,5,FALSE)=0,"",VLOOKUP($C$3&amp;"-"&amp;$E46,Import!$C:$H,5,FALSE))</f>
        <v>8.16</v>
      </c>
      <c r="T46" s="899" t="str">
        <f>IF(VLOOKUP($C$3&amp;"-"&amp;$E46,Import!$C:$H,6,FALSE)=0,"",VLOOKUP($C$3&amp;"-"&amp;$E46,Import!$C:$H,6,FALSE))</f>
        <v/>
      </c>
      <c r="U46" s="153"/>
      <c r="V46" s="251"/>
    </row>
    <row r="47" spans="1:22" s="295" customFormat="1" ht="34.950000000000003" customHeight="1" x14ac:dyDescent="0.2">
      <c r="A47" s="304"/>
      <c r="B47" s="296"/>
      <c r="C47" s="1773"/>
      <c r="D47" s="1463">
        <v>35</v>
      </c>
      <c r="E47" s="293" t="s">
        <v>23</v>
      </c>
      <c r="F47" s="464" t="str">
        <f>IF(VLOOKUP(CONCATENATE($C$3,"-",$E47),Languages!$A:$D,1,TRUE)=CONCATENATE($C$3,"-",$E47),VLOOKUP(CONCATENATE($C$3,"-",$E47),Languages!$A:$D,Summary!$C$7,TRUE),NA())</f>
        <v>Valvontatieto kootaan yhteen toiminnon operatiivisen tilannekuvan muodostamiseksi.</v>
      </c>
      <c r="G47" s="1684">
        <f t="shared" si="2"/>
        <v>4</v>
      </c>
      <c r="H47" s="306" t="s">
        <v>6</v>
      </c>
      <c r="I47" s="482"/>
      <c r="J47" s="439"/>
      <c r="K47" s="439"/>
      <c r="L47" s="448"/>
      <c r="M47" s="153"/>
      <c r="N47" s="251"/>
      <c r="O47" s="148"/>
      <c r="P47" s="869" t="str">
        <f>VLOOKUP(VLOOKUP($C$3&amp;"-"&amp;$E47,Import!$C:$D,2,FALSE),Parameters!$C$18:$F$22,Summary!$C$7,FALSE)</f>
        <v xml:space="preserve">0 - Vastaus puuttuu </v>
      </c>
      <c r="Q47" s="893" t="str">
        <f>IF(VLOOKUP($C$3&amp;"-"&amp;$E47,Import!$C:$H,3,FALSE)=0,"",VLOOKUP($C$3&amp;"-"&amp;$E47,Import!$C:$H,3,FALSE))</f>
        <v/>
      </c>
      <c r="R47" s="893" t="str">
        <f>IF(VLOOKUP($C$3&amp;"-"&amp;$E47,Import!$C:$H,4,FALSE)=0,"",VLOOKUP($C$3&amp;"-"&amp;$E47,Import!$C:$H,4,FALSE))</f>
        <v>A8.16</v>
      </c>
      <c r="S47" s="893" t="str">
        <f>IF(VLOOKUP($C$3&amp;"-"&amp;$E47,Import!$C:$H,5,FALSE)=0,"",VLOOKUP($C$3&amp;"-"&amp;$E47,Import!$C:$H,5,FALSE))</f>
        <v>8.16</v>
      </c>
      <c r="T47" s="894" t="str">
        <f>IF(VLOOKUP($C$3&amp;"-"&amp;$E47,Import!$C:$H,6,FALSE)=0,"",VLOOKUP($C$3&amp;"-"&amp;$E47,Import!$C:$H,6,FALSE))</f>
        <v/>
      </c>
      <c r="U47" s="153"/>
      <c r="V47" s="251"/>
    </row>
    <row r="48" spans="1:22" s="295" customFormat="1" ht="34.950000000000003" customHeight="1" x14ac:dyDescent="0.2">
      <c r="A48" s="304"/>
      <c r="B48" s="296"/>
      <c r="C48" s="1774"/>
      <c r="D48" s="1470">
        <v>36</v>
      </c>
      <c r="E48" s="394" t="s">
        <v>24</v>
      </c>
      <c r="F48" s="470" t="str">
        <f>IF(VLOOKUP(CONCATENATE($C$3,"-",$E48),Languages!$A:$D,1,TRUE)=CONCATENATE($C$3,"-",$E48),VLOOKUP(CONCATENATE($C$3,"-",$E48),Languages!$A:$D,Summary!$C$7,TRUE),NA())</f>
        <v>Tilannekuvan rikastamiseksi on saatavilla soveltuvaa tietoa eri puolilta organisaatiota.</v>
      </c>
      <c r="G48" s="1686">
        <f t="shared" si="2"/>
        <v>3</v>
      </c>
      <c r="H48" s="445" t="s">
        <v>414</v>
      </c>
      <c r="I48" s="482"/>
      <c r="J48" s="440"/>
      <c r="K48" s="440"/>
      <c r="L48" s="449"/>
      <c r="M48" s="153"/>
      <c r="N48" s="251"/>
      <c r="O48" s="148"/>
      <c r="P48" s="874" t="str">
        <f>VLOOKUP(VLOOKUP($C$3&amp;"-"&amp;$E48,Import!$C:$D,2,FALSE),Parameters!$C$18:$F$22,Summary!$C$7,FALSE)</f>
        <v xml:space="preserve">0 - Vastaus puuttuu </v>
      </c>
      <c r="Q48" s="900" t="str">
        <f>IF(VLOOKUP($C$3&amp;"-"&amp;$E48,Import!$C:$H,3,FALSE)=0,"",VLOOKUP($C$3&amp;"-"&amp;$E48,Import!$C:$H,3,FALSE))</f>
        <v/>
      </c>
      <c r="R48" s="900" t="str">
        <f>IF(VLOOKUP($C$3&amp;"-"&amp;$E48,Import!$C:$H,4,FALSE)=0,"",VLOOKUP($C$3&amp;"-"&amp;$E48,Import!$C:$H,4,FALSE))</f>
        <v>A8.16</v>
      </c>
      <c r="S48" s="900" t="str">
        <f>IF(VLOOKUP($C$3&amp;"-"&amp;$E48,Import!$C:$H,5,FALSE)=0,"",VLOOKUP($C$3&amp;"-"&amp;$E48,Import!$C:$H,5,FALSE))</f>
        <v>8.16</v>
      </c>
      <c r="T48" s="901" t="str">
        <f>IF(VLOOKUP($C$3&amp;"-"&amp;$E48,Import!$C:$H,6,FALSE)=0,"",VLOOKUP($C$3&amp;"-"&amp;$E48,Import!$C:$H,6,FALSE))</f>
        <v/>
      </c>
      <c r="U48" s="153"/>
      <c r="V48" s="251"/>
    </row>
    <row r="49" spans="1:22" s="295" customFormat="1" ht="45" customHeight="1" x14ac:dyDescent="0.2">
      <c r="A49" s="304"/>
      <c r="B49" s="296"/>
      <c r="C49" s="1775">
        <v>3</v>
      </c>
      <c r="D49" s="1387" t="s">
        <v>1629</v>
      </c>
      <c r="E49" s="393" t="s">
        <v>25</v>
      </c>
      <c r="F49" s="463" t="str">
        <f>IF(VLOOKUP(CONCATENATE($C$3,"-",$E49),Languages!$A:$D,1,TRUE)=CONCATENATE($C$3,"-",$E49),VLOOKUP(CONCATENATE($C$3,"-",$E49),Languages!$A:$D,Summary!$C$7,TRUE),NA())</f>
        <v>Tilannekuvan raportoinnista on määritetty vaatimuksia, joihin kuuluu oikea-aikaisen kyberturvallisuustiedon jakaminen organisaation määrittelemille sidosryhmille.</v>
      </c>
      <c r="G49" s="1683">
        <f t="shared" si="2"/>
        <v>2</v>
      </c>
      <c r="H49" s="441" t="s">
        <v>413</v>
      </c>
      <c r="I49" s="482"/>
      <c r="J49" s="438"/>
      <c r="K49" s="438"/>
      <c r="L49" s="447"/>
      <c r="M49" s="153"/>
      <c r="N49" s="251"/>
      <c r="O49" s="148"/>
      <c r="P49" s="866" t="str">
        <f>VLOOKUP(VLOOKUP($C$3&amp;"-"&amp;$E49,Import!$C:$D,2,FALSE),Parameters!$C$18:$F$22,Summary!$C$7,FALSE)</f>
        <v xml:space="preserve">0 - Vastaus puuttuu </v>
      </c>
      <c r="Q49" s="898" t="str">
        <f>IF(VLOOKUP($C$3&amp;"-"&amp;$E49,Import!$C:$H,3,FALSE)=0,"",VLOOKUP($C$3&amp;"-"&amp;$E49,Import!$C:$H,3,FALSE))</f>
        <v/>
      </c>
      <c r="R49" s="898" t="str">
        <f>IF(VLOOKUP($C$3&amp;"-"&amp;$E49,Import!$C:$H,4,FALSE)=0,"",VLOOKUP($C$3&amp;"-"&amp;$E49,Import!$C:$H,4,FALSE))</f>
        <v xml:space="preserve">A8.16
A5.5
A5.6
</v>
      </c>
      <c r="S49" s="898" t="str">
        <f>IF(VLOOKUP($C$3&amp;"-"&amp;$E49,Import!$C:$H,5,FALSE)=0,"",VLOOKUP($C$3&amp;"-"&amp;$E49,Import!$C:$H,5,FALSE))</f>
        <v xml:space="preserve">8.16
5.5
5.6
</v>
      </c>
      <c r="T49" s="899" t="str">
        <f>IF(VLOOKUP($C$3&amp;"-"&amp;$E49,Import!$C:$H,6,FALSE)=0,"",VLOOKUP($C$3&amp;"-"&amp;$E49,Import!$C:$H,6,FALSE))</f>
        <v/>
      </c>
      <c r="U49" s="153"/>
      <c r="V49" s="251"/>
    </row>
    <row r="50" spans="1:22" s="295" customFormat="1" ht="34.950000000000003" customHeight="1" x14ac:dyDescent="0.2">
      <c r="A50" s="304"/>
      <c r="B50" s="296"/>
      <c r="C50" s="1776"/>
      <c r="D50" s="1469">
        <v>36</v>
      </c>
      <c r="E50" s="293" t="s">
        <v>26</v>
      </c>
      <c r="F50" s="464" t="str">
        <f>IF(VLOOKUP(CONCATENATE($C$3,"-",$E50),Languages!$A:$D,1,TRUE)=CONCATENATE($C$3,"-",$E50),VLOOKUP(CONCATENATE($C$3,"-",$E50),Languages!$A:$D,Summary!$C$7,TRUE),NA())</f>
        <v>Tilannekuvan rikastamiseksi kerätään soveltuvaa tietoa organisaation ulkopuolelta. Lisäksi tätä tietoa jaetaan organisaation määrittelemille sisäisille sidosryhmille.</v>
      </c>
      <c r="G50" s="1684">
        <f t="shared" si="2"/>
        <v>3</v>
      </c>
      <c r="H50" s="306" t="s">
        <v>414</v>
      </c>
      <c r="I50" s="482"/>
      <c r="J50" s="439"/>
      <c r="K50" s="439"/>
      <c r="L50" s="448"/>
      <c r="M50" s="153"/>
      <c r="N50" s="251"/>
      <c r="O50" s="148"/>
      <c r="P50" s="869" t="str">
        <f>VLOOKUP(VLOOKUP($C$3&amp;"-"&amp;$E50,Import!$C:$D,2,FALSE),Parameters!$C$18:$F$22,Summary!$C$7,FALSE)</f>
        <v xml:space="preserve">0 - Vastaus puuttuu </v>
      </c>
      <c r="Q50" s="893" t="str">
        <f>IF(VLOOKUP($C$3&amp;"-"&amp;$E50,Import!$C:$H,3,FALSE)=0,"",VLOOKUP($C$3&amp;"-"&amp;$E50,Import!$C:$H,3,FALSE))</f>
        <v/>
      </c>
      <c r="R50" s="893" t="str">
        <f>IF(VLOOKUP($C$3&amp;"-"&amp;$E50,Import!$C:$H,4,FALSE)=0,"",VLOOKUP($C$3&amp;"-"&amp;$E50,Import!$C:$H,4,FALSE))</f>
        <v xml:space="preserve">A8.16
A5.7
</v>
      </c>
      <c r="S50" s="893" t="str">
        <f>IF(VLOOKUP($C$3&amp;"-"&amp;$E50,Import!$C:$H,5,FALSE)=0,"",VLOOKUP($C$3&amp;"-"&amp;$E50,Import!$C:$H,5,FALSE))</f>
        <v xml:space="preserve">8.16
5.7
</v>
      </c>
      <c r="T50" s="894" t="str">
        <f>IF(VLOOKUP($C$3&amp;"-"&amp;$E50,Import!$C:$H,6,FALSE)=0,"",VLOOKUP($C$3&amp;"-"&amp;$E50,Import!$C:$H,6,FALSE))</f>
        <v/>
      </c>
      <c r="U50" s="153"/>
      <c r="V50" s="251"/>
    </row>
    <row r="51" spans="1:22" s="295" customFormat="1" ht="45" customHeight="1" x14ac:dyDescent="0.2">
      <c r="A51" s="304"/>
      <c r="B51" s="296"/>
      <c r="C51" s="1776"/>
      <c r="D51" s="1388" t="s">
        <v>3702</v>
      </c>
      <c r="E51" s="293" t="s">
        <v>27</v>
      </c>
      <c r="F51" s="464" t="str">
        <f>IF(VLOOKUP(CONCATENATE($C$3,"-",$E51),Languages!$A:$D,1,TRUE)=CONCATENATE($C$3,"-",$E51),VLOOKUP(CONCATENATE($C$3,"-",$E51),Languages!$A:$D,Summary!$C$7,TRUE),NA())</f>
        <v>Kyvykkyys kerätä, ryhmitellä, vertailla ja analysoida valvonnalla tuottua tietoa sekä muodostaa liki reaaliaikaista tilannekuvaa toinnon kyberturvallisuuden tilasta.  Kyvykkyyttä myös ylläpidetään.</v>
      </c>
      <c r="G51" s="1684">
        <f t="shared" si="2"/>
        <v>3</v>
      </c>
      <c r="H51" s="306" t="s">
        <v>414</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 xml:space="preserve">A8.16
A6.8
</v>
      </c>
      <c r="S51" s="893" t="str">
        <f>IF(VLOOKUP($C$3&amp;"-"&amp;$E51,Import!$C:$H,5,FALSE)=0,"",VLOOKUP($C$3&amp;"-"&amp;$E51,Import!$C:$H,5,FALSE))</f>
        <v xml:space="preserve">8.16
6.8
</v>
      </c>
      <c r="T51" s="894" t="str">
        <f>IF(VLOOKUP($C$3&amp;"-"&amp;$E51,Import!$C:$H,6,FALSE)=0,"",VLOOKUP($C$3&amp;"-"&amp;$E51,Import!$C:$H,6,FALSE))</f>
        <v/>
      </c>
      <c r="U51" s="153"/>
      <c r="V51" s="251"/>
    </row>
    <row r="52" spans="1:22" s="295" customFormat="1" ht="34.950000000000003" customHeight="1" x14ac:dyDescent="0.2">
      <c r="A52" s="304"/>
      <c r="B52" s="296"/>
      <c r="C52" s="1777"/>
      <c r="D52" s="1389" t="s">
        <v>1629</v>
      </c>
      <c r="E52" s="394" t="s">
        <v>28</v>
      </c>
      <c r="F52" s="470" t="str">
        <f>IF(VLOOKUP(CONCATENATE($C$3,"-",$E52),Languages!$A:$D,1,TRUE)=CONCATENATE($C$3,"-",$E52),VLOOKUP(CONCATENATE($C$3,"-",$E52),Languages!$A:$D,Summary!$C$7,TRUE),NA())</f>
        <v>Toiminnassa noudatetaan ennalta määriteltyjä, dokumentoituja toimintatiloja, jotka otetaan käyttöön toiminnon kyberurvallisuustilanteen mukaisesti tai muiden osa-alueiden toimintojen käynnistämänä.</v>
      </c>
      <c r="G52" s="1686">
        <f t="shared" si="2"/>
        <v>2</v>
      </c>
      <c r="H52" s="445" t="s">
        <v>413</v>
      </c>
      <c r="I52" s="440"/>
      <c r="J52" s="440"/>
      <c r="K52" s="440"/>
      <c r="L52" s="449"/>
      <c r="M52" s="153"/>
      <c r="N52" s="251"/>
      <c r="O52" s="148"/>
      <c r="P52" s="874" t="str">
        <f>VLOOKUP(VLOOKUP($C$3&amp;"-"&amp;$E52,Import!$C:$D,2,FALSE),Parameters!$C$18:$F$22,Summary!$C$7,FALSE)</f>
        <v xml:space="preserve">0 - Vastaus puuttuu </v>
      </c>
      <c r="Q52" s="900" t="str">
        <f>IF(VLOOKUP($C$3&amp;"-"&amp;$E52,Import!$C:$H,3,FALSE)=0,"",VLOOKUP($C$3&amp;"-"&amp;$E52,Import!$C:$H,3,FALSE))</f>
        <v/>
      </c>
      <c r="R52" s="900" t="str">
        <f>IF(VLOOKUP($C$3&amp;"-"&amp;$E52,Import!$C:$H,4,FALSE)=0,"",VLOOKUP($C$3&amp;"-"&amp;$E52,Import!$C:$H,4,FALSE))</f>
        <v>A5.24
A5.26</v>
      </c>
      <c r="S52" s="900" t="str">
        <f>IF(VLOOKUP($C$3&amp;"-"&amp;$E52,Import!$C:$H,5,FALSE)=0,"",VLOOKUP($C$3&amp;"-"&amp;$E52,Import!$C:$H,5,FALSE))</f>
        <v>5.24
5.26</v>
      </c>
      <c r="T52" s="901" t="str">
        <f>IF(VLOOKUP($C$3&amp;"-"&amp;$E52,Import!$C:$H,6,FALSE)=0,"",VLOOKUP($C$3&amp;"-"&amp;$E52,Import!$C:$H,6,FALSE))</f>
        <v/>
      </c>
      <c r="U52" s="153"/>
      <c r="V52" s="251"/>
    </row>
    <row r="53" spans="1:22" s="176" customFormat="1" ht="30" customHeight="1" x14ac:dyDescent="0.25">
      <c r="A53" s="165"/>
      <c r="B53" s="268"/>
      <c r="C53" s="169">
        <v>4</v>
      </c>
      <c r="D53" s="169"/>
      <c r="E53" s="169" t="str">
        <f>IF(VLOOKUP(CONCATENATE($C$3,"-",C53),Languages!$A:$D,1,TRUE)=CONCATENATE($C$3,"-",C53),VLOOKUP(CONCATENATE($C$3,"-",C53),Languages!$A:$D,Summary!$C$7,TRUE),NA())</f>
        <v>Yleisiä hallintatoimia</v>
      </c>
      <c r="F53" s="169"/>
      <c r="G53" s="291"/>
      <c r="H53" s="884"/>
      <c r="I53" s="906"/>
      <c r="J53" s="906"/>
      <c r="K53" s="906"/>
      <c r="L53" s="906"/>
      <c r="M53" s="153"/>
      <c r="N53" s="251"/>
      <c r="O53" s="148"/>
      <c r="P53" s="291"/>
      <c r="Q53" s="292"/>
      <c r="R53" s="292"/>
      <c r="S53" s="292"/>
      <c r="T53" s="292"/>
      <c r="U53" s="153"/>
      <c r="V53" s="251"/>
    </row>
    <row r="54" spans="1:22" s="284" customFormat="1" ht="19.95" customHeight="1" x14ac:dyDescent="0.2">
      <c r="A54" s="303"/>
      <c r="B54" s="278"/>
      <c r="C54" s="279" t="str">
        <f>IF(VLOOKUP("GEN-LEVEL",Languages!$A:$D,1,TRUE)="GEN-LEVEL",VLOOKUP("GEN-LEVEL",Languages!$A:$D,Summary!$C$7,TRUE),NA())</f>
        <v>Taso</v>
      </c>
      <c r="D54" s="279"/>
      <c r="E54" s="279"/>
      <c r="F54" s="280" t="str">
        <f>IF(VLOOKUP("GEN-PRACTICE",Languages!$A:$D,1,TRUE)="GEN-PRACTICE",VLOOKUP("GEN-PRACTICE",Languages!$A:$D,Summary!$C$7,TRUE),NA())</f>
        <v>Käytäntö</v>
      </c>
      <c r="G54" s="281"/>
      <c r="H54" s="881" t="s">
        <v>4</v>
      </c>
      <c r="I54" s="882" t="str">
        <f>IF(VLOOKUP("KM112",Languages!$A:$D,1,TRUE)="KM112",VLOOKUP("KM112",Languages!$A:$D,Summary!$C$7,TRUE),NA())</f>
        <v>Kommentit</v>
      </c>
      <c r="J54" s="882" t="str">
        <f>IF(VLOOKUP("KM113",Languages!$A:$D,1,TRUE)="KM113",VLOOKUP("KM113",Languages!$A:$D,Summary!$C$7,TRUE),NA())</f>
        <v>Sisäinen viittaus</v>
      </c>
      <c r="K54" s="882" t="str">
        <f>IF(VLOOKUP("KM114",Languages!$A:$D,1,TRUE)="KM114",VLOOKUP("KM114",Languages!$A:$D,Summary!$C$7,TRUE),NA())</f>
        <v>Ulkoinen viittaus</v>
      </c>
      <c r="L54" s="882" t="str">
        <f>IF(VLOOKUP("KM115",Languages!$A:$D,1,TRUE)="KM115",VLOOKUP("KM115",Languages!$A:$D,Summary!$C$7,TRUE),NA())</f>
        <v>Kehityskohde</v>
      </c>
      <c r="M54" s="282"/>
      <c r="N54" s="283"/>
      <c r="O54" s="278"/>
      <c r="P54" s="459" t="str">
        <f>IF(VLOOKUP("GEN-ANSWER",Languages!$A:$D,1,TRUE)="GEN-ANSWER",VLOOKUP("GEN-ANSWER",Languages!$A:$D,Summary!$C$7,TRUE),NA())</f>
        <v>Vastaus</v>
      </c>
      <c r="Q54" s="459" t="str">
        <f>IF(VLOOKUP("KM112",Languages!$A:$D,1,TRUE)="KM112",VLOOKUP("KM112",Languages!$A:$D,Summary!$C$7,TRUE),NA())</f>
        <v>Kommentit</v>
      </c>
      <c r="R54" s="459" t="str">
        <f>IF(VLOOKUP("KM113",Languages!$A:$D,1,TRUE)="KM113",VLOOKUP("KM113",Languages!$A:$D,Summary!$C$7,TRUE),NA())</f>
        <v>Sisäinen viittaus</v>
      </c>
      <c r="S54" s="459" t="str">
        <f>IF(VLOOKUP("KM114",Languages!$A:$D,1,TRUE)="KM114",VLOOKUP("KM114",Languages!$A:$D,Summary!$C$7,TRUE),NA())</f>
        <v>Ulkoinen viittaus</v>
      </c>
      <c r="T54" s="459" t="str">
        <f>IF(VLOOKUP("KM115",Languages!$A:$D,1,TRUE)="KM115",VLOOKUP("KM115",Languages!$A:$D,Summary!$C$7,TRUE),NA())</f>
        <v>Kehityskohde</v>
      </c>
      <c r="U54" s="282"/>
      <c r="V54" s="283"/>
    </row>
    <row r="55" spans="1:22" s="310" customFormat="1" ht="19.95" customHeight="1" x14ac:dyDescent="0.2">
      <c r="A55" s="283"/>
      <c r="B55" s="278"/>
      <c r="C55" s="453">
        <v>1</v>
      </c>
      <c r="D55" s="1382"/>
      <c r="E55" s="398"/>
      <c r="F55" s="399"/>
      <c r="G55" s="401"/>
      <c r="H55" s="885"/>
      <c r="I55" s="886"/>
      <c r="J55" s="886"/>
      <c r="K55" s="886"/>
      <c r="L55" s="887"/>
      <c r="M55" s="153"/>
      <c r="N55" s="251"/>
      <c r="O55" s="148"/>
      <c r="P55" s="513"/>
      <c r="Q55" s="400"/>
      <c r="R55" s="400"/>
      <c r="S55" s="400"/>
      <c r="T55" s="402"/>
      <c r="U55" s="153"/>
      <c r="V55" s="251"/>
    </row>
    <row r="56" spans="1:22" s="295" customFormat="1" ht="34.950000000000003" customHeight="1" x14ac:dyDescent="0.2">
      <c r="A56" s="304"/>
      <c r="B56" s="1746"/>
      <c r="C56" s="1772">
        <v>2</v>
      </c>
      <c r="D56" s="1377"/>
      <c r="E56" s="393" t="s">
        <v>117</v>
      </c>
      <c r="F56" s="463" t="str">
        <f>IF(VLOOKUP(CONCATENATE($C$3,"-",$E56),Languages!$A:$D,1,TRUE)=CONCATENATE($C$3,"-",$E56),VLOOKUP(CONCATENATE($C$3,"-",$E56),Languages!$A:$D,Summary!$C$7,TRUE),NA())</f>
        <v>SITUATION-osion toimintaa varten on määritetty dokumentoidut toimintatavat, joita noudatetaan ja päivitetään säännöllisesti.</v>
      </c>
      <c r="G56" s="1683">
        <f t="shared" ref="G56:G61" si="3">IFERROR(INT(LEFT($H56,1)),0)</f>
        <v>2</v>
      </c>
      <c r="H56" s="441" t="s">
        <v>413</v>
      </c>
      <c r="I56" s="482"/>
      <c r="J56" s="438"/>
      <c r="K56" s="438"/>
      <c r="L56" s="447"/>
      <c r="M56" s="153"/>
      <c r="N56" s="251"/>
      <c r="O56" s="148"/>
      <c r="P56" s="866" t="str">
        <f>VLOOKUP(VLOOKUP($C$3&amp;"-"&amp;$E56,Import!$C:$D,2,FALSE),Parameters!$C$18:$F$22,Summary!$C$7,FALSE)</f>
        <v xml:space="preserve">0 - Vastaus puuttuu </v>
      </c>
      <c r="Q56" s="898" t="str">
        <f>IF(VLOOKUP($C$3&amp;"-"&amp;$E56,Import!$C:$H,3,FALSE)=0,"",VLOOKUP($C$3&amp;"-"&amp;$E56,Import!$C:$H,3,FALSE))</f>
        <v/>
      </c>
      <c r="R56" s="898" t="str">
        <f>IF(VLOOKUP($C$3&amp;"-"&amp;$E56,Import!$C:$H,4,FALSE)=0,"",VLOOKUP($C$3&amp;"-"&amp;$E56,Import!$C:$H,4,FALSE))</f>
        <v xml:space="preserve">A5.37 </v>
      </c>
      <c r="S56" s="898" t="str">
        <f>IF(VLOOKUP($C$3&amp;"-"&amp;$E56,Import!$C:$H,5,FALSE)=0,"",VLOOKUP($C$3&amp;"-"&amp;$E56,Import!$C:$H,5,FALSE))</f>
        <v xml:space="preserve">5.37 </v>
      </c>
      <c r="T56" s="899" t="str">
        <f>IF(VLOOKUP($C$3&amp;"-"&amp;$E56,Import!$C:$H,6,FALSE)=0,"",VLOOKUP($C$3&amp;"-"&amp;$E56,Import!$C:$H,6,FALSE))</f>
        <v/>
      </c>
      <c r="U56" s="153"/>
      <c r="V56" s="251"/>
    </row>
    <row r="57" spans="1:22" s="295" customFormat="1" ht="34.950000000000003" customHeight="1" x14ac:dyDescent="0.2">
      <c r="A57" s="304"/>
      <c r="B57" s="1746"/>
      <c r="C57" s="1774"/>
      <c r="D57" s="1378"/>
      <c r="E57" s="394" t="s">
        <v>120</v>
      </c>
      <c r="F57" s="470" t="str">
        <f>IF(VLOOKUP(CONCATENATE($C$3,"-",$E57),Languages!$A:$D,1,TRUE)=CONCATENATE($C$3,"-",$E57),VLOOKUP(CONCATENATE($C$3,"-",$E57),Languages!$A:$D,Summary!$C$7,TRUE),NA())</f>
        <v>SITUATION-osion toimintaa varten on tarjolla riittävät resurssit (henkilöstö, rahoitus ja työkalut).</v>
      </c>
      <c r="G57" s="1686">
        <f t="shared" si="3"/>
        <v>3</v>
      </c>
      <c r="H57" s="445" t="s">
        <v>414</v>
      </c>
      <c r="I57" s="482"/>
      <c r="J57" s="440"/>
      <c r="K57" s="440"/>
      <c r="L57" s="449"/>
      <c r="M57" s="153"/>
      <c r="N57" s="251"/>
      <c r="O57" s="148"/>
      <c r="P57" s="874" t="str">
        <f>VLOOKUP(VLOOKUP($C$3&amp;"-"&amp;$E57,Import!$C:$D,2,FALSE),Parameters!$C$18:$F$22,Summary!$C$7,FALSE)</f>
        <v xml:space="preserve">0 - Vastaus puuttuu </v>
      </c>
      <c r="Q57" s="900" t="str">
        <f>IF(VLOOKUP($C$3&amp;"-"&amp;$E57,Import!$C:$H,3,FALSE)=0,"",VLOOKUP($C$3&amp;"-"&amp;$E57,Import!$C:$H,3,FALSE))</f>
        <v/>
      </c>
      <c r="R57" s="900" t="str">
        <f>IF(VLOOKUP($C$3&amp;"-"&amp;$E57,Import!$C:$H,4,FALSE)=0,"",VLOOKUP($C$3&amp;"-"&amp;$E57,Import!$C:$H,4,FALSE))</f>
        <v>ISO27001 7.1 
A8.6</v>
      </c>
      <c r="S57" s="900" t="str">
        <f>IF(VLOOKUP($C$3&amp;"-"&amp;$E57,Import!$C:$H,5,FALSE)=0,"",VLOOKUP($C$3&amp;"-"&amp;$E57,Import!$C:$H,5,FALSE))</f>
        <v>8.6</v>
      </c>
      <c r="T57" s="901" t="str">
        <f>IF(VLOOKUP($C$3&amp;"-"&amp;$E57,Import!$C:$H,6,FALSE)=0,"",VLOOKUP($C$3&amp;"-"&amp;$E57,Import!$C:$H,6,FALSE))</f>
        <v/>
      </c>
      <c r="U57" s="153"/>
      <c r="V57" s="251"/>
    </row>
    <row r="58" spans="1:22" s="295" customFormat="1" ht="48.6" customHeight="1" x14ac:dyDescent="0.2">
      <c r="A58" s="304"/>
      <c r="B58" s="1746"/>
      <c r="C58" s="1775">
        <v>3</v>
      </c>
      <c r="D58" s="1379"/>
      <c r="E58" s="393" t="s">
        <v>123</v>
      </c>
      <c r="F58" s="463" t="str">
        <f>IF(VLOOKUP(CONCATENATE($C$3,"-",$E58),Languages!$A:$D,1,TRUE)=CONCATENATE($C$3,"-",$E58),VLOOKUP(CONCATENATE($C$3,"-",$E58),Languages!$A:$D,Summary!$C$7,TRUE),NA())</f>
        <v>SITUATION-osion toimintaa ohjataan vaatimuksilla, jotka on asetettu organisaation johtotason politiikassa (tai vastaavassa ohjeistuksessa).</v>
      </c>
      <c r="G58" s="1683">
        <f t="shared" si="3"/>
        <v>3</v>
      </c>
      <c r="H58" s="441" t="s">
        <v>414</v>
      </c>
      <c r="I58" s="438"/>
      <c r="J58" s="438"/>
      <c r="K58" s="438"/>
      <c r="L58" s="447"/>
      <c r="M58" s="153"/>
      <c r="N58" s="251"/>
      <c r="O58" s="148"/>
      <c r="P58" s="866" t="str">
        <f>VLOOKUP(VLOOKUP($C$3&amp;"-"&amp;$E58,Import!$C:$D,2,FALSE),Parameters!$C$18:$F$22,Summary!$C$7,FALSE)</f>
        <v xml:space="preserve">0 - Vastaus puuttuu </v>
      </c>
      <c r="Q58" s="898" t="str">
        <f>IF(VLOOKUP($C$3&amp;"-"&amp;$E58,Import!$C:$H,3,FALSE)=0,"",VLOOKUP($C$3&amp;"-"&amp;$E58,Import!$C:$H,3,FALSE))</f>
        <v/>
      </c>
      <c r="R58" s="898" t="str">
        <f>IF(VLOOKUP($C$3&amp;"-"&amp;$E58,Import!$C:$H,4,FALSE)=0,"",VLOOKUP($C$3&amp;"-"&amp;$E58,Import!$C:$H,4,FALSE))</f>
        <v>ISO27001 5.2</v>
      </c>
      <c r="S58" s="898" t="str">
        <f>IF(VLOOKUP($C$3&amp;"-"&amp;$E58,Import!$C:$H,5,FALSE)=0,"",VLOOKUP($C$3&amp;"-"&amp;$E58,Import!$C:$H,5,FALSE))</f>
        <v/>
      </c>
      <c r="T58" s="899" t="str">
        <f>IF(VLOOKUP($C$3&amp;"-"&amp;$E58,Import!$C:$H,6,FALSE)=0,"",VLOOKUP($C$3&amp;"-"&amp;$E58,Import!$C:$H,6,FALSE))</f>
        <v/>
      </c>
      <c r="U58" s="153"/>
      <c r="V58" s="251"/>
    </row>
    <row r="59" spans="1:22" s="295" customFormat="1" ht="34.950000000000003" customHeight="1" x14ac:dyDescent="0.2">
      <c r="A59" s="304"/>
      <c r="B59" s="1746"/>
      <c r="C59" s="1776"/>
      <c r="D59" s="1380"/>
      <c r="E59" s="293" t="s">
        <v>126</v>
      </c>
      <c r="F59" s="464" t="str">
        <f>IF(VLOOKUP(CONCATENATE($C$3,"-",$E59),Languages!$A:$D,1,TRUE)=CONCATENATE($C$3,"-",$E59),VLOOKUP(CONCATENATE($C$3,"-",$E59),Languages!$A:$D,Summary!$C$7,TRUE),NA())</f>
        <v>SITUATION-osion toiminnan suorittamiseen tarvittavat vastuut, tilivelvollisuudet ja valtuutukset on jalkautettu soveltuville työntekijöille.</v>
      </c>
      <c r="G59" s="1684">
        <f t="shared" si="3"/>
        <v>2</v>
      </c>
      <c r="H59" s="306" t="s">
        <v>413</v>
      </c>
      <c r="I59" s="482"/>
      <c r="J59" s="439"/>
      <c r="K59" s="439"/>
      <c r="L59" s="448"/>
      <c r="M59" s="153"/>
      <c r="N59" s="251"/>
      <c r="O59" s="148"/>
      <c r="P59" s="869" t="str">
        <f>VLOOKUP(VLOOKUP($C$3&amp;"-"&amp;$E59,Import!$C:$D,2,FALSE),Parameters!$C$18:$F$22,Summary!$C$7,FALSE)</f>
        <v xml:space="preserve">0 - Vastaus puuttuu </v>
      </c>
      <c r="Q59" s="893" t="str">
        <f>IF(VLOOKUP($C$3&amp;"-"&amp;$E59,Import!$C:$H,3,FALSE)=0,"",VLOOKUP($C$3&amp;"-"&amp;$E59,Import!$C:$H,3,FALSE))</f>
        <v/>
      </c>
      <c r="R59" s="893" t="str">
        <f>IF(VLOOKUP($C$3&amp;"-"&amp;$E59,Import!$C:$H,4,FALSE)=0,"",VLOOKUP($C$3&amp;"-"&amp;$E59,Import!$C:$H,4,FALSE))</f>
        <v>ISO27001 5.3</v>
      </c>
      <c r="S59" s="893" t="str">
        <f>IF(VLOOKUP($C$3&amp;"-"&amp;$E59,Import!$C:$H,5,FALSE)=0,"",VLOOKUP($C$3&amp;"-"&amp;$E59,Import!$C:$H,5,FALSE))</f>
        <v/>
      </c>
      <c r="T59" s="894" t="str">
        <f>IF(VLOOKUP($C$3&amp;"-"&amp;$E59,Import!$C:$H,6,FALSE)=0,"",VLOOKUP($C$3&amp;"-"&amp;$E59,Import!$C:$H,6,FALSE))</f>
        <v/>
      </c>
      <c r="U59" s="153"/>
      <c r="V59" s="251"/>
    </row>
    <row r="60" spans="1:22" s="295" customFormat="1" ht="46.2" customHeight="1" x14ac:dyDescent="0.2">
      <c r="A60" s="304"/>
      <c r="B60" s="1746"/>
      <c r="C60" s="1776"/>
      <c r="D60" s="1380"/>
      <c r="E60" s="293" t="s">
        <v>129</v>
      </c>
      <c r="F60" s="464" t="str">
        <f>IF(VLOOKUP(CONCATENATE($C$3,"-",$E60),Languages!$A:$D,1,TRUE)=CONCATENATE($C$3,"-",$E60),VLOOKUP(CONCATENATE($C$3,"-",$E60),Languages!$A:$D,Summary!$C$7,TRUE),NA())</f>
        <v>SITUATION-osion toimintaa suorittavilla työntekijöillä on riittävät tiedot ja taidot tehtäviensä suorittamiseen.</v>
      </c>
      <c r="G60" s="1684">
        <f t="shared" si="3"/>
        <v>3</v>
      </c>
      <c r="H60" s="306" t="s">
        <v>414</v>
      </c>
      <c r="I60" s="482"/>
      <c r="J60" s="439"/>
      <c r="K60" s="439"/>
      <c r="L60" s="448"/>
      <c r="M60" s="153"/>
      <c r="N60" s="251"/>
      <c r="O60" s="148"/>
      <c r="P60" s="869" t="str">
        <f>VLOOKUP(VLOOKUP($C$3&amp;"-"&amp;$E60,Import!$C:$D,2,FALSE),Parameters!$C$18:$F$22,Summary!$C$7,FALSE)</f>
        <v xml:space="preserve">0 - Vastaus puuttuu </v>
      </c>
      <c r="Q60" s="893" t="str">
        <f>IF(VLOOKUP($C$3&amp;"-"&amp;$E60,Import!$C:$H,3,FALSE)=0,"",VLOOKUP($C$3&amp;"-"&amp;$E60,Import!$C:$H,3,FALSE))</f>
        <v/>
      </c>
      <c r="R60" s="893" t="str">
        <f>IF(VLOOKUP($C$3&amp;"-"&amp;$E60,Import!$C:$H,4,FALSE)=0,"",VLOOKUP($C$3&amp;"-"&amp;$E60,Import!$C:$H,4,FALSE))</f>
        <v>ISO27001 7.2</v>
      </c>
      <c r="S60" s="893" t="str">
        <f>IF(VLOOKUP($C$3&amp;"-"&amp;$E60,Import!$C:$H,5,FALSE)=0,"",VLOOKUP($C$3&amp;"-"&amp;$E60,Import!$C:$H,5,FALSE))</f>
        <v/>
      </c>
      <c r="T60" s="894" t="str">
        <f>IF(VLOOKUP($C$3&amp;"-"&amp;$E60,Import!$C:$H,6,FALSE)=0,"",VLOOKUP($C$3&amp;"-"&amp;$E60,Import!$C:$H,6,FALSE))</f>
        <v/>
      </c>
      <c r="U60" s="153"/>
      <c r="V60" s="251"/>
    </row>
    <row r="61" spans="1:22" s="295" customFormat="1" ht="34.950000000000003" customHeight="1" x14ac:dyDescent="0.2">
      <c r="A61" s="304"/>
      <c r="B61" s="1746"/>
      <c r="C61" s="1777"/>
      <c r="D61" s="1381"/>
      <c r="E61" s="394" t="s">
        <v>131</v>
      </c>
      <c r="F61" s="470" t="str">
        <f>IF(VLOOKUP(CONCATENATE($C$3,"-",$E61),Languages!$A:$D,1,TRUE)=CONCATENATE($C$3,"-",$E61),VLOOKUP(CONCATENATE($C$3,"-",$E61),Languages!$A:$D,Summary!$C$7,TRUE),NA())</f>
        <v>SITUATION-osion toiminnan vaikuttavuutta arvioidaan ja seurataan.</v>
      </c>
      <c r="G61" s="1686">
        <f t="shared" si="3"/>
        <v>3</v>
      </c>
      <c r="H61" s="445" t="s">
        <v>414</v>
      </c>
      <c r="I61" s="440"/>
      <c r="J61" s="440"/>
      <c r="K61" s="440"/>
      <c r="L61" s="449"/>
      <c r="M61" s="153"/>
      <c r="N61" s="251"/>
      <c r="O61" s="148"/>
      <c r="P61" s="874" t="str">
        <f>VLOOKUP(VLOOKUP($C$3&amp;"-"&amp;$E61,Import!$C:$D,2,FALSE),Parameters!$C$18:$F$22,Summary!$C$7,FALSE)</f>
        <v xml:space="preserve">0 - Vastaus puuttuu </v>
      </c>
      <c r="Q61" s="900" t="str">
        <f>IF(VLOOKUP($C$3&amp;"-"&amp;$E61,Import!$C:$H,3,FALSE)=0,"",VLOOKUP($C$3&amp;"-"&amp;$E61,Import!$C:$H,3,FALSE))</f>
        <v/>
      </c>
      <c r="R61" s="900" t="str">
        <f>IF(VLOOKUP($C$3&amp;"-"&amp;$E61,Import!$C:$H,4,FALSE)=0,"",VLOOKUP($C$3&amp;"-"&amp;$E61,Import!$C:$H,4,FALSE))</f>
        <v>ISO27001 9.1-9.3 
A5.35</v>
      </c>
      <c r="S61" s="900" t="str">
        <f>IF(VLOOKUP($C$3&amp;"-"&amp;$E61,Import!$C:$H,5,FALSE)=0,"",VLOOKUP($C$3&amp;"-"&amp;$E61,Import!$C:$H,5,FALSE))</f>
        <v>5.35</v>
      </c>
      <c r="T61" s="901" t="str">
        <f>IF(VLOOKUP($C$3&amp;"-"&amp;$E61,Import!$C:$H,6,FALSE)=0,"",VLOOKUP($C$3&amp;"-"&amp;$E61,Import!$C:$H,6,FALSE))</f>
        <v/>
      </c>
      <c r="U61" s="153"/>
      <c r="V61" s="251"/>
    </row>
    <row r="62" spans="1:22" x14ac:dyDescent="0.2">
      <c r="A62" s="180"/>
      <c r="B62" s="328"/>
      <c r="C62" s="329"/>
      <c r="D62" s="329"/>
      <c r="E62" s="330"/>
      <c r="F62" s="331"/>
      <c r="G62" s="332"/>
      <c r="H62" s="333"/>
      <c r="I62" s="334"/>
      <c r="J62" s="334"/>
      <c r="K62" s="334"/>
      <c r="L62" s="334"/>
      <c r="M62" s="153"/>
      <c r="N62" s="251"/>
      <c r="O62" s="148"/>
      <c r="P62" s="333"/>
      <c r="Q62" s="334"/>
      <c r="R62" s="334"/>
      <c r="S62" s="334"/>
      <c r="T62" s="334"/>
      <c r="U62" s="153"/>
      <c r="V62" s="251"/>
    </row>
    <row r="63" spans="1:22" x14ac:dyDescent="0.25">
      <c r="A63" s="180"/>
      <c r="B63" s="180"/>
      <c r="C63" s="180"/>
      <c r="D63" s="180"/>
      <c r="E63" s="180"/>
      <c r="F63" s="180"/>
      <c r="G63" s="335"/>
      <c r="H63" s="180"/>
      <c r="I63" s="180"/>
      <c r="J63" s="180"/>
      <c r="K63" s="180"/>
      <c r="L63" s="180"/>
      <c r="M63" s="472"/>
      <c r="N63" s="308"/>
      <c r="O63" s="472"/>
      <c r="P63" s="180"/>
      <c r="Q63" s="180"/>
      <c r="R63" s="180"/>
      <c r="S63" s="180"/>
      <c r="T63" s="180"/>
      <c r="U63" s="472"/>
      <c r="V63" s="308"/>
    </row>
    <row r="64" spans="1:22" x14ac:dyDescent="0.25">
      <c r="M64" s="339"/>
      <c r="N64" s="338"/>
      <c r="O64" s="181"/>
      <c r="U64" s="339"/>
      <c r="V64" s="338"/>
    </row>
  </sheetData>
  <sheetProtection sheet="1" formatCells="0" formatColumns="0" formatRows="0"/>
  <mergeCells count="42">
    <mergeCell ref="C6:L6"/>
    <mergeCell ref="C27:C30"/>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 ref="B60:B61"/>
    <mergeCell ref="B56:B59"/>
    <mergeCell ref="B34:B35"/>
    <mergeCell ref="B26:B27"/>
    <mergeCell ref="B28:B29"/>
    <mergeCell ref="B36:B42"/>
    <mergeCell ref="C56:C57"/>
    <mergeCell ref="C58:C61"/>
    <mergeCell ref="C49:C52"/>
    <mergeCell ref="C40:C42"/>
    <mergeCell ref="J8:K8"/>
    <mergeCell ref="J10:K11"/>
    <mergeCell ref="C13:L13"/>
    <mergeCell ref="C34:C35"/>
    <mergeCell ref="C36:C39"/>
    <mergeCell ref="C46:C48"/>
    <mergeCell ref="C15:L15"/>
    <mergeCell ref="C17:L17"/>
    <mergeCell ref="C19:L19"/>
    <mergeCell ref="S17:S18"/>
    <mergeCell ref="T17:T18"/>
    <mergeCell ref="P19:P20"/>
    <mergeCell ref="Q19:Q20"/>
    <mergeCell ref="R19:R20"/>
    <mergeCell ref="S19:S20"/>
    <mergeCell ref="T19:T20"/>
  </mergeCells>
  <conditionalFormatting sqref="G26:G31 G34:G42 G46:G52 G56:G61">
    <cfRule type="containsText" dxfId="199" priority="29" operator="containsText" text="0">
      <formula>NOT(ISERROR(SEARCH("0",G26)))</formula>
    </cfRule>
  </conditionalFormatting>
  <pageMargins left="0.7" right="0.7" top="0.75" bottom="0.75" header="0.3" footer="0.3"/>
  <pageSetup paperSize="9" scale="42" orientation="portrait" r:id="rId1"/>
  <rowBreaks count="1" manualBreakCount="1">
    <brk id="42" max="16383" man="1"/>
  </rowBreaks>
  <colBreaks count="1" manualBreakCount="1">
    <brk id="14" max="1048575" man="1"/>
  </colBreaks>
  <ignoredErrors>
    <ignoredError sqref="P26:T29 P34:T42 P46:T52 P56:T61 P31:T3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6" id="{F06151A1-6285-4FAA-948D-5C64D6EDDF2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G26:G31 G34:G42 G46:G52 G56:G61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H34:H42 H46:H52 H56:H61 H26:H31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vt:i4>
      </vt:variant>
    </vt:vector>
  </HeadingPairs>
  <TitlesOfParts>
    <vt:vector size="54"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Investment</vt:lpstr>
      <vt:lpstr>ARCHITECTURE</vt:lpstr>
      <vt:lpstr>PROGRAM</vt:lpstr>
      <vt:lpstr>R1</vt:lpstr>
      <vt:lpstr>R1_V20</vt:lpstr>
      <vt:lpstr>R2</vt:lpstr>
      <vt:lpstr>R3</vt:lpstr>
      <vt:lpstr>R4</vt:lpstr>
      <vt:lpstr>R5</vt:lpstr>
      <vt:lpstr>R6</vt:lpstr>
      <vt:lpstr>R7</vt:lpstr>
      <vt:lpstr>R8</vt:lpstr>
      <vt:lpstr>Oma raportti</vt:lpstr>
      <vt:lpstr>Oma raportti esimerkki</vt:lpstr>
      <vt:lpstr>Taso1</vt:lpstr>
      <vt:lpstr>Perustaso - lista</vt:lpstr>
      <vt:lpstr>Perustason käytännöt</vt:lpstr>
      <vt:lpstr>Riippuvuudet</vt:lpstr>
      <vt:lpstr>Tiedonvaihto</vt:lpstr>
      <vt:lpstr>Ohje Kehitys</vt:lpstr>
      <vt:lpstr>Kehitys</vt:lpstr>
      <vt:lpstr>Export</vt:lpstr>
      <vt:lpstr>Export_KTK</vt:lpstr>
      <vt:lpstr>Infoimport</vt:lpstr>
      <vt:lpstr>Import</vt:lpstr>
      <vt:lpstr>Data</vt:lpstr>
      <vt:lpstr>NIST CSF</vt:lpstr>
      <vt:lpstr>NISTmap</vt:lpstr>
      <vt:lpstr>NISTmap2</vt:lpstr>
      <vt:lpstr>NIS2</vt:lpstr>
      <vt:lpstr>NIS2_valinta</vt:lpstr>
      <vt:lpstr>NIS2map</vt:lpstr>
      <vt:lpstr>Languages</vt:lpstr>
      <vt:lpstr>Parameters</vt:lpstr>
      <vt:lpstr>NISTmap_v2</vt:lpstr>
      <vt:lpstr>Export_KTK!Print_Area</vt:lpstr>
      <vt:lpstr>'R1'!Print_Area</vt:lpstr>
      <vt:lpstr>'R1_V20'!Print_Area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Koivunen Harri</dc:creator>
  <cp:lastModifiedBy>Koivunen Harri</cp:lastModifiedBy>
  <cp:lastPrinted>2022-02-09T18:39:19Z</cp:lastPrinted>
  <dcterms:created xsi:type="dcterms:W3CDTF">2021-10-20T21:40:45Z</dcterms:created>
  <dcterms:modified xsi:type="dcterms:W3CDTF">2025-02-03T08:43:54Z</dcterms:modified>
</cp:coreProperties>
</file>